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charts/chartEx3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pivotTables/pivotTable12.xml" ContentType="application/vnd.openxmlformats-officedocument.spreadsheetml.pivotTab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3.xml" ContentType="application/vnd.openxmlformats-officedocument.spreadsheetml.pivotTab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tables/table2.xml" ContentType="application/vnd.openxmlformats-officedocument.spreadsheetml.table+xml"/>
  <Override PartName="/xl/charts/chartEx4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ocuments\Projet 1\Tableau-de-bord-d-analyse-des-ventes-de-commerce\"/>
    </mc:Choice>
  </mc:AlternateContent>
  <xr:revisionPtr revIDLastSave="0" documentId="13_ncr:1_{52617FDE-269F-4581-90EE-F87F8E221A60}" xr6:coauthVersionLast="47" xr6:coauthVersionMax="47" xr10:uidLastSave="{00000000-0000-0000-0000-000000000000}"/>
  <bookViews>
    <workbookView xWindow="-110" yWindow="-110" windowWidth="19420" windowHeight="10300" tabRatio="628" activeTab="1" xr2:uid="{00000000-000D-0000-FFFF-FFFF00000000}"/>
  </bookViews>
  <sheets>
    <sheet name="Data" sheetId="1" r:id="rId1"/>
    <sheet name="Dashboard" sheetId="8" r:id="rId2"/>
    <sheet name="KPIs" sheetId="2" r:id="rId3"/>
    <sheet name="Chart sales" sheetId="3" r:id="rId4"/>
    <sheet name="Profit category" sheetId="4" r:id="rId5"/>
    <sheet name="Sale share" sheetId="6" r:id="rId6"/>
    <sheet name="Top 5 sub_cat" sheetId="5" r:id="rId7"/>
    <sheet name="Region Map" sheetId="7" r:id="rId8"/>
  </sheets>
  <definedNames>
    <definedName name="_xlchart.v1.0" hidden="1">'Profit category'!$A$11:$A$14</definedName>
    <definedName name="_xlchart.v1.1" hidden="1">'Profit category'!$B$10</definedName>
    <definedName name="_xlchart.v1.11" hidden="1">'Profit category'!$A$11:$A$14</definedName>
    <definedName name="_xlchart.v1.12" hidden="1">'Profit category'!$B$10</definedName>
    <definedName name="_xlchart.v1.13" hidden="1">'Profit category'!$B$11:$B$14</definedName>
    <definedName name="_xlchart.v1.2" hidden="1">'Profit category'!$B$11:$B$14</definedName>
    <definedName name="_xlchart.v5.10" hidden="1">'Region Map'!$E$4:$E$52</definedName>
    <definedName name="_xlchart.v5.14" hidden="1">'Region Map'!$D$3</definedName>
    <definedName name="_xlchart.v5.15" hidden="1">'Region Map'!$D$4:$D$52</definedName>
    <definedName name="_xlchart.v5.16" hidden="1">'Region Map'!$E$3</definedName>
    <definedName name="_xlchart.v5.17" hidden="1">'Region Map'!$E$4:$E$52</definedName>
    <definedName name="_xlchart.v5.3" hidden="1">'Region Map'!$D$3</definedName>
    <definedName name="_xlchart.v5.4" hidden="1">'Region Map'!$D$4:$D$52</definedName>
    <definedName name="_xlchart.v5.5" hidden="1">'Region Map'!$E$3</definedName>
    <definedName name="_xlchart.v5.6" hidden="1">'Region Map'!$E$4:$E$52</definedName>
    <definedName name="_xlchart.v5.7" hidden="1">'Region Map'!$D$3</definedName>
    <definedName name="_xlchart.v5.8" hidden="1">'Region Map'!$D$4:$D$52</definedName>
    <definedName name="_xlchart.v5.9" hidden="1">'Region Map'!$E$3</definedName>
    <definedName name="Segment_Region">#N/A</definedName>
    <definedName name="Segment_Segment">#N/A</definedName>
    <definedName name="Segment_Year">#N/A</definedName>
  </definedNames>
  <calcPr calcId="19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E52" i="7"/>
  <c r="E48" i="7"/>
  <c r="E44" i="7"/>
  <c r="E40" i="7"/>
  <c r="E36" i="7"/>
  <c r="E32" i="7"/>
  <c r="E28" i="7"/>
  <c r="E24" i="7"/>
  <c r="E20" i="7"/>
  <c r="E16" i="7"/>
  <c r="E12" i="7"/>
  <c r="E8" i="7"/>
  <c r="E4" i="7"/>
  <c r="B14" i="5"/>
  <c r="B12" i="4"/>
  <c r="D34" i="2"/>
  <c r="G8" i="2"/>
  <c r="E49" i="7"/>
  <c r="E37" i="7"/>
  <c r="E25" i="7"/>
  <c r="E17" i="7"/>
  <c r="E5" i="7"/>
  <c r="E51" i="7"/>
  <c r="E47" i="7"/>
  <c r="E43" i="7"/>
  <c r="E39" i="7"/>
  <c r="E35" i="7"/>
  <c r="E31" i="7"/>
  <c r="E27" i="7"/>
  <c r="E23" i="7"/>
  <c r="E19" i="7"/>
  <c r="E15" i="7"/>
  <c r="E11" i="7"/>
  <c r="E7" i="7"/>
  <c r="B17" i="5"/>
  <c r="B13" i="5"/>
  <c r="B11" i="4"/>
  <c r="G22" i="2"/>
  <c r="C34" i="2"/>
  <c r="E41" i="7"/>
  <c r="E33" i="7"/>
  <c r="E29" i="7"/>
  <c r="E13" i="7"/>
  <c r="E9" i="7"/>
  <c r="B13" i="4"/>
  <c r="B34" i="2"/>
  <c r="E50" i="7"/>
  <c r="E46" i="7"/>
  <c r="E42" i="7"/>
  <c r="E38" i="7"/>
  <c r="E34" i="7"/>
  <c r="E30" i="7"/>
  <c r="E26" i="7"/>
  <c r="E22" i="7"/>
  <c r="E18" i="7"/>
  <c r="E14" i="7"/>
  <c r="E10" i="7"/>
  <c r="E6" i="7"/>
  <c r="B16" i="5"/>
  <c r="B14" i="4"/>
  <c r="E34" i="2"/>
  <c r="G16" i="2"/>
  <c r="E45" i="7"/>
  <c r="E21" i="7"/>
  <c r="B15" i="5"/>
  <c r="G28" i="2"/>
  <c r="I28" i="2" l="1"/>
  <c r="I16" i="2"/>
  <c r="I22" i="2"/>
  <c r="I8" i="2"/>
  <c r="F34" i="2"/>
  <c r="I34" i="2" s="1"/>
</calcChain>
</file>

<file path=xl/sharedStrings.xml><?xml version="1.0" encoding="utf-8"?>
<sst xmlns="http://schemas.openxmlformats.org/spreadsheetml/2006/main" count="130258" uniqueCount="10974">
  <si>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</si>
  <si>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</si>
  <si>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</si>
  <si>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</si>
  <si>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</si>
  <si>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</si>
  <si>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</si>
  <si>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</si>
  <si>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</si>
  <si>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</si>
  <si>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</si>
  <si>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</si>
  <si>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</si>
  <si>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</si>
  <si>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</si>
  <si>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</si>
  <si>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</si>
  <si>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</si>
  <si>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</si>
  <si>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</si>
  <si>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</si>
  <si>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</si>
  <si>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</si>
  <si>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</si>
  <si>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</si>
  <si>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</si>
  <si>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</si>
  <si>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</si>
  <si>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</si>
  <si>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</si>
  <si>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</si>
  <si>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</si>
  <si>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</si>
  <si>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</si>
  <si>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</si>
  <si>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</si>
  <si>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</si>
  <si>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</si>
  <si>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</si>
  <si>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</si>
  <si>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</si>
  <si>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</si>
  <si>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</si>
  <si>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</si>
  <si>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</si>
  <si>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</si>
  <si>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</si>
  <si>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</si>
  <si>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</si>
  <si>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</si>
  <si>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</si>
  <si>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</si>
  <si>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</si>
  <si>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</si>
  <si>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</si>
  <si>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</si>
  <si>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</si>
  <si>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</si>
  <si>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</si>
  <si>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</si>
  <si>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</si>
  <si>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</si>
  <si>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</si>
  <si>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</si>
  <si>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</si>
  <si>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</si>
  <si>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</si>
  <si>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</si>
  <si>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</si>
  <si>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</si>
  <si>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</si>
  <si>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</si>
  <si>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</si>
  <si>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</si>
  <si>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</si>
  <si>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</si>
  <si>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</si>
  <si>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</si>
  <si>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</si>
  <si>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</si>
  <si>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</si>
  <si>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</si>
  <si>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</si>
  <si>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</si>
  <si>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</si>
  <si>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</si>
  <si>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</si>
  <si>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</si>
  <si>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</si>
  <si>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</si>
  <si>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</si>
  <si>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</si>
  <si>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</si>
  <si>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</si>
  <si>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</si>
  <si>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</si>
  <si>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</si>
  <si>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</si>
  <si>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</si>
  <si>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</si>
  <si>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</si>
  <si>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</si>
  <si>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</si>
  <si>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</si>
  <si>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</si>
  <si>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</si>
  <si>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</si>
  <si>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</si>
  <si>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</si>
  <si>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</si>
  <si>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</si>
  <si>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</si>
  <si>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</si>
  <si>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</si>
  <si>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</si>
  <si>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</si>
  <si>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</si>
  <si>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</si>
  <si>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</si>
  <si>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</si>
  <si>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</si>
  <si>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</si>
  <si>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</si>
  <si>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</si>
  <si>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</si>
  <si>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</si>
  <si>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</si>
  <si>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</si>
  <si>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</si>
  <si>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</si>
  <si>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</si>
  <si>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</si>
  <si>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</si>
  <si>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</si>
  <si>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</si>
  <si>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</si>
  <si>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</si>
  <si>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</si>
  <si>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</si>
  <si>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</si>
  <si>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</si>
  <si>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</si>
  <si>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</si>
  <si>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</si>
  <si>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</si>
  <si>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</si>
  <si>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</si>
  <si>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</si>
  <si>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</si>
  <si>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</si>
  <si>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</si>
  <si>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</si>
  <si>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</si>
  <si>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</si>
  <si>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</si>
  <si>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</si>
  <si>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</si>
  <si>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</si>
  <si>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</si>
  <si>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</si>
  <si>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</si>
  <si>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</si>
  <si>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</si>
  <si>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</si>
  <si>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</si>
  <si>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</si>
  <si>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</si>
  <si>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</si>
  <si>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</si>
  <si>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</si>
  <si>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</si>
  <si>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</si>
  <si>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</si>
  <si>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</si>
  <si>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</si>
  <si>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</si>
  <si>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</si>
  <si>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</si>
  <si>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</si>
  <si>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</si>
  <si>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</si>
  <si>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</si>
  <si>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</si>
  <si>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</si>
  <si>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</si>
  <si>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</si>
  <si>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</si>
  <si>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</si>
  <si>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</si>
  <si>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</si>
  <si>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</si>
  <si>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</si>
  <si>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</si>
  <si>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</si>
  <si>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</si>
  <si>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</si>
  <si>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</si>
  <si>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</si>
  <si>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</si>
  <si>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</si>
  <si>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</si>
  <si>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</si>
  <si>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</si>
  <si>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</si>
  <si>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</si>
  <si>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</si>
  <si>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</si>
  <si>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</si>
  <si>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</si>
  <si>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</si>
  <si>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</si>
  <si>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</si>
  <si>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</si>
  <si>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</si>
  <si>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</si>
  <si>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</si>
  <si>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</si>
  <si>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</si>
  <si>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</si>
  <si>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</si>
  <si>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</si>
  <si>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</si>
  <si>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</si>
  <si>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</si>
  <si>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</si>
  <si>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</si>
  <si>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</si>
  <si>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</si>
  <si>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</si>
  <si>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</si>
  <si>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</si>
  <si>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</si>
  <si>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</si>
  <si>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</si>
  <si>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</si>
  <si>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</si>
  <si>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</si>
  <si>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</si>
  <si>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</si>
  <si>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</si>
  <si>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</si>
  <si>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</si>
  <si>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</si>
  <si>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</si>
  <si>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</si>
  <si>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</si>
  <si>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</si>
  <si>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</si>
  <si>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</si>
  <si>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</si>
  <si>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</si>
  <si>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</si>
  <si>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</si>
  <si>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</si>
  <si>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</si>
  <si>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</si>
  <si>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</si>
  <si>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</si>
  <si>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</si>
  <si>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</si>
  <si>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</si>
  <si>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</si>
  <si>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</si>
  <si>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</si>
  <si>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</si>
  <si>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</si>
  <si>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</si>
  <si>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</si>
  <si>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</si>
  <si>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</si>
  <si>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</si>
  <si>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</si>
  <si>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</si>
  <si>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</si>
  <si>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</si>
  <si>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</si>
  <si>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</si>
  <si>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</si>
  <si>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</si>
  <si>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</si>
  <si>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</si>
  <si>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</si>
  <si>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</si>
  <si>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</si>
  <si>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</si>
  <si>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</si>
  <si>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</si>
  <si>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</si>
  <si>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</si>
  <si>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</si>
  <si>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</si>
  <si>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</si>
  <si>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</si>
  <si>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</si>
  <si>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</si>
  <si>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</si>
  <si>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</si>
  <si>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</si>
  <si>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</si>
  <si>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</si>
  <si>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</si>
  <si>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</si>
  <si>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</si>
  <si>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</si>
  <si>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</si>
  <si>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</si>
  <si>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</si>
  <si>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</si>
  <si>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</si>
  <si>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</si>
  <si>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</si>
  <si>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</si>
  <si>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</si>
  <si>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</si>
  <si>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</si>
  <si>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</si>
  <si>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</si>
  <si>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</si>
  <si>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</si>
  <si>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</si>
  <si>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</si>
  <si>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</si>
  <si>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</si>
  <si>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</si>
  <si>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</si>
  <si>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</si>
  <si>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</si>
  <si>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</si>
  <si>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</si>
  <si>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</si>
  <si>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</si>
  <si>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</si>
  <si>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</si>
  <si>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</si>
  <si>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</si>
  <si>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</si>
  <si>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</si>
  <si>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</si>
  <si>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</si>
  <si>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</si>
  <si>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</si>
  <si>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</si>
  <si>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</si>
  <si>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</si>
  <si>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</si>
  <si>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</si>
  <si>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</si>
  <si>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</si>
  <si>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</si>
  <si>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</si>
  <si>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</si>
  <si>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</si>
  <si>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</si>
  <si>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</si>
  <si>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</si>
  <si>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</si>
  <si>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</si>
  <si>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</si>
  <si>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</si>
  <si>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</si>
  <si>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</si>
  <si>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</si>
  <si>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</si>
  <si>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</si>
  <si>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</si>
  <si>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</si>
  <si>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</si>
  <si>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</si>
  <si>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</si>
  <si>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</si>
  <si>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</si>
  <si>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</si>
  <si>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</si>
  <si>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</si>
  <si>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</si>
  <si>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</si>
  <si>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</si>
  <si>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</si>
  <si>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</si>
  <si>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</si>
  <si>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</si>
  <si>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</si>
  <si>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</si>
  <si>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</si>
  <si>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</si>
  <si>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</si>
  <si>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</si>
  <si>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</si>
  <si>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</si>
  <si>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</si>
  <si>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</si>
  <si>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</si>
  <si>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</si>
  <si>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</si>
  <si>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</si>
  <si>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</si>
  <si>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</si>
  <si>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</si>
  <si>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</si>
  <si>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</si>
  <si>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</si>
  <si>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</si>
  <si>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</si>
  <si>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</si>
  <si>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</si>
  <si>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</si>
  <si>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</si>
  <si>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</si>
  <si>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</si>
  <si>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</si>
  <si>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</si>
  <si>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</si>
  <si>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</si>
  <si>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</si>
  <si>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</si>
  <si>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</si>
  <si>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</si>
  <si>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</si>
  <si>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</si>
  <si>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</si>
  <si>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</si>
  <si>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</si>
  <si>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</si>
  <si>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</si>
  <si>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</si>
  <si>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</si>
  <si>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</si>
  <si>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</si>
  <si>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</si>
  <si>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</si>
  <si>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</si>
  <si>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</si>
  <si>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</si>
  <si>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</si>
  <si>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</si>
  <si>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</si>
  <si>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</si>
  <si>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</si>
  <si>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</si>
  <si>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</si>
  <si>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</si>
  <si>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</si>
  <si>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</si>
  <si>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</si>
  <si>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</si>
  <si>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</si>
  <si>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</si>
  <si>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</si>
  <si>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</si>
  <si>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</si>
  <si>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</si>
  <si>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</si>
  <si>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</si>
  <si>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</si>
  <si>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</si>
  <si>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</si>
  <si>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</si>
  <si>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</si>
  <si>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</si>
  <si>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</si>
  <si>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</si>
  <si>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</si>
  <si>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</si>
  <si>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</si>
  <si>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</si>
  <si>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</si>
  <si>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</si>
  <si>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</si>
  <si>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</si>
  <si>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</si>
  <si>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</si>
  <si>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</si>
  <si>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</si>
  <si>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</si>
  <si>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</si>
  <si>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</si>
  <si>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</si>
  <si>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</si>
  <si>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</si>
  <si>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</si>
  <si>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</si>
  <si>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</si>
  <si>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</si>
  <si>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</si>
  <si>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</si>
  <si>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</si>
  <si>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</si>
  <si>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</si>
  <si>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</si>
  <si>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</si>
  <si>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</si>
  <si>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</si>
  <si>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</si>
  <si>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</si>
  <si>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</si>
  <si>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</si>
  <si>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</si>
  <si>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</si>
  <si>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</si>
  <si>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</si>
  <si>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</si>
  <si>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</si>
  <si>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</si>
  <si>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</si>
  <si>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</si>
  <si>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</si>
  <si>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</si>
  <si>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</si>
  <si>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</si>
  <si>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</si>
  <si>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</si>
  <si>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</si>
  <si>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</si>
  <si>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</si>
  <si>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</si>
  <si>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</si>
  <si>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</si>
  <si>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</si>
  <si>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</si>
  <si>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</si>
  <si>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</si>
  <si>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</si>
  <si>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</si>
  <si>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</si>
  <si>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</si>
  <si>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</si>
  <si>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</si>
  <si>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</si>
  <si>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</si>
  <si>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</si>
  <si>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</si>
  <si>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</si>
  <si>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</si>
  <si>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</si>
  <si>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</si>
  <si>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</si>
  <si>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</si>
  <si>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</si>
  <si>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</si>
  <si>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</si>
  <si>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</si>
  <si>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</si>
  <si>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</si>
  <si>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</si>
  <si>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</si>
  <si>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</si>
  <si>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</si>
  <si>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</si>
  <si>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</si>
  <si>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</si>
  <si>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</si>
  <si>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</si>
  <si>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</si>
  <si>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</si>
  <si>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</si>
  <si>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</si>
  <si>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</si>
  <si>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</si>
  <si>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</si>
  <si>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</si>
  <si>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</si>
  <si>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</si>
  <si>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</si>
  <si>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</si>
  <si>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</si>
  <si>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</si>
  <si>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</si>
  <si>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</si>
  <si>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</si>
  <si>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</si>
  <si>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</si>
  <si>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</si>
  <si>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</si>
  <si>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</si>
  <si>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</si>
  <si>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</si>
  <si>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</si>
  <si>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</si>
  <si>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</si>
  <si>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</si>
  <si>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</si>
  <si>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</si>
  <si>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</si>
  <si>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</si>
  <si>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</si>
  <si>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</si>
  <si>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</si>
  <si>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</si>
  <si>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</si>
  <si>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</si>
  <si>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</si>
  <si>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</si>
  <si>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</si>
  <si>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</si>
  <si>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</si>
  <si>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</si>
  <si>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</si>
  <si>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</si>
  <si>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</si>
  <si>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</si>
  <si>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</si>
  <si>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</si>
  <si>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</si>
  <si>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</si>
  <si>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</si>
  <si>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</si>
  <si>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</si>
  <si>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</si>
  <si>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</si>
  <si>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</si>
  <si>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</si>
  <si>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</si>
  <si>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</si>
  <si>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</si>
  <si>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</si>
  <si>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</si>
  <si>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</si>
  <si>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</si>
  <si>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</si>
  <si>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</si>
  <si>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</si>
  <si>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</si>
  <si>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</si>
  <si>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</si>
  <si>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</si>
  <si>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</si>
  <si>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</si>
  <si>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</si>
  <si>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</si>
  <si>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</si>
  <si>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</si>
  <si>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</si>
  <si>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</si>
  <si>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</si>
  <si>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</si>
  <si>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</si>
  <si>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</si>
  <si>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</si>
  <si>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</si>
  <si>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</si>
  <si>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</si>
  <si>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</si>
  <si>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</si>
  <si>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</si>
  <si>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</si>
  <si>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</si>
  <si>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</si>
  <si>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</si>
  <si>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</si>
  <si>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</si>
  <si>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</si>
  <si>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</si>
  <si>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</si>
  <si>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</si>
  <si>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</si>
  <si>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</si>
  <si>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</si>
  <si>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</si>
  <si>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</si>
  <si>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</si>
  <si>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</si>
  <si>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</si>
  <si>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</si>
  <si>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</si>
  <si>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</si>
  <si>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</si>
  <si>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</si>
  <si>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</si>
  <si>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</si>
  <si>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</si>
  <si>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</si>
  <si>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</si>
  <si>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</si>
  <si>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</si>
  <si>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</si>
  <si>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</si>
  <si>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</si>
  <si>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</si>
  <si>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</si>
  <si>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</si>
  <si>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</si>
  <si>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</si>
  <si>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</si>
  <si>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</si>
  <si>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</si>
  <si>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</si>
  <si>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</si>
  <si>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</si>
  <si>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</si>
  <si>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</si>
  <si>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</si>
  <si>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</si>
  <si>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</si>
  <si>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</si>
  <si>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</si>
  <si>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</si>
  <si>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</si>
  <si>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</si>
  <si>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</si>
  <si>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</si>
  <si>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</si>
  <si>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</si>
  <si>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</si>
  <si>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</si>
  <si>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</si>
  <si>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</si>
  <si>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</si>
  <si>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</si>
  <si>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</si>
  <si>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</si>
  <si>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</si>
  <si>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</si>
  <si>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</si>
  <si>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</si>
  <si>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</si>
  <si>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</si>
  <si>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</si>
  <si>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</si>
  <si>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</si>
  <si>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</si>
  <si>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</si>
  <si>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</si>
  <si>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</si>
  <si>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</si>
  <si>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</si>
  <si>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</si>
  <si>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</si>
  <si>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</si>
  <si>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</si>
  <si>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</si>
  <si>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</si>
  <si>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</si>
  <si>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</si>
  <si>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</si>
  <si>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</si>
  <si>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</si>
  <si>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</si>
  <si>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</si>
  <si>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</si>
  <si>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</si>
  <si>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</si>
  <si>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</si>
  <si>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</si>
  <si>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</si>
  <si>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</si>
  <si>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</si>
  <si>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</si>
  <si>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</si>
  <si>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</si>
  <si>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</si>
  <si>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</si>
  <si>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</si>
  <si>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</si>
  <si>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</si>
  <si>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</si>
  <si>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</si>
  <si>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</si>
  <si>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</si>
  <si>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</si>
  <si>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</si>
  <si>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</si>
  <si>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</si>
  <si>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</si>
  <si>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</si>
  <si>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</si>
  <si>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</si>
  <si>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</si>
  <si>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</si>
  <si>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</si>
  <si>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</si>
  <si>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</si>
  <si>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</si>
  <si>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</si>
  <si>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</si>
  <si>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</si>
  <si>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</si>
  <si>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</si>
  <si>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</si>
  <si>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</si>
  <si>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</si>
  <si>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</si>
  <si>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</si>
  <si>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</si>
  <si>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</si>
  <si>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</si>
  <si>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</si>
  <si>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</si>
  <si>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</si>
  <si>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</si>
  <si>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</si>
  <si>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</si>
  <si>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</si>
  <si>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</si>
  <si>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</si>
  <si>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</si>
  <si>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</si>
  <si>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</si>
  <si>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</si>
  <si>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</si>
  <si>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</si>
  <si>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</si>
  <si>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</si>
  <si>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</si>
  <si>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</si>
  <si>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</si>
  <si>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</si>
  <si>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</si>
  <si>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</si>
  <si>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</si>
  <si>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</si>
  <si>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</si>
  <si>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</si>
  <si>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</si>
  <si>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</si>
  <si>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</si>
  <si>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</si>
  <si>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</si>
  <si>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</si>
  <si>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</si>
  <si>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</si>
  <si>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</si>
  <si>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</si>
  <si>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</si>
  <si>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</si>
  <si>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</si>
  <si>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</si>
  <si>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</si>
  <si>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</si>
  <si>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</si>
  <si>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</si>
  <si>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</si>
  <si>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</si>
  <si>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</si>
  <si>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</si>
  <si>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</si>
  <si>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</si>
  <si>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</si>
  <si>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</si>
  <si>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</si>
  <si>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</si>
  <si>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</si>
  <si>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</si>
  <si>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</si>
  <si>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</si>
  <si>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</si>
  <si>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</si>
  <si>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</si>
  <si>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</si>
  <si>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</si>
  <si>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</si>
  <si>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</si>
  <si>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</si>
  <si>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</si>
  <si>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</si>
  <si>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</si>
  <si>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</si>
  <si>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</si>
  <si>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</si>
  <si>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</si>
  <si>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</si>
  <si>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</si>
  <si>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</si>
  <si>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</si>
  <si>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</si>
  <si>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</si>
  <si>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</si>
  <si>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</si>
  <si>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</si>
  <si>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</si>
  <si>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</si>
  <si>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</si>
  <si>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</si>
  <si>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</si>
  <si>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</si>
  <si>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</si>
  <si>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</si>
  <si>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</si>
  <si>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</si>
  <si>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</si>
  <si>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</si>
  <si>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</si>
  <si>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</si>
  <si>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</si>
  <si>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</si>
  <si>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</si>
  <si>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</si>
  <si>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</si>
  <si>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</si>
  <si>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</si>
  <si>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</si>
  <si>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</si>
  <si>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</si>
  <si>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</si>
  <si>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</si>
  <si>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</si>
  <si>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</si>
  <si>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</si>
  <si>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</si>
  <si>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</si>
  <si>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</si>
  <si>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</si>
  <si>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</si>
  <si>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</si>
  <si>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</si>
  <si>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</si>
  <si>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</si>
  <si>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</si>
  <si>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</si>
  <si>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</si>
  <si>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</si>
  <si>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</si>
  <si>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</si>
  <si>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</si>
  <si>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</si>
  <si>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</si>
  <si>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</si>
  <si>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</si>
  <si>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</si>
  <si>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</si>
  <si>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</si>
  <si>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</si>
  <si>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</si>
  <si>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</si>
  <si>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</si>
  <si>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</si>
  <si>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</si>
  <si>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</si>
  <si>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</si>
  <si>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</si>
  <si>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</si>
  <si>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</si>
  <si>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</si>
  <si>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</si>
  <si>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</si>
  <si>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</si>
  <si>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</si>
  <si>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</si>
  <si>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</si>
  <si>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</si>
  <si>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</si>
  <si>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</si>
  <si>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</si>
  <si>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</si>
  <si>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</si>
  <si>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</si>
  <si>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</si>
  <si>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</si>
  <si>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</si>
  <si>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</si>
  <si>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</si>
  <si>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</si>
  <si>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</si>
  <si>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</si>
  <si>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</si>
  <si>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</si>
  <si>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</si>
  <si>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</si>
  <si>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</si>
  <si>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</si>
  <si>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</si>
  <si>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</si>
  <si>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</si>
  <si>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</si>
  <si>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</si>
  <si>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</si>
  <si>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</si>
  <si>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</si>
  <si>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</si>
  <si>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</si>
  <si>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</si>
  <si>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</si>
  <si>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</si>
  <si>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</si>
  <si>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</si>
  <si>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</si>
  <si>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</si>
  <si>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</si>
  <si>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</si>
  <si>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</si>
  <si>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</si>
  <si>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</si>
  <si>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</si>
  <si>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</si>
  <si>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</si>
  <si>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</si>
  <si>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</si>
  <si>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</si>
  <si>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</si>
  <si>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</si>
  <si>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</si>
  <si>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</si>
  <si>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</si>
  <si>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</si>
  <si>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</si>
  <si>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</si>
  <si>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</si>
  <si>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</si>
  <si>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</si>
  <si>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</si>
  <si>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</si>
  <si>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</si>
  <si>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</si>
  <si>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</si>
  <si>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</si>
  <si>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</si>
  <si>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</si>
  <si>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</si>
  <si>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</si>
  <si>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</si>
  <si>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</si>
  <si>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</si>
  <si>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</si>
  <si>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</si>
  <si>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</si>
  <si>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</si>
  <si>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</si>
  <si>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</si>
  <si>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</si>
  <si>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</si>
  <si>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</si>
  <si>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</si>
  <si>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</si>
  <si>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</si>
  <si>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</si>
  <si>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</si>
  <si>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</si>
  <si>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</si>
  <si>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</si>
  <si>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</si>
  <si>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</si>
  <si>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</si>
  <si>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</si>
  <si>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</si>
  <si>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</si>
  <si>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</si>
  <si>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</si>
  <si>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</si>
  <si>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</si>
  <si>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</si>
  <si>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</si>
  <si>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</si>
  <si>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</si>
  <si>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</si>
  <si>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</si>
  <si>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</si>
  <si>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</si>
  <si>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</si>
  <si>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</si>
  <si>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</si>
  <si>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</si>
  <si>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</si>
  <si>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</si>
  <si>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</si>
  <si>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</si>
  <si>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</si>
  <si>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</si>
  <si>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</si>
  <si>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</si>
  <si>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</si>
  <si>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</si>
  <si>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</si>
  <si>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</si>
  <si>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</si>
  <si>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</si>
  <si>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</si>
  <si>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</si>
  <si>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</si>
  <si>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</si>
  <si>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</si>
  <si>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</si>
  <si>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</si>
  <si>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</si>
  <si>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</si>
  <si>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</si>
  <si>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</si>
  <si>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</si>
  <si>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</si>
  <si>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</si>
  <si>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</si>
  <si>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</si>
  <si>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</si>
  <si>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</si>
  <si>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</si>
  <si>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</si>
  <si>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</si>
  <si>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</si>
  <si>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</si>
  <si>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</si>
  <si>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</si>
  <si>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</si>
  <si>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</si>
  <si>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</si>
  <si>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</si>
  <si>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</si>
  <si>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</si>
  <si>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</si>
  <si>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</si>
  <si>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</si>
  <si>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</si>
  <si>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</si>
  <si>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</si>
  <si>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</si>
  <si>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</si>
  <si>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</si>
  <si>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</si>
  <si>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</si>
  <si>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</si>
  <si>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</si>
  <si>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</si>
  <si>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</si>
  <si>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</si>
  <si>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</si>
  <si>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</si>
  <si>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</si>
  <si>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</si>
  <si>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</si>
  <si>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</si>
  <si>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</si>
  <si>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</si>
  <si>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</si>
  <si>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</si>
  <si>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</si>
  <si>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</si>
  <si>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</si>
  <si>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</si>
  <si>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</si>
  <si>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</si>
  <si>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</si>
  <si>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</si>
  <si>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</si>
  <si>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</si>
  <si>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</si>
  <si>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</si>
  <si>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</si>
  <si>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</si>
  <si>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</si>
  <si>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</si>
  <si>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</si>
  <si>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</si>
  <si>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</si>
  <si>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</si>
  <si>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</si>
  <si>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</si>
  <si>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</si>
  <si>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</si>
  <si>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</si>
  <si>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</si>
  <si>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</si>
  <si>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</si>
  <si>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</si>
  <si>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</si>
  <si>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</si>
  <si>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</si>
  <si>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</si>
  <si>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</si>
  <si>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</si>
  <si>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</si>
  <si>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</si>
  <si>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</si>
  <si>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</si>
  <si>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</si>
  <si>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</si>
  <si>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</si>
  <si>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</si>
  <si>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</si>
  <si>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</si>
  <si>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</si>
  <si>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</si>
  <si>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</si>
  <si>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</si>
  <si>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</si>
  <si>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</si>
  <si>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</si>
  <si>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</si>
  <si>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</si>
  <si>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</si>
  <si>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</si>
  <si>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</si>
  <si>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</si>
  <si>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</si>
  <si>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</si>
  <si>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</si>
  <si>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</si>
  <si>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</si>
  <si>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</si>
  <si>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</si>
  <si>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</si>
  <si>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</si>
  <si>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</si>
  <si>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</si>
  <si>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</si>
  <si>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</si>
  <si>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</si>
  <si>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</si>
  <si>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</si>
  <si>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</si>
  <si>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</si>
  <si>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</si>
  <si>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</si>
  <si>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</si>
  <si>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</si>
  <si>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</si>
  <si>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</si>
  <si>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</si>
  <si>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</si>
  <si>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</si>
  <si>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</si>
  <si>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</si>
  <si>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</si>
  <si>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</si>
  <si>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</si>
  <si>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</si>
  <si>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</si>
  <si>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</si>
  <si>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</si>
  <si>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</si>
  <si>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</si>
  <si>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</si>
  <si>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</si>
  <si>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</si>
  <si>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</si>
  <si>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</si>
  <si>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</si>
  <si>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</si>
  <si>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</si>
  <si>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</si>
  <si>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</si>
  <si>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</si>
  <si>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</si>
  <si>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</si>
  <si>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</si>
  <si>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</si>
  <si>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</si>
  <si>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</si>
  <si>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</si>
  <si>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</si>
  <si>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</si>
  <si>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</si>
  <si>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</si>
  <si>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</si>
  <si>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</si>
  <si>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</si>
  <si>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</si>
  <si>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</si>
  <si>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</si>
  <si>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</si>
  <si>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</si>
  <si>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</si>
  <si>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</si>
  <si>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</si>
  <si>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</si>
  <si>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</si>
  <si>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</si>
  <si>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</si>
  <si>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</si>
  <si>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</si>
  <si>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</si>
  <si>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</si>
  <si>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</si>
  <si>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</si>
  <si>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</si>
  <si>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</si>
  <si>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</si>
  <si>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</si>
  <si>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</si>
  <si>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</si>
  <si>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</si>
  <si>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</si>
  <si>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</si>
  <si>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</si>
  <si>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</si>
  <si>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</si>
  <si>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</si>
  <si>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</si>
  <si>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</si>
  <si>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</si>
  <si>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</si>
  <si>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</si>
  <si>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</si>
  <si>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</si>
  <si>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</si>
  <si>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</si>
  <si>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</si>
  <si>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</si>
  <si>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</si>
  <si>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</si>
  <si>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</si>
  <si>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</si>
  <si>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</si>
  <si>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</si>
  <si>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</si>
  <si>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</si>
  <si>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</si>
  <si>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</si>
  <si>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</si>
  <si>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</si>
  <si>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</si>
  <si>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</si>
  <si>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</si>
  <si>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</si>
  <si>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</si>
  <si>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</si>
  <si>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</si>
  <si>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</si>
  <si>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</si>
  <si>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</si>
  <si>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</si>
  <si>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</si>
  <si>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</si>
  <si>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</si>
  <si>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</si>
  <si>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</si>
  <si>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</si>
  <si>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</si>
  <si>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</si>
  <si>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</si>
  <si>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</si>
  <si>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</si>
  <si>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</si>
  <si>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</si>
  <si>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</si>
  <si>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</si>
  <si>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</si>
  <si>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</si>
  <si>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</si>
  <si>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</si>
  <si>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</si>
  <si>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</si>
  <si>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</si>
  <si>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</si>
  <si>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</si>
  <si>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</si>
  <si>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</si>
  <si>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</si>
  <si>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</si>
  <si>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</si>
  <si>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</si>
  <si>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</si>
  <si>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</si>
  <si>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</si>
  <si>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</si>
  <si>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</si>
  <si>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</si>
  <si>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</si>
  <si>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</si>
  <si>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</si>
  <si>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</si>
  <si>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</si>
  <si>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</si>
  <si>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</si>
  <si>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</si>
  <si>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</si>
  <si>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</si>
  <si>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</si>
  <si>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</si>
  <si>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</si>
  <si>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</si>
  <si>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</si>
  <si>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</si>
  <si>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</si>
  <si>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</si>
  <si>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</si>
  <si>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</si>
  <si>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</si>
  <si>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</si>
  <si>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</si>
  <si>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</si>
  <si>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</si>
  <si>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</si>
  <si>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</si>
  <si>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</si>
  <si>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</si>
  <si>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</si>
  <si>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</si>
  <si>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</si>
  <si>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</si>
  <si>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</si>
  <si>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</si>
  <si>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</si>
  <si>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</si>
  <si>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</si>
  <si>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</si>
  <si>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</si>
  <si>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</si>
  <si>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</si>
  <si>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</si>
  <si>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</si>
  <si>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</si>
  <si>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</si>
  <si>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</si>
  <si>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</si>
  <si>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</si>
  <si>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</si>
  <si>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</si>
  <si>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</si>
  <si>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</si>
  <si>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</si>
  <si>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</si>
  <si>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</si>
  <si>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</si>
  <si>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</si>
  <si>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</si>
  <si>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</si>
  <si>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</si>
  <si>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</si>
  <si>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</si>
  <si>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</si>
  <si>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</si>
  <si>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</si>
  <si>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</si>
  <si>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</si>
  <si>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</si>
  <si>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</si>
  <si>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</si>
  <si>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</si>
  <si>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</si>
  <si>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</si>
  <si>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</si>
  <si>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</si>
  <si>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</si>
  <si>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</si>
  <si>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</si>
  <si>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</si>
  <si>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</si>
  <si>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</si>
  <si>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</si>
  <si>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</si>
  <si>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</si>
  <si>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</si>
  <si>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</si>
  <si>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</si>
  <si>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</si>
  <si>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</si>
  <si>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</si>
  <si>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</si>
  <si>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</si>
  <si>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</si>
  <si>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</si>
  <si>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</si>
  <si>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</si>
  <si>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</si>
  <si>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</si>
  <si>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</si>
  <si>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</si>
  <si>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</si>
  <si>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</si>
  <si>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</si>
  <si>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</si>
  <si>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</si>
  <si>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</si>
  <si>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</si>
  <si>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</si>
  <si>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</si>
  <si>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</si>
  <si>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</si>
  <si>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</si>
  <si>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</si>
  <si>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</si>
  <si>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</si>
  <si>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</si>
  <si>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</si>
  <si>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</si>
  <si>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</si>
  <si>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</si>
  <si>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</si>
  <si>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</si>
  <si>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</si>
  <si>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</si>
  <si>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</si>
  <si>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</si>
  <si>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</si>
  <si>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</si>
  <si>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</si>
  <si>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</si>
  <si>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</si>
  <si>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</si>
  <si>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</si>
  <si>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</si>
  <si>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</si>
  <si>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</si>
  <si>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</si>
  <si>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</si>
  <si>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</si>
  <si>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</si>
  <si>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</si>
  <si>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</si>
  <si>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</si>
  <si>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</si>
  <si>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</si>
  <si>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</si>
  <si>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</si>
  <si>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</si>
  <si>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</si>
  <si>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</si>
  <si>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</si>
  <si>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</si>
  <si>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</si>
  <si>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</si>
  <si>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</si>
  <si>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</si>
  <si>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</si>
  <si>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</si>
  <si>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</si>
  <si>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</si>
  <si>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</si>
  <si>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</si>
  <si>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</si>
  <si>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</si>
  <si>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</si>
  <si>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</si>
  <si>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</si>
  <si>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</si>
  <si>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</si>
  <si>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</si>
  <si>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</si>
  <si>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</si>
  <si>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</si>
  <si>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</si>
  <si>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</si>
  <si>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</si>
  <si>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</si>
  <si>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</si>
  <si>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</si>
  <si>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</si>
  <si>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</si>
  <si>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</si>
  <si>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</si>
  <si>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</si>
  <si>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</si>
  <si>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</si>
  <si>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</si>
  <si>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</si>
  <si>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</si>
  <si>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</si>
  <si>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</si>
  <si>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</si>
  <si>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</si>
  <si>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</si>
  <si>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</si>
  <si>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</si>
  <si>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</si>
  <si>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</si>
  <si>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</si>
  <si>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</si>
  <si>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</si>
  <si>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</si>
  <si>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</si>
  <si>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</si>
  <si>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</si>
  <si>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</si>
  <si>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</si>
  <si>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</si>
  <si>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</si>
  <si>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</si>
  <si>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</si>
  <si>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</si>
  <si>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</si>
  <si>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</si>
  <si>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</si>
  <si>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</si>
  <si>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</si>
  <si>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</si>
  <si>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</si>
  <si>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</si>
  <si>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</si>
  <si>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</si>
  <si>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</si>
  <si>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</si>
  <si>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</si>
  <si>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</si>
  <si>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</si>
  <si>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</si>
  <si>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</si>
  <si>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</si>
  <si>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</si>
  <si>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</si>
  <si>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</si>
  <si>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</si>
  <si>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</si>
  <si>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</si>
  <si>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</si>
  <si>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</si>
  <si>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</si>
  <si>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</si>
  <si>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</si>
  <si>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</si>
  <si>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</si>
  <si>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</si>
  <si>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</si>
  <si>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</si>
  <si>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</si>
  <si>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</si>
  <si>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</si>
  <si>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</si>
  <si>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</si>
  <si>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</si>
  <si>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</si>
  <si>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</si>
  <si>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</si>
  <si>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</si>
  <si>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</si>
  <si>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</si>
  <si>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</si>
  <si>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</si>
  <si>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</si>
  <si>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</si>
  <si>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</si>
  <si>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</si>
  <si>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</si>
  <si>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</si>
  <si>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</si>
  <si>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</si>
  <si>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</si>
  <si>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</si>
  <si>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</si>
  <si>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</si>
  <si>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</si>
  <si>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</si>
  <si>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</si>
  <si>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</si>
  <si>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</si>
  <si>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</si>
  <si>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</si>
  <si>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</si>
  <si>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</si>
  <si>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</si>
  <si>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</si>
  <si>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</si>
  <si>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</si>
  <si>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</si>
  <si>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</si>
  <si>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</si>
  <si>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</si>
  <si>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</si>
  <si>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</si>
  <si>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</si>
  <si>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</si>
  <si>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</si>
  <si>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</si>
  <si>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</si>
  <si>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</si>
  <si>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</si>
  <si>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</si>
  <si>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</si>
  <si>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</si>
  <si>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</si>
  <si>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</si>
  <si>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</si>
  <si>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</si>
  <si>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</si>
  <si>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</si>
  <si>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</si>
  <si>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</si>
  <si>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</si>
  <si>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</si>
  <si>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</si>
  <si>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</si>
  <si>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</si>
  <si>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</si>
  <si>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</si>
  <si>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</si>
  <si>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</si>
  <si>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</si>
  <si>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</si>
  <si>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</si>
  <si>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</si>
  <si>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</si>
  <si>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</si>
  <si>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</si>
  <si>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</si>
  <si>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</si>
  <si>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</si>
  <si>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</si>
  <si>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</si>
  <si>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</si>
  <si>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</si>
  <si>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</si>
  <si>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</si>
  <si>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</si>
  <si>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</si>
  <si>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</si>
  <si>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</si>
  <si>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</si>
  <si>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</si>
  <si>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</si>
  <si>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</si>
  <si>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</si>
  <si>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</si>
  <si>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</si>
  <si>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</si>
  <si>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</si>
  <si>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</si>
  <si>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</si>
  <si>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</si>
  <si>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</si>
  <si>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</si>
  <si>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</si>
  <si>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</si>
  <si>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</si>
  <si>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</si>
  <si>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</si>
  <si>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</si>
  <si>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</si>
  <si>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</si>
  <si>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</si>
  <si>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</si>
  <si>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</si>
  <si>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</si>
  <si>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</si>
  <si>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</si>
  <si>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</si>
  <si>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</si>
  <si>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</si>
  <si>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</si>
  <si>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</si>
  <si>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</si>
  <si>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</si>
  <si>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</si>
  <si>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</si>
  <si>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</si>
  <si>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</si>
  <si>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</si>
  <si>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</si>
  <si>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</si>
  <si>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</si>
  <si>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</si>
  <si>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</si>
  <si>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</si>
  <si>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</si>
  <si>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</si>
  <si>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</si>
  <si>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</si>
  <si>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</si>
  <si>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</si>
  <si>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</si>
  <si>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</si>
  <si>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</si>
  <si>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</si>
  <si>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</si>
  <si>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</si>
  <si>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</si>
  <si>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</si>
  <si>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</si>
  <si>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</si>
  <si>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</si>
  <si>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</si>
  <si>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</si>
  <si>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</si>
  <si>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</si>
  <si>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</si>
  <si>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</si>
  <si>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</si>
  <si>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</si>
  <si>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</si>
  <si>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</si>
  <si>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</si>
  <si>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</si>
  <si>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</si>
  <si>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</si>
  <si>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</si>
  <si>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</si>
  <si>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</si>
  <si>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</si>
  <si>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</si>
  <si>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</si>
  <si>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</si>
  <si>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</si>
  <si>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</si>
  <si>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</si>
  <si>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</si>
  <si>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</si>
  <si>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</si>
  <si>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</si>
  <si>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</si>
  <si>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</si>
  <si>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</si>
  <si>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</si>
  <si>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</si>
  <si>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</si>
  <si>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</si>
  <si>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</si>
  <si>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</si>
  <si>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</si>
  <si>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</si>
  <si>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</si>
  <si>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</si>
  <si>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</si>
  <si>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</si>
  <si>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</si>
  <si>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</si>
  <si>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</si>
  <si>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</si>
  <si>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</si>
  <si>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</si>
  <si>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</si>
  <si>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</si>
  <si>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</si>
  <si>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</si>
  <si>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</si>
  <si>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</si>
  <si>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</si>
  <si>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</si>
  <si>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</si>
  <si>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</si>
  <si>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</si>
  <si>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</si>
  <si>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</si>
  <si>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</si>
  <si>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</si>
  <si>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</si>
  <si>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</si>
  <si>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</si>
  <si>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</si>
  <si>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</si>
  <si>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</si>
  <si>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</si>
  <si>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</si>
  <si>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</si>
  <si>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</si>
  <si>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</si>
  <si>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</si>
  <si>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</si>
  <si>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</si>
  <si>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</si>
  <si>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</si>
  <si>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</si>
  <si>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</si>
  <si>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</si>
  <si>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</si>
  <si>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</si>
  <si>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</si>
  <si>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</si>
  <si>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</si>
  <si>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</si>
  <si>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</si>
  <si>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</si>
  <si>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</si>
  <si>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</si>
  <si>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</si>
  <si>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</si>
  <si>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</si>
  <si>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</si>
  <si>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</si>
  <si>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</si>
  <si>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</si>
  <si>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</si>
  <si>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</si>
  <si>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</si>
  <si>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</si>
  <si>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</si>
  <si>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</si>
  <si>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</si>
  <si>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</si>
  <si>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</si>
  <si>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</si>
  <si>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</si>
  <si>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</si>
  <si>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</si>
  <si>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</si>
  <si>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</si>
  <si>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</si>
  <si>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</si>
  <si>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</si>
  <si>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</si>
  <si>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</si>
  <si>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</si>
  <si>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</si>
  <si>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</si>
  <si>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</si>
  <si>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</si>
  <si>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</si>
  <si>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</si>
  <si>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</si>
  <si>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</si>
  <si>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</si>
  <si>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</si>
  <si>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</si>
  <si>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</si>
  <si>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</si>
  <si>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</si>
  <si>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</si>
  <si>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</si>
  <si>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</si>
  <si>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</si>
  <si>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</si>
  <si>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</si>
  <si>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</si>
  <si>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</si>
  <si>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</si>
  <si>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</si>
  <si>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</si>
  <si>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</si>
  <si>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</si>
  <si>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</si>
  <si>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</si>
  <si>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</si>
  <si>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</si>
  <si>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</si>
  <si>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</si>
  <si>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</si>
  <si>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</si>
  <si>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</si>
  <si>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</si>
  <si>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</si>
  <si>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</si>
  <si>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</si>
  <si>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</si>
  <si>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</si>
  <si>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</si>
  <si>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</si>
  <si>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</si>
  <si>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</si>
  <si>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</si>
  <si>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</si>
  <si>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</si>
  <si>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</si>
  <si>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</si>
  <si>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</si>
  <si>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</si>
  <si>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</si>
  <si>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</si>
  <si>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</si>
  <si>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</si>
  <si>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</si>
  <si>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</si>
  <si>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</si>
  <si>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</si>
  <si>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</si>
  <si>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</si>
  <si>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</si>
  <si>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</si>
  <si>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</si>
  <si>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</si>
  <si>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</si>
  <si>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</si>
  <si>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</si>
  <si>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</si>
  <si>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</si>
  <si>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</si>
  <si>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</si>
  <si>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</si>
  <si>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</si>
  <si>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</si>
  <si>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</si>
  <si>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</si>
  <si>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</si>
  <si>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</si>
  <si>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</si>
  <si>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</si>
  <si>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</si>
  <si>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</si>
  <si>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</si>
  <si>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</si>
  <si>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</si>
  <si>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</si>
  <si>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</si>
  <si>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</si>
  <si>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</si>
  <si>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</si>
  <si>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</si>
  <si>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</si>
  <si>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</si>
  <si>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</si>
  <si>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</si>
  <si>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</si>
  <si>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</si>
  <si>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</si>
  <si>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</si>
  <si>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</si>
  <si>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</si>
  <si>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</si>
  <si>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</si>
  <si>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</si>
  <si>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</si>
  <si>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</si>
  <si>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</si>
  <si>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</si>
  <si>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</si>
  <si>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</si>
  <si>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</si>
  <si>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</si>
  <si>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</si>
  <si>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</si>
  <si>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</si>
  <si>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</si>
  <si>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</si>
  <si>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</si>
  <si>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</si>
  <si>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</si>
  <si>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</si>
  <si>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</si>
  <si>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</si>
  <si>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</si>
  <si>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</si>
  <si>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</si>
  <si>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</si>
  <si>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</si>
  <si>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</si>
  <si>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</si>
  <si>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</si>
  <si>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</si>
  <si>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</si>
  <si>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</si>
  <si>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</si>
  <si>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</si>
  <si>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</si>
  <si>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</si>
  <si>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</si>
  <si>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</si>
  <si>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</si>
  <si>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</si>
  <si>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</si>
  <si>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</si>
  <si>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</si>
  <si>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</si>
  <si>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</si>
  <si>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</si>
  <si>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</si>
  <si>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</si>
  <si>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</si>
  <si>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</si>
  <si>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</si>
  <si>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</si>
  <si>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</si>
  <si>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</si>
  <si>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</si>
  <si>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</si>
  <si>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</si>
  <si>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</si>
  <si>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</si>
  <si>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</si>
  <si>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</si>
  <si>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</si>
  <si>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</si>
  <si>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</si>
  <si>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</si>
  <si>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</si>
  <si>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</si>
  <si>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</si>
  <si>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</si>
  <si>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</si>
  <si>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</si>
  <si>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</si>
  <si>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</si>
  <si>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</si>
  <si>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</si>
  <si>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</si>
  <si>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</si>
  <si>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</si>
  <si>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</si>
  <si>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</si>
  <si>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</si>
  <si>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</si>
  <si>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</si>
  <si>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</si>
  <si>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</si>
  <si>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</si>
  <si>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</si>
  <si>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</si>
  <si>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</si>
  <si>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</si>
  <si>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</si>
  <si>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</si>
  <si>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</si>
  <si>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</si>
  <si>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</si>
  <si>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</si>
  <si>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</si>
  <si>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</si>
  <si>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</si>
  <si>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</si>
  <si>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</si>
  <si>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</si>
  <si>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</si>
  <si>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</si>
  <si>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</si>
  <si>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</si>
  <si>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</si>
  <si>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</si>
  <si>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</si>
  <si>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</si>
  <si>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</si>
  <si>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</si>
  <si>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</si>
  <si>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</si>
  <si>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</si>
  <si>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</si>
  <si>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</si>
  <si>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</si>
  <si>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</si>
  <si>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</si>
  <si>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</si>
  <si>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</si>
  <si>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</si>
  <si>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</si>
  <si>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</si>
  <si>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</si>
  <si>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</si>
  <si>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</si>
  <si>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</si>
  <si>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</si>
  <si>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</si>
  <si>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</si>
  <si>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</si>
  <si>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</si>
  <si>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</si>
  <si>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</si>
  <si>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</si>
  <si>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</si>
  <si>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</si>
  <si>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</si>
  <si>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</si>
  <si>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</si>
  <si>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</si>
  <si>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</si>
  <si>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</si>
  <si>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</si>
  <si>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</si>
  <si>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</si>
  <si>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</si>
  <si>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</si>
  <si>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</si>
  <si>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</si>
  <si>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</si>
  <si>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</si>
  <si>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</si>
  <si>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</si>
  <si>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</si>
  <si>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</si>
  <si>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</si>
  <si>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</si>
  <si>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</si>
  <si>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</si>
  <si>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</si>
  <si>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</si>
  <si>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</si>
  <si>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</si>
  <si>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</si>
  <si>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</si>
  <si>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</si>
  <si>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</si>
  <si>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</si>
  <si>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</si>
  <si>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</si>
  <si>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</si>
  <si>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</si>
  <si>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</si>
  <si>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</si>
  <si>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</si>
  <si>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</si>
  <si>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</si>
  <si>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</si>
  <si>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</si>
  <si>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</si>
  <si>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</si>
  <si>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</si>
  <si>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</si>
  <si>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</si>
  <si>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</si>
  <si>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</si>
  <si>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</si>
  <si>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</si>
  <si>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</si>
  <si>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</si>
  <si>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</si>
  <si>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</si>
  <si>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</si>
  <si>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</si>
  <si>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</si>
  <si>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</si>
  <si>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</si>
  <si>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</si>
  <si>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</si>
  <si>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</si>
  <si>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</si>
  <si>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</si>
  <si>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</si>
  <si>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</si>
  <si>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</si>
  <si>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</si>
  <si>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</si>
  <si>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</si>
  <si>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</si>
  <si>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</si>
  <si>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</si>
  <si>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</si>
  <si>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</si>
  <si>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</si>
  <si>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</si>
  <si>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</si>
  <si>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</si>
  <si>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</si>
  <si>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</si>
  <si>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</si>
  <si>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</si>
  <si>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</si>
  <si>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</si>
  <si>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</si>
  <si>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</si>
  <si>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</si>
  <si>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</si>
  <si>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</si>
  <si>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</si>
  <si>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</si>
  <si>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</si>
  <si>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</si>
  <si>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</si>
  <si>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</si>
  <si>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</si>
  <si>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</si>
  <si>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</si>
  <si>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</si>
  <si>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</si>
  <si>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</si>
  <si>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</si>
  <si>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</si>
  <si>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</si>
  <si>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</si>
  <si>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</si>
  <si>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</si>
  <si>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</si>
  <si>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</si>
  <si>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</si>
  <si>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</si>
  <si>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</si>
  <si>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</si>
  <si>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</si>
  <si>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</si>
  <si>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</si>
  <si>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</si>
  <si>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</si>
  <si>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</si>
  <si>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</si>
  <si>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</si>
  <si>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</si>
  <si>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</si>
  <si>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</si>
  <si>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</si>
  <si>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</si>
  <si>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</si>
  <si>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</si>
  <si>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</si>
  <si>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</si>
  <si>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</si>
  <si>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</si>
  <si>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</si>
  <si>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</si>
  <si>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</si>
  <si>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</si>
  <si>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</si>
  <si>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</si>
  <si>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</si>
  <si>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</si>
  <si>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</si>
  <si>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</si>
  <si>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</si>
  <si>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</si>
  <si>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</si>
  <si>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</si>
  <si>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</si>
  <si>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</si>
  <si>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</si>
  <si>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</si>
  <si>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</si>
  <si>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</si>
  <si>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</si>
  <si>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</si>
  <si>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</si>
  <si>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</si>
  <si>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</si>
  <si>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</si>
  <si>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</si>
  <si>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</si>
  <si>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</si>
  <si>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</si>
  <si>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</si>
  <si>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</si>
  <si>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</si>
  <si>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</si>
  <si>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</si>
  <si>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</si>
  <si>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</si>
  <si>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</si>
  <si>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</si>
  <si>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</si>
  <si>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</si>
  <si>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</si>
  <si>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</si>
  <si>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</si>
  <si>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</si>
  <si>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</si>
  <si>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</si>
  <si>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</si>
  <si>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</si>
  <si>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</si>
  <si>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</si>
  <si>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</si>
  <si>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</si>
  <si>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</si>
  <si>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</si>
  <si>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</si>
  <si>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</si>
  <si>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</si>
  <si>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</si>
  <si>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</si>
  <si>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</si>
  <si>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</si>
  <si>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</si>
  <si>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</si>
  <si>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</si>
  <si>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</si>
  <si>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</si>
  <si>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</si>
  <si>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</si>
  <si>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</si>
  <si>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</si>
  <si>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</si>
  <si>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</si>
  <si>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</si>
  <si>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</si>
  <si>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</si>
  <si>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</si>
  <si>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</si>
  <si>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</si>
  <si>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</si>
  <si>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</si>
  <si>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</si>
  <si>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</si>
  <si>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</si>
  <si>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</si>
  <si>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</si>
  <si>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</si>
  <si>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</si>
  <si>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</si>
  <si>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</si>
  <si>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</si>
  <si>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</si>
  <si>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</si>
  <si>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</si>
  <si>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</si>
  <si>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</si>
  <si>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</si>
  <si>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</si>
  <si>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</si>
  <si>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</si>
  <si>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</si>
  <si>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</si>
  <si>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</si>
  <si>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</si>
  <si>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</si>
  <si>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</si>
  <si>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</si>
  <si>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</si>
  <si>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</si>
  <si>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</si>
  <si>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</si>
  <si>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</si>
  <si>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</si>
  <si>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</si>
  <si>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</si>
  <si>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</si>
  <si>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</si>
  <si>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</si>
  <si>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</si>
  <si>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</si>
  <si>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</si>
  <si>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</si>
  <si>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</si>
  <si>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</si>
  <si>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</si>
  <si>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</si>
  <si>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</si>
  <si>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</si>
  <si>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</si>
  <si>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</si>
  <si>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</si>
  <si>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</si>
  <si>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</si>
  <si>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</si>
  <si>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</si>
  <si>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</si>
  <si>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</si>
  <si>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</si>
  <si>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</si>
  <si>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</si>
  <si>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</si>
  <si>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</si>
  <si>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</si>
  <si>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</si>
  <si>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</si>
  <si>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</si>
  <si>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</si>
  <si>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</si>
  <si>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</si>
  <si>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</si>
  <si>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</si>
  <si>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</si>
  <si>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</si>
  <si>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</si>
  <si>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</si>
  <si>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</si>
  <si>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</si>
  <si>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</si>
  <si>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</si>
  <si>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</si>
  <si>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</si>
  <si>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</si>
  <si>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</si>
  <si>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</si>
  <si>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</si>
  <si>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</si>
  <si>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</si>
  <si>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</si>
  <si>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</si>
  <si>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</si>
  <si>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</si>
  <si>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</si>
  <si>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</si>
  <si>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</si>
  <si>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</si>
  <si>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</si>
  <si>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</si>
  <si>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</si>
  <si>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</si>
  <si>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</si>
  <si>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</si>
  <si>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</si>
  <si>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</si>
  <si>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</si>
  <si>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</si>
  <si>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</si>
  <si>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</si>
  <si>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</si>
  <si>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</si>
  <si>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</si>
  <si>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</si>
  <si>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</si>
  <si>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</si>
  <si>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</si>
  <si>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</si>
  <si>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</si>
  <si>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</si>
  <si>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</si>
  <si>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</si>
  <si>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</si>
  <si>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</si>
  <si>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</si>
  <si>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</si>
  <si>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</si>
  <si>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</si>
  <si>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</si>
  <si>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</si>
  <si>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</si>
  <si>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</si>
  <si>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</si>
  <si>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</si>
  <si>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</si>
  <si>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</si>
  <si>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</si>
  <si>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</si>
  <si>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</si>
  <si>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</si>
  <si>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</si>
  <si>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</si>
  <si>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</si>
  <si>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</si>
  <si>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</si>
  <si>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</si>
  <si>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</si>
  <si>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</si>
  <si>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</si>
  <si>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</si>
  <si>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</si>
  <si>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</si>
  <si>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</si>
  <si>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</si>
  <si>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</si>
  <si>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</si>
  <si>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</si>
  <si>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</si>
  <si>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</si>
  <si>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</si>
  <si>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</si>
  <si>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</si>
  <si>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</si>
  <si>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</si>
  <si>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</si>
  <si>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</si>
  <si>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</si>
  <si>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</si>
  <si>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</si>
  <si>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</si>
  <si>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</si>
  <si>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</si>
  <si>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</si>
  <si>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</si>
  <si>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</si>
  <si>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</si>
  <si>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</si>
  <si>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</si>
  <si>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</si>
  <si>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</si>
  <si>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</si>
  <si>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</si>
  <si>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</si>
  <si>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</si>
  <si>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</si>
  <si>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</si>
  <si>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</si>
  <si>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</si>
  <si>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</si>
  <si>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</si>
  <si>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</si>
  <si>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</si>
  <si>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</si>
  <si>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</si>
  <si>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</si>
  <si>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</si>
  <si>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</si>
  <si>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</si>
  <si>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</si>
  <si>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</si>
  <si>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</si>
  <si>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</si>
  <si>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</si>
  <si>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</si>
  <si>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</si>
  <si>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</si>
  <si>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</si>
  <si>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</si>
  <si>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</si>
  <si>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</si>
  <si>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</si>
  <si>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</si>
  <si>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</si>
  <si>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</si>
  <si>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</si>
  <si>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</si>
  <si>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</si>
  <si>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</si>
  <si>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</si>
  <si>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</si>
  <si>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</si>
  <si>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</si>
  <si>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</si>
  <si>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</si>
  <si>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</si>
  <si>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</si>
  <si>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</si>
  <si>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</si>
  <si>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</si>
  <si>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</si>
  <si>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</si>
  <si>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</si>
  <si>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</si>
  <si>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</si>
  <si>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</si>
  <si>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</si>
  <si>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</si>
  <si>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</si>
  <si>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</si>
  <si>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</si>
  <si>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</si>
  <si>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</si>
  <si>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</si>
  <si>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</si>
  <si>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</si>
  <si>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</si>
  <si>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</si>
  <si>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</si>
  <si>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</si>
  <si>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</si>
  <si>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</si>
  <si>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</si>
  <si>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</si>
  <si>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</si>
  <si>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</si>
  <si>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</si>
  <si>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</si>
  <si>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</si>
  <si>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</si>
  <si>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</si>
  <si>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</si>
  <si>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</si>
  <si>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</si>
  <si>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</si>
  <si>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</si>
  <si>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</si>
  <si>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</si>
  <si>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</si>
  <si>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</si>
  <si>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</si>
  <si>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</si>
  <si>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</si>
  <si>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</si>
  <si>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</si>
  <si>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</si>
  <si>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</si>
  <si>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</si>
  <si>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</si>
  <si>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</si>
  <si>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</si>
  <si>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</si>
  <si>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</si>
  <si>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</si>
  <si>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</si>
  <si>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</si>
  <si>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</si>
  <si>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</si>
  <si>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</si>
  <si>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</si>
  <si>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</si>
  <si>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</si>
  <si>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</si>
  <si>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</si>
  <si>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</si>
  <si>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</si>
  <si>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</si>
  <si>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</si>
  <si>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</si>
  <si>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</si>
  <si>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</si>
  <si>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</si>
  <si>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</si>
  <si>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</si>
  <si>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</si>
  <si>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</si>
  <si>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</si>
  <si>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</si>
  <si>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</si>
  <si>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</si>
  <si>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</si>
  <si>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</si>
  <si>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</si>
  <si>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</si>
  <si>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</si>
  <si>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</si>
  <si>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</si>
  <si>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</si>
  <si>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</si>
  <si>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</si>
  <si>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</si>
  <si>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</si>
  <si>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</si>
  <si>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</si>
  <si>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</si>
  <si>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</si>
  <si>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</si>
  <si>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</si>
  <si>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</si>
  <si>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</si>
  <si>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</si>
  <si>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</si>
  <si>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</si>
  <si>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</si>
  <si>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</si>
  <si>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</si>
  <si>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</si>
  <si>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</si>
  <si>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</si>
  <si>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</si>
  <si>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</si>
  <si>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</si>
  <si>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</si>
  <si>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</si>
  <si>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</si>
  <si>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</si>
  <si>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</si>
  <si>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</si>
  <si>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</si>
  <si>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</si>
  <si>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</si>
  <si>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</si>
  <si>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</si>
  <si>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</si>
  <si>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</si>
  <si>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</si>
  <si>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</si>
  <si>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</si>
  <si>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</si>
  <si>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</si>
  <si>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</si>
  <si>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</si>
  <si>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</si>
  <si>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</si>
  <si>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</si>
  <si>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</si>
  <si>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</si>
  <si>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</si>
  <si>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</si>
  <si>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</si>
  <si>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</si>
  <si>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</si>
  <si>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</si>
  <si>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</si>
  <si>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</si>
  <si>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</si>
  <si>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</si>
  <si>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</si>
  <si>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</si>
  <si>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</si>
  <si>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</si>
  <si>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</si>
  <si>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</si>
  <si>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</si>
  <si>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</si>
  <si>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</si>
  <si>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</si>
  <si>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</si>
  <si>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</si>
  <si>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</si>
  <si>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</si>
  <si>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</si>
  <si>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</si>
  <si>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</si>
  <si>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</si>
  <si>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</si>
  <si>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</si>
  <si>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</si>
  <si>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</si>
  <si>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</si>
  <si>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</si>
  <si>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</si>
  <si>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</si>
  <si>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</si>
  <si>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</si>
  <si>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</si>
  <si>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</si>
  <si>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</si>
  <si>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</si>
  <si>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</si>
  <si>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</si>
  <si>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</si>
  <si>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</si>
  <si>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</si>
  <si>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</si>
  <si>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</si>
  <si>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</si>
  <si>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</si>
  <si>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</si>
  <si>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</si>
  <si>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</si>
  <si>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</si>
  <si>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</si>
  <si>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</si>
  <si>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</si>
  <si>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</si>
  <si>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</si>
  <si>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</si>
  <si>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</si>
  <si>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</si>
  <si>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</si>
  <si>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</si>
  <si>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</si>
  <si>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</si>
  <si>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</si>
  <si>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</si>
  <si>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</si>
  <si>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</si>
  <si>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</si>
  <si>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</si>
  <si>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</si>
  <si>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</si>
  <si>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</si>
  <si>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</si>
  <si>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</si>
  <si>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</si>
  <si>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</si>
  <si>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</si>
  <si>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</si>
  <si>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</si>
  <si>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</si>
  <si>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</si>
  <si>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</si>
  <si>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</si>
  <si>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</si>
  <si>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</si>
  <si>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</si>
  <si>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</si>
  <si>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</si>
  <si>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</si>
  <si>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</si>
  <si>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</si>
  <si>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</si>
  <si>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</si>
  <si>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</si>
  <si>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</si>
  <si>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</si>
  <si>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</si>
  <si>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</si>
  <si>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</si>
  <si>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</si>
  <si>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</si>
  <si>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</si>
  <si>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</si>
  <si>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</si>
  <si>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</si>
  <si>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</si>
  <si>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</si>
  <si>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</si>
  <si>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</si>
  <si>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</si>
  <si>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</si>
  <si>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</si>
  <si>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</si>
  <si>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</si>
  <si>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</si>
  <si>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</si>
  <si>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</si>
  <si>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</si>
  <si>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</si>
  <si>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</si>
  <si>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</si>
  <si>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</si>
  <si>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</si>
  <si>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</si>
  <si>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</si>
  <si>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</si>
  <si>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</si>
  <si>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</si>
  <si>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</si>
  <si>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</si>
  <si>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</si>
  <si>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</si>
  <si>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</si>
  <si>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</si>
  <si>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</si>
  <si>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</si>
  <si>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</si>
  <si>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</si>
  <si>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</si>
  <si>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</si>
  <si>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</si>
  <si>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</si>
  <si>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</si>
  <si>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</si>
  <si>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</si>
  <si>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</si>
  <si>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</si>
  <si>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</si>
  <si>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</si>
  <si>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</si>
  <si>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</si>
  <si>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</si>
  <si>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</si>
  <si>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</si>
  <si>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</si>
  <si>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</si>
  <si>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</si>
  <si>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</si>
  <si>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</si>
  <si>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</si>
  <si>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</si>
  <si>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</si>
  <si>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</si>
  <si>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</si>
  <si>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</si>
  <si>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</si>
  <si>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</si>
  <si>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</si>
  <si>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</si>
  <si>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</si>
  <si>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</si>
  <si>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</si>
  <si>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</si>
  <si>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</si>
  <si>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</si>
  <si>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</si>
  <si>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</si>
  <si>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</si>
  <si>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</si>
  <si>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</si>
  <si>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</si>
  <si>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</si>
  <si>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</si>
  <si>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</si>
  <si>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</si>
  <si>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</si>
  <si>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</si>
  <si>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</si>
  <si>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</si>
  <si>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</si>
  <si>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</si>
  <si>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</si>
  <si>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</si>
  <si>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</si>
  <si>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</si>
  <si>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</si>
  <si>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</si>
  <si>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</si>
  <si>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</si>
  <si>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</si>
  <si>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</si>
  <si>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</si>
  <si>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</si>
  <si>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</si>
  <si>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</si>
  <si>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</si>
  <si>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</si>
  <si>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</si>
  <si>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</si>
  <si>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</si>
  <si>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</si>
  <si>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</si>
  <si>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</si>
  <si>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</si>
  <si>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</si>
  <si>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</si>
  <si>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</si>
  <si>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</si>
  <si>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</si>
  <si>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</si>
  <si>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</si>
  <si>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</si>
  <si>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</si>
  <si>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</si>
  <si>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</si>
  <si>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</si>
  <si>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</si>
  <si>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</si>
  <si>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</si>
  <si>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</si>
  <si>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</si>
  <si>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</si>
  <si>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</si>
  <si>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</si>
  <si>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</si>
  <si>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</si>
  <si>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</si>
  <si>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</si>
  <si>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</si>
  <si>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</si>
  <si>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</si>
  <si>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</si>
  <si>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</si>
  <si>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</si>
  <si>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</si>
  <si>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</si>
  <si>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</si>
  <si>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</si>
  <si>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</si>
  <si>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</si>
  <si>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</si>
  <si>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</si>
  <si>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</si>
  <si>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</si>
  <si>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</si>
  <si>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</si>
  <si>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</si>
  <si>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</si>
  <si>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</si>
  <si>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</si>
  <si>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</si>
  <si>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</si>
  <si>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</si>
  <si>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</si>
  <si>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</si>
  <si>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</si>
  <si>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</si>
  <si>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</si>
  <si>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</si>
  <si>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</si>
  <si>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</si>
  <si>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</si>
  <si>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</si>
  <si>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</si>
  <si>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</si>
  <si>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</si>
  <si>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</si>
  <si>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</si>
  <si>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</si>
  <si>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</si>
  <si>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</si>
  <si>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</si>
  <si>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</si>
  <si>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</si>
  <si>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</si>
  <si>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</si>
  <si>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</si>
  <si>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</si>
  <si>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</si>
  <si>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</si>
  <si>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</si>
  <si>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</si>
  <si>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</si>
  <si>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</si>
  <si>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</si>
  <si>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</si>
  <si>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</si>
  <si>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</si>
  <si>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</si>
  <si>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</si>
  <si>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</si>
  <si>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</si>
  <si>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</si>
  <si>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</si>
  <si>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</si>
  <si>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</si>
  <si>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</si>
  <si>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</si>
  <si>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</si>
  <si>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</si>
  <si>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</si>
  <si>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</si>
  <si>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</si>
  <si>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</si>
  <si>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</si>
  <si>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</si>
  <si>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</si>
  <si>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</si>
  <si>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</si>
  <si>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</si>
  <si>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</si>
  <si>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</si>
  <si>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</si>
  <si>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</si>
  <si>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</si>
  <si>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</si>
  <si>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</si>
  <si>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</si>
  <si>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</si>
  <si>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</si>
  <si>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</si>
  <si>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</si>
  <si>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</si>
  <si>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</si>
  <si>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</si>
  <si>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</si>
  <si>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</si>
  <si>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</si>
  <si>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</si>
  <si>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</si>
  <si>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</si>
  <si>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</si>
  <si>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</si>
  <si>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</si>
  <si>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</si>
  <si>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</si>
  <si>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</si>
  <si>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</si>
  <si>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</si>
  <si>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</si>
  <si>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</si>
  <si>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</si>
  <si>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</si>
  <si>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</si>
  <si>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</si>
  <si>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</si>
  <si>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</si>
  <si>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</si>
  <si>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</si>
  <si>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</si>
  <si>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</si>
  <si>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</si>
  <si>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</si>
  <si>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</si>
  <si>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</si>
  <si>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</si>
  <si>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</si>
  <si>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</si>
  <si>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</si>
  <si>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</si>
  <si>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</si>
  <si>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</si>
  <si>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</si>
  <si>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</si>
  <si>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</si>
  <si>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</si>
  <si>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</si>
  <si>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</si>
  <si>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</si>
  <si>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</si>
  <si>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</si>
  <si>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</si>
  <si>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</si>
  <si>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</si>
  <si>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</si>
  <si>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</si>
  <si>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</si>
  <si>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</si>
  <si>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</si>
  <si>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</si>
  <si>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</si>
  <si>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</si>
  <si>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</si>
  <si>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</si>
  <si>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</si>
  <si>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</si>
  <si>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</si>
  <si>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</si>
  <si>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</si>
  <si>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</si>
  <si>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</si>
  <si>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</si>
  <si>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</si>
  <si>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</si>
  <si>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</si>
  <si>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</si>
  <si>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</si>
  <si>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</si>
  <si>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</si>
  <si>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</si>
  <si>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</si>
  <si>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</si>
  <si>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</si>
  <si>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</si>
  <si>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</si>
  <si>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</si>
  <si>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</si>
  <si>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</si>
  <si>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</si>
  <si>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</si>
  <si>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</si>
  <si>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</si>
  <si>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</si>
  <si>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</si>
  <si>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</si>
  <si>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</si>
  <si>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</si>
  <si>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</si>
  <si>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</si>
  <si>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</si>
  <si>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</si>
  <si>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</si>
  <si>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</si>
  <si>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</si>
  <si>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</si>
  <si>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</si>
  <si>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</si>
  <si>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</si>
  <si>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</si>
  <si>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</si>
  <si>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</si>
  <si>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</si>
  <si>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</si>
  <si>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</si>
  <si>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</si>
  <si>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</si>
  <si>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</si>
  <si>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</si>
  <si>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</si>
  <si>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</si>
  <si>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</si>
  <si>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</si>
  <si>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</si>
  <si>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</si>
  <si>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</si>
  <si>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</si>
  <si>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</si>
  <si>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</si>
  <si>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</si>
  <si>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</si>
  <si>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</si>
  <si>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</si>
  <si>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</si>
  <si>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</si>
  <si>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</si>
  <si>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</si>
  <si>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</si>
  <si>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</si>
  <si>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</si>
  <si>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</si>
  <si>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</si>
  <si>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</si>
  <si>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</si>
  <si>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</si>
  <si>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</si>
  <si>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</si>
  <si>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</si>
  <si>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</si>
  <si>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</si>
  <si>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</si>
  <si>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</si>
  <si>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</si>
  <si>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</si>
  <si>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</si>
  <si>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</si>
  <si>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</si>
  <si>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</si>
  <si>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</si>
  <si>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</si>
  <si>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</si>
  <si>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</si>
  <si>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</si>
  <si>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</si>
  <si>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</si>
  <si>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</si>
  <si>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</si>
  <si>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</si>
  <si>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</si>
  <si>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</si>
  <si>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</si>
  <si>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</si>
  <si>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</si>
  <si>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</si>
  <si>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</si>
  <si>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</si>
  <si>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</si>
  <si>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</si>
  <si>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</si>
  <si>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</si>
  <si>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</si>
  <si>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</si>
  <si>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</si>
  <si>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</si>
  <si>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</si>
  <si>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</si>
  <si>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</si>
  <si>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</si>
  <si>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</si>
  <si>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</si>
  <si>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</si>
  <si>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</si>
  <si>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</si>
  <si>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</si>
  <si>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</si>
  <si>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</si>
  <si>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</si>
  <si>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</si>
  <si>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</si>
  <si>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</si>
  <si>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</si>
  <si>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</si>
  <si>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</si>
  <si>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</si>
  <si>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</si>
  <si>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</si>
  <si>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</si>
  <si>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</si>
  <si>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</si>
  <si>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</si>
  <si>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</si>
  <si>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</si>
  <si>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</si>
  <si>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</si>
  <si>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</si>
  <si>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</si>
  <si>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</si>
  <si>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</si>
  <si>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</si>
  <si>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</si>
  <si>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</si>
  <si>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</si>
  <si>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</si>
  <si>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</si>
  <si>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</si>
  <si>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</si>
  <si>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</si>
  <si>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</si>
  <si>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</si>
  <si>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</si>
  <si>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</si>
  <si>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</si>
  <si>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</si>
  <si>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</si>
  <si>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</si>
  <si>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</si>
  <si>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</si>
  <si>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</si>
  <si>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</si>
  <si>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</si>
  <si>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</si>
  <si>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</si>
  <si>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</si>
  <si>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</si>
  <si>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</si>
  <si>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</si>
  <si>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</si>
  <si>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</si>
  <si>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</si>
  <si>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</si>
  <si>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</si>
  <si>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</si>
  <si>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</si>
  <si>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</si>
  <si>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</si>
  <si>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</si>
  <si>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</si>
  <si>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</si>
  <si>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</si>
  <si>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</si>
  <si>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</si>
  <si>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</si>
  <si>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</si>
  <si>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</si>
  <si>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</si>
  <si>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</si>
  <si>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</si>
  <si>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</si>
  <si>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</si>
  <si>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</si>
  <si>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</si>
  <si>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</si>
  <si>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</si>
  <si>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</si>
  <si>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</si>
  <si>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</si>
  <si>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</si>
  <si>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</si>
  <si>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</si>
  <si>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</si>
  <si>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</si>
  <si>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</si>
  <si>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</si>
  <si>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</si>
  <si>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</si>
  <si>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</si>
  <si>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</si>
  <si>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</si>
  <si>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</si>
  <si>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</si>
  <si>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</si>
  <si>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</si>
  <si>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</si>
  <si>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</si>
  <si>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</si>
  <si>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</si>
  <si>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</si>
  <si>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</si>
  <si>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</si>
  <si>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</si>
  <si>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</si>
  <si>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</si>
  <si>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</si>
  <si>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</si>
  <si>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</si>
  <si>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</si>
  <si>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</si>
  <si>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</si>
  <si>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</si>
  <si>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</si>
  <si>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</si>
  <si>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</si>
  <si>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</si>
  <si>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</si>
  <si>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</si>
  <si>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</si>
  <si>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</si>
  <si>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</si>
  <si>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</si>
  <si>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</si>
  <si>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</si>
  <si>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</si>
  <si>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</si>
  <si>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</si>
  <si>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</si>
  <si>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</si>
  <si>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</si>
  <si>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</si>
  <si>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</si>
  <si>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</si>
  <si>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</si>
  <si>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</si>
  <si>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</si>
  <si>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</si>
  <si>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</si>
  <si>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</si>
  <si>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</si>
  <si>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</si>
  <si>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</si>
  <si>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</si>
  <si>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</si>
  <si>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</si>
  <si>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</si>
  <si>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</si>
  <si>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</si>
  <si>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</si>
  <si>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</si>
  <si>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</si>
  <si>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</si>
  <si>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</si>
  <si>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</si>
  <si>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</si>
  <si>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</si>
  <si>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</si>
  <si>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</si>
  <si>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</si>
  <si>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</si>
  <si>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</si>
  <si>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</si>
  <si>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</si>
  <si>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</si>
  <si>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</si>
  <si>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</si>
  <si>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</si>
  <si>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</si>
  <si>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</si>
  <si>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</si>
  <si>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</si>
  <si>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</si>
  <si>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</si>
  <si>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</si>
  <si>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</si>
  <si>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</si>
  <si>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</si>
  <si>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</si>
  <si>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</si>
  <si>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</si>
  <si>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</si>
  <si>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</si>
  <si>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</si>
  <si>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</si>
  <si>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</si>
  <si>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</si>
  <si>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</si>
  <si>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</si>
  <si>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</si>
  <si>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</si>
  <si>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</si>
  <si>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</si>
  <si>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</si>
  <si>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</si>
  <si>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</si>
  <si>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</si>
  <si>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</si>
  <si>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</si>
  <si>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</si>
  <si>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</si>
  <si>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</si>
  <si>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</si>
  <si>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</si>
  <si>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</si>
  <si>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</si>
  <si>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</si>
  <si>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</si>
  <si>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</si>
  <si>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</si>
  <si>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</si>
  <si>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</si>
  <si>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</si>
  <si>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</si>
  <si>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</si>
  <si>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</si>
  <si>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</si>
  <si>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</si>
  <si>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</si>
  <si>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</si>
  <si>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</si>
  <si>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</si>
  <si>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</si>
  <si>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</si>
  <si>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</si>
  <si>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</si>
  <si>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</si>
  <si>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</si>
  <si>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</si>
  <si>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</si>
  <si>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</si>
  <si>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</si>
  <si>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</si>
  <si>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</si>
  <si>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</si>
  <si>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</si>
  <si>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</si>
  <si>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</si>
  <si>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</si>
  <si>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</si>
  <si>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</si>
  <si>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</si>
  <si>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</si>
  <si>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</si>
  <si>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</si>
  <si>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</si>
  <si>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</si>
  <si>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</si>
  <si>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</si>
  <si>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</si>
  <si>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</si>
  <si>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</si>
  <si>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</si>
  <si>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</si>
  <si>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</si>
  <si>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</si>
  <si>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</si>
  <si>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</si>
  <si>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</si>
  <si>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</si>
  <si>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</si>
  <si>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</si>
  <si>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</si>
  <si>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</si>
  <si>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</si>
  <si>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</si>
  <si>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</si>
  <si>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</si>
  <si>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</si>
  <si>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</si>
  <si>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</si>
  <si>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</si>
  <si>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</si>
  <si>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</si>
  <si>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</si>
  <si>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</si>
  <si>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</si>
  <si>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</si>
  <si>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</si>
  <si>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</si>
  <si>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</si>
  <si>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</si>
  <si>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</si>
  <si>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</si>
  <si>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</si>
  <si>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</si>
  <si>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</si>
  <si>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</si>
  <si>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</si>
  <si>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</si>
  <si>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</si>
  <si>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</si>
  <si>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</si>
  <si>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</si>
  <si>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</si>
  <si>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</si>
  <si>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</si>
  <si>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</si>
  <si>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</si>
  <si>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</si>
  <si>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</si>
  <si>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</si>
  <si>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</si>
  <si>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</si>
  <si>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</si>
  <si>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</si>
  <si>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</si>
  <si>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</si>
  <si>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</si>
  <si>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</si>
  <si>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</si>
  <si>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</si>
  <si>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</si>
  <si>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</si>
  <si>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</si>
  <si>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</si>
  <si>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</si>
  <si>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</si>
  <si>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</si>
  <si>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</si>
  <si>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</si>
  <si>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</si>
  <si>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</si>
  <si>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</si>
  <si>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</si>
  <si>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</si>
  <si>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</si>
  <si>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</si>
  <si>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</si>
  <si>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</si>
  <si>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</si>
  <si>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</si>
  <si>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</si>
  <si>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</si>
  <si>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</si>
  <si>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</si>
  <si>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</si>
  <si>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</si>
  <si>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</si>
  <si>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</si>
  <si>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</si>
  <si>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</si>
  <si>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</si>
  <si>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</si>
  <si>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</si>
  <si>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</si>
  <si>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</si>
  <si>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</si>
  <si>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</si>
  <si>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</si>
  <si>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</si>
  <si>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</si>
  <si>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</si>
  <si>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</si>
  <si>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</si>
  <si>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</si>
  <si>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</si>
  <si>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</si>
  <si>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</si>
  <si>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</si>
  <si>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</si>
  <si>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</si>
  <si>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</si>
  <si>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</si>
  <si>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</si>
  <si>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</si>
  <si>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</si>
  <si>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</si>
  <si>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</si>
  <si>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</si>
  <si>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</si>
  <si>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</si>
  <si>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</si>
  <si>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</si>
  <si>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</si>
  <si>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</si>
  <si>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</si>
  <si>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</si>
  <si>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</si>
  <si>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</si>
  <si>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</si>
  <si>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</si>
  <si>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</si>
  <si>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</si>
  <si>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</si>
  <si>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</si>
  <si>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</si>
  <si>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</si>
  <si>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</si>
  <si>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</si>
  <si>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</si>
  <si>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</si>
  <si>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</si>
  <si>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</si>
  <si>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</si>
  <si>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</si>
  <si>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</si>
  <si>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</si>
  <si>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</si>
  <si>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</si>
  <si>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</si>
  <si>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</si>
  <si>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</si>
  <si>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</si>
  <si>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</si>
  <si>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</si>
  <si>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</si>
  <si>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</si>
  <si>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</si>
  <si>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</si>
  <si>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</si>
  <si>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</si>
  <si>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</si>
  <si>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</si>
  <si>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</si>
  <si>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</si>
  <si>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</si>
  <si>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</si>
  <si>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</si>
  <si>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</si>
  <si>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</si>
  <si>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</si>
  <si>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</si>
  <si>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</si>
  <si>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</si>
  <si>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</si>
  <si>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</si>
  <si>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</si>
  <si>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</si>
  <si>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</si>
  <si>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</si>
  <si>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</si>
  <si>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</si>
  <si>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</si>
  <si>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</si>
  <si>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</si>
  <si>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</si>
  <si>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</si>
  <si>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</si>
  <si>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</si>
  <si>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</si>
  <si>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</si>
  <si>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</si>
  <si>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</si>
  <si>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</si>
  <si>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</si>
  <si>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</si>
  <si>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</si>
  <si>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</si>
  <si>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</si>
  <si>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</si>
  <si>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</si>
  <si>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</si>
  <si>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</si>
  <si>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</si>
  <si>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</si>
  <si>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</si>
  <si>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</si>
  <si>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</si>
  <si>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</si>
  <si>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</si>
  <si>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</si>
  <si>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</si>
  <si>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</si>
  <si>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</si>
  <si>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</si>
  <si>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</si>
  <si>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</si>
  <si>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</si>
  <si>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</si>
  <si>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</si>
  <si>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</si>
  <si>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</si>
  <si>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</si>
  <si>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</si>
  <si>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</si>
  <si>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</si>
  <si>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</si>
  <si>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</si>
  <si>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</si>
  <si>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</si>
  <si>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</si>
  <si>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</si>
  <si>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</si>
  <si>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</si>
  <si>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</si>
  <si>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</si>
  <si>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</si>
  <si>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</si>
  <si>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</si>
  <si>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</si>
  <si>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</si>
  <si>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</si>
  <si>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</si>
  <si>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</si>
  <si>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</si>
  <si>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</si>
  <si>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</si>
  <si>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</si>
  <si>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</si>
  <si>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</si>
  <si>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</si>
  <si>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</si>
  <si>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</si>
  <si>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</si>
  <si>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</si>
  <si>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</si>
  <si>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</si>
  <si>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</si>
  <si>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</si>
  <si>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</si>
  <si>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</si>
  <si>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</si>
  <si>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</si>
  <si>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</si>
  <si>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</si>
  <si>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</si>
  <si>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</si>
  <si>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</si>
  <si>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</si>
  <si>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</si>
  <si>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</si>
  <si>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</si>
  <si>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</si>
  <si>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</si>
  <si>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</si>
  <si>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</si>
  <si>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</si>
  <si>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</si>
  <si>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</si>
  <si>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</si>
  <si>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</si>
  <si>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</si>
  <si>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</si>
  <si>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</si>
  <si>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</si>
  <si>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</si>
  <si>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</si>
  <si>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</si>
  <si>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</si>
  <si>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</si>
  <si>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</si>
  <si>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</si>
  <si>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</si>
  <si>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</si>
  <si>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</si>
  <si>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</si>
  <si>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</si>
  <si>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</si>
  <si>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</si>
  <si>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</si>
  <si>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</si>
  <si>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</si>
  <si>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</si>
  <si>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</si>
  <si>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</si>
  <si>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</si>
  <si>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</si>
  <si>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</si>
  <si>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</si>
  <si>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</si>
  <si>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</si>
  <si>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</si>
  <si>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</si>
  <si>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</si>
  <si>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</si>
  <si>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</si>
  <si>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</si>
  <si>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</si>
  <si>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</si>
  <si>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</si>
  <si>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</si>
  <si>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</si>
  <si>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</si>
  <si>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</si>
  <si>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</si>
  <si>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</si>
  <si>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</si>
  <si>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</si>
  <si>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</si>
  <si>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</si>
  <si>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</si>
  <si>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</si>
  <si>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</si>
  <si>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</si>
  <si>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</si>
  <si>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</si>
  <si>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</si>
  <si>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</si>
  <si>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</si>
  <si>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</si>
  <si>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</si>
  <si>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</si>
  <si>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</si>
  <si>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</si>
  <si>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</si>
  <si>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</si>
  <si>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</si>
  <si>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</si>
  <si>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</si>
  <si>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</si>
  <si>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</si>
  <si>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</si>
  <si>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</si>
  <si>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</si>
  <si>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</si>
  <si>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</si>
  <si>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</si>
  <si>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</si>
  <si>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</si>
  <si>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</si>
  <si>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</si>
  <si>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</si>
  <si>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</si>
  <si>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</si>
  <si>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</si>
  <si>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</si>
  <si>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</si>
  <si>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</si>
  <si>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</si>
  <si>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</si>
  <si>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</si>
  <si>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</si>
  <si>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</si>
  <si>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</si>
  <si>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</si>
  <si>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</si>
  <si>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</si>
  <si>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</si>
  <si>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</si>
  <si>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</si>
  <si>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</si>
  <si>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</si>
  <si>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</si>
  <si>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</si>
  <si>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</si>
  <si>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</si>
  <si>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</si>
  <si>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</si>
  <si>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</si>
  <si>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</si>
  <si>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</si>
  <si>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</si>
  <si>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</si>
  <si>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</si>
  <si>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</si>
  <si>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</si>
  <si>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</si>
  <si>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</si>
  <si>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</si>
  <si>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</si>
  <si>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</si>
  <si>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</si>
  <si>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</si>
  <si>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</si>
  <si>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</si>
  <si>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</si>
  <si>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</si>
  <si>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</si>
  <si>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</si>
  <si>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</si>
  <si>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</si>
  <si>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</si>
  <si>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</si>
  <si>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</si>
  <si>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</si>
  <si>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</si>
  <si>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</si>
  <si>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</si>
  <si>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</si>
  <si>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</si>
  <si>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</si>
  <si>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</si>
  <si>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</si>
  <si>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</si>
  <si>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</si>
  <si>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</si>
  <si>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</si>
  <si>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</si>
  <si>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</si>
  <si>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</si>
  <si>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</si>
  <si>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</si>
  <si>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</si>
  <si>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</si>
  <si>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</si>
  <si>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</si>
  <si>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</si>
  <si>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</si>
  <si>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</si>
  <si>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</si>
  <si>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</si>
  <si>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</si>
  <si>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</si>
  <si>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</si>
  <si>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</si>
  <si>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</si>
  <si>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</si>
  <si>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</si>
  <si>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</si>
  <si>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</si>
  <si>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</si>
  <si>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</si>
  <si>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</si>
  <si>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</si>
  <si>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</si>
  <si>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</si>
  <si>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</si>
  <si>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</si>
  <si>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</si>
  <si>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</si>
  <si>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</si>
  <si>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</si>
  <si>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</si>
  <si>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</si>
  <si>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</si>
  <si>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</si>
  <si>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</si>
  <si>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</si>
  <si>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</si>
  <si>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</si>
  <si>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</si>
  <si>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</si>
  <si>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</si>
  <si>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</si>
  <si>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</si>
  <si>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</si>
  <si>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</si>
  <si>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</si>
  <si>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</si>
  <si>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</si>
  <si>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</si>
  <si>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</si>
  <si>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</si>
  <si>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</si>
  <si>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</si>
  <si>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</si>
  <si>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</si>
  <si>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</si>
  <si>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</si>
  <si>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</si>
  <si>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</si>
  <si>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</si>
  <si>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</si>
  <si>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</si>
  <si>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</si>
  <si>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</si>
  <si>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</si>
  <si>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</si>
  <si>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</si>
  <si>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</si>
  <si>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</si>
  <si>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</si>
  <si>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</si>
  <si>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</si>
  <si>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</si>
  <si>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</si>
  <si>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</si>
  <si>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</si>
  <si>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</si>
  <si>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</si>
  <si>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</si>
  <si>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</si>
  <si>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</si>
  <si>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</si>
  <si>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</si>
  <si>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</si>
  <si>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</si>
  <si>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</si>
  <si>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</si>
  <si>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</si>
  <si>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</si>
  <si>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</si>
  <si>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</si>
  <si>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</si>
  <si>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</si>
  <si>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</si>
  <si>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</si>
  <si>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</si>
  <si>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</si>
  <si>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</si>
  <si>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</si>
  <si>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</si>
  <si>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</si>
  <si>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</si>
  <si>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</si>
  <si>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</si>
  <si>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</si>
  <si>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</si>
  <si>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</si>
  <si>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</si>
  <si>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</si>
  <si>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</si>
  <si>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</si>
  <si>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</si>
  <si>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</si>
  <si>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</si>
  <si>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</si>
  <si>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</si>
  <si>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</si>
  <si>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</si>
  <si>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</si>
  <si>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</si>
  <si>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</si>
  <si>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</si>
  <si>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</si>
  <si>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</si>
  <si>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</si>
  <si>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</si>
  <si>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</si>
  <si>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</si>
  <si>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</si>
  <si>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</si>
  <si>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</si>
  <si>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</si>
  <si>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</si>
  <si>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</si>
  <si>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</si>
  <si>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</si>
  <si>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</si>
  <si>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</si>
  <si>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</si>
  <si>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</si>
  <si>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</si>
  <si>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</si>
  <si>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</si>
  <si>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</si>
  <si>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</si>
  <si>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</si>
  <si>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</si>
  <si>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</si>
  <si>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</si>
  <si>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</si>
  <si>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</si>
  <si>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</si>
  <si>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</si>
  <si>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</si>
  <si>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</si>
  <si>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</si>
  <si>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</si>
  <si>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</si>
  <si>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</si>
  <si>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</si>
  <si>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</si>
  <si>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</si>
  <si>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</si>
  <si>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</si>
  <si>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</si>
  <si>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</si>
  <si>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</si>
  <si>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</si>
  <si>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</si>
  <si>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</si>
  <si>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</si>
  <si>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</si>
  <si>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</si>
  <si>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</si>
  <si>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</si>
  <si>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</si>
  <si>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</si>
  <si>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</si>
  <si>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</si>
  <si>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</si>
  <si>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</si>
  <si>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</si>
  <si>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</si>
  <si>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</si>
  <si>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</si>
  <si>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</si>
  <si>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</si>
  <si>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</si>
  <si>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</si>
  <si>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</si>
  <si>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</si>
  <si>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</si>
  <si>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</si>
  <si>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</si>
  <si>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</si>
  <si>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</si>
  <si>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</si>
  <si>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</si>
  <si>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</si>
  <si>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</si>
  <si>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</si>
  <si>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</si>
  <si>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</si>
  <si>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</si>
  <si>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</si>
  <si>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</si>
  <si>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</si>
  <si>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</si>
  <si>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</si>
  <si>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</si>
  <si>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</si>
  <si>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</si>
  <si>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</si>
  <si>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</si>
  <si>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</si>
  <si>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</si>
  <si>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</si>
  <si>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</si>
  <si>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</si>
  <si>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</si>
  <si>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</si>
  <si>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</si>
  <si>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</si>
  <si>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</si>
  <si>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</si>
  <si>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</si>
  <si>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</si>
  <si>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</si>
  <si>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</si>
  <si>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</si>
  <si>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</si>
  <si>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</si>
  <si>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</si>
  <si>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</si>
  <si>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</si>
  <si>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</si>
  <si>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</si>
  <si>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</si>
  <si>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</si>
  <si>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</si>
  <si>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</si>
  <si>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</si>
  <si>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</si>
  <si>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</si>
  <si>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</si>
  <si>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</si>
  <si>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</si>
  <si>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</si>
  <si>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</si>
  <si>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</si>
  <si>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</si>
  <si>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</si>
  <si>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</si>
  <si>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</si>
  <si>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</si>
  <si>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</si>
  <si>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</si>
  <si>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</si>
  <si>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</si>
  <si>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</si>
  <si>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</si>
  <si>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</si>
  <si>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</si>
  <si>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</si>
  <si>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</si>
  <si>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</si>
  <si>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</si>
  <si>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</si>
  <si>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</si>
  <si>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</si>
  <si>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</si>
  <si>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</si>
  <si>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</si>
  <si>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</si>
  <si>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</si>
  <si>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</si>
  <si>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</si>
  <si>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</si>
  <si>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</si>
  <si>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</si>
  <si>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</si>
  <si>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</si>
  <si>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</si>
  <si>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</si>
  <si>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</si>
  <si>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</si>
  <si>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</si>
  <si>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</si>
  <si>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</si>
  <si>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</si>
  <si>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</si>
  <si>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</si>
  <si>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</si>
  <si>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</si>
  <si>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</si>
  <si>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</si>
  <si>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</si>
  <si>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</si>
  <si>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</si>
  <si>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</si>
  <si>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</si>
  <si>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</si>
  <si>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</si>
  <si>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</si>
  <si>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</si>
  <si>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</si>
  <si>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</si>
  <si>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</si>
  <si>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</si>
  <si>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</si>
  <si>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</si>
  <si>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</si>
  <si>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</si>
  <si>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</si>
  <si>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</si>
  <si>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</si>
  <si>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</si>
  <si>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</si>
  <si>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</si>
  <si>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</si>
  <si>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</si>
  <si>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</si>
  <si>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</si>
  <si>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</si>
  <si>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</si>
  <si>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</si>
  <si>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</si>
  <si>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</si>
  <si>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</si>
  <si>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</si>
  <si>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</si>
  <si>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</si>
  <si>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</si>
  <si>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</si>
  <si>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</si>
  <si>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</si>
  <si>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</si>
  <si>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</si>
  <si>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</si>
  <si>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</si>
  <si>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</si>
  <si>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</si>
  <si>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</si>
  <si>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</si>
  <si>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</si>
  <si>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</si>
  <si>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</si>
  <si>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</si>
  <si>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</si>
  <si>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</si>
  <si>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</si>
  <si>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</si>
  <si>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</si>
  <si>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</si>
  <si>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</si>
  <si>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</si>
  <si>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</si>
  <si>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</si>
  <si>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</si>
  <si>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</si>
  <si>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</si>
  <si>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</si>
  <si>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</si>
  <si>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</si>
  <si>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</si>
  <si>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</si>
  <si>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</si>
  <si>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</si>
  <si>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</si>
  <si>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</si>
  <si>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</si>
  <si>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</si>
  <si>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</si>
  <si>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</si>
  <si>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</si>
  <si>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</si>
  <si>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</si>
  <si>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</si>
  <si>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</si>
  <si>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</si>
  <si>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</si>
  <si>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</si>
  <si>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</si>
  <si>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</si>
  <si>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</si>
  <si>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</si>
  <si>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</si>
  <si>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</si>
  <si>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</si>
  <si>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</si>
  <si>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</si>
  <si>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</si>
  <si>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</si>
  <si>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</si>
  <si>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</si>
  <si>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</si>
  <si>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</si>
  <si>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</si>
  <si>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</si>
  <si>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</si>
  <si>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</si>
  <si>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</si>
  <si>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</si>
  <si>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</si>
  <si>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</si>
  <si>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</si>
  <si>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</si>
  <si>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</si>
  <si>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</si>
  <si>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</si>
  <si>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</si>
  <si>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</si>
  <si>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</si>
  <si>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</si>
  <si>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</si>
  <si>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</si>
  <si>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</si>
  <si>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</si>
  <si>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</si>
  <si>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</si>
  <si>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</si>
  <si>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</si>
  <si>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</si>
  <si>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</si>
  <si>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</si>
  <si>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</si>
  <si>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</si>
  <si>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</si>
  <si>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</si>
  <si>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</si>
  <si>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</si>
  <si>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</si>
  <si>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</si>
  <si>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</si>
  <si>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</si>
  <si>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</si>
  <si>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</si>
  <si>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</si>
  <si>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</si>
  <si>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</si>
  <si>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</si>
  <si>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</si>
  <si>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</si>
  <si>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</si>
  <si>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</si>
  <si>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</si>
  <si>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</si>
  <si>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</si>
  <si>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</si>
  <si>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</si>
  <si>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</si>
  <si>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</si>
  <si>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</si>
  <si>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</si>
  <si>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</si>
  <si>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</si>
  <si>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</si>
  <si>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</si>
  <si>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</si>
  <si>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</si>
  <si>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</si>
  <si>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</si>
  <si>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</si>
  <si>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</si>
  <si>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</si>
  <si>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</si>
  <si>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</si>
  <si>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</si>
  <si>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</si>
  <si>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</si>
  <si>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</si>
  <si>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</si>
  <si>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</si>
  <si>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</si>
  <si>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</si>
  <si>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</si>
  <si>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</si>
  <si>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</si>
  <si>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</si>
  <si>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</si>
  <si>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</si>
  <si>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</si>
  <si>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</si>
  <si>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</si>
  <si>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</si>
  <si>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</si>
  <si>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</si>
  <si>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</si>
  <si>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</si>
  <si>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</si>
  <si>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</si>
  <si>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</si>
  <si>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</si>
  <si>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</si>
  <si>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</si>
  <si>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</si>
  <si>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</si>
  <si>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</si>
  <si>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</si>
  <si>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</si>
  <si>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</si>
  <si>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</si>
  <si>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</si>
  <si>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</si>
  <si>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</si>
  <si>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</si>
  <si>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</si>
  <si>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</si>
  <si>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</si>
  <si>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</si>
  <si>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</si>
  <si>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</si>
  <si>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</si>
  <si>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</si>
  <si>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</si>
  <si>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</si>
  <si>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</si>
  <si>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</si>
  <si>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</si>
  <si>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</si>
  <si>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</si>
  <si>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</si>
  <si>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</si>
  <si>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</si>
  <si>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</si>
  <si>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</si>
  <si>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</si>
  <si>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</si>
  <si>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</si>
  <si>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</si>
  <si>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</si>
  <si>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</si>
  <si>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</si>
  <si>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</si>
  <si>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</si>
  <si>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</si>
  <si>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</si>
  <si>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</si>
  <si>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</si>
  <si>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</si>
  <si>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</si>
  <si>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</si>
  <si>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</si>
  <si>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</si>
  <si>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</si>
  <si>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</si>
  <si>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</si>
  <si>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</si>
  <si>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</si>
  <si>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</si>
  <si>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</si>
  <si>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</si>
  <si>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</si>
  <si>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</si>
  <si>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</si>
  <si>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</si>
  <si>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</si>
  <si>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</si>
  <si>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</si>
  <si>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</si>
  <si>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</si>
  <si>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</si>
  <si>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</si>
  <si>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</si>
  <si>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</si>
  <si>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</si>
  <si>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</si>
  <si>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</si>
  <si>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</si>
  <si>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</si>
  <si>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</si>
  <si>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</si>
  <si>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</si>
  <si>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</si>
  <si>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</si>
  <si>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</si>
  <si>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</si>
  <si>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</si>
  <si>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</si>
  <si>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</si>
  <si>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</si>
  <si>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</si>
  <si>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</si>
  <si>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</si>
  <si>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</si>
  <si>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</si>
  <si>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</si>
  <si>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</si>
  <si>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</si>
  <si>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</si>
  <si>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</si>
  <si>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</si>
  <si>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</si>
  <si>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</si>
  <si>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</si>
  <si>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</si>
  <si>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</si>
  <si>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</si>
  <si>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</si>
  <si>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</si>
  <si>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</si>
  <si>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</si>
  <si>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</si>
  <si>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</si>
  <si>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</si>
  <si>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</si>
  <si>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</si>
  <si>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</si>
  <si>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</si>
  <si>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</si>
  <si>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</si>
  <si>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</si>
  <si>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</si>
  <si>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</si>
  <si>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</si>
  <si>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</si>
  <si>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</si>
  <si>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</si>
  <si>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</si>
  <si>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</si>
  <si>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</si>
  <si>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</si>
  <si>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</si>
  <si>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</si>
  <si>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</si>
  <si>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</si>
  <si>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</si>
  <si>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</si>
  <si>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</si>
  <si>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</si>
  <si>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</si>
  <si>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</si>
  <si>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</si>
  <si>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</si>
  <si>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</si>
  <si>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</si>
  <si>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</si>
  <si>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</si>
  <si>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</si>
  <si>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</si>
  <si>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</si>
  <si>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</si>
  <si>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</si>
  <si>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</si>
  <si>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</si>
  <si>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</si>
  <si>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</si>
  <si>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</si>
  <si>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</si>
  <si>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</si>
  <si>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</si>
  <si>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</si>
  <si>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</si>
  <si>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</si>
  <si>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</si>
  <si>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</si>
  <si>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</si>
  <si>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</si>
  <si>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</si>
  <si>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</si>
  <si>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</si>
  <si>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</si>
  <si>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</si>
  <si>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</si>
  <si>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</si>
  <si>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</si>
  <si>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</si>
  <si>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</si>
  <si>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</si>
  <si>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</si>
  <si>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</si>
  <si>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</si>
  <si>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</si>
  <si>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</si>
  <si>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</si>
  <si>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</si>
  <si>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</si>
  <si>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</si>
  <si>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</si>
  <si>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</si>
  <si>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</si>
  <si>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</si>
  <si>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</si>
  <si>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</si>
  <si>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</si>
  <si>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</si>
  <si>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</si>
  <si>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</si>
  <si>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</si>
  <si>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</si>
  <si>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</si>
  <si>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</si>
  <si>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</si>
  <si>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</si>
  <si>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</si>
  <si>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</si>
  <si>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</si>
  <si>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</si>
  <si>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</si>
  <si>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</si>
  <si>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</si>
  <si>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</si>
  <si>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</si>
  <si>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</si>
  <si>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</si>
  <si>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</si>
  <si>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</si>
  <si>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</si>
  <si>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</si>
  <si>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</si>
  <si>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</si>
  <si>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</si>
  <si>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</si>
  <si>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</si>
  <si>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</si>
  <si>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</si>
  <si>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</si>
  <si>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</si>
  <si>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</si>
  <si>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</si>
  <si>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</si>
  <si>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</si>
  <si>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</si>
  <si>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</si>
  <si>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</si>
  <si>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</si>
  <si>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</si>
  <si>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</si>
  <si>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</si>
  <si>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</si>
  <si>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</si>
  <si>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</si>
  <si>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</si>
  <si>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</si>
  <si>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</si>
  <si>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</si>
  <si>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</si>
  <si>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</si>
  <si>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</si>
  <si>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</si>
  <si>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</si>
  <si>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</si>
  <si>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</si>
  <si>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</si>
  <si>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</si>
  <si>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</si>
  <si>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</si>
  <si>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</si>
  <si>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</si>
  <si>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</si>
  <si>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</si>
  <si>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</si>
  <si>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</si>
  <si>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</si>
  <si>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</si>
  <si>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</si>
  <si>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</si>
  <si>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</si>
  <si>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</si>
  <si>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</si>
  <si>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</si>
  <si>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</si>
  <si>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</si>
  <si>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</si>
  <si>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</si>
  <si>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</si>
  <si>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</si>
  <si>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</si>
  <si>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</si>
  <si>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</si>
  <si>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</si>
  <si>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</si>
  <si>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</si>
  <si>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</si>
  <si>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</si>
  <si>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</si>
  <si>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</si>
  <si>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</si>
  <si>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</si>
  <si>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</si>
  <si>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</si>
  <si>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</si>
  <si>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</si>
  <si>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</si>
  <si>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</si>
  <si>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</si>
  <si>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</si>
  <si>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</si>
  <si>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</si>
  <si>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</si>
  <si>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</si>
  <si>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</si>
  <si>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</si>
  <si>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</si>
  <si>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</si>
  <si>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</si>
  <si>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</si>
  <si>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</si>
  <si>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</si>
  <si>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</si>
  <si>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</si>
  <si>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</si>
  <si>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</si>
  <si>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</si>
  <si>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</si>
  <si>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</si>
  <si>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</si>
  <si>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</si>
  <si>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</si>
  <si>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</si>
  <si>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</si>
  <si>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</si>
  <si>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</si>
  <si>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</si>
  <si>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</si>
  <si>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</si>
  <si>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</si>
  <si>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</si>
  <si>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</si>
  <si>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</si>
  <si>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</si>
  <si>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</si>
  <si>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</si>
  <si>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</si>
  <si>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</si>
  <si>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</si>
  <si>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</si>
  <si>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</si>
  <si>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</si>
  <si>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</si>
  <si>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</si>
  <si>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</si>
  <si>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</si>
  <si>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</si>
  <si>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</si>
  <si>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</si>
  <si>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</si>
  <si>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</si>
  <si>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</si>
  <si>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</si>
  <si>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</si>
  <si>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</si>
  <si>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</si>
  <si>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</si>
  <si>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</si>
  <si>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</si>
  <si>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</si>
  <si>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</si>
  <si>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</si>
  <si>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</si>
  <si>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</si>
  <si>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</si>
  <si>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</si>
  <si>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</si>
  <si>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</si>
  <si>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</si>
  <si>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</si>
  <si>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</si>
  <si>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</si>
  <si>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</si>
  <si>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</si>
  <si>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</si>
  <si>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</si>
  <si>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</si>
  <si>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</si>
  <si>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</si>
  <si>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</si>
  <si>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</si>
  <si>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</si>
  <si>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</si>
  <si>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</si>
  <si>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</si>
  <si>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</si>
  <si>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</si>
  <si>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</si>
  <si>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</si>
  <si>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</si>
  <si>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</si>
  <si>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</si>
  <si>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</si>
  <si>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</si>
  <si>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</si>
  <si>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</si>
  <si>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</si>
  <si>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</si>
  <si>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</si>
  <si>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</si>
  <si>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</si>
  <si>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</si>
  <si>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</si>
  <si>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</si>
  <si>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</si>
  <si>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</si>
  <si>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</si>
  <si>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</si>
  <si>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</si>
  <si>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</si>
  <si>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</si>
  <si>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</si>
  <si>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</si>
  <si>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</si>
  <si>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</si>
  <si>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</si>
  <si>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</si>
  <si>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</si>
  <si>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</si>
  <si>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</si>
  <si>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</si>
  <si>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</si>
  <si>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</si>
  <si>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</si>
  <si>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</si>
  <si>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</si>
  <si>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</si>
  <si>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</si>
  <si>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</si>
  <si>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</si>
  <si>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</si>
  <si>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</si>
  <si>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</si>
  <si>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</si>
  <si>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</si>
  <si>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</si>
  <si>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</si>
  <si>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</si>
  <si>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</si>
  <si>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</si>
  <si>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</si>
  <si>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</si>
  <si>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</si>
  <si>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</si>
  <si>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</si>
  <si>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</si>
  <si>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</si>
  <si>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</si>
  <si>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</si>
  <si>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</si>
  <si>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</si>
  <si>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</si>
  <si>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</si>
  <si>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</si>
  <si>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</si>
  <si>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</si>
  <si>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</si>
  <si>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</si>
  <si>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</si>
  <si>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</si>
  <si>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</si>
  <si>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</si>
  <si>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</si>
  <si>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</si>
  <si>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</si>
  <si>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</si>
  <si>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</si>
  <si>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</si>
  <si>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</si>
  <si>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</si>
  <si>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</si>
  <si>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</si>
  <si>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</si>
  <si>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</si>
  <si>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</si>
  <si>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</si>
  <si>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</si>
  <si>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</si>
  <si>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</si>
  <si>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</si>
  <si>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</si>
  <si>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</si>
  <si>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</si>
  <si>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</si>
  <si>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</si>
  <si>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</si>
  <si>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</si>
  <si>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</si>
  <si>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</si>
  <si>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</si>
  <si>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</si>
  <si>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</si>
  <si>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</si>
  <si>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</si>
  <si>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</si>
  <si>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</si>
  <si>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</si>
  <si>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</si>
  <si>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</si>
  <si>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</si>
  <si>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</si>
  <si>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</si>
  <si>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</si>
  <si>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</si>
  <si>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</si>
  <si>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</si>
  <si>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</si>
  <si>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</si>
  <si>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</si>
  <si>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</si>
  <si>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</si>
  <si>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</si>
  <si>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</si>
  <si>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</si>
  <si>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</si>
  <si>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</si>
  <si>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</si>
  <si>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</si>
  <si>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</si>
  <si>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</si>
  <si>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</si>
  <si>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</si>
  <si>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</si>
  <si>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</si>
  <si>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</si>
  <si>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</si>
  <si>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</si>
  <si>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</si>
  <si>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</si>
  <si>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</si>
  <si>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</si>
  <si>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</si>
  <si>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</si>
  <si>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</si>
  <si>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</si>
  <si>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</si>
  <si>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</si>
  <si>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</si>
  <si>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</si>
  <si>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</si>
  <si>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</si>
  <si>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</si>
  <si>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</si>
  <si>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</si>
  <si>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</si>
  <si>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</si>
  <si>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</si>
  <si>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</si>
  <si>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</si>
  <si>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</si>
  <si>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</si>
  <si>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</si>
  <si>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</si>
  <si>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</si>
  <si>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</si>
  <si>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</si>
  <si>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</si>
  <si>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</si>
  <si>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</si>
  <si>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</si>
  <si>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</si>
  <si>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</si>
  <si>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</si>
  <si>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</si>
  <si>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</si>
  <si>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</si>
  <si>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</si>
  <si>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</si>
  <si>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</si>
  <si>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</si>
  <si>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</si>
  <si>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</si>
  <si>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</si>
  <si>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</si>
  <si>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</si>
  <si>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</si>
  <si>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</si>
  <si>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</si>
  <si>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</si>
  <si>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</si>
  <si>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</si>
  <si>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</si>
  <si>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</si>
  <si>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</si>
  <si>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</si>
  <si>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</si>
  <si>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</si>
  <si>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</si>
  <si>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</si>
  <si>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</si>
  <si>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</si>
  <si>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</si>
  <si>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</si>
  <si>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</si>
  <si>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</si>
  <si>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</si>
  <si>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</si>
  <si>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</si>
  <si>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</si>
  <si>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</si>
  <si>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</si>
  <si>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</si>
  <si>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</si>
  <si>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</si>
  <si>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</si>
  <si>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</si>
  <si>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</si>
  <si>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</si>
  <si>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</si>
  <si>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</si>
  <si>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</si>
  <si>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</si>
  <si>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</si>
  <si>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</si>
  <si>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</si>
  <si>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</si>
  <si>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</si>
  <si>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</si>
  <si>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</si>
  <si>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</si>
  <si>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</si>
  <si>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</si>
  <si>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</si>
  <si>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</si>
  <si>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</si>
  <si>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</si>
  <si>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</si>
  <si>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</si>
  <si>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</si>
  <si>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</si>
  <si>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</si>
  <si>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</si>
  <si>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</si>
  <si>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</si>
  <si>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</si>
  <si>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</si>
  <si>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</si>
  <si>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</si>
  <si>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</si>
  <si>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</si>
  <si>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</si>
  <si>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</si>
  <si>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</si>
  <si>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</si>
  <si>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</si>
  <si>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</si>
  <si>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</si>
  <si>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</si>
  <si>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</si>
  <si>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</si>
  <si>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</si>
  <si>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</si>
  <si>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</si>
  <si>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</si>
  <si>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</si>
  <si>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</si>
  <si>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</si>
  <si>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</si>
  <si>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</si>
  <si>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</si>
  <si>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</si>
  <si>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</si>
  <si>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</si>
  <si>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</si>
  <si>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</si>
  <si>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</si>
  <si>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</si>
  <si>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</si>
  <si>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</si>
  <si>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</si>
  <si>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</si>
  <si>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</si>
  <si>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</si>
  <si>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</si>
  <si>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</si>
  <si>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</si>
  <si>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</si>
  <si>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</si>
  <si>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</si>
  <si>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</si>
  <si>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</si>
  <si>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</si>
  <si>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</si>
  <si>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</si>
  <si>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</si>
  <si>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</si>
  <si>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</si>
  <si>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</si>
  <si>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</si>
  <si>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</si>
  <si>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</si>
  <si>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</si>
  <si>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</si>
  <si>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</si>
  <si>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</si>
  <si>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</si>
  <si>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</si>
  <si>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</si>
  <si>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</si>
  <si>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</si>
  <si>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</si>
  <si>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</si>
  <si>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</si>
  <si>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</si>
  <si>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</si>
  <si>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</si>
  <si>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</si>
  <si>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</si>
  <si>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</si>
  <si>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</si>
  <si>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</si>
  <si>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</si>
  <si>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</si>
  <si>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</si>
  <si>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</si>
  <si>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</si>
  <si>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</si>
  <si>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</si>
  <si>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</si>
  <si>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</si>
  <si>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</si>
  <si>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</si>
  <si>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</si>
  <si>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</si>
  <si>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</si>
  <si>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</si>
  <si>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</si>
  <si>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</si>
  <si>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</si>
  <si>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</si>
  <si>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</si>
  <si>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</si>
  <si>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</si>
  <si>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</si>
  <si>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</si>
  <si>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</si>
  <si>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</si>
  <si>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</si>
  <si>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</si>
  <si>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</si>
  <si>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</si>
  <si>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</si>
  <si>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</si>
  <si>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</si>
  <si>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</si>
  <si>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</si>
  <si>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</si>
  <si>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</si>
  <si>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</si>
  <si>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</si>
  <si>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</si>
  <si>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</si>
  <si>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</si>
  <si>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</si>
  <si>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</si>
  <si>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</si>
  <si>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</si>
  <si>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</si>
  <si>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</si>
  <si>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</si>
  <si>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</si>
  <si>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</si>
  <si>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</si>
  <si>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</si>
  <si>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</si>
  <si>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</si>
  <si>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</si>
  <si>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</si>
  <si>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</si>
  <si>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</si>
  <si>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</si>
  <si>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</si>
  <si>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</si>
  <si>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</si>
  <si>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</si>
  <si>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</si>
  <si>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</si>
  <si>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</si>
  <si>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</si>
  <si>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</si>
  <si>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</si>
  <si>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</si>
  <si>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</si>
  <si>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</si>
  <si>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</si>
  <si>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</si>
  <si>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</si>
  <si>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</si>
  <si>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</si>
  <si>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</si>
  <si>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</si>
  <si>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</si>
  <si>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</si>
  <si>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</si>
  <si>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</si>
  <si>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</si>
  <si>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</si>
  <si>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</si>
  <si>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</si>
  <si>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</si>
  <si>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</si>
  <si>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</si>
  <si>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</si>
  <si>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</si>
  <si>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</si>
  <si>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</si>
  <si>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</si>
  <si>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</si>
  <si>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</si>
  <si>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</si>
  <si>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</si>
  <si>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</si>
  <si>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</si>
  <si>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</si>
  <si>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</si>
  <si>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</si>
  <si>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</si>
  <si>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</si>
  <si>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</si>
  <si>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</si>
  <si>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</si>
  <si>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</si>
  <si>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</si>
  <si>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</si>
  <si>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</si>
  <si>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</si>
  <si>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</si>
  <si>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</si>
  <si>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</si>
  <si>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</si>
  <si>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</si>
  <si>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</si>
  <si>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</si>
  <si>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</si>
  <si>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</si>
  <si>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</si>
  <si>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</si>
  <si>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</si>
  <si>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</si>
  <si>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</si>
  <si>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</si>
  <si>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</si>
  <si>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</si>
  <si>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</si>
  <si>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</si>
  <si>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</si>
  <si>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</si>
  <si>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</si>
  <si>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</si>
  <si>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</si>
  <si>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</si>
  <si>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</si>
  <si>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</si>
  <si>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</si>
  <si>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</si>
  <si>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</si>
  <si>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</si>
  <si>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</si>
  <si>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</si>
  <si>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</si>
  <si>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</si>
  <si>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</si>
  <si>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</si>
  <si>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</si>
  <si>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</si>
  <si>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</si>
  <si>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</si>
  <si>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</si>
  <si>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</si>
  <si>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</si>
  <si>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</si>
  <si>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</si>
  <si>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</si>
  <si>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</si>
  <si>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</si>
  <si>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</si>
  <si>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</si>
  <si>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</si>
  <si>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</si>
  <si>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</si>
  <si>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</si>
  <si>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</si>
  <si>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</si>
  <si>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</si>
  <si>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</si>
  <si>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</si>
  <si>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</si>
  <si>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</si>
  <si>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</si>
  <si>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</si>
  <si>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</si>
  <si>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</si>
  <si>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</si>
  <si>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</si>
  <si>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</si>
  <si>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</si>
  <si>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</si>
  <si>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</si>
  <si>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</si>
  <si>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</si>
  <si>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</si>
  <si>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</si>
  <si>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</si>
  <si>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</si>
  <si>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</si>
  <si>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</si>
  <si>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</si>
  <si>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</si>
  <si>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</si>
  <si>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</si>
  <si>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</si>
  <si>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</si>
  <si>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</si>
  <si>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</si>
  <si>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</si>
  <si>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</si>
  <si>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</si>
  <si>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</si>
  <si>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</si>
  <si>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</si>
  <si>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</si>
  <si>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</si>
  <si>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</si>
  <si>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</si>
  <si>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</si>
  <si>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</si>
  <si>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</si>
  <si>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</si>
  <si>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</si>
  <si>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</si>
  <si>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</si>
  <si>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</si>
  <si>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</si>
  <si>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</si>
  <si>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</si>
  <si>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</si>
  <si>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</si>
  <si>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</si>
  <si>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</si>
  <si>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</si>
  <si>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</si>
  <si>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</si>
  <si>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</si>
  <si>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</si>
  <si>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</si>
  <si>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</si>
  <si>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</si>
  <si>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</si>
  <si>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</si>
  <si>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</si>
  <si>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</si>
  <si>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</si>
  <si>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</si>
  <si>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</si>
  <si>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</si>
  <si>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</si>
  <si>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</si>
  <si>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</si>
  <si>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</si>
  <si>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</si>
  <si>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</si>
  <si>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</si>
  <si>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</si>
  <si>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</si>
  <si>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</si>
  <si>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</si>
  <si>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</si>
  <si>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</si>
  <si>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</si>
  <si>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</si>
  <si>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</si>
  <si>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</si>
  <si>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</si>
  <si>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</si>
  <si>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</si>
  <si>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</si>
  <si>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</si>
  <si>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</si>
  <si>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</si>
  <si>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</si>
  <si>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</si>
  <si>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</si>
  <si>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</si>
  <si>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</si>
  <si>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</si>
  <si>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</si>
  <si>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</si>
  <si>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</si>
  <si>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</si>
  <si>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</si>
  <si>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</si>
  <si>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</si>
  <si>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</si>
  <si>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</si>
  <si>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</si>
  <si>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</si>
  <si>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</si>
  <si>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</si>
  <si>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</si>
  <si>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</si>
  <si>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</si>
  <si>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</si>
  <si>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</si>
  <si>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</si>
  <si>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</si>
  <si>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</si>
  <si>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</si>
  <si>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</si>
  <si>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</si>
  <si>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</si>
  <si>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</si>
  <si>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</si>
  <si>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</si>
  <si>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</si>
  <si>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</si>
  <si>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</si>
  <si>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</si>
  <si>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</si>
  <si>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</si>
  <si>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</si>
  <si>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</si>
  <si>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</si>
  <si>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</si>
  <si>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</si>
  <si>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</si>
  <si>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</si>
  <si>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</si>
  <si>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</si>
  <si>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</si>
  <si>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</si>
  <si>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</si>
  <si>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</si>
  <si>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</si>
  <si>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</si>
  <si>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</si>
  <si>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</si>
  <si>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</si>
  <si>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</si>
  <si>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</si>
  <si>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</si>
  <si>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</si>
  <si>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</si>
  <si>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</si>
  <si>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</si>
  <si>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</si>
  <si>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</si>
  <si>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</si>
  <si>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</si>
  <si>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</si>
  <si>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</si>
  <si>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</si>
  <si>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</si>
  <si>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</si>
  <si>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</si>
  <si>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</si>
  <si>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</si>
  <si>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</si>
  <si>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</si>
  <si>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</si>
  <si>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</si>
  <si>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</si>
  <si>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</si>
  <si>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</si>
  <si>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</si>
  <si>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</si>
  <si>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</si>
  <si>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</si>
  <si>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</si>
  <si>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</si>
  <si>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</si>
  <si>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</si>
  <si>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</si>
  <si>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</si>
  <si>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</si>
  <si>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</si>
  <si>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</si>
  <si>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</si>
  <si>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</si>
  <si>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</si>
  <si>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</si>
  <si>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</si>
  <si>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</si>
  <si>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</si>
  <si>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</si>
  <si>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</si>
  <si>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</si>
  <si>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</si>
  <si>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</si>
  <si>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</si>
  <si>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</si>
  <si>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</si>
  <si>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</si>
  <si>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</si>
  <si>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</si>
  <si>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</si>
  <si>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</si>
  <si>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</si>
  <si>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</si>
  <si>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</si>
  <si>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</si>
  <si>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</si>
  <si>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</si>
  <si>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</si>
  <si>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</si>
  <si>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</si>
  <si>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</si>
  <si>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</si>
  <si>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</si>
  <si>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</si>
  <si>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</si>
  <si>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</si>
  <si>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</si>
  <si>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</si>
  <si>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</si>
  <si>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</si>
  <si>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</si>
  <si>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</si>
  <si>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</si>
  <si>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</si>
  <si>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</si>
  <si>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</si>
  <si>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</si>
  <si>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</si>
  <si>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</si>
  <si>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</si>
  <si>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</si>
  <si>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</si>
  <si>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</si>
  <si>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</si>
  <si>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</si>
  <si>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</si>
  <si>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</si>
  <si>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</si>
  <si>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</si>
  <si>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</si>
  <si>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</si>
  <si>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</si>
  <si>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</si>
  <si>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</si>
  <si>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</si>
  <si>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</si>
  <si>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</si>
  <si>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</si>
  <si>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</si>
  <si>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</si>
  <si>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</si>
  <si>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</si>
  <si>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</si>
  <si>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</si>
  <si>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</si>
  <si>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</si>
  <si>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</si>
  <si>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</si>
  <si>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</si>
  <si>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</si>
  <si>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</si>
  <si>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</si>
  <si>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</si>
  <si>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</si>
  <si>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</si>
  <si>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</si>
  <si>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</si>
  <si>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</si>
  <si>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</si>
  <si>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</si>
  <si>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</si>
  <si>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</si>
  <si>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</si>
  <si>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</si>
  <si>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</si>
  <si>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</si>
  <si>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</si>
  <si>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</si>
  <si>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</si>
  <si>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</si>
  <si>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</si>
  <si>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</si>
  <si>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</si>
  <si>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</si>
  <si>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</si>
  <si>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</si>
  <si>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</si>
  <si>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</si>
  <si>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</si>
  <si>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</si>
  <si>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</si>
  <si>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</si>
  <si>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</si>
  <si>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</si>
  <si>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</si>
  <si>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</si>
  <si>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</si>
  <si>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</si>
  <si>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</si>
  <si>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</si>
  <si>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</si>
  <si>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</si>
  <si>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</si>
  <si>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</si>
  <si>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</si>
  <si>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</si>
  <si>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</si>
  <si>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</si>
  <si>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</si>
  <si>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</si>
  <si>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</si>
  <si>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</si>
  <si>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</si>
  <si>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</si>
  <si>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</si>
  <si>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</si>
  <si>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</si>
  <si>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</si>
  <si>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</si>
  <si>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</si>
  <si>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</si>
  <si>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</si>
  <si>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</si>
  <si>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</si>
  <si>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</si>
  <si>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</si>
  <si>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</si>
  <si>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</si>
  <si>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</si>
  <si>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</si>
  <si>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</si>
  <si>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</si>
  <si>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</si>
  <si>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</si>
  <si>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</si>
  <si>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</si>
  <si>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</si>
  <si>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</si>
  <si>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</si>
  <si>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</si>
  <si>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</si>
  <si>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</si>
  <si>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</si>
  <si>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</si>
  <si>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</si>
  <si>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</si>
  <si>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</si>
  <si>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</si>
  <si>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</si>
  <si>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</si>
  <si>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</si>
  <si>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</si>
  <si>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</si>
  <si>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</si>
  <si>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</si>
  <si>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</si>
  <si>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</si>
  <si>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</si>
  <si>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</si>
  <si>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</si>
  <si>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</si>
  <si>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</si>
  <si>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</si>
  <si>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</si>
  <si>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</si>
  <si>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</si>
  <si>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</si>
  <si>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</si>
  <si>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</si>
  <si>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</si>
  <si>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</si>
  <si>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</si>
  <si>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</si>
  <si>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</si>
  <si>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</si>
  <si>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</si>
  <si>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</si>
  <si>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</si>
  <si>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</si>
  <si>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</si>
  <si>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</si>
  <si>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</si>
  <si>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</si>
  <si>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</si>
  <si>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</si>
  <si>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</si>
  <si>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</si>
  <si>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</si>
  <si>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</si>
  <si>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</si>
  <si>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</si>
  <si>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</si>
  <si>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</si>
  <si>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</si>
  <si>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</si>
  <si>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</si>
  <si>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</si>
  <si>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</si>
  <si>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</si>
  <si>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</si>
  <si>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</si>
  <si>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</si>
  <si>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</si>
  <si>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</si>
  <si>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</si>
  <si>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</si>
  <si>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</si>
  <si>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</si>
  <si>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</si>
  <si>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</si>
  <si>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</si>
  <si>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</si>
  <si>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</si>
  <si>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</si>
  <si>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</si>
  <si>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</si>
  <si>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</si>
  <si>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</si>
  <si>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</si>
  <si>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</si>
  <si>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</si>
  <si>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</si>
  <si>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</si>
  <si>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</si>
  <si>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</si>
  <si>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</si>
  <si>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</si>
  <si>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</si>
  <si>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</si>
  <si>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</si>
  <si>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</si>
  <si>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</si>
  <si>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</si>
  <si>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</si>
  <si>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</si>
  <si>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</si>
  <si>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</si>
  <si>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</si>
  <si>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</si>
  <si>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</si>
  <si>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</si>
  <si>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</si>
  <si>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</si>
  <si>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</si>
  <si>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</si>
  <si>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</si>
  <si>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</si>
  <si>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</si>
  <si>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</si>
  <si>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</si>
  <si>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</si>
  <si>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</si>
  <si>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</si>
  <si>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</si>
  <si>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</si>
  <si>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</si>
  <si>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</si>
  <si>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</si>
  <si>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</si>
  <si>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</si>
  <si>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</si>
  <si>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</si>
  <si>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</si>
  <si>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</si>
  <si>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</si>
  <si>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</si>
  <si>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</si>
  <si>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</si>
  <si>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</si>
  <si>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</si>
  <si>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</si>
  <si>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</si>
  <si>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</si>
  <si>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</si>
  <si>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</si>
  <si>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</si>
  <si>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</si>
  <si>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</si>
  <si>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</si>
  <si>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</si>
  <si>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</si>
  <si>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</si>
  <si>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</si>
  <si>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</si>
  <si>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</si>
  <si>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</si>
  <si>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</si>
  <si>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</si>
  <si>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</si>
  <si>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</si>
  <si>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</si>
  <si>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</si>
  <si>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</si>
  <si>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</si>
  <si>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</si>
  <si>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</si>
  <si>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</si>
  <si>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</si>
  <si>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</si>
  <si>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</si>
  <si>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</si>
  <si>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</si>
  <si>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</si>
  <si>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</si>
  <si>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</si>
  <si>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</si>
  <si>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</si>
  <si>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</si>
  <si>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</si>
  <si>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</si>
  <si>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</si>
  <si>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</si>
  <si>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</si>
  <si>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</si>
  <si>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</si>
  <si>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</si>
  <si>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</si>
  <si>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</si>
  <si>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</si>
  <si>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</si>
  <si>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</si>
  <si>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</si>
  <si>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</si>
  <si>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</si>
  <si>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</si>
  <si>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</si>
  <si>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</si>
  <si>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</si>
  <si>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</si>
  <si>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</si>
  <si>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</si>
  <si>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</si>
  <si>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</si>
  <si>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</si>
  <si>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</si>
  <si>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</si>
  <si>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</si>
  <si>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</si>
  <si>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</si>
  <si>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</si>
  <si>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</si>
  <si>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</si>
  <si>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</si>
  <si>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</si>
  <si>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</si>
  <si>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</si>
  <si>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</si>
  <si>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</si>
  <si>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</si>
  <si>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</si>
  <si>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</si>
  <si>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</si>
  <si>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</si>
  <si>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</si>
  <si>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</si>
  <si>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</si>
  <si>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</si>
  <si>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</si>
  <si>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</si>
  <si>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</si>
  <si>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</si>
  <si>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</si>
  <si>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</si>
  <si>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</si>
  <si>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</si>
  <si>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</si>
  <si>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</si>
  <si>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</si>
  <si>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</si>
  <si>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</si>
  <si>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</si>
  <si>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</si>
  <si>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</si>
  <si>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</si>
  <si>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</si>
  <si>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</si>
  <si>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</si>
  <si>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</si>
  <si>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</si>
  <si>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</si>
  <si>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</si>
  <si>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</si>
  <si>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</si>
  <si>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</si>
  <si>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</si>
  <si>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</si>
  <si>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</si>
  <si>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</si>
  <si>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</si>
  <si>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</si>
  <si>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</si>
  <si>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</si>
  <si>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</si>
  <si>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</si>
  <si>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</si>
  <si>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</si>
  <si>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</si>
  <si>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</si>
  <si>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</si>
  <si>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</si>
  <si>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</si>
  <si>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</si>
  <si>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</si>
  <si>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</si>
  <si>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</si>
  <si>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</si>
  <si>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</si>
  <si>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</si>
  <si>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</si>
  <si>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</si>
  <si>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</si>
  <si>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</si>
  <si>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</si>
  <si>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</si>
  <si>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</si>
  <si>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</si>
  <si>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</si>
  <si>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</si>
  <si>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</si>
  <si>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</si>
  <si>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</si>
  <si>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</si>
  <si>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</si>
  <si>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</si>
  <si>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</si>
  <si>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</si>
  <si>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</si>
  <si>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</si>
  <si>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</si>
  <si>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</si>
  <si>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</si>
  <si>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</si>
  <si>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</si>
  <si>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</si>
  <si>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</si>
  <si>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</si>
  <si>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</si>
  <si>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</si>
  <si>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</si>
  <si>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</si>
  <si>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</si>
  <si>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</si>
  <si>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</si>
  <si>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</si>
  <si>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</si>
  <si>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</si>
  <si>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</si>
  <si>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</si>
  <si>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</si>
  <si>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</si>
  <si>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</si>
  <si>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</si>
  <si>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</si>
  <si>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</si>
  <si>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</si>
  <si>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</si>
  <si>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</si>
  <si>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</si>
  <si>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</si>
  <si>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</si>
  <si>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</si>
  <si>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</si>
  <si>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</si>
  <si>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</si>
  <si>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</si>
  <si>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</si>
  <si>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</si>
  <si>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</si>
  <si>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</si>
  <si>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</si>
  <si>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</si>
  <si>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</si>
  <si>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</si>
  <si>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</si>
  <si>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</si>
  <si>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</si>
  <si>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</si>
  <si>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</si>
  <si>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</si>
  <si>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</si>
  <si>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</si>
  <si>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</si>
  <si>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</si>
  <si>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</si>
  <si>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</si>
  <si>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</si>
  <si>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</si>
  <si>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</si>
  <si>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</si>
  <si>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</si>
  <si>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</si>
  <si>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</si>
  <si>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</si>
  <si>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</si>
  <si>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</si>
  <si>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</si>
  <si>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</si>
  <si>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</si>
  <si>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</si>
  <si>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</si>
  <si>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</si>
  <si>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</si>
  <si>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</si>
  <si>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</si>
  <si>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</si>
  <si>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</si>
  <si>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</si>
  <si>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</si>
  <si>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</si>
  <si>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</si>
  <si>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</si>
  <si>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</si>
  <si>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</si>
  <si>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</si>
  <si>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</si>
  <si>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</si>
  <si>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</si>
  <si>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</si>
  <si>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</si>
  <si>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</si>
  <si>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</si>
  <si>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</si>
  <si>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</si>
  <si>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</si>
  <si>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</si>
  <si>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</si>
  <si>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</si>
  <si>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</si>
  <si>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</si>
  <si>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</si>
  <si>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</si>
  <si>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</si>
  <si>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</si>
  <si>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</si>
  <si>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</si>
  <si>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</si>
  <si>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</si>
  <si>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</si>
  <si>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</si>
  <si>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</si>
  <si>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</si>
  <si>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</si>
  <si>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</si>
  <si>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</si>
  <si>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</si>
  <si>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</si>
  <si>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</si>
  <si>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</si>
  <si>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</si>
  <si>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</si>
  <si>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</si>
  <si>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</si>
  <si>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</si>
  <si>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</si>
  <si>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</si>
  <si>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</si>
  <si>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</si>
  <si>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</si>
  <si>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</si>
  <si>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</si>
  <si>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</si>
  <si>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</si>
  <si>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</si>
  <si>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</si>
  <si>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</si>
  <si>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</si>
  <si>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</si>
  <si>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</si>
  <si>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</si>
  <si>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</si>
  <si>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</si>
  <si>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</si>
  <si>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</si>
  <si>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</si>
  <si>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</si>
  <si>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</si>
  <si>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</si>
  <si>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</si>
  <si>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</si>
  <si>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</si>
  <si>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</si>
  <si>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</si>
  <si>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</si>
  <si>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</si>
  <si>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</si>
  <si>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</si>
  <si>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</si>
  <si>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</si>
  <si>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</si>
  <si>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</si>
  <si>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</si>
  <si>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</si>
  <si>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</si>
  <si>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</si>
  <si>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</si>
  <si>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</si>
  <si>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</si>
  <si>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</si>
  <si>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</si>
  <si>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</si>
  <si>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</si>
  <si>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</si>
  <si>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</si>
  <si>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</si>
  <si>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</si>
  <si>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</si>
  <si>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</si>
  <si>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</si>
  <si>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</si>
  <si>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</si>
  <si>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</si>
  <si>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</si>
  <si>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</si>
  <si>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</si>
  <si>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</si>
  <si>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</si>
  <si>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</si>
  <si>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</si>
  <si>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</si>
  <si>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</si>
  <si>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</si>
  <si>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</si>
  <si>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</si>
  <si>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</si>
  <si>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</si>
  <si>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</si>
  <si>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</si>
  <si>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</si>
  <si>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</si>
  <si>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</si>
  <si>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</si>
  <si>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</si>
  <si>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</si>
  <si>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</si>
  <si>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</si>
  <si>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</si>
  <si>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</si>
  <si>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</si>
  <si>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</si>
  <si>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</si>
  <si>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</si>
  <si>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</si>
  <si>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</si>
  <si>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</si>
  <si>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</si>
  <si>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</si>
  <si>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</si>
  <si>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</si>
  <si>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</si>
  <si>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</si>
  <si>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</si>
  <si>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</si>
  <si>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</si>
  <si>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</si>
  <si>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</si>
  <si>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</si>
  <si>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</si>
  <si>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</si>
  <si>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</si>
  <si>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</si>
  <si>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</si>
  <si>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</si>
  <si>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</si>
  <si>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</si>
  <si>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</si>
  <si>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</si>
  <si>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</si>
  <si>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</si>
  <si>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</si>
  <si>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</si>
  <si>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</si>
  <si>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</si>
  <si>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</si>
  <si>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</si>
  <si>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</si>
  <si>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</si>
  <si>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</si>
  <si>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</si>
  <si>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</si>
  <si>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</si>
  <si>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</si>
  <si>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</si>
  <si>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</si>
  <si>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</si>
  <si>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</si>
  <si>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</si>
  <si>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</si>
  <si>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</si>
  <si>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</si>
  <si>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</si>
  <si>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</si>
  <si>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</si>
  <si>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</si>
  <si>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</si>
  <si>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</si>
  <si>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</si>
  <si>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</si>
  <si>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</si>
  <si>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</si>
  <si>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</si>
  <si>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</si>
  <si>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</si>
  <si>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</si>
  <si>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</si>
  <si>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</si>
  <si>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</si>
  <si>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</si>
  <si>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</si>
  <si>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</si>
  <si>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</si>
  <si>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</si>
  <si>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</si>
  <si>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</si>
  <si>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</si>
  <si>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</si>
  <si>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</si>
  <si>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</si>
  <si>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</si>
  <si>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</si>
  <si>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</si>
  <si>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</si>
  <si>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</si>
  <si>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</si>
  <si>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</si>
  <si>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</si>
  <si>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</si>
  <si>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</si>
  <si>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</si>
  <si>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</si>
  <si>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</si>
  <si>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</si>
  <si>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</si>
  <si>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</si>
  <si>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</si>
  <si>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</si>
  <si>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</si>
  <si>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</si>
  <si>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</si>
  <si>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</si>
  <si>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</si>
  <si>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</si>
  <si>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</si>
  <si>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</si>
  <si>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</si>
  <si>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</si>
  <si>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</si>
  <si>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</si>
  <si>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</si>
  <si>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</si>
  <si>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</si>
  <si>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</si>
  <si>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</si>
  <si>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</si>
  <si>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</si>
  <si>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</si>
  <si>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</si>
  <si>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</si>
  <si>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</si>
  <si>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</si>
  <si>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</si>
  <si>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</si>
  <si>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</si>
  <si>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</si>
  <si>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</si>
  <si>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</si>
  <si>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</si>
  <si>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</si>
  <si>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</si>
  <si>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</si>
  <si>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</si>
  <si>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</si>
  <si>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</si>
  <si>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</si>
  <si>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</si>
  <si>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</si>
  <si>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</si>
  <si>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</si>
  <si>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</si>
  <si>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</si>
  <si>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</si>
  <si>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</si>
  <si>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</si>
  <si>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</si>
  <si>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</si>
  <si>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</si>
  <si>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</si>
  <si>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</si>
  <si>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</si>
  <si>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</si>
  <si>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</si>
  <si>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</si>
  <si>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</si>
  <si>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</si>
  <si>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</si>
  <si>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</si>
  <si>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</si>
  <si>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</si>
  <si>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</si>
  <si>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</si>
  <si>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</si>
  <si>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</si>
  <si>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</si>
  <si>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</si>
  <si>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</si>
  <si>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</si>
  <si>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</si>
  <si>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</si>
  <si>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</si>
  <si>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</si>
  <si>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</si>
  <si>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</si>
  <si>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</si>
  <si>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</si>
  <si>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</si>
  <si>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</si>
  <si>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</si>
  <si>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</si>
  <si>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</si>
  <si>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</si>
  <si>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</si>
  <si>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</si>
  <si>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</si>
  <si>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</si>
  <si>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</si>
  <si>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</si>
  <si>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</si>
  <si>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</si>
  <si>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</si>
  <si>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</si>
  <si>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</si>
  <si>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</si>
  <si>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</si>
  <si>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</si>
  <si>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</si>
  <si>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</si>
  <si>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</si>
  <si>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</si>
  <si>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</si>
  <si>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</si>
  <si>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</si>
  <si>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</si>
  <si>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</si>
  <si>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</si>
  <si>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</si>
  <si>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</si>
  <si>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</si>
  <si>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</si>
  <si>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</si>
  <si>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</si>
  <si>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</si>
  <si>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</si>
  <si>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</si>
  <si>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</si>
  <si>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</si>
  <si>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</si>
  <si>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</si>
  <si>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</si>
  <si>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</si>
  <si>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</si>
  <si>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</si>
  <si>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</si>
  <si>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</si>
  <si>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</si>
  <si>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</si>
  <si>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</si>
  <si>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</si>
  <si>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</si>
  <si>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</si>
  <si>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</si>
  <si>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</si>
  <si>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</si>
  <si>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</si>
  <si>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</si>
  <si>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</si>
  <si>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</si>
  <si>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</si>
  <si>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</si>
  <si>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</si>
  <si>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</si>
  <si>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</si>
  <si>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</si>
  <si>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</si>
  <si>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</si>
  <si>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</si>
  <si>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</si>
  <si>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</si>
  <si>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</si>
  <si>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</si>
  <si>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</si>
  <si>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</si>
  <si>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</si>
  <si>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</si>
  <si>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</si>
  <si>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</si>
  <si>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</si>
  <si>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</si>
  <si>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</si>
  <si>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</si>
  <si>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</si>
  <si>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</si>
  <si>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</si>
  <si>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</si>
  <si>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</si>
  <si>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</si>
  <si>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</si>
  <si>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</si>
  <si>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</si>
  <si>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</si>
  <si>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</si>
  <si>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</si>
  <si>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</si>
  <si>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</si>
  <si>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</si>
  <si>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</si>
  <si>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</si>
  <si>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</si>
  <si>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</si>
  <si>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</si>
  <si>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</si>
  <si>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</si>
  <si>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</si>
  <si>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</si>
  <si>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</si>
  <si>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</si>
  <si>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</si>
  <si>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</si>
  <si>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</si>
  <si>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</si>
  <si>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</si>
  <si>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</si>
  <si>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</si>
  <si>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</si>
  <si>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</si>
  <si>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</si>
  <si>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</si>
  <si>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</si>
  <si>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</si>
  <si>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</si>
  <si>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</si>
  <si>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</si>
  <si>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</si>
  <si>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</si>
  <si>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</si>
  <si>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</si>
  <si>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</si>
  <si>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</si>
  <si>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</si>
  <si>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</si>
  <si>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</si>
  <si>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</si>
  <si>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</si>
  <si>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</si>
  <si>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</si>
  <si>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</si>
  <si>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</si>
  <si>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</si>
  <si>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</si>
  <si>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</si>
  <si>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</si>
  <si>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</si>
  <si>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</si>
  <si>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</si>
  <si>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</si>
  <si>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</si>
  <si>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</si>
  <si>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</si>
  <si>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</si>
  <si>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</si>
  <si>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</si>
  <si>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</si>
  <si>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</si>
  <si>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</si>
  <si>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</si>
  <si>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</si>
  <si>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</si>
  <si>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</si>
  <si>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</si>
  <si>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</si>
  <si>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</si>
  <si>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</si>
  <si>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</si>
  <si>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</si>
  <si>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</si>
  <si>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</si>
  <si>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</si>
  <si>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</si>
  <si>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</si>
  <si>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</si>
  <si>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</si>
  <si>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</si>
  <si>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</si>
  <si>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</si>
  <si>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</si>
  <si>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</si>
  <si>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</si>
  <si>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</si>
  <si>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</si>
  <si>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</si>
  <si>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</si>
  <si>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</si>
  <si>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</si>
  <si>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</si>
  <si>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</si>
  <si>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</si>
  <si>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</si>
  <si>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</si>
  <si>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</si>
  <si>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</si>
  <si>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</si>
  <si>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</si>
  <si>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</si>
  <si>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</si>
  <si>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</si>
  <si>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</si>
  <si>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</si>
  <si>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</si>
  <si>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</si>
  <si>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</si>
  <si>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</si>
  <si>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</si>
  <si>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</si>
  <si>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</si>
  <si>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</si>
  <si>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</si>
  <si>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</si>
  <si>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</si>
  <si>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</si>
  <si>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</si>
  <si>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</si>
  <si>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</si>
  <si>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</si>
  <si>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</si>
  <si>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</si>
  <si>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</si>
  <si>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</si>
  <si>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</si>
  <si>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</si>
  <si>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</si>
  <si>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</si>
  <si>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</si>
  <si>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</si>
  <si>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</si>
  <si>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</si>
  <si>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</si>
  <si>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</si>
  <si>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</si>
  <si>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</si>
  <si>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</si>
  <si>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</si>
  <si>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</si>
  <si>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</si>
  <si>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</si>
  <si>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</si>
  <si>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</si>
  <si>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</si>
  <si>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</si>
  <si>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</si>
  <si>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</si>
  <si>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</si>
  <si>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</si>
  <si>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</si>
  <si>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</si>
  <si>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</si>
  <si>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</si>
  <si>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</si>
  <si>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</si>
  <si>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</si>
  <si>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</si>
  <si>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</si>
  <si>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</si>
  <si>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</si>
  <si>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</si>
  <si>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</si>
  <si>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</si>
  <si>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</si>
  <si>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</si>
  <si>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</si>
  <si>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</si>
  <si>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</si>
  <si>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</si>
  <si>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</si>
  <si>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</si>
  <si>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</si>
  <si>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</si>
  <si>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</si>
  <si>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</si>
  <si>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</si>
  <si>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</si>
  <si>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</si>
  <si>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</si>
  <si>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</si>
  <si>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</si>
  <si>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</si>
  <si>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</si>
  <si>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</si>
  <si>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</si>
  <si>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</si>
  <si>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</si>
  <si>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</si>
  <si>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</si>
  <si>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</si>
  <si>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</si>
  <si>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</si>
  <si>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</si>
  <si>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</si>
  <si>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</si>
  <si>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</si>
  <si>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</si>
  <si>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</si>
  <si>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</si>
  <si>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</si>
  <si>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</si>
  <si>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</si>
  <si>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</si>
  <si>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</si>
  <si>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</si>
  <si>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</si>
  <si>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</si>
  <si>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</si>
  <si>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</si>
  <si>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</si>
  <si>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</si>
  <si>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</si>
  <si>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</si>
  <si>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</si>
  <si>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</si>
  <si>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</si>
  <si>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</si>
  <si>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</si>
  <si>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</si>
  <si>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</si>
  <si>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</si>
  <si>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</si>
  <si>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</si>
  <si>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</si>
  <si>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</si>
  <si>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</si>
  <si>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</si>
  <si>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</si>
  <si>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</si>
  <si>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</si>
  <si>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</si>
  <si>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</si>
  <si>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</si>
  <si>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</si>
  <si>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</si>
  <si>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</si>
  <si>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</si>
  <si>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</si>
  <si>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</si>
  <si>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</si>
  <si>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</si>
  <si>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</si>
  <si>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</si>
  <si>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</si>
  <si>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</si>
  <si>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</si>
  <si>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</si>
  <si>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</si>
  <si>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</si>
  <si>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</si>
  <si>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</si>
  <si>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</si>
  <si>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</si>
  <si>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</si>
  <si>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</si>
  <si>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</si>
  <si>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</si>
  <si>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</si>
  <si>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</si>
  <si>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</si>
  <si>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</si>
  <si>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</si>
  <si>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</si>
  <si>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</si>
  <si>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</si>
  <si>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</si>
  <si>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</si>
  <si>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</si>
  <si>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</si>
  <si>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</si>
  <si>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</si>
  <si>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</si>
  <si>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</si>
  <si>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</si>
  <si>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</si>
  <si>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</si>
  <si>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</si>
  <si>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</si>
  <si>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</si>
  <si>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</si>
  <si>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</si>
  <si>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</si>
  <si>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</si>
  <si>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</si>
  <si>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</si>
  <si>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</si>
  <si>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</si>
  <si>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</si>
  <si>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</si>
  <si>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</si>
  <si>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</si>
  <si>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</si>
  <si>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</si>
  <si>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</si>
  <si>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</si>
  <si>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</si>
  <si>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</si>
  <si>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</si>
  <si>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</si>
  <si>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</si>
  <si>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</si>
  <si>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</si>
  <si>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</si>
  <si>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</si>
  <si>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</si>
  <si>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</si>
  <si>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</si>
  <si>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</si>
  <si>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</si>
  <si>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</si>
  <si>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</si>
  <si>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</si>
  <si>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</si>
  <si>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</si>
  <si>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</si>
  <si>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</si>
  <si>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</si>
  <si>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</si>
  <si>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</si>
  <si>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</si>
  <si>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</si>
  <si>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</si>
  <si>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</si>
  <si>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</si>
  <si>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</si>
  <si>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</si>
  <si>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</si>
  <si>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</si>
  <si>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</si>
  <si>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</si>
  <si>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</si>
  <si>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</si>
  <si>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</si>
  <si>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</si>
  <si>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</si>
  <si>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</si>
  <si>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</si>
  <si>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</si>
  <si>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</si>
  <si>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</si>
  <si>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</si>
  <si>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</si>
  <si>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</si>
  <si>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</si>
  <si>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</si>
  <si>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</si>
  <si>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</si>
  <si>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</si>
  <si>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</si>
  <si>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</si>
  <si>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</si>
  <si>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</si>
  <si>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</si>
  <si>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</si>
  <si>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</si>
  <si>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</si>
  <si>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</si>
  <si>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</si>
  <si>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</si>
  <si>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</si>
  <si>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</si>
  <si>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</si>
  <si>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</si>
  <si>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</si>
  <si>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</si>
  <si>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</si>
  <si>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</si>
  <si>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</si>
  <si>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</si>
  <si>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</si>
  <si>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</si>
  <si>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</si>
  <si>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</si>
  <si>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</si>
  <si>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</si>
  <si>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</si>
  <si>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</si>
  <si>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</si>
  <si>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</si>
  <si>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</si>
  <si>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</si>
  <si>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</si>
  <si>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</si>
  <si>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</si>
  <si>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</si>
  <si>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</si>
  <si>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</si>
  <si>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</si>
  <si>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</si>
  <si>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</si>
  <si>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</si>
  <si>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</si>
  <si>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</si>
  <si>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</si>
  <si>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</si>
  <si>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</si>
  <si>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</si>
  <si>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</si>
  <si>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</si>
  <si>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</si>
  <si>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</si>
  <si>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</si>
  <si>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</si>
  <si>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</si>
  <si>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</si>
  <si>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</si>
  <si>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</si>
  <si>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</si>
  <si>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</si>
  <si>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</si>
  <si>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</si>
  <si>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</si>
  <si>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</si>
  <si>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</si>
  <si>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</si>
  <si>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</si>
  <si>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</si>
  <si>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</si>
  <si>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</si>
  <si>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</si>
  <si>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</si>
  <si>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</si>
  <si>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</si>
  <si>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</si>
  <si>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</si>
  <si>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</si>
  <si>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</si>
  <si>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</si>
  <si>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</si>
  <si>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</si>
  <si>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</si>
  <si>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</si>
  <si>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</si>
  <si>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</si>
  <si>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</si>
  <si>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</si>
  <si>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</si>
  <si>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</si>
  <si>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</si>
  <si>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</si>
  <si>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</si>
  <si>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</si>
  <si>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</si>
  <si>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</si>
  <si>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</si>
  <si>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</si>
  <si>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</si>
  <si>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</si>
  <si>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</si>
  <si>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</si>
  <si>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</si>
  <si>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</si>
  <si>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</si>
  <si>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</si>
  <si>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</si>
  <si>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</si>
  <si>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</si>
  <si>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</si>
  <si>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</si>
  <si>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</si>
  <si>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</si>
  <si>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</si>
  <si>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</si>
  <si>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</si>
  <si>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</si>
  <si>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</si>
  <si>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</si>
  <si>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</si>
  <si>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</si>
  <si>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</si>
  <si>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</si>
  <si>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</si>
  <si>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</si>
  <si>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</si>
  <si>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</si>
  <si>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</si>
  <si>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</si>
  <si>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</si>
  <si>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</si>
  <si>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</si>
  <si>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</si>
  <si>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</si>
  <si>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</si>
  <si>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</si>
  <si>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</si>
  <si>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</si>
  <si>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</si>
  <si>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</si>
  <si>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</si>
  <si>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</si>
  <si>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</si>
  <si>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</si>
  <si>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</si>
  <si>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</si>
  <si>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</si>
  <si>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</si>
  <si>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</si>
  <si>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</si>
  <si>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</si>
  <si>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</si>
  <si>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</si>
  <si>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</si>
  <si>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</si>
  <si>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</si>
  <si>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</si>
  <si>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</si>
  <si>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</si>
  <si>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</si>
  <si>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</si>
  <si>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</si>
  <si>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</si>
  <si>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</si>
  <si>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</si>
  <si>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</si>
  <si>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</si>
  <si>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</si>
  <si>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</si>
  <si>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</si>
  <si>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</si>
  <si>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</si>
  <si>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</si>
  <si>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</si>
  <si>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</si>
  <si>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</si>
  <si>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</si>
  <si>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</si>
  <si>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</si>
  <si>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</si>
  <si>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</si>
  <si>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</si>
  <si>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</si>
  <si>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</si>
  <si>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</si>
  <si>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</si>
  <si>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</si>
  <si>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</si>
  <si>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</si>
  <si>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</si>
  <si>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</si>
  <si>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</si>
  <si>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</si>
  <si>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</si>
  <si>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</si>
  <si>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</si>
  <si>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</si>
  <si>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</si>
  <si>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</si>
  <si>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</si>
  <si>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</si>
  <si>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</si>
  <si>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</si>
  <si>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</si>
  <si>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</si>
  <si>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</si>
  <si>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</si>
  <si>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</si>
  <si>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</si>
  <si>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</si>
  <si>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</si>
  <si>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</si>
  <si>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</si>
  <si>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</si>
  <si>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</si>
  <si>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</si>
  <si>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</si>
  <si>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</si>
  <si>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</si>
  <si>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</si>
  <si>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</si>
  <si>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</si>
  <si>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</si>
  <si>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</si>
  <si>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</si>
  <si>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</si>
  <si>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</si>
  <si>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</si>
  <si>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</si>
  <si>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</si>
  <si>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</si>
  <si>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</si>
  <si>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</si>
  <si>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</si>
  <si>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</si>
  <si>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</si>
  <si>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</si>
  <si>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</si>
  <si>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</si>
  <si>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</si>
  <si>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</si>
  <si>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</si>
  <si>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</si>
  <si>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</si>
  <si>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</si>
  <si>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</si>
  <si>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</si>
  <si>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</si>
  <si>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</si>
  <si>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</si>
  <si>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</si>
  <si>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</si>
  <si>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</si>
  <si>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</si>
  <si>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</si>
  <si>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</si>
  <si>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</si>
  <si>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</si>
  <si>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</si>
  <si>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</si>
  <si>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</si>
  <si>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</si>
  <si>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</si>
  <si>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</si>
  <si>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</si>
  <si>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</si>
  <si>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</si>
  <si>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</si>
  <si>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</si>
  <si>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</si>
  <si>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</si>
  <si>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</si>
  <si>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</si>
  <si>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</si>
  <si>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</si>
  <si>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</si>
  <si>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</si>
  <si>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</si>
  <si>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</si>
  <si>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</si>
  <si>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</si>
  <si>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</si>
  <si>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</si>
  <si>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</si>
  <si>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</si>
  <si>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</si>
  <si>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</si>
  <si>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</si>
  <si>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</si>
  <si>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</si>
  <si>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</si>
  <si>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</si>
  <si>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</si>
  <si>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</si>
  <si>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</si>
  <si>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</si>
  <si>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</si>
  <si>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</si>
  <si>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</si>
  <si>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</si>
  <si>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</si>
  <si>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</si>
  <si>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</si>
  <si>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</si>
  <si>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</si>
  <si>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</si>
  <si>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</si>
  <si>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</si>
  <si>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</si>
  <si>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</si>
  <si>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</si>
  <si>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</si>
  <si>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</si>
  <si>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</si>
  <si>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</si>
  <si>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</si>
  <si>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</si>
  <si>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</si>
  <si>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</si>
  <si>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</si>
  <si>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</si>
  <si>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</si>
  <si>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</si>
  <si>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</si>
  <si>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</si>
  <si>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</si>
  <si>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</si>
  <si>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</si>
  <si>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</si>
  <si>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</si>
  <si>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</si>
  <si>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</si>
  <si>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</si>
  <si>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</si>
  <si>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</si>
  <si>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</si>
  <si>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</si>
  <si>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</si>
  <si>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</si>
  <si>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</si>
  <si>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</si>
  <si>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</si>
  <si>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</si>
  <si>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</si>
  <si>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</si>
  <si>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</si>
  <si>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</si>
  <si>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</si>
  <si>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</si>
  <si>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</si>
  <si>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</si>
  <si>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</si>
  <si>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</si>
  <si>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</si>
  <si>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</si>
  <si>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</si>
  <si>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</si>
  <si>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</si>
  <si>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</si>
  <si>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</si>
  <si>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</si>
  <si>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</si>
  <si>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</si>
  <si>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</si>
  <si>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</si>
  <si>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</si>
  <si>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</si>
  <si>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</si>
  <si>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</si>
  <si>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</si>
  <si>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</si>
  <si>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</si>
  <si>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</si>
  <si>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</si>
  <si>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</si>
  <si>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</si>
  <si>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</si>
  <si>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</si>
  <si>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</si>
  <si>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</si>
  <si>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</si>
  <si>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</si>
  <si>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</si>
  <si>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</si>
  <si>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</si>
  <si>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</si>
  <si>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</si>
  <si>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</si>
  <si>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</si>
  <si>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</si>
  <si>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</si>
  <si>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</si>
  <si>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</si>
  <si>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</si>
  <si>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</si>
  <si>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</si>
  <si>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</si>
  <si>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</si>
  <si>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</si>
  <si>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</si>
  <si>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</si>
  <si>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</si>
  <si>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</si>
  <si>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</si>
  <si>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</si>
  <si>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</si>
  <si>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</si>
  <si>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</si>
  <si>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</si>
  <si>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</si>
  <si>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</si>
  <si>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</si>
  <si>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</si>
  <si>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</si>
  <si>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</si>
  <si>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</si>
  <si>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</si>
  <si>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</si>
  <si>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</si>
  <si>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</si>
  <si>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</si>
  <si>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</si>
  <si>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</si>
  <si>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</si>
  <si>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</si>
  <si>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</si>
  <si>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</si>
  <si>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</si>
  <si>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</si>
  <si>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</si>
  <si>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</si>
  <si>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</si>
  <si>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</si>
  <si>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</si>
  <si>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</si>
  <si>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</si>
  <si>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</si>
  <si>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</si>
  <si>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</si>
  <si>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</si>
  <si>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</si>
  <si>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</si>
  <si>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</si>
  <si>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</si>
  <si>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</si>
  <si>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</si>
  <si>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</si>
  <si>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</si>
  <si>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</si>
  <si>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</si>
  <si>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</si>
  <si>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</si>
  <si>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</si>
  <si>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</si>
  <si>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</si>
  <si>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</si>
  <si>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</si>
  <si>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</si>
  <si>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</si>
  <si>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</si>
  <si>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</si>
  <si>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</si>
  <si>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</si>
  <si>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</si>
  <si>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</si>
  <si>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</si>
  <si>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</si>
  <si>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</si>
  <si>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</si>
  <si>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</si>
  <si>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</si>
  <si>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</si>
  <si>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</si>
  <si>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</si>
  <si>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</si>
  <si>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</si>
  <si>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</si>
  <si>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</si>
  <si>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</si>
  <si>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</si>
  <si>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</si>
  <si>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</si>
  <si>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</si>
  <si>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</si>
  <si>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</si>
  <si>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</si>
  <si>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</si>
  <si>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</si>
  <si>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</si>
  <si>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</si>
  <si>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</si>
  <si>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</si>
  <si>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</si>
  <si>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</si>
  <si>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</si>
  <si>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</si>
  <si>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</si>
  <si>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</si>
  <si>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</si>
  <si>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</si>
  <si>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</si>
  <si>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</si>
  <si>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</si>
  <si>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</si>
  <si>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</si>
  <si>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</si>
  <si>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</si>
  <si>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</si>
  <si>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</si>
  <si>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</si>
  <si>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</si>
  <si>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</si>
  <si>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</si>
  <si>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</si>
  <si>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</si>
  <si>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</si>
  <si>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</si>
  <si>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</si>
  <si>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</si>
  <si>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</si>
  <si>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</si>
  <si>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</si>
  <si>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</si>
  <si>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</si>
  <si>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</si>
  <si>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</si>
  <si>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</si>
  <si>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</si>
  <si>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</si>
  <si>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</si>
  <si>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</si>
  <si>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</si>
  <si>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</si>
  <si>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</si>
  <si>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</si>
  <si>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</si>
  <si>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</si>
  <si>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</si>
  <si>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</si>
  <si>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</si>
  <si>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</si>
  <si>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</si>
  <si>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</si>
  <si>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</si>
  <si>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</si>
  <si>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</si>
  <si>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</si>
  <si>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</si>
  <si>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</si>
  <si>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</si>
  <si>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</si>
  <si>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</si>
  <si>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</si>
  <si>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</si>
  <si>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</si>
  <si>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</si>
  <si>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</si>
  <si>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</si>
  <si>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</si>
  <si>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</si>
  <si>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</si>
  <si>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</si>
  <si>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</si>
  <si>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</si>
  <si>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</si>
  <si>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</si>
  <si>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</si>
  <si>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</si>
  <si>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</si>
  <si>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</si>
  <si>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</si>
  <si>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</si>
  <si>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</si>
  <si>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</si>
  <si>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</si>
  <si>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</si>
  <si>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</si>
  <si>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</si>
  <si>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</si>
  <si>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</si>
  <si>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</si>
  <si>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</si>
  <si>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</si>
  <si>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</si>
  <si>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</si>
  <si>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</si>
  <si>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</si>
  <si>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</si>
  <si>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</si>
  <si>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</si>
  <si>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</si>
  <si>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</si>
  <si>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</si>
  <si>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</si>
  <si>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</si>
  <si>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</si>
  <si>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</si>
  <si>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</si>
  <si>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</si>
  <si>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</si>
  <si>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</si>
  <si>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</si>
  <si>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</si>
  <si>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</si>
  <si>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</si>
  <si>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</si>
  <si>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</si>
  <si>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</si>
  <si>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</si>
  <si>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</si>
  <si>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</si>
  <si>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</si>
  <si>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</si>
  <si>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</si>
  <si>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</si>
  <si>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</si>
  <si>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</si>
  <si>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</si>
  <si>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</si>
  <si>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</si>
  <si>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</si>
  <si>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</si>
  <si>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</si>
  <si>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</si>
  <si>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</si>
  <si>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</si>
  <si>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</si>
  <si>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</si>
  <si>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</si>
  <si>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</si>
  <si>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</si>
  <si>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</si>
  <si>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</si>
  <si>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</si>
  <si>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</si>
  <si>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</si>
  <si>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</si>
  <si>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</si>
  <si>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</si>
  <si>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</si>
  <si>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</si>
  <si>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</si>
  <si>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</si>
  <si>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</si>
  <si>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</si>
  <si>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</si>
  <si>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</si>
  <si>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</si>
  <si>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</si>
  <si>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</si>
  <si>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</si>
  <si>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</si>
  <si>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</si>
  <si>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</si>
  <si>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</si>
  <si>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</si>
  <si>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</si>
  <si>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</si>
  <si>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</si>
  <si>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</si>
  <si>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</si>
  <si>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</si>
  <si>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</si>
  <si>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</si>
  <si>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</si>
  <si>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</si>
  <si>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</si>
  <si>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</si>
  <si>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</si>
  <si>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</si>
  <si>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</si>
  <si>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</si>
  <si>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</si>
  <si>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</si>
  <si>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</si>
  <si>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</si>
  <si>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</si>
  <si>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</si>
  <si>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</si>
  <si>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</si>
  <si>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</si>
  <si>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</si>
  <si>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</si>
  <si>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</si>
  <si>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</si>
  <si>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</si>
  <si>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</si>
  <si>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</si>
  <si>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</si>
  <si>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</si>
  <si>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</si>
  <si>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</si>
  <si>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</si>
  <si>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</si>
  <si>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</si>
  <si>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</si>
  <si>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</si>
  <si>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</si>
  <si>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</si>
  <si>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</si>
  <si>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</si>
  <si>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</si>
  <si>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</si>
  <si>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</si>
  <si>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</si>
  <si>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</si>
  <si>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</si>
  <si>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</si>
  <si>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</si>
  <si>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</si>
  <si>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</si>
  <si>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</si>
  <si>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</si>
  <si>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</si>
  <si>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</si>
  <si>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</si>
  <si>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</si>
  <si>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</si>
  <si>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</si>
  <si>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</si>
  <si>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</si>
  <si>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</si>
  <si>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</si>
  <si>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</si>
  <si>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</si>
  <si>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</si>
  <si>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</si>
  <si>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</si>
  <si>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</si>
  <si>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</si>
  <si>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</si>
  <si>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</si>
  <si>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</si>
  <si>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</si>
  <si>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</si>
  <si>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</si>
  <si>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</si>
  <si>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</si>
  <si>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</si>
  <si>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</si>
  <si>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</si>
  <si>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</si>
  <si>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</si>
  <si>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</si>
  <si>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</si>
  <si>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</si>
  <si>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</si>
  <si>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</si>
  <si>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</si>
  <si>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</si>
  <si>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</si>
  <si>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</si>
  <si>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</si>
  <si>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</si>
  <si>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</si>
  <si>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</si>
  <si>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</si>
  <si>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</si>
  <si>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</si>
  <si>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</si>
  <si>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</si>
  <si>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</si>
  <si>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</si>
  <si>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</si>
  <si>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</si>
  <si>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</si>
  <si>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</si>
  <si>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</si>
  <si>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</si>
  <si>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</si>
  <si>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</si>
  <si>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</si>
  <si>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</si>
  <si>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</si>
  <si>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</si>
  <si>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</si>
  <si>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</si>
  <si>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</si>
  <si>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</si>
  <si>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</si>
  <si>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</si>
  <si>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</si>
  <si>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</si>
  <si>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</si>
  <si>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</si>
  <si>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</si>
  <si>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</si>
  <si>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</si>
  <si>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</si>
  <si>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</si>
  <si>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</si>
  <si>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</si>
  <si>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</si>
  <si>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</si>
  <si>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</si>
  <si>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</si>
  <si>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</si>
  <si>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</si>
  <si>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</si>
  <si>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</si>
  <si>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</si>
  <si>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</si>
  <si>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</si>
  <si>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</si>
  <si>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</si>
  <si>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</si>
  <si>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</si>
  <si>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</si>
  <si>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</si>
  <si>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</si>
  <si>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</si>
  <si>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</si>
  <si>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</si>
  <si>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</si>
  <si>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</si>
  <si>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</si>
  <si>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</si>
  <si>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</si>
  <si>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</si>
  <si>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</si>
  <si>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</si>
  <si>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</si>
  <si>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</si>
  <si>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</si>
  <si>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</si>
  <si>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</si>
  <si>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</si>
  <si>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</si>
  <si>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</si>
  <si>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</si>
  <si>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</si>
  <si>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</si>
  <si>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</si>
  <si>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</si>
  <si>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</si>
  <si>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</si>
  <si>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</si>
  <si>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</si>
  <si>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</si>
  <si>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</si>
  <si>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</si>
  <si>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</si>
  <si>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</si>
  <si>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</si>
  <si>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</si>
  <si>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</si>
  <si>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</si>
  <si>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</si>
  <si>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</si>
  <si>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</si>
  <si>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</si>
  <si>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</si>
  <si>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</si>
  <si>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</si>
  <si>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</si>
  <si>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</si>
  <si>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</si>
  <si>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</si>
  <si>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</si>
  <si>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</si>
  <si>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</si>
  <si>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</si>
  <si>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</si>
  <si>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</si>
  <si>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</si>
  <si>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</si>
  <si>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</si>
  <si>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</si>
  <si>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</si>
  <si>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</si>
  <si>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</si>
  <si>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</si>
  <si>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</si>
  <si>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</si>
  <si>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</si>
  <si>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</si>
  <si>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</si>
  <si>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</si>
  <si>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</si>
  <si>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</si>
  <si>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</si>
  <si>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</si>
  <si>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</si>
  <si>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</si>
  <si>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</si>
  <si>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</si>
  <si>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</si>
  <si>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</si>
  <si>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</si>
  <si>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</si>
  <si>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</si>
  <si>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</si>
  <si>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</si>
  <si>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</si>
  <si>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</si>
  <si>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</si>
  <si>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</si>
  <si>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</si>
  <si>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</si>
  <si>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</si>
  <si>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</si>
  <si>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</si>
  <si>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</si>
  <si>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</si>
  <si>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</si>
  <si>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</si>
  <si>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</si>
  <si>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</si>
  <si>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</si>
  <si>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</si>
  <si>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</si>
  <si>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</si>
  <si>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</si>
  <si>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</si>
  <si>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</si>
  <si>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</si>
  <si>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</si>
  <si>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</si>
  <si>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</si>
  <si>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</si>
  <si>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</si>
  <si>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</si>
  <si>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</si>
  <si>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</si>
  <si>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</si>
  <si>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</si>
  <si>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</si>
  <si>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</si>
  <si>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</si>
  <si>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</si>
  <si>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</si>
  <si>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</si>
  <si>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</si>
  <si>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</si>
  <si>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</si>
  <si>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</si>
  <si>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</si>
  <si>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</si>
  <si>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</si>
  <si>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</si>
  <si>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</si>
  <si>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</si>
  <si>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</si>
  <si>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</si>
  <si>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</si>
  <si>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</si>
  <si>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</si>
  <si>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</si>
  <si>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</si>
  <si>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</si>
  <si>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</si>
  <si>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</si>
  <si>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</si>
  <si>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</si>
  <si>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</si>
  <si>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</si>
  <si>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</si>
  <si>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</si>
  <si>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</si>
  <si>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</si>
  <si>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</si>
  <si>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</si>
  <si>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</si>
  <si>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</si>
  <si>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</si>
  <si>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</si>
  <si>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</si>
  <si>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</si>
  <si>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</si>
  <si>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</si>
  <si>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</si>
  <si>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</si>
  <si>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</si>
  <si>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</si>
  <si>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</si>
  <si>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</si>
  <si>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</si>
  <si>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</si>
  <si>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</si>
  <si>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</si>
  <si>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</si>
  <si>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</si>
  <si>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</si>
  <si>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</si>
  <si>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</si>
  <si>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</si>
  <si>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</si>
  <si>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</si>
  <si>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</si>
  <si>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</si>
  <si>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</si>
  <si>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</si>
  <si>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</si>
  <si>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</si>
  <si>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</si>
  <si>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</si>
  <si>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</si>
  <si>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</si>
  <si>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</si>
  <si>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</si>
  <si>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</si>
  <si>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</si>
  <si>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</si>
  <si>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</si>
  <si>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</si>
  <si>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</si>
  <si>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</si>
  <si>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</si>
  <si>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</si>
  <si>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</si>
  <si>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</si>
  <si>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</si>
  <si>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</si>
  <si>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</si>
  <si>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</si>
  <si>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</si>
  <si>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</si>
  <si>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</si>
  <si>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</si>
  <si>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</si>
  <si>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</si>
  <si>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</si>
  <si>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</si>
  <si>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</si>
  <si>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</si>
  <si>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</si>
  <si>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</si>
  <si>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</si>
  <si>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</si>
  <si>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</si>
  <si>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</si>
  <si>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</si>
  <si>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</si>
  <si>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</si>
  <si>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</si>
  <si>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</si>
  <si>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</si>
  <si>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</si>
  <si>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</si>
  <si>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</si>
  <si>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</si>
  <si>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</si>
  <si>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</si>
  <si>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</si>
  <si>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</si>
  <si>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</si>
  <si>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</si>
  <si>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</si>
  <si>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</si>
  <si>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</si>
  <si>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</si>
  <si>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</si>
  <si>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</si>
  <si>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</si>
  <si>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</si>
  <si>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</si>
  <si>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</si>
  <si>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</si>
  <si>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</si>
  <si>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</si>
  <si>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</si>
  <si>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</si>
  <si>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</si>
  <si>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</si>
  <si>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</si>
  <si>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</si>
  <si>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</si>
  <si>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</si>
  <si>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</si>
  <si>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</si>
  <si>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</si>
  <si>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</si>
  <si>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</si>
  <si>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</si>
  <si>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</si>
  <si>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</si>
  <si>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</si>
  <si>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</si>
  <si>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</si>
  <si>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</si>
  <si>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</si>
  <si>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</si>
  <si>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</si>
  <si>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</si>
  <si>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</si>
  <si>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</si>
  <si>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</si>
  <si>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</si>
  <si>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</si>
  <si>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</si>
  <si>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</si>
  <si>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</si>
  <si>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</si>
  <si>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</si>
  <si>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</si>
  <si>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</si>
  <si>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</si>
  <si>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</si>
  <si>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</si>
  <si>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</si>
  <si>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</si>
  <si>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</si>
  <si>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</si>
  <si>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</si>
  <si>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</si>
  <si>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</si>
  <si>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</si>
  <si>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</si>
  <si>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</si>
  <si>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</si>
  <si>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</si>
  <si>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</si>
  <si>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</si>
  <si>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</si>
  <si>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</si>
  <si>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</si>
  <si>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</si>
  <si>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</si>
  <si>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</si>
  <si>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</si>
  <si>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</si>
  <si>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</si>
  <si>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</si>
  <si>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</si>
  <si>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</si>
  <si>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</si>
  <si>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</si>
  <si>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</si>
  <si>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</si>
  <si>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</si>
  <si>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</si>
  <si>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</si>
  <si>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</si>
  <si>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</si>
  <si>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</si>
  <si>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</si>
  <si>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</si>
  <si>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</si>
  <si>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</si>
  <si>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</si>
  <si>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</si>
  <si>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</si>
  <si>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</si>
  <si>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</si>
  <si>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</si>
  <si>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</si>
  <si>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</si>
  <si>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</si>
  <si>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</si>
  <si>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</si>
  <si>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</si>
  <si>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</si>
  <si>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</si>
  <si>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</si>
  <si>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</si>
  <si>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</si>
  <si>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</si>
  <si>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</si>
  <si>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</si>
  <si>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</si>
  <si>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</si>
  <si>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</si>
  <si>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</si>
  <si>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</si>
  <si>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</si>
  <si>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</si>
  <si>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</si>
  <si>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</si>
  <si>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</si>
  <si>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</si>
  <si>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</si>
  <si>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</si>
  <si>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</si>
  <si>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</si>
  <si>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</si>
  <si>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</si>
  <si>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</si>
  <si>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</si>
  <si>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</si>
  <si>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</si>
  <si>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</si>
  <si>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</si>
  <si>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</si>
  <si>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</si>
  <si>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</si>
  <si>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</si>
  <si>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</si>
  <si>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</si>
  <si>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</si>
  <si>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</si>
  <si>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</si>
  <si>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</si>
  <si>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</si>
  <si>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</si>
  <si>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</si>
  <si>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</si>
  <si>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</si>
  <si>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</si>
  <si>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</si>
  <si>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</si>
  <si>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</si>
  <si>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</si>
  <si>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</si>
  <si>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</si>
  <si>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</si>
  <si>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</si>
  <si>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</si>
  <si>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</si>
  <si>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</si>
  <si>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</si>
  <si>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</si>
  <si>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</si>
  <si>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</si>
  <si>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</si>
  <si>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</si>
  <si>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</si>
  <si>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</si>
  <si>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</si>
  <si>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</si>
  <si>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</si>
  <si>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</si>
  <si>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</si>
  <si>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</si>
  <si>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</si>
  <si>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</si>
  <si>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</si>
  <si>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</si>
  <si>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</si>
  <si>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</si>
  <si>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</si>
  <si>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</si>
  <si>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</si>
  <si>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</si>
  <si>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</si>
  <si>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</si>
  <si>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</si>
  <si>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</si>
  <si>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</si>
  <si>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</si>
  <si>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</si>
  <si>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</si>
  <si>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</si>
  <si>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</si>
  <si>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</si>
  <si>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</si>
  <si>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</si>
  <si>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</si>
  <si>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</si>
  <si>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</si>
  <si>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</si>
  <si>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</si>
  <si>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</si>
  <si>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</si>
  <si>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</si>
  <si>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</si>
  <si>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</si>
  <si>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</si>
  <si>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</si>
  <si>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</si>
  <si>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</si>
  <si>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</si>
  <si>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</si>
  <si>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</si>
  <si>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</si>
  <si>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</si>
  <si>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</si>
  <si>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</si>
  <si>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</si>
  <si>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</si>
  <si>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</si>
  <si>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</si>
  <si>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</si>
  <si>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</si>
  <si>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</si>
  <si>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</si>
  <si>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</si>
  <si>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</si>
  <si>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</si>
  <si>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</si>
  <si>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</si>
  <si>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</si>
  <si>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</si>
  <si>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</si>
  <si>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</si>
  <si>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</si>
  <si>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</si>
  <si>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</si>
  <si>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</si>
  <si>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</si>
  <si>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</si>
  <si>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</si>
  <si>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</si>
  <si>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</si>
  <si>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</si>
  <si>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</si>
  <si>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</si>
  <si>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</si>
  <si>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</si>
  <si>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</si>
  <si>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</si>
  <si>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</si>
  <si>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</si>
  <si>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</si>
  <si>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</si>
  <si>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</si>
  <si>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</si>
  <si>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</si>
  <si>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</si>
  <si>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</si>
  <si>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</si>
  <si>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</si>
  <si>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</si>
  <si>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</si>
  <si>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</si>
  <si>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</si>
  <si>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</si>
  <si>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</si>
  <si>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</si>
  <si>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</si>
  <si>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</si>
  <si>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</si>
  <si>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</si>
  <si>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</si>
  <si>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</si>
  <si>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</si>
  <si>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</si>
  <si>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</si>
  <si>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</si>
  <si>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</si>
  <si>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</si>
  <si>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</si>
  <si>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</si>
  <si>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</si>
  <si>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</si>
  <si>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</si>
  <si>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</si>
  <si>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</si>
  <si>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</si>
  <si>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</si>
  <si>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</si>
  <si>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</si>
  <si>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</si>
  <si>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</si>
  <si>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</si>
  <si>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</si>
  <si>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</si>
  <si>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</si>
  <si>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</si>
  <si>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</si>
  <si>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</si>
  <si>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</si>
  <si>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</si>
  <si>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</si>
  <si>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</si>
  <si>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</si>
  <si>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</si>
  <si>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</si>
  <si>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</si>
  <si>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</si>
  <si>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</si>
  <si>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</si>
  <si>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</si>
  <si>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</si>
  <si>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</si>
  <si>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</si>
  <si>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</si>
  <si>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</si>
  <si>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</si>
  <si>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</si>
  <si>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</si>
  <si>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</si>
  <si>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</si>
  <si>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</si>
  <si>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</si>
  <si>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</si>
  <si>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</si>
  <si>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</si>
  <si>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</si>
  <si>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</si>
  <si>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</si>
  <si>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</si>
  <si>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</si>
  <si>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</si>
  <si>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</si>
  <si>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</si>
  <si>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</si>
  <si>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</si>
  <si>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</si>
  <si>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</si>
  <si>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</si>
  <si>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</si>
  <si>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</si>
  <si>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</si>
  <si>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</si>
  <si>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</si>
  <si>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</si>
  <si>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</si>
  <si>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</si>
  <si>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</si>
  <si>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</si>
  <si>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</si>
  <si>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</si>
  <si>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</si>
  <si>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</si>
  <si>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</si>
  <si>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</si>
  <si>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</si>
  <si>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</si>
  <si>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</si>
  <si>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</si>
  <si>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</si>
  <si>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</si>
  <si>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</si>
  <si>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</si>
  <si>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</si>
  <si>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</si>
  <si>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</si>
  <si>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</si>
  <si>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</si>
  <si>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</si>
  <si>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</si>
  <si>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</si>
  <si>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</si>
  <si>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</si>
  <si>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</si>
  <si>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</si>
  <si>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</si>
  <si>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</si>
  <si>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</si>
  <si>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</si>
  <si>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</si>
  <si>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</si>
  <si>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</si>
  <si>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</si>
  <si>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</si>
  <si>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</si>
  <si>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</si>
  <si>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</si>
  <si>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</si>
  <si>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</si>
  <si>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</si>
  <si>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</si>
  <si>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</si>
  <si>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</si>
  <si>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</si>
  <si>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</si>
  <si>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</si>
  <si>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</si>
  <si>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</si>
  <si>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</si>
  <si>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</si>
  <si>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</si>
  <si>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</si>
  <si>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</si>
  <si>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</si>
  <si>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</si>
  <si>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</si>
  <si>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</si>
  <si>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</si>
  <si>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</si>
  <si>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</si>
  <si>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</si>
  <si>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</si>
  <si>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</si>
  <si>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</si>
  <si>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</si>
  <si>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</si>
  <si>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</si>
  <si>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</si>
  <si>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</si>
  <si>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</si>
  <si>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</si>
  <si>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</si>
  <si>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</si>
  <si>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</si>
  <si>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</si>
  <si>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</si>
  <si>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</si>
  <si>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</si>
  <si>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</si>
  <si>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</si>
  <si>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</si>
  <si>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</si>
  <si>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</si>
  <si>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</si>
  <si>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</si>
  <si>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</si>
  <si>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</si>
  <si>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</si>
  <si>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</si>
  <si>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</si>
  <si>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</si>
  <si>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</si>
  <si>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</si>
  <si>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</si>
  <si>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</si>
  <si>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</si>
  <si>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</si>
  <si>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</si>
  <si>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</si>
  <si>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</si>
  <si>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</si>
  <si>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</si>
  <si>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</si>
  <si>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</si>
  <si>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</si>
  <si>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</si>
  <si>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</si>
  <si>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</si>
  <si>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</si>
  <si>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</si>
  <si>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</si>
  <si>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</si>
  <si>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</si>
  <si>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</si>
  <si>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</si>
  <si>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</si>
  <si>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</si>
  <si>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</si>
  <si>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</si>
  <si>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</si>
  <si>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</si>
  <si>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</si>
  <si>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</si>
  <si>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</si>
  <si>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</si>
  <si>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</si>
  <si>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</si>
  <si>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</si>
  <si>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</si>
  <si>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</si>
  <si>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</si>
  <si>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</si>
  <si>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</si>
  <si>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</si>
  <si>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</si>
  <si>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</si>
  <si>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</si>
  <si>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</si>
  <si>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</si>
  <si>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</si>
  <si>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</si>
  <si>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</si>
  <si>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</si>
  <si>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</si>
  <si>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</si>
  <si>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</si>
  <si>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</si>
  <si>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</si>
  <si>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</si>
  <si>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</si>
  <si>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</si>
  <si>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</si>
  <si>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</si>
  <si>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</si>
  <si>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</si>
  <si>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</si>
  <si>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</si>
  <si>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</si>
  <si>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</si>
  <si>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</si>
  <si>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</si>
  <si>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</si>
  <si>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</si>
  <si>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</si>
  <si>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</si>
  <si>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</si>
  <si>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</si>
  <si>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</si>
  <si>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</si>
  <si>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</si>
  <si>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</si>
  <si>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</si>
  <si>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</si>
  <si>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</si>
  <si>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</si>
  <si>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</si>
  <si>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</si>
  <si>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</si>
  <si>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</si>
  <si>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</si>
  <si>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</si>
  <si>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</si>
  <si>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</si>
  <si>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</si>
  <si>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</si>
  <si>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</si>
  <si>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</si>
  <si>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</si>
  <si>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</si>
  <si>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</si>
  <si>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</si>
  <si>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</si>
  <si>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</si>
  <si>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</si>
  <si>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</si>
  <si>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</si>
  <si>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</si>
  <si>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</si>
  <si>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</si>
  <si>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</si>
  <si>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</si>
  <si>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</si>
  <si>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</si>
  <si>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</si>
  <si>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</si>
  <si>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</si>
  <si>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</si>
  <si>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</si>
  <si>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</si>
  <si>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</si>
  <si>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</si>
  <si>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</si>
  <si>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</si>
  <si>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</si>
  <si>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</si>
  <si>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</si>
  <si>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</si>
  <si>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</si>
  <si>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</si>
  <si>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</si>
  <si>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</si>
  <si>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</si>
  <si>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</si>
  <si>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</si>
  <si>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</si>
  <si>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</si>
  <si>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</si>
  <si>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</si>
  <si>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</si>
  <si>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</si>
  <si>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</si>
  <si>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</si>
  <si>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</si>
  <si>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</si>
  <si>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</si>
  <si>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</si>
  <si>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</si>
  <si>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</si>
  <si>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</si>
  <si>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</si>
  <si>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</si>
  <si>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</si>
  <si>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</si>
  <si>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</si>
  <si>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</si>
  <si>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</si>
  <si>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</si>
  <si>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</si>
  <si>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</si>
  <si>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</si>
  <si>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</si>
  <si>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</si>
  <si>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</si>
  <si>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</si>
  <si>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</si>
  <si>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</si>
  <si>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</si>
  <si>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</si>
  <si>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</si>
  <si>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</si>
  <si>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</si>
  <si>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</si>
  <si>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</si>
  <si>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</si>
  <si>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</si>
  <si>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</si>
  <si>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</si>
  <si>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</si>
  <si>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</si>
  <si>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</si>
  <si>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</si>
  <si>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</si>
  <si>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</si>
  <si>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</si>
  <si>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</si>
  <si>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</si>
  <si>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</si>
  <si>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</si>
  <si>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</si>
  <si>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</si>
  <si>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</si>
  <si>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</si>
  <si>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</si>
  <si>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</si>
  <si>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</si>
  <si>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</si>
  <si>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</si>
  <si>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</si>
  <si>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</si>
  <si>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</si>
  <si>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</si>
  <si>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</si>
  <si>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</si>
  <si>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</si>
  <si>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</si>
  <si>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</si>
  <si>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</si>
  <si>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</si>
  <si>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</si>
  <si>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</si>
  <si>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</si>
  <si>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</si>
  <si>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</si>
  <si>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</si>
  <si>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</si>
  <si>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</si>
  <si>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</si>
  <si>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</si>
  <si>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</si>
  <si>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</si>
  <si>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</si>
  <si>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</si>
  <si>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</si>
  <si>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</si>
  <si>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</si>
  <si>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</si>
  <si>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</si>
  <si>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</si>
  <si>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</si>
  <si>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</si>
  <si>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</si>
  <si>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</si>
  <si>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</si>
  <si>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</si>
  <si>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</si>
  <si>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</si>
  <si>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</si>
  <si>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</si>
  <si>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</si>
  <si>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</si>
  <si>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</si>
  <si>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</si>
  <si>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</si>
  <si>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</si>
  <si>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</si>
  <si>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</si>
  <si>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</si>
  <si>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</si>
  <si>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</si>
  <si>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</si>
  <si>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</si>
  <si>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</si>
  <si>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</si>
  <si>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</si>
  <si>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</si>
  <si>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</si>
  <si>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</si>
  <si>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</si>
  <si>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</si>
  <si>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</si>
  <si>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</si>
  <si>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</si>
  <si>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</si>
  <si>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</si>
  <si>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</si>
  <si>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</si>
  <si>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</si>
  <si>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</si>
  <si>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</si>
  <si>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</si>
  <si>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</si>
  <si>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</si>
  <si>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</si>
  <si>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</si>
  <si>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</si>
  <si>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</si>
  <si>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</si>
  <si>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</si>
  <si>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</si>
  <si>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</si>
  <si>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</si>
  <si>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</si>
  <si>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</si>
  <si>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</si>
  <si>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</si>
  <si>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</si>
  <si>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</si>
  <si>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</si>
  <si>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</si>
  <si>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</si>
  <si>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</si>
  <si>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</si>
  <si>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</si>
  <si>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</si>
  <si>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</si>
  <si>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</si>
  <si>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</si>
  <si>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</si>
  <si>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</si>
  <si>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</si>
  <si>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</si>
  <si>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</si>
  <si>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</si>
  <si>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</si>
  <si>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</si>
  <si>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</si>
  <si>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</si>
  <si>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</si>
  <si>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</si>
  <si>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</si>
  <si>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</si>
  <si>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</si>
  <si>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</si>
  <si>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</si>
  <si>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</si>
  <si>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</si>
  <si>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</si>
  <si>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</si>
  <si>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</si>
  <si>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</si>
  <si>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</si>
  <si>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</si>
  <si>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</si>
  <si>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</si>
  <si>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</si>
  <si>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</si>
  <si>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</si>
  <si>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</si>
  <si>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</si>
  <si>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</si>
  <si>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</si>
  <si>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</si>
  <si>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</si>
  <si>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</si>
  <si>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</si>
  <si>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</si>
  <si>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</si>
  <si>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</si>
  <si>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</si>
  <si>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</si>
  <si>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</si>
  <si>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</si>
  <si>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</si>
  <si>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</si>
  <si>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</si>
  <si>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</si>
  <si>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</si>
  <si>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</si>
  <si>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</si>
  <si>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</si>
  <si>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</si>
  <si>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</si>
  <si>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</si>
  <si>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</si>
  <si>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</si>
  <si>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</si>
  <si>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</si>
  <si>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</si>
  <si>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</si>
  <si>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</si>
  <si>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</si>
  <si>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</si>
  <si>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</si>
  <si>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</si>
  <si>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</si>
  <si>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</si>
  <si>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</si>
  <si>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</si>
  <si>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</si>
  <si>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</si>
  <si>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</si>
  <si>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</si>
  <si>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</si>
  <si>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</si>
  <si>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</si>
  <si>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</si>
  <si>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</si>
  <si>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</si>
  <si>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</si>
  <si>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</si>
  <si>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</si>
  <si>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</si>
  <si>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</si>
  <si>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</si>
  <si>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</si>
  <si>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</si>
  <si>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</si>
  <si>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</si>
  <si>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</si>
  <si>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</si>
  <si>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</si>
  <si>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</si>
  <si>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</si>
  <si>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</si>
  <si>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</si>
  <si>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</si>
  <si>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</si>
  <si>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</si>
  <si>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</si>
  <si>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</si>
  <si>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</si>
  <si>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</si>
  <si>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</si>
  <si>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</si>
  <si>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</si>
  <si>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</si>
  <si>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</si>
  <si>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</si>
  <si>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</si>
  <si>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</si>
  <si>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</si>
  <si>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</si>
  <si>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</si>
  <si>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</si>
  <si>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</si>
  <si>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</si>
  <si>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</si>
  <si>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</si>
  <si>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</si>
  <si>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</si>
  <si>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</si>
  <si>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</si>
  <si>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</si>
  <si>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</si>
  <si>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</si>
  <si>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</si>
  <si>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</si>
  <si>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</si>
  <si>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</si>
  <si>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</si>
  <si>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</si>
  <si>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</si>
  <si>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</si>
  <si>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</si>
  <si>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</si>
  <si>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</si>
  <si>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</si>
  <si>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</si>
  <si>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</si>
  <si>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</si>
  <si>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</si>
  <si>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</si>
  <si>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</si>
  <si>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</si>
  <si>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</si>
  <si>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</si>
  <si>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</si>
  <si>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</si>
  <si>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</si>
  <si>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</si>
  <si>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</si>
  <si>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</si>
  <si>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</si>
  <si>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</si>
  <si>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</si>
  <si>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</si>
  <si>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</si>
  <si>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</si>
  <si>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</si>
  <si>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</si>
  <si>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</si>
  <si>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</si>
  <si>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</si>
  <si>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</si>
  <si>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</si>
  <si>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</si>
  <si>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</si>
  <si>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</si>
  <si>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</si>
  <si>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</si>
  <si>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</si>
  <si>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</si>
  <si>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</si>
  <si>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</si>
  <si>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</si>
  <si>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</si>
  <si>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</si>
  <si>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</si>
  <si>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</si>
  <si>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</si>
  <si>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</si>
  <si>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</si>
  <si>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</si>
  <si>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</si>
  <si>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</si>
  <si>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</si>
  <si>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</si>
  <si>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</si>
  <si>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</si>
  <si>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</si>
  <si>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</si>
  <si>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</si>
  <si>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</si>
  <si>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</si>
  <si>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</si>
  <si>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</si>
  <si>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</si>
  <si>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</si>
  <si>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</si>
  <si>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</si>
  <si>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</si>
  <si>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</si>
  <si>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</si>
  <si>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</si>
  <si>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</si>
  <si>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</si>
  <si>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</si>
  <si>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</si>
  <si>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</si>
  <si>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</si>
  <si>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</si>
  <si>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</si>
  <si>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</si>
  <si>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</si>
  <si>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</si>
  <si>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</si>
  <si>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</si>
  <si>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</si>
  <si>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</si>
  <si>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</si>
  <si>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</si>
  <si>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</si>
  <si>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</si>
  <si>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</si>
  <si>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</si>
  <si>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</si>
  <si>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</si>
  <si>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</si>
  <si>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</si>
  <si>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</si>
  <si>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</si>
  <si>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</si>
  <si>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</si>
  <si>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</si>
  <si>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</si>
  <si>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</si>
  <si>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</si>
  <si>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</si>
  <si>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</si>
  <si>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</si>
  <si>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</si>
  <si>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</si>
  <si>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</si>
  <si>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</si>
  <si>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</si>
  <si>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</si>
  <si>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</si>
  <si>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</si>
  <si>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</si>
  <si>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</si>
  <si>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</si>
  <si>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</si>
  <si>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</si>
  <si>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</si>
  <si>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</si>
  <si>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</si>
  <si>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</si>
  <si>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</si>
  <si>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</si>
  <si>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</si>
  <si>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</si>
  <si>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</si>
  <si>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</si>
  <si>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</si>
  <si>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</si>
  <si>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</si>
  <si>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</si>
  <si>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</si>
  <si>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</si>
  <si>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</si>
  <si>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</si>
  <si>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</si>
  <si>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</si>
  <si>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</si>
  <si>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</si>
  <si>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</si>
  <si>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</si>
  <si>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</si>
  <si>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</si>
  <si>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</si>
  <si>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</si>
  <si>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</si>
  <si>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</si>
  <si>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</si>
  <si>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</si>
  <si>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</si>
  <si>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</si>
  <si>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</si>
  <si>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</si>
  <si>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</si>
  <si>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</si>
  <si>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</si>
  <si>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</si>
  <si>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</si>
  <si>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</si>
  <si>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</si>
  <si>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</si>
  <si>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</si>
  <si>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</si>
  <si>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</si>
  <si>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</si>
  <si>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</si>
  <si>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</si>
  <si>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</si>
  <si>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</si>
  <si>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</si>
  <si>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</si>
  <si>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</si>
  <si>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</si>
  <si>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</si>
  <si>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</si>
  <si>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</si>
  <si>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</si>
  <si>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</si>
  <si>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</si>
  <si>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</si>
  <si>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</si>
  <si>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</si>
  <si>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</si>
  <si>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</si>
  <si>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</si>
  <si>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</si>
  <si>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</si>
  <si>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</si>
  <si>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</si>
  <si>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</si>
  <si>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</si>
  <si>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</si>
  <si>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</si>
  <si>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</si>
  <si>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</si>
  <si>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</si>
  <si>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</si>
  <si>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</si>
  <si>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</si>
  <si>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</si>
  <si>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</si>
  <si>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</si>
  <si>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</si>
  <si>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</si>
  <si>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</si>
  <si>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</si>
  <si>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</si>
  <si>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</si>
  <si>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</si>
  <si>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</si>
  <si>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</si>
  <si>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</si>
  <si>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</si>
  <si>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</si>
  <si>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</si>
  <si>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</si>
  <si>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</si>
  <si>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</si>
  <si>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</si>
  <si>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</si>
  <si>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</si>
  <si>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</si>
  <si>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</si>
  <si>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</si>
  <si>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</si>
  <si>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</si>
  <si>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</si>
  <si>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</si>
  <si>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</si>
  <si>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</si>
  <si>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</si>
  <si>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</si>
  <si>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</si>
  <si>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</si>
  <si>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</si>
  <si>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</si>
  <si>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</si>
  <si>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</si>
  <si>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</si>
  <si>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</si>
  <si>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</si>
  <si>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</si>
  <si>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</si>
  <si>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</si>
  <si>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</si>
  <si>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</si>
  <si>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</si>
  <si>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</si>
  <si>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</si>
  <si>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</si>
  <si>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</si>
  <si>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</si>
  <si>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</si>
  <si>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</si>
  <si>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</si>
  <si>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</si>
  <si>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</si>
  <si>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</si>
  <si>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</si>
  <si>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</si>
  <si>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</si>
  <si>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</si>
  <si>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</si>
  <si>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</si>
  <si>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</si>
  <si>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</si>
  <si>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</si>
  <si>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</si>
  <si>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</si>
  <si>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</si>
  <si>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</si>
  <si>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</si>
  <si>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</si>
  <si>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</si>
  <si>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</si>
  <si>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</si>
  <si>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</si>
  <si>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</si>
  <si>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</si>
  <si>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</si>
  <si>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</si>
  <si>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</si>
  <si>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</si>
  <si>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</si>
  <si>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</si>
  <si>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</si>
  <si>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</si>
  <si>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</si>
  <si>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</si>
  <si>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</si>
  <si>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</si>
  <si>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</si>
  <si>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</si>
  <si>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</si>
  <si>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</si>
  <si>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</si>
  <si>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</si>
  <si>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</si>
  <si>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</si>
  <si>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</si>
  <si>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</si>
  <si>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</si>
  <si>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</si>
  <si>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</si>
  <si>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</si>
  <si>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</si>
  <si>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</si>
  <si>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</si>
  <si>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</si>
  <si>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</si>
  <si>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</si>
  <si>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</si>
  <si>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</si>
  <si>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</si>
  <si>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</si>
  <si>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</si>
  <si>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</si>
  <si>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</si>
  <si>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</si>
  <si>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</si>
  <si>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</si>
  <si>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</si>
  <si>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</si>
  <si>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</si>
  <si>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</si>
  <si>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</si>
  <si>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</si>
  <si>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</si>
  <si>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</si>
  <si>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</si>
  <si>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</si>
  <si>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</si>
  <si>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</si>
  <si>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</si>
  <si>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</si>
  <si>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</si>
  <si>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</si>
  <si>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</si>
  <si>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</si>
  <si>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</si>
  <si>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</si>
  <si>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</si>
  <si>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</si>
  <si>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</si>
  <si>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</si>
  <si>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</si>
  <si>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</si>
  <si>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</si>
  <si>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</si>
  <si>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</si>
  <si>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</si>
  <si>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</si>
  <si>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</si>
  <si>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</si>
  <si>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</si>
  <si>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</si>
  <si>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</si>
  <si>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</si>
  <si>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</si>
  <si>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</si>
  <si>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</si>
  <si>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</si>
  <si>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</si>
  <si>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</si>
  <si>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</si>
  <si>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</si>
  <si>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</si>
  <si>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</si>
  <si>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</si>
  <si>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</si>
  <si>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</si>
  <si>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</si>
  <si>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</si>
  <si>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</si>
  <si>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</si>
  <si>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</si>
  <si>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</si>
  <si>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</si>
  <si>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</si>
  <si>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</si>
  <si>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</si>
  <si>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</si>
  <si>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</si>
  <si>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</si>
  <si>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</si>
  <si>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</si>
  <si>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</si>
  <si>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</si>
  <si>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</si>
  <si>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</si>
  <si>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</si>
  <si>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</si>
  <si>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</si>
  <si>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</si>
  <si>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</si>
  <si>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</si>
  <si>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</si>
  <si>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</si>
  <si>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</si>
  <si>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</si>
  <si>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</si>
  <si>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</si>
  <si>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</si>
  <si>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</si>
  <si>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</si>
  <si>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</si>
  <si>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</si>
  <si>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</si>
  <si>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</si>
  <si>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</si>
  <si>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</si>
  <si>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</si>
  <si>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</si>
  <si>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</si>
  <si>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</si>
  <si>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</si>
  <si>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</si>
  <si>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</si>
  <si>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</si>
  <si>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</si>
  <si>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</si>
  <si>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</si>
  <si>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</si>
  <si>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</si>
  <si>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</si>
  <si>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</si>
  <si>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</si>
  <si>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</si>
  <si>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</si>
  <si>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</si>
  <si>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</si>
  <si>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</si>
  <si>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</si>
  <si>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</si>
  <si>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</si>
  <si>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</si>
  <si>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</si>
  <si>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</si>
  <si>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</si>
  <si>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</si>
  <si>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</si>
  <si>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</si>
  <si>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</si>
  <si>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</si>
  <si>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</si>
  <si>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</si>
  <si>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</si>
  <si>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</si>
  <si>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</si>
  <si>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</si>
  <si>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</si>
  <si>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</si>
  <si>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</si>
  <si>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</si>
  <si>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</si>
  <si>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</si>
  <si>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</si>
  <si>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</si>
  <si>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</si>
  <si>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</si>
  <si>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</si>
  <si>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</si>
  <si>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</si>
  <si>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</si>
  <si>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</si>
  <si>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</si>
  <si>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</si>
  <si>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</si>
  <si>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</si>
  <si>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</si>
  <si>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</si>
  <si>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</si>
  <si>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</si>
  <si>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</si>
  <si>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</si>
  <si>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</si>
  <si>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</si>
  <si>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</si>
  <si>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</si>
  <si>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</si>
  <si>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</si>
  <si>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</si>
  <si>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</si>
  <si>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</si>
  <si>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</si>
  <si>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</si>
  <si>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</si>
  <si>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</si>
  <si>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</si>
  <si>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</si>
  <si>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</si>
  <si>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</si>
  <si>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</si>
  <si>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</si>
  <si>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</si>
  <si>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</si>
  <si>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</si>
  <si>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</si>
  <si>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</si>
  <si>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</si>
  <si>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</si>
  <si>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</si>
  <si>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</si>
  <si>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</si>
  <si>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</si>
  <si>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</si>
  <si>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</si>
  <si>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</si>
  <si>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</si>
  <si>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</si>
  <si>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</si>
  <si>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</si>
  <si>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</si>
  <si>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</si>
  <si>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</si>
  <si>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</si>
  <si>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</si>
  <si>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</si>
  <si>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</si>
  <si>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</si>
  <si>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</si>
  <si>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</si>
  <si>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</si>
  <si>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</si>
  <si>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</si>
  <si>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</si>
  <si>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</si>
  <si>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</si>
  <si>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</si>
  <si>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</si>
  <si>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</si>
  <si>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</si>
  <si>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</si>
  <si>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</si>
  <si>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</si>
  <si>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</si>
  <si>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</si>
  <si>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</si>
  <si>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</si>
  <si>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</si>
  <si>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</si>
  <si>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</si>
  <si>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</si>
  <si>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</si>
  <si>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</si>
  <si>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</si>
  <si>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</si>
  <si>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</si>
  <si>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</si>
  <si>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</si>
  <si>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</si>
  <si>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</si>
  <si>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</si>
  <si>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</si>
  <si>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</si>
  <si>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</si>
  <si>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</si>
  <si>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</si>
  <si>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</si>
  <si>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</si>
  <si>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</si>
  <si>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</si>
  <si>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</si>
  <si>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</si>
  <si>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</si>
  <si>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</si>
  <si>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</si>
  <si>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</si>
  <si>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</si>
  <si>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</si>
  <si>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</si>
  <si>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</si>
  <si>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</si>
  <si>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</si>
  <si>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</si>
  <si>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</si>
  <si>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</si>
  <si>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</si>
  <si>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</si>
  <si>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</si>
  <si>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</si>
  <si>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</si>
  <si>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</si>
  <si>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</si>
  <si>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</si>
  <si>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</si>
  <si>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</si>
  <si>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</si>
  <si>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</si>
  <si>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</si>
  <si>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</si>
  <si>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</si>
  <si>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</si>
  <si>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</si>
  <si>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</si>
  <si>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</si>
  <si>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</si>
  <si>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</si>
  <si>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</si>
  <si>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</si>
  <si>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</si>
  <si>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</si>
  <si>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</si>
  <si>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</si>
  <si>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</si>
  <si>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</si>
  <si>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</si>
  <si>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</si>
  <si>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</si>
  <si>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</si>
  <si>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</si>
  <si>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</si>
  <si>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</si>
  <si>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</si>
  <si>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</si>
  <si>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</si>
  <si>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</si>
  <si>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</si>
  <si>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</si>
  <si>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</si>
  <si>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</si>
  <si>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</si>
  <si>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</si>
  <si>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</si>
  <si>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</si>
  <si>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</si>
  <si>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</si>
  <si>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</si>
  <si>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</si>
  <si>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</si>
  <si>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</si>
  <si>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</si>
  <si>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</si>
  <si>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</si>
  <si>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</si>
  <si>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</si>
  <si>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</si>
  <si>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</si>
  <si>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</si>
  <si>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</si>
  <si>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</si>
  <si>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</si>
  <si>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</si>
  <si>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</si>
  <si>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</si>
  <si>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</si>
  <si>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</si>
  <si>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</si>
  <si>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</si>
  <si>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</si>
  <si>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</si>
  <si>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</si>
  <si>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</si>
  <si>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</si>
  <si>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</si>
  <si>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</si>
  <si>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</si>
  <si>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</si>
  <si>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</si>
  <si>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</si>
  <si>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</si>
  <si>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</si>
  <si>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</si>
  <si>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</si>
  <si>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</si>
  <si>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</si>
  <si>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</si>
  <si>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</si>
  <si>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</si>
  <si>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</si>
  <si>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</si>
  <si>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</si>
  <si>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</si>
  <si>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</si>
  <si>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</si>
  <si>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</si>
  <si>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</si>
  <si>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</si>
  <si>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</si>
  <si>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</si>
  <si>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</si>
  <si>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</si>
  <si>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</si>
  <si>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</si>
  <si>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</si>
  <si>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</si>
  <si>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</si>
  <si>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</si>
  <si>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</si>
  <si>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</si>
  <si>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</si>
  <si>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</si>
  <si>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</si>
  <si>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</si>
  <si>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</si>
  <si>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</si>
  <si>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</si>
  <si>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</si>
  <si>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</si>
  <si>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</si>
  <si>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</si>
  <si>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</si>
  <si>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</si>
  <si>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</si>
  <si>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</si>
  <si>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</si>
  <si>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</si>
  <si>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</si>
  <si>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</si>
  <si>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</si>
  <si>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</si>
  <si>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</si>
  <si>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</si>
  <si>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</si>
  <si>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</si>
  <si>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</si>
  <si>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</si>
  <si>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</si>
  <si>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</si>
  <si>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</si>
  <si>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</si>
  <si>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</si>
  <si>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</si>
  <si>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</si>
  <si>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</si>
  <si>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</si>
  <si>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</si>
  <si>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</si>
  <si>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</si>
  <si>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</si>
  <si>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</si>
  <si>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</si>
  <si>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</si>
  <si>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</si>
  <si>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</si>
  <si>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</si>
  <si>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</si>
  <si>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</si>
  <si>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</si>
  <si>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</si>
  <si>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</si>
  <si>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</si>
  <si>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</si>
  <si>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</si>
  <si>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</si>
  <si>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</si>
  <si>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</si>
  <si>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</si>
  <si>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</si>
  <si>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</si>
  <si>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</si>
  <si>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</si>
  <si>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</si>
  <si>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</si>
  <si>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</si>
  <si>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</si>
  <si>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</si>
  <si>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</si>
  <si>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</si>
  <si>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</si>
  <si>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</si>
  <si>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</si>
  <si>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</si>
  <si>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</si>
  <si>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</si>
  <si>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</si>
  <si>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</si>
  <si>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</si>
  <si>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</si>
  <si>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</si>
  <si>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</si>
  <si>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</si>
  <si>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</si>
  <si>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</si>
  <si>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</si>
  <si>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</si>
  <si>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</si>
  <si>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</si>
  <si>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</si>
  <si>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</si>
  <si>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</si>
  <si>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</si>
  <si>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</si>
  <si>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</si>
  <si>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</si>
  <si>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</si>
  <si>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</si>
  <si>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</si>
  <si>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</si>
  <si>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</si>
  <si>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</si>
  <si>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</si>
  <si>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</si>
  <si>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</si>
  <si>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</si>
  <si>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</si>
  <si>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</si>
  <si>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</si>
  <si>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</si>
  <si>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</si>
  <si>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</si>
  <si>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</si>
  <si>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</si>
  <si>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</si>
  <si>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</si>
  <si>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</si>
  <si>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</si>
  <si>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</si>
  <si>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</si>
  <si>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</si>
  <si>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</si>
  <si>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</si>
  <si>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</si>
  <si>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</si>
  <si>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</si>
  <si>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</si>
  <si>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</si>
  <si>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</si>
  <si>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</si>
  <si>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</si>
  <si>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</si>
  <si>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</si>
  <si>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</si>
  <si>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</si>
  <si>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</si>
  <si>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</si>
  <si>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</si>
  <si>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</si>
  <si>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</si>
  <si>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</si>
  <si>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</si>
  <si>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</si>
  <si>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</si>
  <si>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</si>
  <si>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</si>
  <si>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</si>
  <si>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</si>
  <si>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</si>
  <si>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</si>
  <si>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</si>
  <si>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</si>
  <si>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</si>
  <si>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</si>
  <si>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</si>
  <si>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</si>
  <si>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</si>
  <si>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</si>
  <si>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</si>
  <si>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</si>
  <si>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</si>
  <si>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</si>
  <si>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</si>
  <si>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</si>
  <si>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</si>
  <si>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</si>
  <si>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</si>
  <si>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</si>
  <si>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</si>
  <si>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</si>
  <si>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</si>
  <si>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</si>
  <si>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</si>
  <si>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</si>
  <si>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</si>
  <si>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</si>
  <si>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</si>
  <si>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</si>
  <si>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</si>
  <si>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</si>
  <si>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</si>
  <si>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</si>
  <si>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</si>
  <si>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</si>
  <si>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</si>
  <si>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</si>
  <si>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</si>
  <si>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</si>
  <si>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</si>
  <si>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</si>
  <si>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</si>
  <si>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</si>
  <si>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</si>
  <si>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</si>
  <si>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</si>
  <si>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</si>
  <si>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</si>
  <si>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</si>
  <si>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</si>
  <si>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</si>
  <si>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</si>
  <si>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</si>
  <si>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</si>
  <si>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</si>
  <si>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</si>
  <si>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</si>
  <si>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</si>
  <si>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</si>
  <si>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</si>
  <si>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</si>
  <si>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</si>
  <si>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</si>
  <si>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</si>
  <si>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</si>
  <si>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</si>
  <si>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</si>
  <si>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</si>
  <si>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</si>
  <si>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</si>
  <si>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</si>
  <si>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</si>
  <si>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</si>
  <si>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</si>
  <si>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</si>
  <si>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</si>
  <si>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</si>
  <si>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</si>
  <si>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</si>
  <si>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</si>
  <si>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</si>
  <si>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</si>
  <si>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</si>
  <si>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</si>
  <si>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</si>
  <si>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</si>
  <si>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</si>
  <si>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</si>
  <si>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</si>
  <si>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</si>
  <si>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</si>
  <si>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</si>
  <si>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</si>
  <si>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</si>
  <si>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</si>
  <si>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</si>
  <si>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</si>
  <si>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</si>
  <si>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</si>
  <si>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</si>
  <si>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</si>
  <si>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</si>
  <si>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</si>
  <si>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</si>
  <si>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</si>
  <si>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</si>
  <si>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</si>
  <si>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</si>
  <si>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</si>
  <si>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</si>
  <si>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</si>
  <si>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</si>
  <si>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</si>
  <si>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</si>
  <si>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</si>
  <si>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</si>
  <si>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</si>
  <si>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</si>
  <si>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</si>
  <si>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</si>
  <si>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</si>
  <si>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</si>
  <si>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</si>
  <si>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</si>
  <si>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</si>
  <si>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</si>
  <si>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</si>
  <si>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</si>
  <si>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</si>
  <si>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</si>
  <si>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</si>
  <si>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</si>
  <si>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</si>
  <si>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</si>
  <si>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</si>
  <si>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</si>
  <si>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</si>
  <si>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</si>
  <si>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</si>
  <si>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</si>
  <si>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</si>
  <si>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</si>
  <si>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</si>
  <si>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</si>
  <si>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</si>
  <si>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</si>
  <si>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</si>
  <si>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</si>
  <si>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</si>
  <si>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</si>
  <si>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</si>
  <si>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</si>
  <si>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</si>
  <si>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</si>
  <si>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</si>
  <si>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</si>
  <si>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</si>
  <si>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</si>
  <si>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</si>
  <si>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</si>
  <si>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</si>
  <si>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</si>
  <si>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</si>
  <si>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</si>
  <si>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</si>
  <si>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</si>
  <si>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</si>
  <si>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</si>
  <si>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</si>
  <si>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</si>
  <si>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</si>
  <si>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</si>
  <si>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</si>
  <si>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</si>
  <si>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</si>
  <si>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</si>
  <si>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</si>
  <si>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</si>
  <si>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</si>
  <si>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</si>
  <si>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</si>
  <si>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</si>
  <si>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</si>
  <si>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</si>
  <si>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</si>
  <si>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</si>
  <si>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</si>
  <si>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</si>
  <si>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</si>
  <si>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</si>
  <si>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</si>
  <si>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</si>
  <si>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</si>
  <si>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</si>
  <si>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</si>
  <si>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</si>
  <si>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</si>
  <si>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</si>
  <si>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</si>
  <si>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</si>
  <si>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</si>
  <si>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</si>
  <si>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</si>
  <si>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</si>
  <si>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</si>
  <si>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</si>
  <si>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</si>
  <si>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</si>
  <si>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</si>
  <si>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</si>
  <si>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</si>
  <si>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</si>
  <si>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</si>
  <si>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</si>
  <si>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</si>
  <si>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</si>
  <si>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</si>
  <si>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</si>
  <si>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</si>
  <si>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</si>
  <si>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</si>
  <si>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</si>
  <si>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</si>
  <si>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</si>
  <si>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</si>
  <si>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</si>
  <si>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</si>
  <si>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</si>
  <si>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</si>
  <si>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</si>
  <si>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</si>
  <si>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</si>
  <si>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</si>
  <si>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</si>
  <si>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</si>
  <si>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</si>
  <si>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</si>
  <si>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</si>
  <si>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</si>
  <si>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</si>
  <si>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</si>
  <si>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</si>
  <si>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</si>
  <si>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</si>
  <si>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</si>
  <si>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</si>
  <si>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</si>
  <si>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</si>
  <si>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</si>
  <si>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</si>
  <si>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</si>
  <si>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</si>
  <si>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</si>
  <si>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</si>
  <si>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</si>
  <si>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</si>
  <si>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</si>
  <si>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</si>
  <si>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</si>
  <si>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</si>
  <si>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</si>
  <si>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</si>
  <si>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</si>
  <si>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</si>
  <si>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</si>
  <si>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</si>
  <si>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</si>
  <si>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</si>
  <si>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</si>
  <si>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</si>
  <si>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</si>
  <si>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</si>
  <si>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</si>
  <si>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</si>
  <si>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</si>
  <si>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</si>
  <si>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</si>
  <si>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</si>
  <si>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</si>
  <si>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</si>
  <si>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</si>
  <si>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</si>
  <si>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</si>
  <si>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</si>
  <si>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</si>
  <si>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</si>
  <si>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</si>
  <si>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</si>
  <si>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</si>
  <si>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</si>
  <si>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</si>
  <si>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</si>
  <si>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</si>
  <si>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</si>
  <si>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</si>
  <si>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</si>
  <si>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</si>
  <si>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</si>
  <si>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</si>
  <si>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</si>
  <si>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</si>
  <si>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</si>
  <si>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</si>
  <si>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</si>
  <si>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</si>
  <si>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</si>
  <si>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</si>
  <si>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</si>
  <si>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</si>
  <si>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</si>
  <si>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</si>
  <si>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</si>
  <si>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</si>
  <si>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</si>
  <si>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</si>
  <si>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</si>
  <si>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</si>
  <si>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</si>
  <si>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</si>
  <si>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</si>
  <si>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</si>
  <si>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</si>
  <si>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</si>
  <si>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</si>
  <si>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</si>
  <si>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</si>
  <si>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</si>
  <si>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</si>
  <si>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</si>
  <si>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</si>
  <si>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</si>
  <si>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</si>
  <si>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</si>
  <si>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</si>
  <si>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</si>
  <si>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</si>
  <si>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</si>
  <si>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</si>
  <si>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</si>
  <si>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</si>
  <si>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</si>
  <si>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</si>
  <si>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</si>
  <si>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</si>
  <si>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</si>
  <si>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</si>
  <si>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</si>
  <si>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</si>
  <si>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</si>
  <si>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</si>
  <si>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</si>
  <si>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</si>
  <si>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</si>
  <si>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</si>
  <si>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</si>
  <si>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</si>
  <si>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</si>
  <si>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</si>
  <si>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</si>
  <si>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</si>
  <si>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</si>
  <si>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</si>
  <si>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</si>
  <si>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</si>
  <si>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</si>
  <si>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</si>
  <si>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</si>
  <si>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</si>
  <si>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</si>
  <si>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</si>
  <si>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</si>
  <si>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</si>
  <si>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</si>
  <si>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</si>
  <si>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</si>
  <si>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</si>
  <si>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</si>
  <si>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</si>
  <si>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</si>
  <si>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</si>
  <si>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</si>
  <si>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</si>
  <si>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</si>
  <si>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</si>
  <si>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</si>
  <si>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</si>
  <si>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</si>
  <si>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</si>
  <si>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</si>
  <si>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</si>
  <si>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</si>
  <si>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</si>
  <si>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</si>
  <si>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</si>
  <si>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</si>
  <si>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</si>
  <si>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</si>
  <si>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</si>
  <si>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</si>
  <si>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</si>
  <si>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</si>
  <si>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</si>
  <si>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</si>
  <si>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</si>
  <si>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</si>
  <si>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</si>
  <si>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</si>
  <si>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</si>
  <si>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</si>
  <si>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</si>
  <si>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</si>
  <si>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</si>
  <si>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</si>
  <si>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</si>
  <si>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</si>
  <si>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</si>
  <si>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</si>
  <si>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</si>
  <si>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</si>
  <si>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</si>
  <si>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</si>
  <si>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</si>
  <si>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</si>
  <si>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</si>
  <si>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</si>
  <si>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</si>
  <si>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</si>
  <si>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</si>
  <si>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</si>
  <si>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</si>
  <si>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</si>
  <si>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</si>
  <si>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</si>
  <si>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</si>
  <si>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</si>
  <si>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</si>
  <si>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</si>
  <si>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</si>
  <si>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</si>
  <si>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</si>
  <si>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</si>
  <si>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</si>
  <si>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</si>
  <si>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</si>
  <si>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</si>
  <si>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</si>
  <si>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</si>
  <si>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</si>
  <si>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</si>
  <si>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</si>
  <si>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</si>
  <si>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</si>
  <si>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</si>
  <si>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</si>
  <si>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</si>
  <si>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</si>
  <si>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</si>
  <si>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</si>
  <si>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</si>
  <si>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</si>
  <si>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</si>
  <si>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</si>
  <si>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</si>
  <si>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</si>
  <si>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</si>
  <si>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</si>
  <si>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</si>
  <si>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</si>
  <si>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</si>
  <si>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</si>
  <si>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</si>
  <si>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</si>
  <si>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</si>
  <si>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</si>
  <si>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</si>
  <si>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</si>
  <si>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</si>
  <si>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</si>
  <si>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</si>
  <si>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</si>
  <si>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</si>
  <si>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</si>
  <si>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</si>
  <si>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</si>
  <si>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</si>
  <si>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</si>
  <si>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</si>
  <si>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</si>
  <si>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</si>
  <si>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</si>
  <si>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</si>
  <si>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</si>
  <si>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</si>
  <si>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</si>
  <si>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</si>
  <si>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</si>
  <si>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</si>
  <si>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</si>
  <si>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</si>
  <si>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</si>
  <si>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</si>
  <si>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</si>
  <si>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</si>
  <si>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</si>
  <si>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</si>
  <si>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</si>
  <si>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</si>
  <si>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</si>
  <si>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</si>
  <si>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</si>
  <si>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</si>
  <si>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</si>
  <si>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</si>
  <si>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</si>
  <si>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</si>
  <si>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</si>
  <si>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</si>
  <si>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</si>
  <si>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</si>
  <si>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</si>
  <si>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</si>
  <si>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</si>
  <si>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</si>
  <si>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</si>
  <si>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</si>
  <si>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</si>
  <si>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</si>
  <si>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</si>
  <si>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</si>
  <si>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</si>
  <si>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</si>
  <si>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</si>
  <si>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</si>
  <si>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</si>
  <si>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</si>
  <si>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</si>
  <si>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</si>
  <si>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</si>
  <si>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</si>
  <si>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</si>
  <si>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</si>
  <si>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</si>
  <si>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</si>
  <si>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</si>
  <si>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</si>
  <si>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</si>
  <si>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</si>
  <si>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</si>
  <si>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</si>
  <si>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</si>
  <si>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</si>
  <si>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</si>
  <si>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</si>
  <si>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</si>
  <si>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</si>
  <si>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</si>
  <si>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</si>
  <si>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</si>
  <si>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</si>
  <si>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</si>
  <si>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</si>
  <si>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</si>
  <si>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</si>
  <si>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</si>
  <si>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</si>
  <si>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</si>
  <si>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</si>
  <si>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</si>
  <si>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</si>
  <si>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</si>
  <si>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</si>
  <si>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</si>
  <si>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</si>
  <si>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</si>
  <si>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</si>
  <si>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</si>
  <si>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</si>
  <si>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</si>
  <si>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</si>
  <si>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</si>
  <si>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</si>
  <si>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</si>
  <si>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</si>
  <si>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</si>
  <si>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</si>
  <si>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</si>
  <si>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</si>
  <si>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</si>
  <si>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</si>
  <si>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</si>
  <si>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</si>
  <si>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</si>
  <si>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</si>
  <si>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</si>
  <si>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</si>
  <si>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</si>
  <si>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</si>
  <si>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</si>
  <si>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</si>
  <si>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</si>
  <si>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</si>
  <si>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</si>
  <si>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</si>
  <si>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</si>
  <si>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</si>
  <si>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</si>
  <si>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</si>
  <si>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</si>
  <si>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</si>
  <si>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</si>
  <si>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</si>
  <si>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</si>
  <si>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</si>
  <si>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</si>
  <si>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</si>
  <si>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</si>
  <si>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</si>
  <si>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</si>
  <si>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</si>
  <si>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</si>
  <si>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</si>
  <si>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</si>
  <si>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</si>
  <si>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</si>
  <si>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</si>
  <si>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</si>
  <si>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</si>
  <si>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</si>
  <si>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</si>
  <si>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</si>
  <si>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</si>
  <si>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</si>
  <si>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</si>
  <si>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</si>
  <si>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</si>
  <si>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</si>
  <si>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</si>
  <si>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</si>
  <si>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</si>
  <si>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</si>
  <si>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</si>
  <si>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</si>
  <si>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</si>
  <si>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</si>
  <si>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</si>
  <si>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</si>
  <si>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</si>
  <si>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</si>
  <si>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</si>
  <si>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</si>
  <si>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</si>
  <si>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</si>
  <si>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</si>
  <si>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</si>
  <si>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</si>
  <si>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</si>
  <si>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</si>
  <si>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</si>
  <si>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</si>
  <si>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</si>
  <si>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</si>
  <si>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</si>
  <si>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</si>
  <si>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</si>
  <si>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</si>
  <si>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</si>
  <si>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</si>
  <si>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</si>
  <si>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</si>
  <si>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</si>
  <si>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</si>
  <si>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</si>
  <si>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</si>
  <si>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</si>
  <si>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</si>
  <si>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</si>
  <si>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</si>
  <si>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</si>
  <si>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</si>
  <si>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</si>
  <si>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</si>
  <si>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</si>
  <si>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</si>
  <si>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</si>
  <si>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</si>
  <si>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</si>
  <si>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</si>
  <si>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</si>
  <si>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</si>
  <si>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</si>
  <si>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</si>
  <si>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</si>
  <si>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</si>
  <si>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</si>
  <si>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</si>
  <si>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</si>
  <si>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</si>
  <si>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</si>
  <si>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</si>
  <si>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</si>
  <si>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</si>
  <si>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</si>
  <si>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</si>
  <si>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</si>
  <si>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</si>
  <si>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</si>
  <si>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</si>
  <si>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</si>
  <si>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</si>
  <si>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</si>
  <si>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</si>
  <si>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</si>
  <si>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</si>
  <si>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</si>
  <si>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</si>
  <si>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</si>
  <si>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</si>
  <si>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</si>
  <si>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</si>
  <si>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</si>
  <si>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</si>
  <si>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</si>
  <si>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</si>
  <si>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</si>
  <si>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</si>
  <si>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</si>
  <si>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</si>
  <si>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</si>
  <si>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</si>
  <si>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</si>
  <si>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</si>
  <si>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</si>
  <si>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</si>
  <si>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</si>
  <si>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</si>
  <si>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</si>
  <si>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</si>
  <si>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</si>
  <si>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</si>
  <si>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</si>
  <si>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</si>
  <si>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</si>
  <si>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</si>
  <si>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</si>
  <si>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</si>
  <si>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</si>
  <si>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</si>
  <si>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</si>
  <si>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</si>
  <si>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</si>
  <si>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</si>
  <si>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</si>
  <si>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</si>
  <si>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</si>
  <si>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</si>
  <si>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</si>
  <si>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</si>
  <si>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</si>
  <si>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</si>
  <si>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</si>
  <si>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</si>
  <si>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</si>
  <si>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</si>
  <si>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</si>
  <si>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</si>
  <si>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</si>
  <si>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</si>
  <si>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</si>
  <si>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</si>
  <si>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</si>
  <si>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</si>
  <si>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</si>
  <si>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</si>
  <si>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</si>
  <si>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</si>
  <si>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</si>
  <si>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</si>
  <si>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</si>
  <si>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</si>
  <si>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</si>
  <si>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</si>
  <si>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</si>
  <si>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</si>
  <si>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</si>
  <si>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</si>
  <si>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</si>
  <si>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</si>
  <si>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</si>
  <si>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</si>
  <si>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</si>
  <si>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</si>
  <si>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</si>
  <si>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</si>
  <si>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</si>
  <si>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</si>
  <si>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</si>
  <si>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</si>
  <si>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</si>
  <si>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</si>
  <si>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</si>
  <si>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</si>
  <si>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</si>
  <si>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</si>
  <si>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</si>
  <si>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</si>
  <si>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</si>
  <si>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</si>
  <si>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</si>
  <si>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</si>
  <si>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</si>
  <si>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</si>
  <si>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</si>
  <si>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</si>
  <si>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</si>
  <si>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</si>
  <si>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</si>
  <si>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</si>
  <si>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</si>
  <si>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</si>
  <si>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</si>
  <si>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</si>
  <si>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</si>
  <si>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</si>
  <si>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</si>
  <si>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</si>
  <si>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</si>
  <si>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</si>
  <si>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</si>
  <si>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</si>
  <si>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</si>
  <si>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</si>
  <si>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</si>
  <si>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</si>
  <si>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</si>
  <si>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</si>
  <si>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</si>
  <si>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</si>
  <si>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</si>
  <si>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</si>
  <si>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</si>
  <si>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</si>
  <si>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</si>
  <si>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</si>
  <si>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</si>
  <si>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</si>
  <si>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</si>
  <si>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</si>
  <si>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</si>
  <si>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</si>
  <si>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</si>
  <si>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</si>
  <si>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</si>
  <si>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</si>
  <si>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</si>
  <si>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</si>
  <si>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</si>
  <si>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</si>
  <si>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</si>
  <si>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</si>
  <si>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</si>
  <si>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</si>
  <si>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</si>
  <si>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</si>
  <si>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</si>
  <si>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</si>
  <si>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</si>
  <si>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</si>
  <si>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</si>
  <si>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</si>
  <si>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</si>
  <si>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</si>
  <si>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</si>
  <si>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</si>
  <si>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</si>
  <si>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</si>
  <si>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</si>
  <si>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</si>
  <si>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</si>
  <si>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</si>
  <si>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</si>
  <si>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</si>
  <si>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</si>
  <si>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</si>
  <si>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</si>
  <si>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</si>
  <si>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</si>
  <si>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</si>
  <si>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</si>
  <si>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</si>
  <si>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</si>
  <si>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</si>
  <si>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</si>
  <si>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</si>
  <si>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</si>
  <si>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</si>
  <si>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</si>
  <si>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</si>
  <si>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</si>
  <si>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</si>
  <si>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</si>
  <si>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</si>
  <si>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</si>
  <si>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</si>
  <si>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</si>
  <si>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</si>
  <si>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</si>
  <si>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</si>
  <si>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</si>
  <si>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</si>
  <si>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</si>
  <si>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</si>
  <si>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</si>
  <si>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</si>
  <si>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</si>
  <si>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</si>
  <si>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</si>
  <si>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</si>
  <si>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</si>
  <si>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</si>
  <si>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</si>
  <si>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</si>
  <si>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</si>
  <si>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</si>
  <si>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</si>
  <si>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</si>
  <si>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</si>
  <si>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</si>
  <si>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</si>
  <si>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</si>
  <si>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</si>
  <si>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</si>
  <si>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</si>
  <si>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</si>
  <si>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</si>
  <si>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</si>
  <si>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</si>
  <si>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</si>
  <si>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</si>
  <si>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</si>
  <si>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</si>
  <si>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</si>
  <si>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</si>
  <si>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</si>
  <si>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</si>
  <si>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</si>
  <si>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</si>
  <si>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</si>
  <si>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</si>
  <si>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</si>
  <si>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</si>
  <si>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</si>
  <si>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</si>
  <si>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</si>
  <si>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</si>
  <si>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</si>
  <si>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</si>
  <si>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</si>
  <si>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</si>
  <si>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</si>
  <si>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</si>
  <si>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</si>
  <si>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</si>
  <si>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</si>
  <si>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</si>
  <si>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</si>
  <si>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</si>
  <si>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</si>
  <si>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</si>
  <si>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</si>
  <si>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</si>
  <si>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</si>
  <si>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</si>
  <si>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</si>
  <si>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</si>
  <si>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</si>
  <si>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</si>
  <si>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</si>
  <si>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</si>
  <si>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</si>
  <si>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</si>
  <si>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</si>
  <si>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</si>
  <si>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</si>
  <si>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</si>
  <si>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</si>
  <si>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</si>
  <si>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</si>
  <si>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</si>
  <si>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</si>
  <si>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</si>
  <si>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</si>
  <si>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</si>
  <si>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</si>
  <si>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</si>
  <si>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</si>
  <si>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</si>
  <si>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</si>
  <si>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</si>
  <si>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</si>
  <si>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</si>
  <si>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</si>
  <si>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</si>
  <si>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</si>
  <si>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</si>
  <si>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</si>
  <si>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</si>
  <si>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</si>
  <si>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</si>
  <si>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</si>
  <si>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</si>
  <si>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</si>
  <si>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</si>
  <si>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</si>
  <si>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</si>
  <si>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</si>
  <si>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</si>
  <si>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</si>
  <si>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</si>
  <si>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</si>
  <si>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</si>
  <si>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</si>
  <si>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</si>
  <si>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</si>
  <si>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</si>
  <si>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</si>
  <si>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</si>
  <si>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</si>
  <si>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</si>
  <si>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</si>
  <si>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</si>
  <si>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</si>
  <si>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</si>
  <si>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</si>
  <si>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</si>
  <si>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</si>
  <si>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</si>
  <si>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</si>
  <si>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</si>
  <si>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</si>
  <si>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</si>
  <si>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</si>
  <si>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</si>
  <si>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</si>
  <si>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</si>
  <si>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</si>
  <si>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</si>
  <si>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</si>
  <si>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</si>
  <si>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</si>
  <si>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</si>
  <si>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</si>
  <si>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</si>
  <si>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</si>
  <si>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</si>
  <si>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</si>
  <si>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</si>
  <si>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</si>
  <si>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</si>
  <si>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</si>
  <si>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</si>
  <si>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</si>
  <si>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</si>
  <si>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</si>
  <si>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</si>
  <si>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</si>
  <si>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</si>
  <si>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</si>
  <si>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</si>
  <si>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</si>
  <si>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</si>
  <si>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</si>
  <si>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</si>
  <si>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</si>
  <si>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</si>
  <si>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</si>
  <si>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</si>
  <si>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</si>
  <si>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</si>
  <si>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</si>
  <si>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</si>
  <si>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</si>
  <si>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</si>
  <si>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</si>
  <si>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</si>
  <si>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</si>
  <si>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</si>
  <si>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</si>
  <si>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</si>
  <si>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</si>
  <si>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</si>
  <si>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</si>
  <si>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</si>
  <si>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</si>
  <si>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</si>
  <si>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</si>
  <si>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</si>
  <si>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</si>
  <si>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</si>
  <si>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</si>
  <si>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</si>
  <si>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</si>
  <si>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</si>
  <si>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</si>
  <si>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</si>
  <si>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</si>
  <si>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</si>
  <si>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</si>
  <si>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</si>
  <si>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</si>
  <si>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</si>
  <si>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</si>
  <si>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</si>
  <si>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</si>
  <si>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</si>
  <si>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</si>
  <si>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</si>
  <si>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</si>
  <si>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</si>
  <si>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</si>
  <si>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</si>
  <si>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</si>
  <si>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</si>
  <si>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</si>
  <si>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</si>
  <si>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</si>
  <si>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</si>
  <si>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</si>
  <si>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</si>
  <si>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</si>
  <si>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</si>
  <si>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</si>
  <si>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</si>
  <si>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</si>
  <si>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</si>
  <si>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</si>
  <si>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</si>
  <si>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</si>
  <si>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</si>
  <si>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</si>
  <si>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</si>
  <si>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</si>
  <si>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</si>
  <si>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</si>
  <si>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</si>
  <si>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</si>
  <si>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</si>
  <si>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</si>
  <si>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</si>
  <si>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</si>
  <si>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</si>
  <si>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</si>
  <si>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</si>
  <si>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</si>
  <si>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</si>
  <si>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</si>
  <si>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</si>
  <si>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</si>
  <si>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</si>
  <si>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</si>
  <si>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</si>
  <si>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</si>
  <si>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</si>
  <si>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</si>
  <si>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</si>
  <si>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</si>
  <si>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</si>
  <si>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</si>
  <si>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</si>
  <si>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</si>
  <si>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</si>
  <si>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</si>
  <si>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</si>
  <si>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</si>
  <si>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</si>
  <si>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</si>
  <si>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</si>
  <si>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</si>
  <si>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</si>
  <si>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</si>
  <si>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</si>
  <si>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</si>
  <si>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</si>
  <si>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</si>
  <si>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</si>
  <si>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</si>
  <si>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</si>
  <si>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</si>
  <si>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</si>
  <si>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</si>
  <si>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</si>
  <si>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</si>
  <si>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</si>
  <si>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</si>
  <si>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</si>
  <si>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</si>
  <si>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</si>
  <si>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</si>
  <si>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</si>
  <si>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</si>
  <si>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</si>
  <si>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</si>
  <si>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</si>
  <si>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</si>
  <si>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</si>
  <si>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</si>
  <si>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</si>
  <si>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</si>
  <si>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</si>
  <si>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</si>
  <si>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</si>
  <si>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</si>
  <si>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</si>
  <si>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</si>
  <si>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</si>
  <si>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</si>
  <si>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</si>
  <si>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</si>
  <si>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</si>
  <si>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</si>
  <si>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</si>
  <si>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</si>
  <si>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</si>
  <si>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</si>
  <si>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</si>
  <si>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</si>
  <si>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</si>
  <si>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</si>
  <si>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</si>
  <si>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</si>
  <si>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</si>
  <si>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</si>
  <si>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</si>
  <si>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</si>
  <si>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</si>
  <si>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</si>
  <si>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</si>
  <si>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</si>
  <si>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</si>
  <si>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</si>
  <si>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</si>
  <si>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</si>
  <si>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</si>
  <si>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</si>
  <si>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</si>
  <si>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</si>
  <si>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</si>
  <si>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</si>
  <si>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</si>
  <si>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</si>
  <si>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</si>
  <si>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</si>
  <si>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</si>
  <si>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</si>
  <si>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</si>
  <si>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</si>
  <si>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</si>
  <si>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</si>
  <si>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</si>
  <si>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</si>
  <si>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</si>
  <si>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</si>
  <si>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</si>
  <si>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</si>
  <si>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</si>
  <si>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</si>
  <si>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</si>
  <si>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</si>
  <si>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</si>
  <si>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</si>
  <si>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</si>
  <si>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</si>
  <si>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</si>
  <si>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</si>
  <si>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</si>
  <si>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</si>
  <si>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</si>
  <si>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</si>
  <si>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</si>
  <si>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</si>
  <si>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</si>
  <si>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</si>
  <si>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</si>
  <si>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</si>
  <si>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</si>
  <si>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</si>
  <si>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</si>
  <si>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</si>
  <si>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</si>
  <si>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</si>
  <si>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</si>
  <si>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</si>
  <si>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</si>
  <si>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</si>
  <si>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</si>
  <si>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</si>
  <si>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</si>
  <si>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</si>
  <si>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</si>
  <si>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</si>
  <si>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</si>
  <si>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</si>
  <si>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</si>
  <si>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</si>
  <si>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</si>
  <si>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</si>
  <si>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</si>
  <si>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</si>
  <si>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</si>
  <si>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</si>
  <si>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</si>
  <si>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</si>
  <si>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</si>
  <si>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</si>
  <si>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</si>
  <si>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</si>
  <si>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</si>
  <si>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</si>
  <si>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</si>
  <si>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</si>
  <si>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</si>
  <si>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</si>
  <si>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</si>
  <si>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</si>
  <si>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</si>
  <si>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</si>
  <si>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</si>
  <si>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</si>
  <si>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</si>
  <si>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</si>
  <si>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</si>
  <si>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</si>
  <si>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</si>
  <si>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</si>
  <si>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</si>
  <si>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</si>
  <si>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</si>
  <si>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</si>
  <si>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</si>
  <si>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</si>
  <si>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</si>
  <si>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</si>
  <si>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</si>
  <si>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</si>
  <si>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</si>
  <si>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</si>
  <si>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</si>
  <si>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</si>
  <si>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</si>
  <si>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</si>
  <si>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</si>
  <si>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</si>
  <si>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</si>
  <si>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</si>
  <si>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</si>
  <si>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</si>
  <si>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</si>
  <si>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</si>
  <si>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</si>
  <si>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</si>
  <si>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</si>
  <si>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</si>
  <si>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</si>
  <si>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</si>
  <si>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</si>
  <si>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</si>
  <si>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</si>
  <si>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</si>
  <si>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</si>
  <si>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</si>
  <si>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</si>
  <si>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</si>
  <si>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</si>
  <si>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</si>
  <si>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</si>
  <si>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</si>
  <si>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</si>
  <si>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</si>
  <si>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</si>
  <si>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</si>
  <si>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</si>
  <si>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</si>
  <si>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</si>
  <si>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</si>
  <si>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</si>
  <si>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</si>
  <si>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</si>
  <si>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</si>
  <si>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</si>
  <si>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</si>
  <si>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</si>
  <si>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</si>
  <si>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</si>
  <si>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</si>
  <si>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</si>
  <si>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</si>
  <si>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</si>
  <si>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</si>
  <si>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</si>
  <si>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</si>
  <si>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</si>
  <si>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</si>
  <si>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</si>
  <si>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</si>
  <si>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</si>
  <si>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</si>
  <si>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</si>
  <si>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</si>
  <si>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</si>
  <si>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</si>
  <si>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</si>
  <si>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</si>
  <si>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</si>
  <si>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</si>
  <si>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</si>
  <si>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</si>
  <si>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</si>
  <si>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</si>
  <si>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</si>
  <si>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</si>
  <si>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</si>
  <si>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</si>
  <si>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</si>
  <si>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</si>
  <si>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</si>
  <si>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</si>
  <si>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</si>
  <si>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Somme de Sales</t>
  </si>
  <si>
    <t>Étiquettes de lignes</t>
  </si>
  <si>
    <t>Total général</t>
  </si>
  <si>
    <t>Somme de Profit</t>
  </si>
  <si>
    <t>Étiquettes de colonnes</t>
  </si>
  <si>
    <t>Evolution</t>
  </si>
  <si>
    <t>Total Profit et évolution annuelle</t>
  </si>
  <si>
    <t>Total Ventes et évolution annuelle</t>
  </si>
  <si>
    <t>Somme de Quantity</t>
  </si>
  <si>
    <t>Total des quantités et évolution annuelle</t>
  </si>
  <si>
    <t>Nombre de Row ID</t>
  </si>
  <si>
    <t>Total de commandes et évolution annuelle</t>
  </si>
  <si>
    <t>Profit Margin</t>
  </si>
  <si>
    <t>Profit bénéficiaire</t>
  </si>
  <si>
    <t>Profit bénéficiaire et évolution annuelle</t>
  </si>
  <si>
    <t>2011</t>
  </si>
  <si>
    <t>Trimestre1</t>
  </si>
  <si>
    <t>janv</t>
  </si>
  <si>
    <t>févr</t>
  </si>
  <si>
    <t>mars</t>
  </si>
  <si>
    <t>Trimestre2</t>
  </si>
  <si>
    <t>avr</t>
  </si>
  <si>
    <t>mai</t>
  </si>
  <si>
    <t>juin</t>
  </si>
  <si>
    <t>Trimestre3</t>
  </si>
  <si>
    <t>juil</t>
  </si>
  <si>
    <t>août</t>
  </si>
  <si>
    <t>sept</t>
  </si>
  <si>
    <t>Trimestre4</t>
  </si>
  <si>
    <t>oct</t>
  </si>
  <si>
    <t>nov</t>
  </si>
  <si>
    <t>déc</t>
  </si>
  <si>
    <t>2012</t>
  </si>
  <si>
    <t>2013</t>
  </si>
  <si>
    <t>2014</t>
  </si>
  <si>
    <t>Somme de Profit Margin</t>
  </si>
  <si>
    <t>Categori</t>
  </si>
  <si>
    <t>Sous Catégorie</t>
  </si>
  <si>
    <t>Ventes</t>
  </si>
  <si>
    <t>(Tous)</t>
  </si>
  <si>
    <t>Etats</t>
  </si>
  <si>
    <t>Bénéfice nette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</si>
</sst>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-0.499984740745262"/>
        <bgColor indexed="64"/>
      </patternFill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3" fillId="0" borderId="0" xfId="0" applyFont="1"/>
    <xf numFmtId="0" fontId="4" fillId="0" borderId="0" xfId="0" applyFont="1"/>
    <xf numFmtId="14" fontId="5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6" xfId="0" applyNumberFormat="1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5" xfId="0" applyNumberFormat="1" applyBorder="1"/>
    <xf numFmtId="0" fontId="0" fillId="0" borderId="4" xfId="0" applyBorder="1" applyAlignment="1">
      <alignment horizontal="left"/>
    </xf>
    <xf numFmtId="0" fontId="0" fillId="0" borderId="7" xfId="0" applyNumberFormat="1" applyBorder="1"/>
    <xf numFmtId="0" fontId="0" fillId="0" borderId="8" xfId="0" applyBorder="1" applyAlignment="1">
      <alignment horizontal="left"/>
    </xf>
    <xf numFmtId="0" fontId="0" fillId="0" borderId="1" xfId="0" applyNumberFormat="1" applyBorder="1"/>
    <xf numFmtId="0" fontId="0" fillId="0" borderId="9" xfId="0" applyNumberFormat="1" applyBorder="1"/>
    <xf numFmtId="0" fontId="0" fillId="0" borderId="4" xfId="0" applyNumberFormat="1" applyBorder="1"/>
    <xf numFmtId="0" fontId="0" fillId="0" borderId="10" xfId="0" applyNumberFormat="1" applyBorder="1"/>
    <xf numFmtId="0" fontId="0" fillId="0" borderId="8" xfId="0" applyNumberFormat="1" applyBorder="1"/>
    <xf numFmtId="0" fontId="0" fillId="0" borderId="11" xfId="0" applyNumberFormat="1" applyBorder="1"/>
    <xf numFmtId="0" fontId="0" fillId="2" borderId="1" xfId="0" applyFill="1" applyBorder="1"/>
    <xf numFmtId="0" fontId="0" fillId="2" borderId="9" xfId="0" applyFill="1" applyBorder="1"/>
    <xf numFmtId="0" fontId="0" fillId="2" borderId="5" xfId="0" applyFill="1" applyBorder="1"/>
    <xf numFmtId="0" fontId="6" fillId="2" borderId="1" xfId="0" applyFont="1" applyFill="1" applyBorder="1"/>
    <xf numFmtId="0" fontId="6" fillId="2" borderId="9" xfId="0" applyFont="1" applyFill="1" applyBorder="1"/>
    <xf numFmtId="0" fontId="6" fillId="2" borderId="5" xfId="0" applyFont="1" applyFill="1" applyBorder="1"/>
    <xf numFmtId="0" fontId="6" fillId="2" borderId="0" xfId="0" applyFont="1" applyFill="1"/>
    <xf numFmtId="0" fontId="2" fillId="0" borderId="0" xfId="0" applyFont="1"/>
    <xf numFmtId="10" fontId="2" fillId="0" borderId="0" xfId="0" applyNumberFormat="1" applyFont="1"/>
    <xf numFmtId="10" fontId="0" fillId="0" borderId="0" xfId="0" applyNumberFormat="1"/>
    <xf numFmtId="0" fontId="0" fillId="0" borderId="0" xfId="0" applyBorder="1" applyAlignment="1">
      <alignment horizontal="left"/>
    </xf>
    <xf numFmtId="0" fontId="0" fillId="0" borderId="0" xfId="0" applyNumberFormat="1" applyBorder="1"/>
    <xf numFmtId="0" fontId="0" fillId="0" borderId="8" xfId="0" applyBorder="1"/>
    <xf numFmtId="0" fontId="0" fillId="2" borderId="4" xfId="0" applyFill="1" applyBorder="1"/>
    <xf numFmtId="0" fontId="0" fillId="0" borderId="0" xfId="0" applyFill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" fillId="0" borderId="0" xfId="0" applyFont="1"/>
    <xf numFmtId="0" fontId="1" fillId="0" borderId="12" xfId="0" applyFont="1" applyBorder="1"/>
    <xf numFmtId="0" fontId="0" fillId="0" borderId="12" xfId="0" applyBorder="1"/>
    <xf numFmtId="0" fontId="0" fillId="3" borderId="0" xfId="0" applyFill="1"/>
    <xf numFmtId="0" fontId="6" fillId="0" borderId="0" xfId="0" applyFont="1" applyAlignment="1">
      <alignment horizontal="center"/>
    </xf>
    <xf numFmtId="0" fontId="8" fillId="3" borderId="0" xfId="0" applyFont="1" applyFill="1"/>
    <xf numFmtId="10" fontId="8" fillId="3" borderId="0" xfId="0" applyNumberFormat="1" applyFont="1" applyFill="1"/>
    <xf numFmtId="0" fontId="9" fillId="0" borderId="0" xfId="0" applyFont="1"/>
    <xf numFmtId="0" fontId="7" fillId="0" borderId="0" xfId="0" applyFont="1"/>
    <xf numFmtId="0" fontId="10" fillId="0" borderId="0" xfId="0" applyFont="1"/>
  </cellXfs>
  <cellStyles count="1">
    <cellStyle name="Normal" xfId="0" builtinId="0"/>
  </cellStyles>
  <dxfs count="977"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ont>
        <color theme="2"/>
      </font>
    </dxf>
    <dxf>
      <fill>
        <patternFill>
          <bgColor theme="3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2" defaultTableStyle="TableStyleMedium2" defaultPivotStyle="PivotStyleLight16">
    <tableStyle name="Data-style" pivot="0" count="3" xr9:uid="{00000000-0011-0000-FFFF-FFFF00000000}">
      <tableStyleElement type="headerRow" dxfId="976"/>
      <tableStyleElement type="firstRowStripe" dxfId="975"/>
      <tableStyleElement type="secondRowStripe" dxfId="974"/>
    </tableStyle>
    <tableStyle name="Style de segment 1" pivot="0" table="0" count="4" xr9:uid="{39179D75-E0AF-4FC6-AA1E-9CF320D00CE2}">
      <tableStyleElement type="wholeTable" dxfId="949"/>
      <tableStyleElement type="headerRow" dxfId="948"/>
    </tableStyle>
  </tableStyles>
  <extLst>
    <ext xmlns:x14="http://schemas.microsoft.com/office/spreadsheetml/2009/9/main" uri="{46F421CA-312F-682f-3DD2-61675219B42D}">
      <x14:dxfs count="2">
        <dxf>
          <font>
            <color theme="0"/>
          </font>
          <fill>
            <patternFill>
              <bgColor theme="3" tint="0.14996795556505021"/>
            </patternFill>
          </fill>
        </dxf>
        <dxf>
          <font>
            <color theme="0"/>
          </font>
          <fill>
            <patternFill>
              <bgColor theme="3" tint="0.34998626667073579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Style de segment 1">
          <x14:slicerStyleElements>
            <x14:slicerStyleElement type="selectedItemWithData" dxfId="1"/>
            <x14:slicerStyleElement type="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 d-analyse des ventes du commerce electronique.xlsx]KPIs!Tableau croisé dynamique10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KPIs!$C$38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KPIs!$B$39:$B$59</c:f>
              <c:multiLvlStrCache>
                <c:ptCount val="16"/>
                <c:lvl>
                  <c:pt idx="0">
                    <c:v>Trimestre1</c:v>
                  </c:pt>
                  <c:pt idx="1">
                    <c:v>Trimestre2</c:v>
                  </c:pt>
                  <c:pt idx="2">
                    <c:v>Trimestre3</c:v>
                  </c:pt>
                  <c:pt idx="3">
                    <c:v>Trimestre4</c:v>
                  </c:pt>
                  <c:pt idx="4">
                    <c:v>Trimestre1</c:v>
                  </c:pt>
                  <c:pt idx="5">
                    <c:v>Trimestre2</c:v>
                  </c:pt>
                  <c:pt idx="6">
                    <c:v>Trimestre3</c:v>
                  </c:pt>
                  <c:pt idx="7">
                    <c:v>Trimestre4</c:v>
                  </c:pt>
                  <c:pt idx="8">
                    <c:v>Trimestre1</c:v>
                  </c:pt>
                  <c:pt idx="9">
                    <c:v>Trimestre2</c:v>
                  </c:pt>
                  <c:pt idx="10">
                    <c:v>Trimestre3</c:v>
                  </c:pt>
                  <c:pt idx="11">
                    <c:v>Trimestre4</c:v>
                  </c:pt>
                  <c:pt idx="12">
                    <c:v>Trimestre1</c:v>
                  </c:pt>
                  <c:pt idx="13">
                    <c:v>Trimestre2</c:v>
                  </c:pt>
                  <c:pt idx="14">
                    <c:v>Trimestre3</c:v>
                  </c:pt>
                  <c:pt idx="15">
                    <c:v>Trimestre4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KPIs!$C$39:$C$59</c:f>
              <c:numCache>
                <c:formatCode>General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92596.418999999951</c:v>
                </c:pt>
                <c:pt idx="9">
                  <c:v>135370.11300000004</c:v>
                </c:pt>
                <c:pt idx="10">
                  <c:v>144614.42819999991</c:v>
                </c:pt>
                <c:pt idx="11">
                  <c:v>235892.86979999999</c:v>
                </c:pt>
                <c:pt idx="12">
                  <c:v>118895.61739999993</c:v>
                </c:pt>
                <c:pt idx="13">
                  <c:v>134023.40579999992</c:v>
                </c:pt>
                <c:pt idx="14">
                  <c:v>200433.17300000024</c:v>
                </c:pt>
                <c:pt idx="15">
                  <c:v>280594.82699999999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1D-416C-96CB-CF420439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162223"/>
        <c:axId val="1537165135"/>
      </c:lineChart>
      <c:catAx>
        <c:axId val="15371622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37165135"/>
        <c:crosses val="autoZero"/>
        <c:auto val="1"/>
        <c:lblAlgn val="ctr"/>
        <c:lblOffset val="100"/>
        <c:noMultiLvlLbl val="0"/>
      </c:catAx>
      <c:valAx>
        <c:axId val="153716513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37162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 d-analyse des ventes du commerce electronique.xlsx]KPIs!Tableau croisé dynamique11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KPIs!$C$63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KPIs!$B$64:$B$84</c:f>
              <c:multiLvlStrCache>
                <c:ptCount val="16"/>
                <c:lvl>
                  <c:pt idx="0">
                    <c:v>Trimestre1</c:v>
                  </c:pt>
                  <c:pt idx="1">
                    <c:v>Trimestre2</c:v>
                  </c:pt>
                  <c:pt idx="2">
                    <c:v>Trimestre3</c:v>
                  </c:pt>
                  <c:pt idx="3">
                    <c:v>Trimestre4</c:v>
                  </c:pt>
                  <c:pt idx="4">
                    <c:v>Trimestre1</c:v>
                  </c:pt>
                  <c:pt idx="5">
                    <c:v>Trimestre2</c:v>
                  </c:pt>
                  <c:pt idx="6">
                    <c:v>Trimestre3</c:v>
                  </c:pt>
                  <c:pt idx="7">
                    <c:v>Trimestre4</c:v>
                  </c:pt>
                  <c:pt idx="8">
                    <c:v>Trimestre1</c:v>
                  </c:pt>
                  <c:pt idx="9">
                    <c:v>Trimestre2</c:v>
                  </c:pt>
                  <c:pt idx="10">
                    <c:v>Trimestre3</c:v>
                  </c:pt>
                  <c:pt idx="11">
                    <c:v>Trimestre4</c:v>
                  </c:pt>
                  <c:pt idx="12">
                    <c:v>Trimestre1</c:v>
                  </c:pt>
                  <c:pt idx="13">
                    <c:v>Trimestre2</c:v>
                  </c:pt>
                  <c:pt idx="14">
                    <c:v>Trimestre3</c:v>
                  </c:pt>
                  <c:pt idx="15">
                    <c:v>Trimestre4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KPIs!$C$64:$C$84</c:f>
              <c:numCache>
                <c:formatCode>General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11446.341499999997</c:v>
                </c:pt>
                <c:pt idx="9">
                  <c:v>16084.905500000004</c:v>
                </c:pt>
                <c:pt idx="10">
                  <c:v>16153.504599999986</c:v>
                </c:pt>
                <c:pt idx="11">
                  <c:v>38042.179199999933</c:v>
                </c:pt>
                <c:pt idx="12">
                  <c:v>21772.230300000003</c:v>
                </c:pt>
                <c:pt idx="13">
                  <c:v>17165.757000000005</c:v>
                </c:pt>
                <c:pt idx="14">
                  <c:v>26913.445099999997</c:v>
                </c:pt>
                <c:pt idx="15">
                  <c:v>27656.080700000013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AE-411C-8D11-642F2E296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136015"/>
        <c:axId val="1537151823"/>
      </c:lineChart>
      <c:catAx>
        <c:axId val="1537136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37151823"/>
        <c:crosses val="autoZero"/>
        <c:auto val="1"/>
        <c:lblAlgn val="ctr"/>
        <c:lblOffset val="100"/>
        <c:noMultiLvlLbl val="0"/>
      </c:catAx>
      <c:valAx>
        <c:axId val="15371518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37136015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 d-analyse des ventes du commerce electronique.xlsx]KPIs!Tableau croisé dynamique12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KPIs!$C$88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KPIs!$B$89:$B$109</c:f>
              <c:multiLvlStrCache>
                <c:ptCount val="16"/>
                <c:lvl>
                  <c:pt idx="0">
                    <c:v>Trimestre1</c:v>
                  </c:pt>
                  <c:pt idx="1">
                    <c:v>Trimestre2</c:v>
                  </c:pt>
                  <c:pt idx="2">
                    <c:v>Trimestre3</c:v>
                  </c:pt>
                  <c:pt idx="3">
                    <c:v>Trimestre4</c:v>
                  </c:pt>
                  <c:pt idx="4">
                    <c:v>Trimestre1</c:v>
                  </c:pt>
                  <c:pt idx="5">
                    <c:v>Trimestre2</c:v>
                  </c:pt>
                  <c:pt idx="6">
                    <c:v>Trimestre3</c:v>
                  </c:pt>
                  <c:pt idx="7">
                    <c:v>Trimestre4</c:v>
                  </c:pt>
                  <c:pt idx="8">
                    <c:v>Trimestre1</c:v>
                  </c:pt>
                  <c:pt idx="9">
                    <c:v>Trimestre2</c:v>
                  </c:pt>
                  <c:pt idx="10">
                    <c:v>Trimestre3</c:v>
                  </c:pt>
                  <c:pt idx="11">
                    <c:v>Trimestre4</c:v>
                  </c:pt>
                  <c:pt idx="12">
                    <c:v>Trimestre1</c:v>
                  </c:pt>
                  <c:pt idx="13">
                    <c:v>Trimestre2</c:v>
                  </c:pt>
                  <c:pt idx="14">
                    <c:v>Trimestre3</c:v>
                  </c:pt>
                  <c:pt idx="15">
                    <c:v>Trimestre4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KPIs!$C$89:$C$109</c:f>
              <c:numCache>
                <c:formatCode>General</c:formatCode>
                <c:ptCount val="16"/>
                <c:pt idx="0">
                  <c:v>1028</c:v>
                </c:pt>
                <c:pt idx="1">
                  <c:v>1523</c:v>
                </c:pt>
                <c:pt idx="2">
                  <c:v>2159</c:v>
                </c:pt>
                <c:pt idx="3">
                  <c:v>2871</c:v>
                </c:pt>
                <c:pt idx="4">
                  <c:v>990</c:v>
                </c:pt>
                <c:pt idx="5">
                  <c:v>1604</c:v>
                </c:pt>
                <c:pt idx="6">
                  <c:v>2241</c:v>
                </c:pt>
                <c:pt idx="7">
                  <c:v>3144</c:v>
                </c:pt>
                <c:pt idx="8">
                  <c:v>1232</c:v>
                </c:pt>
                <c:pt idx="9">
                  <c:v>2234</c:v>
                </c:pt>
                <c:pt idx="10">
                  <c:v>2777</c:v>
                </c:pt>
                <c:pt idx="11">
                  <c:v>3567</c:v>
                </c:pt>
                <c:pt idx="12">
                  <c:v>1809</c:v>
                </c:pt>
                <c:pt idx="13">
                  <c:v>2574</c:v>
                </c:pt>
                <c:pt idx="14">
                  <c:v>3397</c:v>
                </c:pt>
                <c:pt idx="15">
                  <c:v>4723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29-40C0-9A40-0E79FE5EA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160559"/>
        <c:axId val="1537164719"/>
      </c:lineChart>
      <c:catAx>
        <c:axId val="15371605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37164719"/>
        <c:crosses val="autoZero"/>
        <c:auto val="1"/>
        <c:lblAlgn val="ctr"/>
        <c:lblOffset val="100"/>
        <c:noMultiLvlLbl val="0"/>
      </c:catAx>
      <c:valAx>
        <c:axId val="153716471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37160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 d-analyse des ventes du commerce electronique.xlsx]KPIs!Tableau croisé dynamique13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KPIs!$C$113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KPIs!$B$114:$B$134</c:f>
              <c:multiLvlStrCache>
                <c:ptCount val="16"/>
                <c:lvl>
                  <c:pt idx="0">
                    <c:v>Trimestre1</c:v>
                  </c:pt>
                  <c:pt idx="1">
                    <c:v>Trimestre2</c:v>
                  </c:pt>
                  <c:pt idx="2">
                    <c:v>Trimestre3</c:v>
                  </c:pt>
                  <c:pt idx="3">
                    <c:v>Trimestre4</c:v>
                  </c:pt>
                  <c:pt idx="4">
                    <c:v>Trimestre1</c:v>
                  </c:pt>
                  <c:pt idx="5">
                    <c:v>Trimestre2</c:v>
                  </c:pt>
                  <c:pt idx="6">
                    <c:v>Trimestre3</c:v>
                  </c:pt>
                  <c:pt idx="7">
                    <c:v>Trimestre4</c:v>
                  </c:pt>
                  <c:pt idx="8">
                    <c:v>Trimestre1</c:v>
                  </c:pt>
                  <c:pt idx="9">
                    <c:v>Trimestre2</c:v>
                  </c:pt>
                  <c:pt idx="10">
                    <c:v>Trimestre3</c:v>
                  </c:pt>
                  <c:pt idx="11">
                    <c:v>Trimestre4</c:v>
                  </c:pt>
                  <c:pt idx="12">
                    <c:v>Trimestre1</c:v>
                  </c:pt>
                  <c:pt idx="13">
                    <c:v>Trimestre2</c:v>
                  </c:pt>
                  <c:pt idx="14">
                    <c:v>Trimestre3</c:v>
                  </c:pt>
                  <c:pt idx="15">
                    <c:v>Trimestre4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KPIs!$C$114:$C$134</c:f>
              <c:numCache>
                <c:formatCode>General</c:formatCode>
                <c:ptCount val="16"/>
                <c:pt idx="0">
                  <c:v>282</c:v>
                </c:pt>
                <c:pt idx="1">
                  <c:v>392</c:v>
                </c:pt>
                <c:pt idx="2">
                  <c:v>564</c:v>
                </c:pt>
                <c:pt idx="3">
                  <c:v>755</c:v>
                </c:pt>
                <c:pt idx="4">
                  <c:v>260</c:v>
                </c:pt>
                <c:pt idx="5">
                  <c:v>444</c:v>
                </c:pt>
                <c:pt idx="6">
                  <c:v>592</c:v>
                </c:pt>
                <c:pt idx="7">
                  <c:v>806</c:v>
                </c:pt>
                <c:pt idx="8">
                  <c:v>332</c:v>
                </c:pt>
                <c:pt idx="9">
                  <c:v>594</c:v>
                </c:pt>
                <c:pt idx="10">
                  <c:v>741</c:v>
                </c:pt>
                <c:pt idx="11">
                  <c:v>913</c:v>
                </c:pt>
                <c:pt idx="12">
                  <c:v>494</c:v>
                </c:pt>
                <c:pt idx="13">
                  <c:v>692</c:v>
                </c:pt>
                <c:pt idx="14">
                  <c:v>907</c:v>
                </c:pt>
                <c:pt idx="15">
                  <c:v>1226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F0-46EA-8922-1C3688DB4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281615"/>
        <c:axId val="1497284943"/>
      </c:lineChart>
      <c:catAx>
        <c:axId val="14972816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97284943"/>
        <c:crosses val="autoZero"/>
        <c:auto val="1"/>
        <c:lblAlgn val="ctr"/>
        <c:lblOffset val="100"/>
        <c:noMultiLvlLbl val="0"/>
      </c:catAx>
      <c:valAx>
        <c:axId val="149728494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97281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 d-analyse des ventes du commerce electronique.xlsx]KPIs!Tableau croisé dynamique14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KPIs!$C$139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KPIs!$B$140:$B$160</c:f>
              <c:multiLvlStrCache>
                <c:ptCount val="16"/>
                <c:lvl>
                  <c:pt idx="0">
                    <c:v>Trimestre1</c:v>
                  </c:pt>
                  <c:pt idx="1">
                    <c:v>Trimestre2</c:v>
                  </c:pt>
                  <c:pt idx="2">
                    <c:v>Trimestre3</c:v>
                  </c:pt>
                  <c:pt idx="3">
                    <c:v>Trimestre4</c:v>
                  </c:pt>
                  <c:pt idx="4">
                    <c:v>Trimestre1</c:v>
                  </c:pt>
                  <c:pt idx="5">
                    <c:v>Trimestre2</c:v>
                  </c:pt>
                  <c:pt idx="6">
                    <c:v>Trimestre3</c:v>
                  </c:pt>
                  <c:pt idx="7">
                    <c:v>Trimestre4</c:v>
                  </c:pt>
                  <c:pt idx="8">
                    <c:v>Trimestre1</c:v>
                  </c:pt>
                  <c:pt idx="9">
                    <c:v>Trimestre2</c:v>
                  </c:pt>
                  <c:pt idx="10">
                    <c:v>Trimestre3</c:v>
                  </c:pt>
                  <c:pt idx="11">
                    <c:v>Trimestre4</c:v>
                  </c:pt>
                  <c:pt idx="12">
                    <c:v>Trimestre1</c:v>
                  </c:pt>
                  <c:pt idx="13">
                    <c:v>Trimestre2</c:v>
                  </c:pt>
                  <c:pt idx="14">
                    <c:v>Trimestre3</c:v>
                  </c:pt>
                  <c:pt idx="15">
                    <c:v>Trimestre4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KPIs!$C$140:$C$160</c:f>
              <c:numCache>
                <c:formatCode>General</c:formatCode>
                <c:ptCount val="16"/>
                <c:pt idx="0">
                  <c:v>33.108608776844044</c:v>
                </c:pt>
                <c:pt idx="1">
                  <c:v>60.848860877684388</c:v>
                </c:pt>
                <c:pt idx="2">
                  <c:v>72.082219463543083</c:v>
                </c:pt>
                <c:pt idx="3">
                  <c:v>69.3571265172735</c:v>
                </c:pt>
                <c:pt idx="4">
                  <c:v>37.799992997198849</c:v>
                </c:pt>
                <c:pt idx="5">
                  <c:v>38.560527544351096</c:v>
                </c:pt>
                <c:pt idx="6">
                  <c:v>70.184397759103547</c:v>
                </c:pt>
                <c:pt idx="7">
                  <c:v>100.58050632374172</c:v>
                </c:pt>
                <c:pt idx="8">
                  <c:v>38.896017740429514</c:v>
                </c:pt>
                <c:pt idx="9">
                  <c:v>68.729997665732895</c:v>
                </c:pt>
                <c:pt idx="10">
                  <c:v>97.871348145318649</c:v>
                </c:pt>
                <c:pt idx="11">
                  <c:v>128.85530409133341</c:v>
                </c:pt>
                <c:pt idx="12">
                  <c:v>57.303669467787145</c:v>
                </c:pt>
                <c:pt idx="13">
                  <c:v>50.390178253119394</c:v>
                </c:pt>
                <c:pt idx="14">
                  <c:v>137.7365429505135</c:v>
                </c:pt>
                <c:pt idx="15">
                  <c:v>140.11211505814452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EA-4212-8E1C-85A0115C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277039"/>
        <c:axId val="1497265807"/>
      </c:lineChart>
      <c:catAx>
        <c:axId val="14972770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97265807"/>
        <c:crosses val="autoZero"/>
        <c:auto val="1"/>
        <c:lblAlgn val="ctr"/>
        <c:lblOffset val="100"/>
        <c:noMultiLvlLbl val="0"/>
      </c:catAx>
      <c:valAx>
        <c:axId val="14972658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97277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 d-analyse des ventes du commerce electronique.xlsx]Chart sales!Tableau croisé dynamique15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 i="0" u="none" strike="noStrike" baseline="0">
                <a:solidFill>
                  <a:schemeClr val="bg2"/>
                </a:solidFill>
                <a:effectLst/>
              </a:rPr>
              <a:t>Analyse des bénéfices et des ventes</a:t>
            </a:r>
            <a:endParaRPr lang="fr-FR" sz="1100">
              <a:solidFill>
                <a:schemeClr val="bg2"/>
              </a:solidFill>
            </a:endParaRPr>
          </a:p>
        </c:rich>
      </c:tx>
      <c:layout>
        <c:manualLayout>
          <c:xMode val="edge"/>
          <c:yMode val="edge"/>
          <c:x val="8.0673373661919012E-2"/>
          <c:y val="3.2407302682425684E-2"/>
        </c:manualLayout>
      </c:layout>
      <c:overlay val="0"/>
      <c:spPr>
        <a:gradFill flip="none" rotWithShape="1">
          <a:gsLst>
            <a:gs pos="0">
              <a:schemeClr val="tx2">
                <a:lumMod val="75000"/>
                <a:lumOff val="25000"/>
              </a:schemeClr>
            </a:gs>
            <a:gs pos="48000">
              <a:schemeClr val="tx2">
                <a:lumMod val="75000"/>
                <a:lumOff val="2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'Chart sales'!$C$2</c:f>
              <c:strCache>
                <c:ptCount val="1"/>
                <c:pt idx="0">
                  <c:v>Bénéfice nette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'Chart sales'!$A$3:$A$15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'Chart sales'!$C$3:$C$15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74-4D9E-A0A0-C7C0A3A0B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282863"/>
        <c:axId val="1497273711"/>
      </c:areaChart>
      <c:barChart>
        <c:barDir val="col"/>
        <c:grouping val="clustered"/>
        <c:varyColors val="0"/>
        <c:ser>
          <c:idx val="0"/>
          <c:order val="0"/>
          <c:tx>
            <c:strRef>
              <c:f>'Chart sales'!$B$2</c:f>
              <c:strCache>
                <c:ptCount val="1"/>
                <c:pt idx="0">
                  <c:v>Ventes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sales'!$A$3:$A$15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'Chart sales'!$B$3:$B$15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74-4D9E-A0A0-C7C0A3A0B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497267471"/>
        <c:axId val="1497264143"/>
      </c:barChart>
      <c:catAx>
        <c:axId val="149726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97264143"/>
        <c:crosses val="autoZero"/>
        <c:auto val="1"/>
        <c:lblAlgn val="ctr"/>
        <c:lblOffset val="100"/>
        <c:noMultiLvlLbl val="0"/>
      </c:catAx>
      <c:valAx>
        <c:axId val="14972641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>
                    <a:solidFill>
                      <a:schemeClr val="bg2"/>
                    </a:solidFill>
                  </a:rPr>
                  <a:t>Ventes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97267471"/>
        <c:crosses val="autoZero"/>
        <c:crossBetween val="between"/>
      </c:valAx>
      <c:valAx>
        <c:axId val="149727371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>
                    <a:solidFill>
                      <a:schemeClr val="bg2"/>
                    </a:solidFill>
                  </a:rPr>
                  <a:t>Bénéfice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97282863"/>
        <c:crosses val="max"/>
        <c:crossBetween val="between"/>
      </c:valAx>
      <c:catAx>
        <c:axId val="14972828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72737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 d-analyse des ventes du commerce electronique.xlsx]Sale share!Tableau croisé dynamique27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bg2"/>
                </a:solidFill>
              </a:rPr>
              <a:t>Répartition des ventes par catégorie</a:t>
            </a:r>
          </a:p>
        </c:rich>
      </c:tx>
      <c:layout>
        <c:manualLayout>
          <c:xMode val="edge"/>
          <c:yMode val="edge"/>
          <c:x val="0.32633491826598082"/>
          <c:y val="3.4215113381342255E-2"/>
        </c:manualLayout>
      </c:layout>
      <c:overlay val="0"/>
      <c:spPr>
        <a:gradFill flip="none" rotWithShape="1">
          <a:gsLst>
            <a:gs pos="0">
              <a:schemeClr val="tx2">
                <a:lumMod val="85000"/>
                <a:lumOff val="15000"/>
              </a:schemeClr>
            </a:gs>
            <a:gs pos="46000">
              <a:schemeClr val="tx2">
                <a:lumMod val="75000"/>
                <a:lumOff val="2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27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tx1">
                <a:lumMod val="75000"/>
                <a:lumOff val="25000"/>
              </a:schemeClr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tx1">
                <a:lumMod val="75000"/>
                <a:lumOff val="25000"/>
              </a:schemeClr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tx1">
                <a:lumMod val="75000"/>
                <a:lumOff val="25000"/>
              </a:schemeClr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 share'!$B$3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tx1">
                  <a:lumMod val="75000"/>
                  <a:lumOff val="25000"/>
                </a:schemeClr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D1E-47F1-9D34-5C274BD3E60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D1E-47F1-9D34-5C274BD3E60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D1E-47F1-9D34-5C274BD3E6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 share'!$A$4:$A$7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 share'!$B$4:$B$7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1E-47F1-9D34-5C274BD3E60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bg2"/>
                </a:solidFill>
              </a:rPr>
              <a:t>Top 5 des sous-catégories par ventes</a:t>
            </a:r>
          </a:p>
        </c:rich>
      </c:tx>
      <c:overlay val="0"/>
      <c:spPr>
        <a:gradFill flip="none" rotWithShape="1">
          <a:gsLst>
            <a:gs pos="0">
              <a:schemeClr val="tx2">
                <a:lumMod val="85000"/>
                <a:lumOff val="15000"/>
              </a:schemeClr>
            </a:gs>
            <a:gs pos="49000">
              <a:schemeClr val="tx2">
                <a:lumMod val="75000"/>
                <a:lumOff val="2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27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2682553099585928"/>
          <c:y val="0.18455073115860515"/>
          <c:w val="0.84066214364443381"/>
          <c:h val="0.8154492688413947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5 sub_cat'!$B$12</c:f>
              <c:strCache>
                <c:ptCount val="1"/>
                <c:pt idx="0">
                  <c:v>Ventes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sub_cat'!$A$13:$A$18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'Top 5 sub_cat'!$B$13:$B$18</c:f>
              <c:numCache>
                <c:formatCode>General</c:formatCode>
                <c:ptCount val="6"/>
                <c:pt idx="0">
                  <c:v>330007.0539999996</c:v>
                </c:pt>
                <c:pt idx="1">
                  <c:v>328449.10300000047</c:v>
                </c:pt>
                <c:pt idx="2">
                  <c:v>223843.60800000018</c:v>
                </c:pt>
                <c:pt idx="3">
                  <c:v>206965.53199999998</c:v>
                </c:pt>
                <c:pt idx="4">
                  <c:v>203412.73300000004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FF-4FD0-99FB-3A6E9916023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537162639"/>
        <c:axId val="1537163471"/>
      </c:barChart>
      <c:catAx>
        <c:axId val="1537162639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37163471"/>
        <c:crosses val="autoZero"/>
        <c:auto val="1"/>
        <c:lblAlgn val="ctr"/>
        <c:lblOffset val="100"/>
        <c:noMultiLvlLbl val="0"/>
      </c:catAx>
      <c:valAx>
        <c:axId val="153716347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537162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 d-analyse des ventes du commerce electronique.xlsx]KPIs!Tableau croisé dynamique10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KPIs!$C$38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KPIs!$B$39:$B$59</c:f>
              <c:multiLvlStrCache>
                <c:ptCount val="16"/>
                <c:lvl>
                  <c:pt idx="0">
                    <c:v>Trimestre1</c:v>
                  </c:pt>
                  <c:pt idx="1">
                    <c:v>Trimestre2</c:v>
                  </c:pt>
                  <c:pt idx="2">
                    <c:v>Trimestre3</c:v>
                  </c:pt>
                  <c:pt idx="3">
                    <c:v>Trimestre4</c:v>
                  </c:pt>
                  <c:pt idx="4">
                    <c:v>Trimestre1</c:v>
                  </c:pt>
                  <c:pt idx="5">
                    <c:v>Trimestre2</c:v>
                  </c:pt>
                  <c:pt idx="6">
                    <c:v>Trimestre3</c:v>
                  </c:pt>
                  <c:pt idx="7">
                    <c:v>Trimestre4</c:v>
                  </c:pt>
                  <c:pt idx="8">
                    <c:v>Trimestre1</c:v>
                  </c:pt>
                  <c:pt idx="9">
                    <c:v>Trimestre2</c:v>
                  </c:pt>
                  <c:pt idx="10">
                    <c:v>Trimestre3</c:v>
                  </c:pt>
                  <c:pt idx="11">
                    <c:v>Trimestre4</c:v>
                  </c:pt>
                  <c:pt idx="12">
                    <c:v>Trimestre1</c:v>
                  </c:pt>
                  <c:pt idx="13">
                    <c:v>Trimestre2</c:v>
                  </c:pt>
                  <c:pt idx="14">
                    <c:v>Trimestre3</c:v>
                  </c:pt>
                  <c:pt idx="15">
                    <c:v>Trimestre4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KPIs!$C$39:$C$59</c:f>
              <c:numCache>
                <c:formatCode>General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92596.418999999951</c:v>
                </c:pt>
                <c:pt idx="9">
                  <c:v>135370.11300000004</c:v>
                </c:pt>
                <c:pt idx="10">
                  <c:v>144614.42819999991</c:v>
                </c:pt>
                <c:pt idx="11">
                  <c:v>235892.86979999999</c:v>
                </c:pt>
                <c:pt idx="12">
                  <c:v>118895.61739999993</c:v>
                </c:pt>
                <c:pt idx="13">
                  <c:v>134023.40579999992</c:v>
                </c:pt>
                <c:pt idx="14">
                  <c:v>200433.17300000024</c:v>
                </c:pt>
                <c:pt idx="15">
                  <c:v>280594.82699999999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E9-4D28-BC42-6A93C7BAB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162223"/>
        <c:axId val="1537165135"/>
      </c:lineChart>
      <c:catAx>
        <c:axId val="153716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37165135"/>
        <c:crosses val="autoZero"/>
        <c:auto val="1"/>
        <c:lblAlgn val="ctr"/>
        <c:lblOffset val="100"/>
        <c:noMultiLvlLbl val="0"/>
      </c:catAx>
      <c:valAx>
        <c:axId val="153716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3716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 d-analyse des ventes du commerce electronique.xlsx]KPIs!Tableau croisé dynamique11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KPIs!$C$63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KPIs!$B$64:$B$84</c:f>
              <c:multiLvlStrCache>
                <c:ptCount val="16"/>
                <c:lvl>
                  <c:pt idx="0">
                    <c:v>Trimestre1</c:v>
                  </c:pt>
                  <c:pt idx="1">
                    <c:v>Trimestre2</c:v>
                  </c:pt>
                  <c:pt idx="2">
                    <c:v>Trimestre3</c:v>
                  </c:pt>
                  <c:pt idx="3">
                    <c:v>Trimestre4</c:v>
                  </c:pt>
                  <c:pt idx="4">
                    <c:v>Trimestre1</c:v>
                  </c:pt>
                  <c:pt idx="5">
                    <c:v>Trimestre2</c:v>
                  </c:pt>
                  <c:pt idx="6">
                    <c:v>Trimestre3</c:v>
                  </c:pt>
                  <c:pt idx="7">
                    <c:v>Trimestre4</c:v>
                  </c:pt>
                  <c:pt idx="8">
                    <c:v>Trimestre1</c:v>
                  </c:pt>
                  <c:pt idx="9">
                    <c:v>Trimestre2</c:v>
                  </c:pt>
                  <c:pt idx="10">
                    <c:v>Trimestre3</c:v>
                  </c:pt>
                  <c:pt idx="11">
                    <c:v>Trimestre4</c:v>
                  </c:pt>
                  <c:pt idx="12">
                    <c:v>Trimestre1</c:v>
                  </c:pt>
                  <c:pt idx="13">
                    <c:v>Trimestre2</c:v>
                  </c:pt>
                  <c:pt idx="14">
                    <c:v>Trimestre3</c:v>
                  </c:pt>
                  <c:pt idx="15">
                    <c:v>Trimestre4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KPIs!$C$64:$C$84</c:f>
              <c:numCache>
                <c:formatCode>General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11446.341499999997</c:v>
                </c:pt>
                <c:pt idx="9">
                  <c:v>16084.905500000004</c:v>
                </c:pt>
                <c:pt idx="10">
                  <c:v>16153.504599999986</c:v>
                </c:pt>
                <c:pt idx="11">
                  <c:v>38042.179199999933</c:v>
                </c:pt>
                <c:pt idx="12">
                  <c:v>21772.230300000003</c:v>
                </c:pt>
                <c:pt idx="13">
                  <c:v>17165.757000000005</c:v>
                </c:pt>
                <c:pt idx="14">
                  <c:v>26913.445099999997</c:v>
                </c:pt>
                <c:pt idx="15">
                  <c:v>27656.080700000013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68-4B21-A70D-3C653A600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136015"/>
        <c:axId val="1537151823"/>
      </c:lineChart>
      <c:catAx>
        <c:axId val="153713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37151823"/>
        <c:crosses val="autoZero"/>
        <c:auto val="1"/>
        <c:lblAlgn val="ctr"/>
        <c:lblOffset val="100"/>
        <c:noMultiLvlLbl val="0"/>
      </c:catAx>
      <c:valAx>
        <c:axId val="153715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37136015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 d-analyse des ventes du commerce electronique.xlsx]KPIs!Tableau croisé dynamique12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KPIs!$C$88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KPIs!$B$89:$B$109</c:f>
              <c:multiLvlStrCache>
                <c:ptCount val="16"/>
                <c:lvl>
                  <c:pt idx="0">
                    <c:v>Trimestre1</c:v>
                  </c:pt>
                  <c:pt idx="1">
                    <c:v>Trimestre2</c:v>
                  </c:pt>
                  <c:pt idx="2">
                    <c:v>Trimestre3</c:v>
                  </c:pt>
                  <c:pt idx="3">
                    <c:v>Trimestre4</c:v>
                  </c:pt>
                  <c:pt idx="4">
                    <c:v>Trimestre1</c:v>
                  </c:pt>
                  <c:pt idx="5">
                    <c:v>Trimestre2</c:v>
                  </c:pt>
                  <c:pt idx="6">
                    <c:v>Trimestre3</c:v>
                  </c:pt>
                  <c:pt idx="7">
                    <c:v>Trimestre4</c:v>
                  </c:pt>
                  <c:pt idx="8">
                    <c:v>Trimestre1</c:v>
                  </c:pt>
                  <c:pt idx="9">
                    <c:v>Trimestre2</c:v>
                  </c:pt>
                  <c:pt idx="10">
                    <c:v>Trimestre3</c:v>
                  </c:pt>
                  <c:pt idx="11">
                    <c:v>Trimestre4</c:v>
                  </c:pt>
                  <c:pt idx="12">
                    <c:v>Trimestre1</c:v>
                  </c:pt>
                  <c:pt idx="13">
                    <c:v>Trimestre2</c:v>
                  </c:pt>
                  <c:pt idx="14">
                    <c:v>Trimestre3</c:v>
                  </c:pt>
                  <c:pt idx="15">
                    <c:v>Trimestre4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KPIs!$C$89:$C$109</c:f>
              <c:numCache>
                <c:formatCode>General</c:formatCode>
                <c:ptCount val="16"/>
                <c:pt idx="0">
                  <c:v>1028</c:v>
                </c:pt>
                <c:pt idx="1">
                  <c:v>1523</c:v>
                </c:pt>
                <c:pt idx="2">
                  <c:v>2159</c:v>
                </c:pt>
                <c:pt idx="3">
                  <c:v>2871</c:v>
                </c:pt>
                <c:pt idx="4">
                  <c:v>990</c:v>
                </c:pt>
                <c:pt idx="5">
                  <c:v>1604</c:v>
                </c:pt>
                <c:pt idx="6">
                  <c:v>2241</c:v>
                </c:pt>
                <c:pt idx="7">
                  <c:v>3144</c:v>
                </c:pt>
                <c:pt idx="8">
                  <c:v>1232</c:v>
                </c:pt>
                <c:pt idx="9">
                  <c:v>2234</c:v>
                </c:pt>
                <c:pt idx="10">
                  <c:v>2777</c:v>
                </c:pt>
                <c:pt idx="11">
                  <c:v>3567</c:v>
                </c:pt>
                <c:pt idx="12">
                  <c:v>1809</c:v>
                </c:pt>
                <c:pt idx="13">
                  <c:v>2574</c:v>
                </c:pt>
                <c:pt idx="14">
                  <c:v>3397</c:v>
                </c:pt>
                <c:pt idx="15">
                  <c:v>4723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6D-4912-A70A-203D3F4B0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160559"/>
        <c:axId val="1537164719"/>
      </c:lineChart>
      <c:catAx>
        <c:axId val="153716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37164719"/>
        <c:crosses val="autoZero"/>
        <c:auto val="1"/>
        <c:lblAlgn val="ctr"/>
        <c:lblOffset val="100"/>
        <c:noMultiLvlLbl val="0"/>
      </c:catAx>
      <c:valAx>
        <c:axId val="153716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3716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 d-analyse des ventes du commerce electronique.xlsx]KPIs!Tableau croisé dynamique13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KPIs!$C$113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KPIs!$B$114:$B$134</c:f>
              <c:multiLvlStrCache>
                <c:ptCount val="16"/>
                <c:lvl>
                  <c:pt idx="0">
                    <c:v>Trimestre1</c:v>
                  </c:pt>
                  <c:pt idx="1">
                    <c:v>Trimestre2</c:v>
                  </c:pt>
                  <c:pt idx="2">
                    <c:v>Trimestre3</c:v>
                  </c:pt>
                  <c:pt idx="3">
                    <c:v>Trimestre4</c:v>
                  </c:pt>
                  <c:pt idx="4">
                    <c:v>Trimestre1</c:v>
                  </c:pt>
                  <c:pt idx="5">
                    <c:v>Trimestre2</c:v>
                  </c:pt>
                  <c:pt idx="6">
                    <c:v>Trimestre3</c:v>
                  </c:pt>
                  <c:pt idx="7">
                    <c:v>Trimestre4</c:v>
                  </c:pt>
                  <c:pt idx="8">
                    <c:v>Trimestre1</c:v>
                  </c:pt>
                  <c:pt idx="9">
                    <c:v>Trimestre2</c:v>
                  </c:pt>
                  <c:pt idx="10">
                    <c:v>Trimestre3</c:v>
                  </c:pt>
                  <c:pt idx="11">
                    <c:v>Trimestre4</c:v>
                  </c:pt>
                  <c:pt idx="12">
                    <c:v>Trimestre1</c:v>
                  </c:pt>
                  <c:pt idx="13">
                    <c:v>Trimestre2</c:v>
                  </c:pt>
                  <c:pt idx="14">
                    <c:v>Trimestre3</c:v>
                  </c:pt>
                  <c:pt idx="15">
                    <c:v>Trimestre4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KPIs!$C$114:$C$134</c:f>
              <c:numCache>
                <c:formatCode>General</c:formatCode>
                <c:ptCount val="16"/>
                <c:pt idx="0">
                  <c:v>282</c:v>
                </c:pt>
                <c:pt idx="1">
                  <c:v>392</c:v>
                </c:pt>
                <c:pt idx="2">
                  <c:v>564</c:v>
                </c:pt>
                <c:pt idx="3">
                  <c:v>755</c:v>
                </c:pt>
                <c:pt idx="4">
                  <c:v>260</c:v>
                </c:pt>
                <c:pt idx="5">
                  <c:v>444</c:v>
                </c:pt>
                <c:pt idx="6">
                  <c:v>592</c:v>
                </c:pt>
                <c:pt idx="7">
                  <c:v>806</c:v>
                </c:pt>
                <c:pt idx="8">
                  <c:v>332</c:v>
                </c:pt>
                <c:pt idx="9">
                  <c:v>594</c:v>
                </c:pt>
                <c:pt idx="10">
                  <c:v>741</c:v>
                </c:pt>
                <c:pt idx="11">
                  <c:v>913</c:v>
                </c:pt>
                <c:pt idx="12">
                  <c:v>494</c:v>
                </c:pt>
                <c:pt idx="13">
                  <c:v>692</c:v>
                </c:pt>
                <c:pt idx="14">
                  <c:v>907</c:v>
                </c:pt>
                <c:pt idx="15">
                  <c:v>1226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5-4E39-9B4F-10AB46425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281615"/>
        <c:axId val="1497284943"/>
      </c:lineChart>
      <c:catAx>
        <c:axId val="149728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97284943"/>
        <c:crosses val="autoZero"/>
        <c:auto val="1"/>
        <c:lblAlgn val="ctr"/>
        <c:lblOffset val="100"/>
        <c:noMultiLvlLbl val="0"/>
      </c:catAx>
      <c:valAx>
        <c:axId val="149728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9728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 d-analyse des ventes du commerce electronique.xlsx]KPIs!Tableau croisé dynamique14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KPIs!$C$139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KPIs!$B$140:$B$160</c:f>
              <c:multiLvlStrCache>
                <c:ptCount val="16"/>
                <c:lvl>
                  <c:pt idx="0">
                    <c:v>Trimestre1</c:v>
                  </c:pt>
                  <c:pt idx="1">
                    <c:v>Trimestre2</c:v>
                  </c:pt>
                  <c:pt idx="2">
                    <c:v>Trimestre3</c:v>
                  </c:pt>
                  <c:pt idx="3">
                    <c:v>Trimestre4</c:v>
                  </c:pt>
                  <c:pt idx="4">
                    <c:v>Trimestre1</c:v>
                  </c:pt>
                  <c:pt idx="5">
                    <c:v>Trimestre2</c:v>
                  </c:pt>
                  <c:pt idx="6">
                    <c:v>Trimestre3</c:v>
                  </c:pt>
                  <c:pt idx="7">
                    <c:v>Trimestre4</c:v>
                  </c:pt>
                  <c:pt idx="8">
                    <c:v>Trimestre1</c:v>
                  </c:pt>
                  <c:pt idx="9">
                    <c:v>Trimestre2</c:v>
                  </c:pt>
                  <c:pt idx="10">
                    <c:v>Trimestre3</c:v>
                  </c:pt>
                  <c:pt idx="11">
                    <c:v>Trimestre4</c:v>
                  </c:pt>
                  <c:pt idx="12">
                    <c:v>Trimestre1</c:v>
                  </c:pt>
                  <c:pt idx="13">
                    <c:v>Trimestre2</c:v>
                  </c:pt>
                  <c:pt idx="14">
                    <c:v>Trimestre3</c:v>
                  </c:pt>
                  <c:pt idx="15">
                    <c:v>Trimestre4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KPIs!$C$140:$C$160</c:f>
              <c:numCache>
                <c:formatCode>General</c:formatCode>
                <c:ptCount val="16"/>
                <c:pt idx="0">
                  <c:v>33.108608776844044</c:v>
                </c:pt>
                <c:pt idx="1">
                  <c:v>60.848860877684388</c:v>
                </c:pt>
                <c:pt idx="2">
                  <c:v>72.082219463543083</c:v>
                </c:pt>
                <c:pt idx="3">
                  <c:v>69.3571265172735</c:v>
                </c:pt>
                <c:pt idx="4">
                  <c:v>37.799992997198849</c:v>
                </c:pt>
                <c:pt idx="5">
                  <c:v>38.560527544351096</c:v>
                </c:pt>
                <c:pt idx="6">
                  <c:v>70.184397759103547</c:v>
                </c:pt>
                <c:pt idx="7">
                  <c:v>100.58050632374172</c:v>
                </c:pt>
                <c:pt idx="8">
                  <c:v>38.896017740429514</c:v>
                </c:pt>
                <c:pt idx="9">
                  <c:v>68.729997665732895</c:v>
                </c:pt>
                <c:pt idx="10">
                  <c:v>97.871348145318649</c:v>
                </c:pt>
                <c:pt idx="11">
                  <c:v>128.85530409133341</c:v>
                </c:pt>
                <c:pt idx="12">
                  <c:v>57.303669467787145</c:v>
                </c:pt>
                <c:pt idx="13">
                  <c:v>50.390178253119394</c:v>
                </c:pt>
                <c:pt idx="14">
                  <c:v>137.7365429505135</c:v>
                </c:pt>
                <c:pt idx="15">
                  <c:v>140.11211505814452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A1-4192-9A16-8FC1C6880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277039"/>
        <c:axId val="1497265807"/>
      </c:lineChart>
      <c:catAx>
        <c:axId val="149727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97265807"/>
        <c:crosses val="autoZero"/>
        <c:auto val="1"/>
        <c:lblAlgn val="ctr"/>
        <c:lblOffset val="100"/>
        <c:noMultiLvlLbl val="0"/>
      </c:catAx>
      <c:valAx>
        <c:axId val="149726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9727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 d-analyse des ventes du commerce electronique.xlsx]Chart sales!Tableau croisé dynamique15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'Chart sales'!$C$2</c:f>
              <c:strCache>
                <c:ptCount val="1"/>
                <c:pt idx="0">
                  <c:v>Bénéfice nette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'Chart sales'!$A$3:$A$15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'Chart sales'!$C$3:$C$15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50-47A0-BDC0-E53E2D334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282863"/>
        <c:axId val="1497273711"/>
      </c:areaChart>
      <c:barChart>
        <c:barDir val="col"/>
        <c:grouping val="clustered"/>
        <c:varyColors val="0"/>
        <c:ser>
          <c:idx val="0"/>
          <c:order val="0"/>
          <c:tx>
            <c:strRef>
              <c:f>'Chart sales'!$B$2</c:f>
              <c:strCache>
                <c:ptCount val="1"/>
                <c:pt idx="0">
                  <c:v>Ventes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sales'!$A$3:$A$15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'Chart sales'!$B$3:$B$15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50-47A0-BDC0-E53E2D334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497267471"/>
        <c:axId val="1497264143"/>
      </c:barChart>
      <c:catAx>
        <c:axId val="149726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97264143"/>
        <c:crosses val="autoZero"/>
        <c:auto val="1"/>
        <c:lblAlgn val="ctr"/>
        <c:lblOffset val="100"/>
        <c:noMultiLvlLbl val="0"/>
      </c:catAx>
      <c:valAx>
        <c:axId val="149726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97267471"/>
        <c:crosses val="autoZero"/>
        <c:crossBetween val="between"/>
      </c:valAx>
      <c:valAx>
        <c:axId val="149727371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97282863"/>
        <c:crosses val="max"/>
        <c:crossBetween val="between"/>
      </c:valAx>
      <c:catAx>
        <c:axId val="14972828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72737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 d-analyse des ventes du commerce electronique.xlsx]Sale share!Tableau croisé dynamique27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 share'!$B$3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4DD-4E31-BBE4-D404B1CF05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DD-4E31-BBE4-D404B1CF05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4DD-4E31-BBE4-D404B1CF05E1}"/>
              </c:ext>
            </c:extLst>
          </c:dPt>
          <c:cat>
            <c:strRef>
              <c:f>'Sale share'!$A$4:$A$7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 share'!$B$4:$B$7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DD-4E31-BBE4-D404B1CF0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sub_cat'!$B$12</c:f>
              <c:strCache>
                <c:ptCount val="1"/>
                <c:pt idx="0">
                  <c:v>Ventes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sub_cat'!$A$13:$A$18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'Top 5 sub_cat'!$B$13:$B$18</c:f>
              <c:numCache>
                <c:formatCode>General</c:formatCode>
                <c:ptCount val="6"/>
                <c:pt idx="0">
                  <c:v>330007.0539999996</c:v>
                </c:pt>
                <c:pt idx="1">
                  <c:v>328449.10300000047</c:v>
                </c:pt>
                <c:pt idx="2">
                  <c:v>223843.60800000018</c:v>
                </c:pt>
                <c:pt idx="3">
                  <c:v>206965.53199999998</c:v>
                </c:pt>
                <c:pt idx="4">
                  <c:v>203412.73300000004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0C-40EE-9D27-B2F66404D77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537162639"/>
        <c:axId val="1537163471"/>
      </c:barChart>
      <c:catAx>
        <c:axId val="153716263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37163471"/>
        <c:crosses val="autoZero"/>
        <c:auto val="1"/>
        <c:lblAlgn val="ctr"/>
        <c:lblOffset val="100"/>
        <c:noMultiLvlLbl val="0"/>
      </c:catAx>
      <c:valAx>
        <c:axId val="153716347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37162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Bénéfice par catégorie</cx:v>
        </cx:txData>
      </cx:tx>
      <cx:spPr>
        <a:gradFill flip="none" rotWithShape="1">
          <a:gsLst>
            <a:gs pos="0">
              <a:schemeClr val="tx2">
                <a:lumMod val="75000"/>
                <a:lumOff val="25000"/>
              </a:schemeClr>
            </a:gs>
            <a:gs pos="46000">
              <a:schemeClr val="tx2">
                <a:lumMod val="75000"/>
                <a:lumOff val="2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2700000" scaled="1"/>
          <a:tileRect/>
        </a:gradFill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100" b="1" i="0" u="none" strike="noStrike" baseline="0">
              <a:solidFill>
                <a:schemeClr val="bg2"/>
              </a:solidFill>
              <a:latin typeface="Calibri"/>
              <a:ea typeface="Calibri"/>
              <a:cs typeface="Calibri"/>
            </a:rPr>
            <a:t>Bénéfice par catégorie</a:t>
          </a:r>
        </a:p>
      </cx:txPr>
    </cx:title>
    <cx:plotArea>
      <cx:plotAreaRegion>
        <cx:series layoutId="waterfall" uniqueId="{F0C00D56-016F-442E-9825-6A6136646249}">
          <cx:tx>
            <cx:txData>
              <cx:f>_xlchart.v1.1</cx:f>
              <cx:v>Profit</cx:v>
            </cx:txData>
          </cx:tx>
          <cx:spPr>
            <a:solidFill>
              <a:schemeClr val="accent1"/>
            </a:solidFill>
          </cx:spPr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bg2"/>
                    </a:solidFill>
                  </a:defRPr>
                </a:pPr>
                <a:endParaRPr lang="fr-FR" sz="900" b="0" i="0" u="none" strike="noStrike" baseline="0">
                  <a:solidFill>
                    <a:schemeClr val="bg2"/>
                  </a:solidFill>
                  <a:latin typeface="Calibri"/>
                  <a:ea typeface="Calibri"/>
                  <a:cs typeface="Calibri"/>
                </a:endParaRPr>
              </a:p>
            </cx:txPr>
            <cx:visibility seriesName="0" categoryName="0" value="1"/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2"/>
                </a:solidFill>
              </a:defRPr>
            </a:pPr>
            <a:endParaRPr lang="fr-FR" sz="900" b="0" i="0" u="none" strike="noStrike" baseline="0">
              <a:solidFill>
                <a:schemeClr val="bg2"/>
              </a:solidFill>
              <a:latin typeface="Calibri"/>
              <a:ea typeface="Calibri"/>
              <a:cs typeface="Calibri"/>
            </a:endParaRPr>
          </a:p>
        </cx:txPr>
      </cx:axis>
      <cx:axis id="1" hidden="1">
        <cx:valScaling/>
        <cx:tickLabels/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_xlchart.v5.6</cx:f>
        <cx:nf>_xlchart.v5.5</cx:nf>
      </cx:numDim>
    </cx:data>
  </cx:chartData>
  <cx:chart>
    <cx:title pos="t" align="ctr" overlay="0">
      <cx:tx>
        <cx:txData>
          <cx:v> Ventes par région </cx:v>
        </cx:txData>
      </cx:tx>
      <cx:spPr>
        <a:gradFill flip="none" rotWithShape="1">
          <a:gsLst>
            <a:gs pos="0">
              <a:schemeClr val="tx2">
                <a:lumMod val="85000"/>
                <a:lumOff val="15000"/>
              </a:schemeClr>
            </a:gs>
            <a:gs pos="46000">
              <a:schemeClr val="tx2">
                <a:lumMod val="75000"/>
                <a:lumOff val="25000"/>
              </a:schemeClr>
            </a:gs>
            <a:gs pos="100000">
              <a:schemeClr val="tx1">
                <a:lumMod val="50000"/>
                <a:lumOff val="50000"/>
              </a:schemeClr>
            </a:gs>
          </a:gsLst>
          <a:lin ang="2700000" scaled="1"/>
          <a:tileRect/>
        </a:gradFill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100" b="1">
              <a:solidFill>
                <a:schemeClr val="bg2"/>
              </a:solidFill>
            </a:defRPr>
          </a:pPr>
          <a:r>
            <a:rPr lang="fr-FR" sz="1100" b="1" i="0" u="none" strike="noStrike" baseline="0">
              <a:solidFill>
                <a:schemeClr val="bg2"/>
              </a:solidFill>
              <a:latin typeface="Calibri"/>
              <a:ea typeface="Calibri"/>
              <a:cs typeface="Calibri"/>
            </a:rPr>
            <a:t> Ventes par région </a:t>
          </a:r>
        </a:p>
      </cx:txPr>
    </cx:title>
    <cx:plotArea>
      <cx:plotAreaRegion>
        <cx:series layoutId="regionMap" uniqueId="{0276C406-D14B-4B70-BEE9-436C6002DB5E}">
          <cx:tx>
            <cx:txData>
              <cx:f>_xlchart.v5.5</cx:f>
              <cx:v>Ventes</cx:v>
            </cx:txData>
          </cx:tx>
          <cx:dataId val="0"/>
          <cx:layoutPr>
            <cx:geography cultureLanguage="fr-FR" cultureRegion="FR" attribution="Avec Bing">
              <cx:geoCache provider="{E9337A44-BEBE-4D9F-B70C-5C5E7DAFC167}">
                <cx:binary>7H3pcttIsu6rOPz7QF0LUKiamJ6IBkBS1GpZ8tZ/ELQkY0cBVdjf4D7KfY7zYjchkrIIS5pxUCdu
MOJwOtzjBllI1FeZlfllVuKft90/btP7lXrXZWmu/3Hb/fk+rKriH3/8oW/D+2ylj7LoVkktf1RH
tzL7Q/74Ed3e/3GnVm2UB38QhM0/bsOVqu679//6J4wW3MszebuqIplf1feq/3iv67TSr1x79tK7
1V0W5V6kKxXdVvjP9+dRnt9rWa3ev7vPq6jqb/ri/s/3O197/+6P6WC/3PhdCrJV9R381mRH1BTY
pIKjhw9+/y6VebC5bAjzCAtOESVke9OLVQY/fJTlv9799/+pVpU2PuWR3n7nOcEexFrd3al7reHR
Hv798jg7DwVfu3j/7lbWeTXOZgAT++f7ndtGWrrry64cn+vT9cNE/LGLxr/+OfkPMDWT//IEsOk8
/rtLv+DlSsDrtopu6+q1iflNxPCRZVvYotR6FjGbHNmUE46Jtb3pGrEn0uyJ2csjTVBzbw4QtUt1
H8h8O3fPreTfBIweCcoZZ5SJ9WdXxTBBR5bFMaage2u9XgO2FmRPrJ4dZALT5ccDhOmvdPV9lb2h
KaSgOIyZhBB7FyDOjriJKCWIPAL4FKeNJHsC9fwoE6T+OjtApLz7dNWu1P12de+vUlQcIcRtRqj1
iMjTXcu2jkxQOJNivr4+MYVbifaE7IVhJph5swPE7PO9ymT+ltuWeYRsi8D/6K52wX7FGGGCcfos
VhtJ9oTq+VEmSH0+xO3qPNJa1ip6Q+3iR5TZFkcmXnsY4Po91S5BjkzbpjYm+FnEthLtCdkLw0ww
O788QO06j27DKFi9pZNhHnHbtIXNN5jwXcy4BV4hErYQm+tsu1627vxaor0xe3aYKWbLA8TsLxUN
Mn9Lf8M8IgLiKo7NtRpN3A6MMVhG0xLMYtvQbMftWAu0J2Kbx5qMMgHsr78PELBrWVfhO3elZBq9
KW7gzyMqTII35nGyoXF0xIWJwKF/XtU2Et2/u6vfXdd3k5lfI/yci/R8/Pz6aBMcr90DxPEySVeh
fFNP3zqyODVNtomg0ZT0sI8sBKQHssFePnx2jeVWoj2he2GYCWaXp4eIWRjJ7Zw9t5Z/M4JGRya2
LCxstIZjurlB5IYEtalprx0W0MinlvISpNkXq1+HmOJ0fIA4/aWSVa5Xejtf+2NFwRERQCZSvAnN
JliNziMVgCb4lw+fSWi2lWhPvF4YZoLZX4dIfLirNPohVR69pS9iHxHLZAy8wzUqE4sIW9kRwzax
sbnZ1LYrZsMtbmW63xO3x4ebDjRBzv3rALVtS+W/kz/euTKts+9viiEHv8SEAICau76/bR8hzIhg
dMOGwPWn5vFRrLv7R7H2hPE/GHICqHeIrgmAKNXq7g23OgogCm5ZyCTPKyIC3wVApmyyx21F2RO4
F4aZgOUeYtA9B6yiuzc0moQfWQLcEhM8xYfPxGhy2Oo4OCVkdCXHzwSytUBTQ/e7AcDzo0wAmx8i
b3xz372pZ4KBFKbchMBsDccELiGOKJD8wrY3ND94Lk/N5IM4e6rXc2NMoLr5eoA72+JequBNNzNg
hU3IYkJu+lmwOD0yTZPaEGevr090a/Hf/3eUaF/lemGYCWSLQ3RGlrJ9Q1toEqD3IaC2TfMRjx3O
mEJIjRDDaHN9wj+O0uypW88MMcFpeZA43QH7sbVE+8dnpnkEbiCyydaRn8RnGJtHzIJgmqNJZLYc
BdkXo2fGmILkHaD9+xhC1cm7pU5X+d0bYgUEMOFEWBu/XUywsqEUBHOORpL44TMxgk+l2hO4V4aa
4PfxEMn9ZQocsXy9fum3OSsMOgaO+obdF7tBGRdH2ISaEIv/TGE/9Ta2Eu2J2wvDTDBbHqJ7eCHV
/wy/DxEWBQNoQb7s4TPJy9iAHLegooet0zJospU9ZeRBxrck+J8ZboLkhXuA1vPi/rta6eQt3RGw
jEBWUdveYDRNYYsjjmETHJnKh89kr9tKtKf2vTDMFLNDLBBZ5nfR6k3TauJozE2bfEsMw2b21IOE
KixIlUJCBuqwnoNsI9CeiD0/ygSw5SEWo56+NdHPgd0wQYXsTdIF7+IloIqEIwyZgM0GB2b06Qa3
lmdPuJ4dZILW6fUBmsQv97p69zmCEPZteX4OYTWxgCTecByTvQ1y1wysJhXoZ277KWgbie6Ny9vb
6A6urNJ9Q+z/YMgJoF8+HyCgF/ftu+NVVugwestKSJMeMW4xLLbV4BOrOYYIsAkSgTaJHdgInwK6
I9aeyvjaWBMIL44PEMJTmLj6Num3M7h/ME6h0IDYhDPrJ+W4s+dZsOfZUGuHNwzyxE3ZSrQncC8M
M8Hs9NsBYvall3CGJng7yIDogqAAClZfyG+DVwnV/Ng0ge5ahw/be68zpRuB9kTs+VEmgH05RMA+
3Oe57tNm9ab7njnWZEF6e+Pto2nFD6RIOeV89GXWoAHT8tRMPpFq3/3ulaEm+H04RLpy3ARO7pW+
f0MzCehhcEmERTdeySSas4GytLkFB/HW4IlJgvunTHuq3YsDTZC7ODlAU3km60i/cUyHjgTE2YiB
g7I1hk/3N4FBLTGHGtiN2k2A24q0r869NM4EtrNDVLgvkb6VuY7etpicwWEMi7INLGI3tAPu0oZE
qQVpgnUoDk7nU2v5KNKe6vbSOBPYviwPUNvO4XTNm/InJlT5wJlQKJJ8PgOHEZRwmRYmbKwPegrX
RpQ9wXp+lAlU5zeHCNUqyu+3U7a/029acOR6LOx/Qow8NYpMHBHMsAn51LXNnMI1irMvWM+MMYXq
EFnJ85Xq3zYHNxZkQYwGWO3aQJtBzTGwKHAQYI3SxAZuJdkbqPUDTYaZYuUdoFp9WQEXkgfVm561
tqFSHFMguDaV+xN+a33WGipLtmfbgLR8agp/yjSZ8PWXnlP+549lvDjQBLkvh+hynK+0Xt2Gtb6v
Kr2dwOfm5jdTpuQISoyhpgdOqj18AJynhhG4LIYs2OT4hErekWdP4F4ba4Ld+UFiB8dFx3+KIno7
5Maj8wQOZD/msifGEhxGOMRGoKh1k7uZpEzHo54bofaF78WRpuBdH6DJXKe8vVXytj1gwGhCZSSc
WNucwJ6gBwEcVE6ORxV/RnFPjeZanvE42zP56d81nK8ONsHw4hC3vYv7ZvWWVcjQC4FaDPjGbbnC
pEgIYwbKB/UKNlQKjZ/JlreWZ0+1e3aQKVqHmrY5v++i2zcswYMjUnB4FM7Pm5viBHAdn+5zGLEj
DOcPBWjk1kavyeMLWTf3q9oYJSrrfYOA10ebond+APbytQ5RTw3Rzvd+s2MW6Bv4IFDoSn8eNnyK
HpSRQ9YbzmdsA4NJ+LbTtuploZ53K3d+vPMUh9APa6RPv0mVbBf1m7iMEIERc2zO8/CZqBI0ggG3
A0GCdBOlTRyPrUR7m7/1g02GmarQtwNQoR2Zoefc+hT9m7scYAIpgAK56XX0PI3TwOUgFEH1P5uo
z0//YP+z86+NtTMPMA2H6GrcQC4Nmu3dvyF5RS3ohQXJarRxJtAkFQNVWtSkkB2FeODhM9nBHkWa
qMpTQ7gz9euOir+0DXxpnJ3f/vn+5hArtT5Vq/DtTOToH0JQDTUgm24HE8Qe2ozYkIMhbGIcRzn2
hOmZISYIfbo5QKP4P1CYBVUDmHABjZfWBnHixdtQuAXZawtObjxLN26rqPbE64VhJph9/v9CfLzc
qPOxwam3qlazh86oT3p1vn512+Rz8tMNK/ish7K2Vcu7P98TKMwBdXrsuDoOssMnTlzsrVY/+e39
Sld/vjcwotDSDg5QQeU5pEvNsai8hRrAh0vgUY65OBNaegobiJT37/Kx9v3P91A/BKdKqS04wWOZ
kAmbpR7b3sAlDGoP2yenY9sMAmcNHnvTfpBpDx0uH+dl8/d3eZ19kFFe6T/fWzBQsf7aKKsFeUC4
PZxVMKG2hQnLRHD9dvUR+Fv4Nv6vMjbToQ3y+EyROupXpjQt7eSmXZkzFAojFw5tVRv3xxGVOjOW
koSFpVxh2fmxbCO0YIbu7xQN6sw1UGG5Xdw3w2mXM/u+VKntRcxmaiiP8ypgiWZOkra9eW3ocOB1
4DQ1IYW+S+1cpQ7qA25bs2QY4lBcosio7KsGIidMZwWrVNFf01z5lcvapkLfUtqmUe8MpkFqV4US
5dlJxI3W7bhtOKTJrH5InGCwki48Y01eFvw6JPYg29gdm8SQGc7MalBOnBeZvtHg+uMZj02aoi9R
aVdDvciLhpPM1SjL0WmEo6SeDai8DQ2t5nZZ9B8skua2O/RtDD9lvTH8XeTIjiDkgqW1Wfc7qN3K
oldREG6aCj/+9V83MoN/Hn7z8z+OPYl//g2aj62bGb/6LTjROcacevqlUZrHsX62zx1X/qOoE11a
tz9+QdFevfgfayEG//EVLfylJmWjgOPPNgpoj12dCFhfOFUKyR44/vGogBBEjKluDi6NDX1Nxr66
G/0zQcnA1YHd0xJkon+QN4LhIPYQwHtiaMDwO/oHOr2rgKYA5ht68kEzZk5sOFc0UUBSqjyjtaWO
RWNE1M0VrWag5So5Df3GOu2QKpvrwNL+iURRWC8bUPSrsDCabJHEuE9cpZo0c8JERK7t19TxaxU7
pOgCNwh8M7oSjUYLO8mpE4gydofOaC+CBIfUw73v33Qkt76yvFmluHcDGOqmKX3rukrkcKWVuJFF
ELtpXiSmI1nqa8fCtnYUjYfzujWt3OExxx81k9Spigp9FQmOmWMYEfmY521yolVTzWTGI5cV8MOW
2cYMwofuIuuk9rCB8Ud/IMYs04b4oYmSyCkk7VqnyQa1DJo4U47ZJcWKNriaDa0W7mDq2HmYqGQo
uafs8DvgH7mGoeHXLW7U0krUwBdjtbR046xeDklsujat4YfaajXxSF70scMykYkvTTyUgZunHH21
s2o4Z0UjXKjsHI4z1A3HVavVsjFquDvmbevksdHPdVQJt40krZ2wEspyzCgiidNqOhyrmNeZR4rA
+FbX1LrmVZxlDqspPlNcC7RoLZx+7pPU5l4T1PiryrgROUmHYLQ0C7tLXqTGjyFshdvR0j9Jwi68
M1LdXRQW54sH+fQoFaxs1Tsx/LkkaQVg5NnQuDaz83aOVJ0v6rpvXMmLYR5JmGTN+2qWD00dOnYV
kbOA45qFTl0lSXvGiB+Gx36Kk+GYQe9yOg8tO4kWdKBSOrE/GE5uyORkMOWyUWZFnCpu6nkVBeRr
YSDO5rjoOVrAUhmO6yqDtcCL5CSutfbg7pErtLaimWlb1rXMhvSzMmh6HRaq/1oWoT7jORU38dDw
eUiJYl6ZlfQkt+rg1C/N8EvcF9RJRW+dGgWAzVmcwG5SWZHbSHjIeLCMmTUQnS9g1zOdxCqr1mGi
Yk4XF8O3IW/7BTe1WKQpoT9aRtvC9VWWSQfToQu9gMRRMhcxqsKLJJUwlqjTYs4kIy1xTdoAwk6j
pB3PqiDRH/1M9OfR0CYulUnkDRXyzzOWRZ3bBC1f4ErguUpD+jmtebLIeGdIJ2GhSL2uijK+SDDS
15U0v1pVWp9lFvqS866P3b4p29CJ68EYZk2SnmeBP1SuxozNIz74LhzdKNwaJflJ4ENI50Q1V5fD
kMoPmg3ZlTYom7d9n32wIhOf1AFs4ZiUwSyzmXk82KyaEWEOJ6FZJqmTkJa6bWrRTx1myLGynneO
rxgoatfWjqkTUAySR7CoWj+Z51XTzYisTNis/Xhw61Ybi7Kg+rymIr7sOE1Oc6O1PlRWQGZN2FTw
RVuj2gmy1I8dDn3pz1JRRrXXdsj+2gxGdO5jHNz2Ko7BP5NL1QP0QyESL4fG260TYxnGTh9TlrsI
frMaSgFKb8Sqy48DmZXXpUBFPGsbHM7qsKGRYyT58KmzejQb4jK8aGihTgZUyM8Gs/oFKcGtmtHe
kJWjggIZs7wfcOE0aWV6JMz1jNa5hUGVrRY7ddoir2GsP239Ql6F3aC/CHh+ujT9oYuXRSZt7bEh
UCe1H4eu0bN6cJKWJ5WT5VYEz1/WtTuEtsSunRfKVSkJb5gdoMHtUpW4RGXxaVPFSe82KgodFBMW
OZQV2lWi6RYhCnK37bOVBN9jpqKeLKVf2heyr42bJEnB+NckHOai7WIKt0irwh34oD4oniQndt5w
T7ZgzAlrwCppVvvfHixLmVT+D9FlyUkqQUMJHjBaa1EBp1uvuwFslGoz7jEDgVltiGzAavSwwyjJ
8kUXgHku8pSYoA4t+Yit8UZVqDovJxokSZtkOG9R2xRO2Boiv6AY9xdaJbL3pByqma7z4VxxbEGj
vP91l156K8TPoAULEzyYl72lSaPT0VVa/+QxVIF4xEQWvDcCDiaMiadHT2lsHgDtTCFLD82BocsA
g+DoaagCv+IcWguMV0CGp6EK8EkwHKAI9aC/4ykRAtnK3VCFWyDX6CchkAdoxt1QJSttrbuEtWc4
KtKuZA5vK3jxhwPHaCQ6lWtfPV577gnJ0gx9qR6c+uTBwSdrbx8oflD/VMWqgEDAXscFEcsLzSq3
jvMI127RdmY+N2mbZ26ei/44NtrWCN3cIiRrlqpOM91oZ6jqvCrO87SPc69pIq4d2PHyM8uPuxNp
ZA1axhHrz3sT/KyYlsVJbrCv4KQ0i1Y2dgD2THjCiouzONPRIou7GjuWlZCbkEVD7oK71xqOyNok
cLhqxKylZdl6qRoC6bCUdR+HpLFWqCB+4kD415xHKPTVjIQV2G7V1NHgCBqgdJF3TbroGpVyzxIy
WrIsAAsiRNXEru5RtCgNA/Z4VvTVolJJUztGaqRumJnJceGrdh4Pyh4c28hh4NyM/c7NGr+5JJaf
f6vaHn9sWZg3C1nFlRdq3QROUPSkc3XQD45OMuXFVtl8rZTZf/YHaTNXBWXRLTvJuwQ2HAse1PRR
Tb76aVyejQ7SQhOmZiZOmhkLihI7GquzVkpceFBp0s4Qo2HhRElrLZmv7c8i7rszUrVCL6LYLKt5
qBVKnQaWumfQukdXJUtmpDLybEGr1HeZtLrBaeLKdiIdx4ZrNVljO9B+XkkP1ablFKzJjkvph14X
NDWfk7ZtZ20VSzcLSBPMe1LB1gabCMS9WKftD9uP0GqwcDBPLOjyO0/8SM1QbvarDFLwZC5UZi1q
2RXXOFfhacKq9KtE4C/7qMGtWxhBdZw2YYA8ouzLLOuVB7bdn0F4a5duEaYYFg3ucDMLgrSc903Q
zUJbicvOKotF6avarUszOAmF39mOpFlyzVJqFY4V1ukdig25rPyYLKvMzjxo+uL/DdqgGnBpsfju
Zw2OnF5XTbIIqpLc+GlUL1uV2XOSNnboiNzX19xsblFrGV7T88HzueozBzQgWkq7oJnbBx04zwHj
+CxjqQmuq8W/QbsEsmh0yHzH0gPGntWQwNEkM6in/fLGMlN1UXI0fE+rzPfqMug/11GRHfuDDypo
GEjETmEMdNYUhr7sZZdflFYct04l4ziCYD/yXUsn3MOhLz+xoKyccctZ5iIKvlRlmnUOr/z0Y2IW
xNVDUiyaKltUksM6tH2zdiwzQVdWWNZuX3VUzGVukhYsi4/906LgsVNbVXGpMl/MNUPpfY6TflkK
eHlNF5ax03S9cHK/uo1RZHq0b1vX4pF5HKdCuNIkq67tv1ipstw8CUTniYbYKvFKagGOrVOUYVGz
D+BM+QHcNrFY3Svnf3fFl9+V9HNXhH0JUhUv74rbdz08pfDWv9kSCBbsigJ6wcGhaAxxJIN9acPg
AYEABYnM4tBfE5i9JwQCkPOwtcCBXEEhmB3JhZ+7IpyvhlpGC9hACzrIEeget6VQdqggeNnU5u9P
CTw4ELq7LY4EAsMYXmQC78QYN+AJgZDETRjjQZTHPevDr2CA88JjBQVD3Q0ZrE9bZdW8KPsPqSRD
66Zh40KDZOHmPirmMdAJsTPQAX/1ozoLnTxPmBsJ1N53FTM8DoO73KeJkwbVh5wbhgO739+mobhH
QUXneQD2tqcomKlOsN6BSYyO/QxCvLhq87Ouq4aLNLYgFOM1Go7tUvum60NQfwItpRKvln7nGHYa
OuA5lg4VTJ12JRAYLKOpY3RWvGhBOOJQxYqlPUT+Uhqq+piLwDxROvo7tkvja5Rmxk1Q5swxyw6C
XkGCWRFAuFhwXVwOneZe1umrhgd3lpHAQ/rwpDgkVybpIeQTSej1FjWcOMirBQqSH4WiUesgUUkv
R+CqWgUYc1JWxbwc4O5hQ64Y7ZAT2dV5JUsKHji5ijC/8Zv6HPsid8Iuv27LAZ91bRE7aZI3DuHt
+Ed2JvvszOTFVz+riDvgqjtJ+uBvwfwlK2XjpJReJX3yd2k1sWNLed3FxvAtSXPkFTQMvYQX9bxG
EPNGUe7CErzpqD/zbdhGEp+NIpQOs2BoUXZ0YQ82uqSJYczBrsvrQIv0M4QO5mfc0XxB87Rwy8Cn
c4Yh8surqnRClP3QQ/EB2hMNx75pnFRmX66kidVNAR6DE0Y+oS4t0lnLSfEhba1jnw8crGVVXvZN
qL6aCb9hOpIL2alogXUfnDE/sWeDLfCxKBmfgSfyKR0Ko3TAy/oUmH5wYmZS264d6OyKCL++NRBQ
Y65dInpVkZReZFEZYq8lYccdGZbDLA3za2rgbkYVbKYekfSjTisw0NzPPUpD5vqgOU4cNZEXpkbj
NllXioUqaZEsgwJjJ4h6IDaAHncq3jB5QXBXnwaBUdXzVhnWJ9tso1MzY+hvEx7c030VuVkUkwg2
sETKOebKVw7tenTa9qVVLWWMLPDg4qr/YeTWYCy4ktL/0Qu7PU+JoqET5GYyS+2IKgengVtkMb7+
X0P/nxh6LMCavmbpHw+LPTX1m19tbD3nEObAoXow92CoxtLWR1sPL8wbm/BCBMShk8L4GrafIRCk
eKCdF4JX3TBiC+ic8WjsoZUovDNgDIEgnoGUjsC/Y+zHAz1PQyBI6ULXUQoJG3hRHPBkZLz+JFsT
9aqtZYSB38x9IA/BacUfEejCOW/AFssy5pVjFTb6rg3bv7FDoZZ9lvsnhop8YGIJ0Dipjc8kggAe
WLrGJQ0G/oDzxLjhkAXxbMjuRDOJgNzEYdxd4tyo72NFwI6FQfrZBBs4K0YyNwgz/1wiMxzDfbvx
QKuUiwOk2kWVGcOxLDN2Xed1B4n8x835mf1uDPKe5KtgBqCklZgWTAPMKRRI7s5A3EMgJJuiWHYK
dx/A8ReLoK+FS6pqfC6Q+/X7QfT6y/0gcwcZOMS4DdV7u/cjkODrgiQplq2hqNMF6fdgaMHy+jAH
r99pkggYnwwO32Fo4QHV1phMw9uhZngAFzldtn4JdEwc9w6QnWBCqB9dNyQ1F30Y+x9fv+kzjwen
keDAC/gisEzH1oBPF1SMiG6zXKdLoIH7xDHG3IFGxLa8urOAWv79u1km5C4hz2HCyd7JZAaCw4s3
szhdYoggkvNcZcO8Ywq3l3Uqbl6/Fx79nslKETZoK3TqBb53zJPuPFqXBGmYJShalmGXwn4V+jr1
yjKTHld4cMIeePZa1fis1UlzPKR2VcwiDczn63L8OsNQngG9HuDYF5xCB6OyK0aKtd1nNY2XZZ1k
EEjqHujCAAgBwQqg1V6/2a9ryAJuBFgIaLbETWg1vXszVYqUVooBLYmH4Upypb3KAA0uwiIJl72O
rNizc5Hwf3Pf5x7SBi8U8tIMMtloYpeSIG6jgBXxMm9L4PsaQLOl9Zgrier49+5lCnhrDhT9QfE6
wAttRyf3MiMDMjyhiJYRLgOv7Ho7cQpIg5wGfUs/vT6f41hP1tDDvcbyDRP6PSM4YzkBL87AB1YG
rKGhH1rsSd/OTtIIMlHe6/eZUFvr+1A2tjJ4WK5kF7eapVox2UVLH4HT53VtDA9l9jlx/Aa42DCK
ssrpVCUjZ1BF7M9QFoTrLPP6Rakf1k/1NJKYrJ1RhvGNsBCbMJswNF07TY+TCHwYkKHRgVfgpiSQ
PTeCc5/22YkMuAXkMe3/jT1/mMLJFEPeEx6cQqMGOGsygbMJWCMH346WIYQZX1TMshM46NpfFHEe
LhQtcu1UBgT8Ttt3ge36LWS0li3LuzvM0lLdQq4uO0n83D8OkJGd+JEPfwyxcfU6Qs/JCXkjcA2g
Tgdirl/CLIv67WAbxjGiNvvegwet3KZMBUCUspYd50Zc2JCnMGx7Zsg2OUcN6VOH5r6/rBNpnopK
+Msu4vRCGEzbc9aEMvZkKOxm8bqsv65aaM4FxA2QruCRQDfD3dWEBORRgI2KlplAkCBOAuDY3Fzr
avb6fSZaDysGjtuNx4Og0w38Od0bIwPeCegbGqifMb8gIkjmOHkirdNUm9baq31xdU7N+cPNxoQ8
7I4WxLnTPHnPtaXNLgZzDrlxL+B+46G0qN0UVGXuQ7LVLYBkOcV1Z38zsjxYdNKq/s3EYmSNmri7
XDmlUC4Ah+gBaGhkvTu3qSoMAprhH9t1q/qlnRIwppXoaLEM6mK4guwb+m6FfgTBWQ2p674I4wD+
f6I4xLTIOtVB458IyMt+qBpBakeXMSSFyrSqI5ck2XCehpDrD6OSfBxS6v9oujr9zPt0OB9SBWlx
USp2bZddckIybp02CoHB1RlkYKw6YdcsLNBxhYF+C4F2rD1URMaNYbfDVQ9RHqSX87C5zBSCBmB+
j74PBrhx2iiApRVd7v+ARLQFNHVWZoOTN4V/PGhs6nlsh5AyprYafQSZmMjJS2KugGbEt1B9RD+1
lBal0/lNZri6880faVOZrZcBmRZC1jkOzwMKmg3FRYGHVRN9r0Mw3lIH1o9AGpy4eQZu48hJ8ADS
6iKo5yhk5qI1EThDud3pO27XZJYDv/+Nl63iHyWOYb2B9gfJPJECbl8UyrjiRIPtRLq2vw2mb3ld
IoJze/yttiSIAYG+OSujVreOHaXGjZC0P4d9Jv1cln17+TC9PmshS5qH6KqgZZicyAEYiqWPA0ZP
CMrCcyDxsnpWDmFczKB6C6xVjftTVQ1goTjujL9zmcCKlKiDnFqaYsiHRwXMXQ+sIKT1EApvzC4y
v9TAUBsuCVD+gSbEzr3YhHHaMArPWVUEni7t6LtCos2BI1d9sBCDSAdnPIJ+HQeUfuJ5o4hjEJjb
jJLoexpkZI6VNFfAtxspFDvoVDl+lA1XQLF3lVslqvuAmrK7jHqzCYFKx9HfKavANI0JP9wjM53R
cR1mrfRPeB23gduHvIIMd4fBgcGZHOZ5k8JaeiiWCNo+9aHoJNK9AymI4SqzDITcIQM/pw510bsx
PIB2sriF5LWGBTZDOixWYRugY9lxWL1WYnYflB928rgOIWJgljRuWAgciIMCsz8PjDQ+SXg6E4OR
eJ0yu0tpAP1dxTY+DtpBzoBVslzI6KqroAqjJeIqP22D1nSjLI08RjQ6xzQfTuoSsWMoEfJvgsqe
SbNOViXLk/Me7ub6vgWc+2AvkmgAUiT3uwWKYvqNc1C7wswWSPYVJJdr6iGjG1xoAEZczHI1F53M
XFPlaeLCrJLPImouoyDvT4BWn4dhSedtHcoTAUrihEZdOEnWCqfM4LHShCs3hDSu1zdV7RBt+k5l
md+Urel5kEWXqqu40zS0Gwl304UNh86tMvrEfJbNel2Q09RKXVQnlltUebtIRIbcZMChEw6IeaIw
BycS4Ucd9t9FQVZFbehZbGTU65mZO2T4f+yd2ZadOLa1n4gzQKiByx92F3tHbzvs8I1GhMOmRwKJ
Rnr6M3FWZdnOOulR/3XdZWNvQKhZa85vLWZyBXjj08CN7OGW6DZ3a4JTbdLkcxfTs4e5B/e3uoUp
tewayt/Ps7yoXhSfrCZ+X1K3nsu2wwZMtxipI+6WV3F8Y70ZHqKqNedgZs3Oe37diMElOqNdLUwK
z2oghfk6hI0+uUjVsJbkLIfMFXF9jhRVUSaDQlxPrMUNqRYabTY74j8wT+PDurRy2tuZpBcbRcMd
AiVa7haO/aIRYfsBvGDxYSLh8s7B6OkzZXRSZHr27qYRsBJkx8WBNjZ5q7tqvFrhp12VQ9rhooii
b8YifEzYsjwKwBT72E/Tfjt/WLbCaSzzSg/dvbHC5wIrrb2iAUUoQBol89EhFmk2Na3puck5gEBs
Rf2SQebCiSCKVJx0jdRnwvzbdQjzDqkP6XFaZqrzUZPuzoT2SbR+2EVLNd/SwSd1XrQqqXeWN7Q+
sJp0wGAMiIy6YffhtJoDF1Px0dbFcomndWcruZzrZQrtpjumn+N6NXBfYM2Dl8E+CWtkLM/xgLg9
I0tiTn7uMDFrxA5IEdrgoXWj2MOA+tSrhB3Czs7PE+2TbxYwlst4H5H3pGPi47r41B9DVgW5mxbA
I2pCPNavw0l7n96uwcAfxtY4UDJK54EdxAkZdHpK14jYTEfT+FWTJNnDjXXnwcY3oqPhTQrTsc1R
RnKNFuk9QpheHCfRpg+tHGSZyVjGSP7rkkKmGKP3QRVAfbBtesZLTd+tbPI7HMKtBbE00y+rD82D
sAFUg6E3u0QNZAdPai852M/MyYIdFxG0B57YGaJmRT80zqj7wpo462RUX8l6IDcYwWoXd3M+zDI6
zoxhYqf9DQpswxwwELkvhpad2CDi67QowMhpz95JNkS7LlnUsQ29PrTeJC+TxSNhoxny2Sxg/hKL
D9xAu2XJsZx70mb9EpmsMLJ46sM1vp3CRN2FXiLsT2PFM22Cut+7JlA0q2o4u5CXxTNrOEQcNRSX
NWCJ2klJ2ysXpO6rRTp+beEIPFgaQD2NNZjAHJQMznSaLmPeq5ndImPXx6YTAglApM7AAS1WF/zt
pe7aew1F+S4x63qKB1OmsAiSU7cCAVmSPsjmSCYXNazypp765EiLuXtt+kHwfaPT4SMt2HDgALa+
payDVaeFVlcBzPO9rtvxSRj9ucNP78dB0RZssSdtbqSfYW1TmHyIMQMIthNiWTSlsvlQ9mxHaz9d
IumqPFT1Hm+82jcd+QLbT++qScMRB/pp9n1RuBuRTupVRP18BrIDUyPFGTiUsT865uSOJo29j8LZ
vNZjgz17aHFqYBMYm8LmMxVDwz7A5+2F+YIerAnNQtqv5bcycENuKwPvoqC2R5pkg28DbPCblWly
Wy1s+hAUcn6lY5U8F1M6As/r0wD8V+iTzZN1XSu6HIpIfwo4dWdC6hScFp8/OhtVt2HTDbsgmVto
2EOtsmppohxRVHHriBM72w5QNcggr5hq1xh3ZdcT7evwBqp1u2ubBWeGIiDB8naaOEd0qcopi+ph
PUVysedo7PS0s5QobGfOF++SuCYuXxmZrhjAoDCPoA5hXrYpdh/jg/dVm4aHFEXse41D4RiH2p61
r6YvGrkRMoyy3fVBh1EYk+qzJNtUhqIU3pRCkz4TZFxPPIzlk2MkfgmIDr4RPi3XMnHFe9b7Oo8U
fnala/ohAnOWEXCxn6WmFcLJMM0HU31AYCz3VoJVK5vhkcdPReH7zIHuQx4mMam6p5D1YRYmwaOY
wRbUovd5KJID9QHPxt66HF5vl60ITnZClDCC+hF8BXLsrI+pytO1em3AaPV5gDw5m0qYQI4XJ7IG
5DDx5av1cXpELk/zYSTpoYkSkTcdPxPTAQOo5ijr2HRIirSACUyCnZCYzmG9RhfHuuPkoxev8cOl
mpIjcUOTwedvj9RW67uBkzInU1Lc1P38LdBhnA2+6zM+z+RcQdjdG6hZ5wq9ZU5pCHmArLPDeh6n
oy5t+NrYKM2Q4+PUQSB0ppOie5NWw6FbrLkO7VpfN9F6bHiBaB4BF7iyle/sst4tPIyykq78xMah
zMNuTpCa6B3gxRIHhJL3a2TCzLa1PiQWDUTGQO11oPwx4pXKuiH9PLqgO4xO84vV0A58AfxlMQ9T
HLxUnB6AUTjEKelt35lzFwzPS+fvpkaereIf9ChvsOVCMGore0HBwLd6KJ7ATDwK0h81oum8r9uX
NKyWo28gUgqbvsJjNbkfi2mXBhH7gM8FA7ZQ5HVNIwRWQYFNviRXLR/tDiz3oZ70ZS3Fkk0F/9LN
qc5IB1U7YwEygmKZpo/wQb+sM/CYeiKHQbTVkrvUFR9DbQqfjQDqznTUc+acyypVxccIiOZQfVrn
1YB4La/Z8CFM5un9kAzpvjTVOxEX5UksKTDtYZ4+BWRM9ivKF06APMfraRqD07jW2zJ34ZnFlfjE
De2PVQeTbGfKZbyqBg55dKm3dEKk5XpUS4QQuhoBZPuI+2s7s2A8lN36yAhP30IuXHAOdAtBJ2tS
AyCXzKA8LzbpDPDnoZzXe3hR2++RoalfHETnBcJFJO1VAUcyPYil0WMGVZPWFjhiGx0iU5SgVxEP
nQBRi+DWTlZUOxOoesiCFKIpNwtSzg1CHycin5Oikd+M5FiAuCosBiYTJCJoitvCqUsU0qIC037a
KWwv0Jk2T8MpoIlTgQRBBgNyDEXYpa78ejvgjHtKBuluAgrcl1RAyK0beHhbB6ya9zZ1SDsmgW1p
2cjDPtqyk6ha56+1J8tdzV10HQJrPkTF2JzLZpHPRRdA5C5g+T9Ghtk9ZyMykcLP4atSC2c3ttwo
6RgWsMtLps3HoZ8ROrQBB+EcxeMVYnv8dMD7YF8qJOg75gp/EJFAfrVw+5m3HdlVI8K/jJb6no0+
b6IZTMoG1Hsc+VekAcxemVie45JBFDBI8pNJQCPYnJrv15s1DfZO8fFKcti1yBPmI/qLdZ++/5E0
6chjyJH2g0pOjwCr/YnEYOVNZ5GDrSOBSpDEy93iEfYESDbh9fiev0sbDGY1liwLSzscvgvFYOpg
owDI2k0NdOO2qzQM7qpMj0GKW+xKwPzc2/7IO2Y+qsriAaoav4h9BKUCEF5AHLfRp24K8db7Bky6
XNbxamT9et+siHd9UIYn30z+ZtXO2XwN8Vy0gxauGdK+YS61ypmrhyNCNeT209SKcTc3cmmyykMV
gXiJzWACDiDDMd0pOrPhqpFh12H+hz64TlWhXyD+VcewqaEoJv6SjqMh8FpTeLc4Oyzc/8Krg22W
BSjyYMNbFi3somoPh8wziFfSA1rf5l1Q9f4w13gDsbftUzu2/qG0hiNNWlHggKNBS/i8G8EWIM16
aKdtTNoJLluEf8W7Wm+VmDFsEClzGml/Q/qoPwK3/Qf9Kpxc7ny7gJxVIAw4irFuLA3x2+m8/WBb
83cFSYN9WoKu1QB1d1boZLf2IvzUhRth1lOUAWyQr1YWoxXxFRMWTSrczYwf2js/pmw3LEH4qYwY
rXeNbdJjZTDvywDhdSSgs+6+C09RQOQ3j9ruy1xjNsUg8Xc1qPUXSIl9jIoJMn+wZI2u02iR5xmk
1Yssw/XeyRJLJyixhGk8wZtcrDxLHamXRhh7BQohiIGVzW04Z2Mro0ckB3jCnnDIX7IoGkTAcumP
aY+KBOQt40ebbsPbhW1znhQg4dko8rg0tkakhRsnpinfOt/plyGpcOl1MvO5tU5eWUiuwKGTwLx4
hwKYEIqcHfD30rFqLth8Xydm5ryMKqQeVn/pwyTNU5h5RzOP8hxavB1rJRb7ihUoJ5dCsehTMJEo
YikUWM4YEviNBvz4PC7MsdxzH13agkR3fczlmbUx7twi82G7HtvhMURNkslgi4K83GbBoiHNMc0g
KTBK57xJLHLCJZ0wS4QPX4uw1i+wIgOVw4vFmlYjkzuF7BTIB/bHlGKkCl4E7z0SAgCHGg+c2m0O
jhsSIpiWZ1RkdBJxgPOnQEzJDhAT0r6El/PXhCNPzpFgrJ+MqtbP65zAhTIIyEdIqbrYlwgrcDLq
eriOzNzfloud3lfhkrzpmcpvlVrT88zK1mXFgpOJVgs4RCZcATwQM2BOB/lco29Nn5kxHuVOKAjc
u1ZXyv0hP/+3LO43xalwvv6Wc/h/7cvrS/fyE+Xw/a/8E3LYvuQNC5Zu2Bj6MPxQkgr+AQsIVeXo
3Yv6N3yD7F+QAzA4FKqhJBVmOEcWDf/on5w3ejoQfPwbDhKYtv8Ucvire8ERoeIuQrLBcb+axHWk
CTUxDU7YBGiNBBezeEqpef+fmhew2lAOCGgDTgkc05+FfB+ZEYWqc3AynkbvG9U5AG1hctctc9D9
xrL8BVqAdwFAMIo3dgPu6Hew/keXHe+iNukcy03lSu9w6s03nEXxmXpsnxo1Q+VvLoiPsv/Fp8DH
PtDLPoTxjd1+aw714yXXxkB4EKM8gRmRRSYHZa/VOAEcB5iuWJ6kS/qEmq2YHMKpmOMdw2Hjjlwt
iLcHVkygoWeKWHntq6OuK9QnqhVbm0vH8LVfq/Ea9GsK5LhIj4sH5dVxBxVfrv3ZjVH30DYtKq2A
6n2ILO/P6TzqQyC76lYCorqlRc3AaBWw+NwQdldVYdx+sBv6FVD/NcXx+1Q2FNKALm7CyVX7RbR9
PukWAQQinBt43zzJyzqeHoiZum+I3NWdj5f6A4Fmm/WhbKGSIoeLKgg2OESWU6ik2g1+IMdkDlU2
Qu3fR+Wqs9bG5iIiq25HnQApbpv4JWyL4ARfb9j5MVhOg2tFkSEvlTxPAqK+mKTrrlFutT6kyiOr
DocF4uKY0ENoyPhcNUG6QKouIeMOKJqBFm2e0Y6UOQNfRtcH0QtoQIvEPM/DUoU6C+Ouf51GoZ9r
xMAf67Qhj2kRpmW+hCZ9q0Ey1lmUjqLPoLAqhBx1tR7GOQkLJLtx+dqUbcKgJtD2LmznROecFuoa
NtV0cVO/wEPybb4B6TsCnO4M/QQaFa1qdlfFCAbWCioWircfoYHyvYnC8bkTaj6oNbQH0HHBpnzy
7g0Vc+Wx7MutYkvvihgeFLgOSIeRZ2W3NxicspftDaBr/5HGJHiI+8pfQ75CeYRZo+aK93MY7Jqq
liHMpOAd5RW7kjSkp3nZqq9c1VyHdTG9FYbb1yZydbv3hef9PrBVesYQmF0p+ZfBtvkSLeNtv0UW
qwDgvtWNQiC9yMCuWdMUH1KDWHDAIXkMNBJZ2F2oSViXHrkPDfNUVjwT2l7qYKSge2zhINcm9QuM
T4k/LD7HqKjdlTj496vgw6NcWnLNS3OP8xvFYWBPKKY2Vg9Ek/kmbijZ19H8de1EcGBjYG8a0vtX
u4VkeLPsVa9Nc1elPdk13tpH2O3wvGzyOAxptZ+Y/wS5JL4lviR74ry5DYT3+yXlyzsoR1NeROl8
cB196Jfuo4ilIqeqAVVKM1vMpfvS86pBbDxPk9rxqVnrNoPcTgD4mnreNUXXsD2CLuhorh2QOiZL
69YriDoFRKKyGMIQWltQ+KfGLBQ1HCuZzFJgINSwg+1u6vcUta0FivqiGs7N8l44W+5TIC4Fsp8S
xWyBbCoQkLBZtqCk74/L7Ln4tAa0SA7CNYRdQQw14Q7Wm0sOpjbVQFEcaPmhaBZfPM4Nw5+MdTUX
t3wYkYKpbuyX+4IHRQKgF/J+eUllMAOFMHJhz0SXG7QU9jIo9wsgZPJUo2yGHYYVTQrexFriRZW2
tAEoW11M47umQ1HBcIxS0zzD7WzepXNXHcewxzasOsFOc4hoX0gHTVnGRLpsmWD8sXVGpLT4GWQ1
C5AWMRvH54VIBErryk6oZkCqB3G8crvOp9F7UqoCNNWw/WchuXwHaGD5wkkvkwxpgIb5EMdX0O5w
XUjrbtdMLb3SJuzP1bqke9tNKALqBgktM4CCfBkoNQNKlgQScm4UCoGqHmhyaiG9hfAbAleiWELK
9PM64p8GlLq88waFmtD94TqhRGnpHtaY6q8UnXSvcSMVClUIVRft0s7vJg5kaj+6RV0lYZvetazi
L2034P7ido4OqLLpHoKlEWAKkg73FnCN/8cC230jydg+xVCY7tum5n6XgD1/V3RlBXMaYUSEzaPh
E9Ztu/t+jv83CvxNFBgDFULo9Cc7+ZcWJX822f8xEPzH3/pnJMj/Bx+ZJQzEGEMbSVAt/8Jdyf8k
P6Owf0aCW0N61C1scQXqiwX87T8jQXxEhyKmAh0BJRy5E+7wP6ht+Dlsovg4LjhXVOOh1I+ic/qv
RCSJwrKZWMkvKfohnMYOwCeDWHvyzjU+t6NhCIL/HKB/g0D9uwtu7BNwQYbYJ8KD/Rg0NXhqTXTH
LjEqN3bRvFRHFIEDM22T4VQ4E/0Gfvo5SPvjAfFxbYwXvn641TX+fL0UC8Wg/wS9CFXylzrFBeK6
jt4bNle/QVe2cPZf3Mr3S+FV410z4HNg2X55tLFcymJqInqB9cxeKlGPJ2Y9VicnRXS7JaxPAv0k
bkfJ1se/H9V/85SYSfjWMUpB0bPmO1n1A7S8DM3sQhywF0NqetUnGvpNwHrUZMwFqrv+/mLRFtj+
8qCYgcC6gbMlHBTkz2O6qtZ0AmzFZVEcFxIagEy21GEL39OKuoDIX+vy3K2oCsndWM7mE40UVMm1
hYUZkj7FN3X/blL99fHRDRQYFnAswQUMop9vqEZJ2tSiE8clWSgeN8V+egwD9FX4/7xWFGHRoLA3
wsT5ZUIVdRy2pXP0EkOOvZ1oYN6EhTI81USjieHfPdY2jj+PMxwBfCiSMYHi3z9AqR/eamVhInM1
0cssy2+GmHQ/4QT8zdv8d2MX8a09MS6GXeqXlxlCfBMo/qAX3xh1qVGNpFGfqYM88g2Skb9/ol8Q
s22NwH3C12UJAEMM4a+ZJ/jDaPZBFF9Q4dF0uxiyExzGAE2L2tFoYEcNe6HQkm/jKl0fXWlj9CeR
8dVvbuOvMxiAK7a9cFuq9C+ZqSQRkXKLYtfEknPc9FGQDTJNrlH7iBkKRKHbNw0ZOWyvyUW774sX
CnV1xA4ynv7+bv7dG0CtNZDH7U2j7c3PsxdZHEeLAI3FO8v1MQzDJVv6SV2oHtP9f36pDQNFAxkc
LeQ7evfDjFo1imVGMcSXCu7jY5oWWLJBu2KrTxDt/NEk4P/kCX/e6rF9A+jfeq4hUcTl/jJ94Zap
dhh0cAYFV3v0qxn1cx+3+tkvyXo/9w67w98/Hsrdf1wx2yUFauRDHMGYZ/QvpQu68Uha8SHccyiR
L1P45uCzRrM+cpBZj5WReK8x8+t9mdTkPVLidN+tVl1Qda2XXVLx4eQHHH/fdxBLG20wAQhqvGUZ
+GhXRep3g4RmZD/fM3D1TSPBREzRjgwfx/vl9UPbrum6UUCmDbtD6NFnQlU8OBSRaaZMhR2gXABu
9QjuRdXa8X2EH3sYx6AFnVS3uEfZoY4YpViFffNxZ99W0mDqpqXHuiJg1MpdOCJpyiDDo849KlL6
MpTJ+tgi/D8hD7RvI0q9r4TD39uZmsRXC6mHZzsLdUkKGp/BDKN63DW1uy+QVox7iBrpk/VlUOcg
FIfoBIcHP21EOQJJTEve5AidJRoiTVXMj20/4BoJRpoDkrofUIgcZnSmBGF5paNbA07XAwCL9LNT
6At2DKRP+XnRsboYW6C2HYpHX56btrRvTd0Oz0JDQz13UeUeocCt9wGqzufM66aoPkcOoGwGAIk3
aBeULPJpaBXmnm34S4MWQj6nNWEvDunJm4n0dkLPKPLvkDt90V4SOIdieBw56pfZAoREVAWFUw59
iUFGZjhhIheBiIkHLNI1Sa6pbII8hqn+2AKOfgKfVh1lHJu30Vj0UVEkem89wfikixSPBk7nE5mZ
edMpxXvqOHSiaB3NW4Oad5Lx2KZ7eDERRHs3pk8T+pmh3ZN08VUqUdwMzs9F773FuNEpRLry/ZTr
cVIf0GGhhRHQlWN9KuiKLNIJgZlNAXo6NEtxXpzLLTAJanhoxdClkAHI+oiGIXzdt2EQ8B3r2+h2
qAbMmiYO2YvggPVgXtYaqAZcuD6fQyn4WW/7ZTCj3PRoKDDtI1kJbgbtn5tuP1qci1yVWH8KqS+Q
C59Et2XQtXiVrLNJLhUY051wMO4y20iJhLePMZfnOkifkFHhZxMLYR3OBgS8aOveZK1o1oNrcS5n
Fo0i4lzHBaBdYFzFpkKxl1kN7IWXqE7NTD+iDxBz0fiuiD05efTgEztScPq5n+f+feIrd9MOMwpW
zAoMrg7aKDlEVTieq1bNV0XrcBnTrnDwe6+A+cJrfd+2fqta5UnfZILV7hbUdnjpaKl01jWoRK+Y
icF3BDR3vXfvG5QW7ydVan1uQrfhDxzFsWCl+gerTdKj59PUfVVstN8S6tUVPqcz3aacTT0Qwa0H
xITOGkvuW2xcS6jBMNnA6U+8hX94MMxxgFci2hnb99fKhGNxgNwL/z2ddLWLatUfZzWp27Teeh/0
3pSfixgyk1CAjkBk8uPQO3kBhySGY2IW/qxRBnFwvfafebEo2IFd4bJ1of5z3w7NnjHi0ShpxmtM
JIO30iz951rXwu76GbQHLEnAnQhGTSbWAU3AxrEL9gNiwK0PYXfoEhBp2Jhk1qtQPk4NsKO+GfRV
PZYGJsfkvspCLfsSuNmDS1X3qWpmIJmuh5vUV2BNQKhkohlfhKVYH5UPdpJ0ZT7NY3TowDzVYxLc
0rUMsf1DvoGljprQaMdFGyubNwM6qbBsROVUAanSrHq5RqSbwNONHPykal7QJEPiQrRNwS1NRXmV
KPQJaq0pd165YE86NX3QDR90PvfmMDF0FQLH/KUVRn1K2wrtotJoPaDRQLybWtxHKm33gFMJrRI9
tvdrTgfArkWINyoKUl+DOejvQzuhztdYTGqASsK+OGmj24DUWBIG6O26V9qS+sJXiQCbxKsdcuy2
9q2AqtLlalNDXLiVcYeA3p9GMa3FPkGFWbhvKlRKo43DEM5ZJ2QLrJYF6llGFEoCfMJcuHY8WQOQ
IU8mJqsMHYfURY3t9mvRqg1wXYstCLsxAjOtsNuuyKOAOiCE47OP3sNDx9KfSjac6Err9cSiRj9r
GGe4NTErg56UfftMgM4hnkPPFTQEU0RhzQNf7j6zukz0Nwf3KzOzsBLVuxZcWU2Xr5Cy0DiONQH7
iOrt9GosU3NqlQNd069FBdo+qstXM9uXWrN4z2hVFLl02D4+tT6YgncAjVV8SkiZ3M5jjRZ5bdXs
y2UZ0HGG+4NLev3Bp0UnMnwdbvkws7F7RDOUb6T1n1ZCo7vGEnvCviranKTjtKeTJm9Af4o3X1XL
u2ISeHNY8fV+mAGtZ7RAKUA2lxUYzqE14sxZBSUJLK1Gn0uOfTxvJlMsJ5Q0hBc6KHczGBs/cr9W
KP3vGig5HG+hRhuyJH0K+nnt9yvIy5t1HOmdr3x7N0R0euyqZMhHFZkvdA7avQI09apSPl8s154A
ByGQXk0SV3lTjiUUNjChoIhabBcpqP26S+jZLfOr1MHybkHDtYdomsIb9M5kn5uFoy0ZeqvBVK97
9CwZXFzcptRVN+PKYlCZkEyzci7MC6kWfelglez7ioEX5GEgMwqjYTxG2PIOAYLZeQcUlcisolKs
h7Lt4/e80fo097F/B4FLXodugo9cwjVI0dvteWrtMO1DY2h1Xitofzk8VMBlcLGT5pav4aKPKb6y
dEKWG1zXaDn6AbwOSYFcToC5SCDC5jRh8twuOOG/odIK/dO0no8rDsJLX5uu3ekU9YqZipBelNjc
UK0ro2oDJ/sAXRrF/IAGNEuMxi0SJCG89fG5WS1ac7mWXa8VwTYahw7K4KDnftmRbpwkujgqcmOF
8ww2zhAl+6QVFBtitHxVAPHkId24m0IX9IrSAT3SWu5PKKSoHk0XDR+myJmnpHV0P6++yX29AlqF
3ZXRsCwh8Pla7GK9iCqPpC/fgAzjHLKbKQ25FkQixVDdzx55St96MeZMyeqOhGL9AHs8uGGVjYus
ikHLJ0E8iqzXPVRcI9gCtb5Cm4kJc/ebbMv1o05i+2VhUryBtOHVIdR8MrlpI6DwtQI1kskkVt+8
9UO1G0vvphPKO7+xci3uTd2hDt9Xxp7jZQXWpFQ/7OB/DC6jYhzzBqfzXdAu9Z6EXIIdKxCzF96t
K2gZhT44bKI2uTRowZAFVMyfSg50CZ0LfH0XCikgoqMv2l2ftht/DGzwoQxivLUWAhI9dXpp1+kJ
bWNQJvNHBvtfLfQPLfSLAhI8usevRfWvb8t97/i6yVl/ihd/UUJ/+rjGvzrDkO1v/UMJ5fx/cLbG
aHmEti3fm7n8UwlFw/utgzca46cxYxSK0p9CKL5bhpoCAeRjaweAzPkffniEFrHIX6FaQIOB4kXE
f6KCxjD3f1RacEV44fByIU2AJf9ryVlUjz1yI/Y1AaI3pXuiqUZzrlDPcEkZm3Tzgn4szBz6wRlH
d2B0MNHzQEngJP1IsWMosjbinJYMxF2Drs7DaUm71ty0rNOBy1QDZPmVAbBZ1S7gvAVEV6CYOfoq
YF1Nj1hyon1JAC3LL3EXD/y24NWA/ipIcQxuhWocTHcl2Oyl3xUtGxudqYXBIo2EG3DLYP1Q10S6
uK+/BWZG9c5vkmvABz+NET4iTTabfSskxaiHvwhFIuqqqeRl8lUuCjViJ9vRlp5aOptRoIatsEA5
oXa2IIlDWRF5+GE+3f8he/1YO7s1f/j5+pDBUb2PthGb646bwf//QbvwdZwYHvLqrY6auKlyq2KG
XQY9v4KhPqBurwCEOpa2oCX2jMDr/n6hsTMoIKKeL/HZAhw3DfYi9FGIblF5ifj0N2P0cy5PoTyA
QECrou37HOk2LX++x7VEwWY5xsEbaprnkOwKLwoxHNqEWhTW9KPl/HPDQmCgfz84v7yb7bpQjwQh
LCQoMP71uuD2lVBBnLzBZWyR9M+hbs2nkgIQL6DMVlN118vSWpuVpSKE/7Ep/p9Kz8+11dtjC1gV
NEFXU+DWWEM/P3YBLT0I1zJ+Q5shqEs5W0LOXrCQAvRr8ZVob6sgUhHc28FN7xoTIgzO8IXLFoPy
9wPx1zuBycIppHBIT5DUfhFTSgH3q3bh+Eb5giV3cMB3owZG8TIZuq8SSfnnccIQDJnh+PDDZ4XD
EzLbXAEQWH7zVn4R9iDaEph8jCVblxPCtnb3P85YnJph7ZpefpGp79l4VIPupNuD0TCpO6LNxoop
8vfPH/2yk+GaKYSv7ws1xnb6aw1vkfqapdoGr+X/UnZmzXXqWBv+RVQBEtMte/K4PcXuJDeUnaSZ
J4EQ8Ou/hzhdX8enKqnui3YdZ3sDQlpaWusdchXU1sVMosqCQAk6Q0kNkLNcN8resIBAo5ELuSH2
kDTUT3XnFxxkLEc1T1Gd0RHe916r3Mca/arh7c+3+XudDuSRg0ENcAPqkMRwek+/j4w2iNrZ/Tq/
QbhXTAK4dTbvx56N8Kx4VmKynjq37LdFM5p2+5HTWP7L+/nHYDnw8CXufdhDSOrRH28j7N1hXNDV
fmsqzyKGF0SvFVnsxR7RQBbkfeXrQD+7fK0B0xBRVVcrx7sIrcKaSnDeRNst8i8ZfwUEo5qoB5Ud
TMU/D5fzcVoj+4C7BZroCJijReZv4/lfsW9GJrOLGvL7IXF9qz4U49BV+r5fx7wD49IvFPngUtTg
qg7tggDHsg/LdbGeTNcll0OkKhjS9bray3Wd9c3I8ZtOJTr/2rOt6hGN7nStd0CrZkKia1Ffaq5s
eLB8awnLre//skydDwV4HgUpta1Ii+Gs77Gr/P5AzMymn2A/fw281ivgVdqhx1RMEh1F0MxQASC0
J8t79Kw0ojhAlbdw0kGD4p9mMwq/P2oIOH9dQ/JjFKc5QTKCQgwwvW3tfpidJciuOqGi87VTrKL+
IJA9lLcueu4LXR+9MBxRMlXrCzriyxIAUlYGQgcB3/iPab8mMA5qwD+ob+vBP1NW3hKEWU41gC3a
rdvraQcRMYWWKfCmx04V5fqyVn4JDNuuyGJd2F+VxQtqmwhUeCywNFhfQlpqvDtB4Ykfw2qnlBc7
Kk4/qYnbuys5E5Ng9D8vH4WptaAK184FX9GSPHDnudVsucHYeXX5OoO07rsj0DFnepICyeAbpUoE
t5A8VtgyQK6q562SaNIvTdgk8mWyJ4dJRvmEPGPqm5YU5c+T/WPUZPQDOwAYCUIRT4+PvUyRLE3q
RF31dXXqAdrQzPmFIohpOXVcCt0bAsWfr/gxGtHFk9h8/JQYZO/+eMVBwZY2tTBfoKBuk9FouYW/
jeXO5u1Pved/TQqKiH1sXD0OkN0JLMzTP9/Gls7+d4ZDekP3OGCv8ABmUp36sChWMekepkf9UtPF
5KQ5ttqzfrR91hONMs5MzkElQZvfT0MIwTPuMq9NDyktrKmNkZAw1RSPbtqDrw/9p1mgALfEdCn9
6XEMkVjZ9bQ+2msmkY36uS0TKt8yAcLKYs9QRXlEfprsAipmOW4rf6KFd+ey33cQoCijzX9T0fgY
19B5CG3SDZ6apxUIPP4eBko/yZCzGYLnSTfwlg6eUi5JLC1C5i3gWikvMsfMTFs0BlDmjdPxZ2YL
Kmab0gLqvJs8JbO/TWm3z9daXeSdK7YQ2YPLcY59NW1tu9VbNlHsxNRbTu0sYGuokTk9y+gvL/FD
ZKNbC8qAo4nv8Qadf6hZ9QJ/gLZo3OdwzARrC42B7QZG9HG3pftzHbu2vXBvsDq2JU6s3EKK6no2
GjD+pPHO7G2/avtyKF/hBgbyIudMy6+AVLb+OelnPpVnYnvEJa394VhaAXYCNPgmMewW9gse9y+P
9iHL5NGiTRzNYanYaEx9lHsa59IJKt0uzyKdtkg1qp6ptVISb7+NdggQL14oM64vEMq2/bG2WocX
Mvt1lS6HtfadMT1GwtLmmSxVMRwmKASzT0wr0aTJrYgpJimUbdFNEzYvche+kbsbyUi4YD4mYD/h
Ci0OQ1GnkqGgKZBZ486rdMGSyCK34L/ex2cLheXrnwfhwxqFoSvIroINzONgevIx1XXMSnva761P
E9BNosN7ekt1cZ5wKaDMiJL8n6/oftiOtkvSyqRZzbaEIOTHg5ddtGSt3Rx8GrTDDBkXnMVBXK4j
4yOLTrbeITHo98AQq9ARUsgb0yZ6rQl6jBJ4vWq8D3wkG4tjMsqQYMCCnB4VzpzsALXFwh/nho3q
12tLexoeJp4rSqMCXCMU1CROy3l7ESBiHX5ESxFNj3aLnmR+8koaRC8ILW/n1D8/O8im32MiD79t
AgQJx0HR9R8nKtLBwUrtefmUZQveKPGoS4GphAFyd/bdVSpAzRnCpWEcuW5UZFAI6V1d2ZUWM+rS
ZDvWtYKJJm8RJA3ErjftnH6zc1DOJtHSR8igaavvsqhW9ViDvlWvBpUOWBcTsnSA7Iom8pCqIH8c
kKw0XjidYW8mM1LetV07N4g7O9G+odvk7Ip51CqJkdzo1yLOEA6R8y6dy4nFMK0KGY8Y4niBukDk
Olo++TBq5KZR7gAhPnWRyZyE/C1Jx8sxC8jMdgHMpXXlWMtUhFpfLomOe2DK/nGKghRIeY1Mxifj
U7170RIMzF7I0XV2C+fTFg2BlLL+PspdLDRSr0ovAleM+761zXqNhKptnxyDSOsxtYYwsw8dGH35
vHhTWlrPEdIq86cZeZnx1qLBZD2yYwT6u6d8Xz2vAciiFh+ZlhL+QzSvVXlKcqobx7WVIY4fcJgF
TNtArUMfvjl1ETbfM7drp3nPVFn6H5EejUFHo6JCW1yMSdN7Gy/O9ir/lNRW6Z8jJ7DK8jT5nQsF
/EeGe8nIKM+A5pS8xTJlYkqvDsCR7EH49ujbh6aRXRdcamDHWXXTeHOJLUcxpaOZUDxP0jw/JrI2
2ntMGlf00FBltoFhZ89HgBflCpttvRrCnFJ5akm/R2s9UWuxXJp0sLL8ZPKa3WZXRkYSYKcu197n
1tK+N1wyOYyV7IwgbQEZ1JF1RfG4iHD27ypAfvwY339p5XnFvyE1ILnc2g6yf1t1H7nTVeFDG3Uv
HNhvQbBbCq/UwWlGPBy+vEedn33R9qycx0kF0GbxOieLD3G78LLIS+8W05kuuC8SqzDVMSgFFPDL
EpJVON35hfByNFGAfRC4AjV6WfkSoJNnrddSVgMjBd+ekH1L1O4zTGBEooIKL4A+d6p7tMCLMDmY
gkCQHpDIFNw7IWu7pYUGBJL/dpoteY8gUkkXbt+MNtX5z27qNlwPTcIoegZ339O04OjNyLqhhno7
IfAC0Z+epZeSssQAtbecXmYDT48gO21h/1hkZhsxUUEqjNAZAWv81NTBFvLlNKbQwyMztkyAtSHf
OGEXtMm/dO+Pmo3eyvD1RcD/2EuGhKtVmcMhk9bG9nqcTmau9y+nQn8HbQgZFdSS6B4pXoXVlGEm
f4BZiDhxqDwn09qZ0FlABuRh5mmLNyh1r1/GotF5w3hZ2dqeMg3rZb4NEc/iVnLedLc++cwsriD4
p/4tseZtgvnK2t68t1j8rorqbWimCYlHupAjTXLugUYjl939eh6lhOjfKLhl/M6bu9Z/Kj2ZRGIn
TUQBKO6CjDYM4JCfsycBAclXBoW1PVwyLj8HQzNr1O5XjosehLf9lwDFcSvopFhPv4baev/4fwb5
/XNUCtzyFpOcmhtAvzSb3socoLI6wWJceOjeXWeulboize0nDuBpG8Xe+4tq12lkqnHy1iq9bJxo
SbzYKbNp8e+QfGoZpcmtKz7idtTYFDwakUxRTP98S3rT2qMNt4MsYvdv0fsI0qCVPGH//kyZm3NG
23Vt4xvnYoFdz5/Z76/2fXqglFwxPr7M+YuDF1Tbw89oezNPU0dtl8mATPDLha5pkD0juyb1iLdE
JrbhfZ9Iq16Q0T/wkNu3OLka+DvgD2jTx8OYbbf+PqDWioCL2rV0oCXKdYgnwJxdUTafu1O6FZHs
g8l1y5qOinSrfAyG95tPgdu/OX7aMH0Gj4yVh1dAxHy0azhb84XutP2ARoDcBq0nUFYmrldvu/8G
pHlmnoFFVmmOhHjI96KS5KTiohwWqDjX4n2u5MUQjcHp15ADFFDczpyLki9hB2i5eNHlJfv85PSr
bz+TuYES3He9NTYogwwpMh47OrgtR6ax6qhtVhQMKNnwmjBTC9p0W86a/ZXflYv2i/BYkizOy5WA
j40i1ShBOSGhEcmqnuJkQB36Eh1MzeehTg/8IGn0qnPdI1N0XmpD3c6zjUOpqKeWX50nfHYoChhV
cHUnS9vpxYcnxSkgWZBtH/cmIpQXx1n0LhEmVBmaC4eqZoutD7PVJNGAHAdb1fzF9rH4gSlRtW1Z
XvwqJxdjBaLmqGlctt23RQ5SCPSFMobjBMyHNdO3ISaPG12iTNYXkYWtGZ97YTJkC8f3R5+jdGCI
REdnjycq4StBFVlthyiHacc2fPTat1lDvWqb4u/103AoDSPgaHd73hELNH4oJjif73Oqj1acVyt1
5Ui6JUZUlCwWv74VnaP4BFDK7Qw7eXpgXr0XWVZaeCo56qZXiXuZJj22XvH6XnpLOJZTNewxa6BE
mTglR19EBMq22Y0VhQnvusZgiydFei6nCI8I00iohJcLQOs8LESa4shZbxs8kF9bqQCtjZJafFE1
CMNd0z3lKb8Y0rPEujLJoFR+jkSxFSlbTcC6DcpE+OMDguj1khyAO8C5OPqm8ypU6loLtmUcUATy
v8oUTwC0EdirefkrrDaeym/qbduovWSbbspVDpPvfSSLsaUSLXI7F9OVWb06CR7KFSLLkyKZpqqw
dvCyvhJvmV+W6VZGoMATYJtG9IQJ/hwvtypVlZOvkllHdWu6r360ZL3zJuEPV2cfWMiSHBF8GZCq
MTkknuTAjiYqDywR9W9rF1aQBl+oSMK2/mSnfbEBFrxFZPOjCcht+u/RlKN/+GWAzqXskyr1VNPY
dtehfFmlBpsRa3aHmcO+47TklEHgRdrB7yuqi8jdIS20WMEUB4bO1Lz/9STv77LvCgrEO8/DnIvH
+hluqmra4h8qHFs0IfvfFm8+1Nsnmp/Ve/xMtt8h4WfxiSVdtg8idejxCU7uW28jr5KOpZySLSbn
dVyc7lCwULdVGdXbv/yasuSURCJYCds/vZfgt3BqATaYFyWC2HGVHd7rLAB+FBuMXXjRy5pE7qVB
L44/Si1AnpTv6RPxQ5KWjZc9iCpYbjb9hzN1y+3OIUnxp78u5KmILQ1KPC/7/cTW5MUaACdqOi0f
yveAVb4XGnsUkJgNyN9tRchB+UrKfZ3WuNTEWe+DKdG51/HMo6GLN13lbrqlcZmcuUYwVdtt6Z8L
Dh1H9pE48fS2yDt3azPuGzNvczLAkrHMcY0Zmro+ZGAamb3vA0IdeAt6JdRRvlcOjlVcZ67Ay/Av
ha8PB3pqOcQHZrC7eeOiK/yhrJyNQIWpV7tPWYsFHyzKNJ1ZDaYlzPaW3FYQFmPb6pryfrv3v5zu
fj/bbZf3t14NXBZ0f1m4v1d/lJ5bywwBpar30FhQA+YuOAewkv58qQ8FdFYTjAyba1Gy4v/97Vj/
XwV0QCN9mJBK/meO2OXctru+S6S8g4e9ze4IXU9+6LzgDbdSSV7Zr+D453v5vYSwSVVTFXI8Hp52
OPPc/f1ekBt2Kd8W6ROAI8JYjpcRIXoYkC0+rC2p89/G+Z8XdMHdS1CJ2Kryrj/UFUH/2A5WXckj
zh1sFDgrRiNgX4AllDV/ruw/P+AHlP/2hNRu343MYBDJj4XMuSokNh+V//grYhiciJlEC8IOnnec
5RBOx6JLVvWgjViKfY2iGctcKEKDBVmc/egvd/T7TOeOOEqF2KNBRkfzge7g72O+RLZlgkX0j9X7
ojLkdazxGXEk4nqOtj+vIJNYWLn7SLA5kFpY2XYjRSd6vaJDzMn+6NWi9ex4JrRAY+27no+zPhLn
nC+C8+TOvPezuvcw++eH+PgaeXHSBnFLxwQle0xxfn8G9t1+BOoynbOh3CLT+jMR6gav0Q+LFWr5
P7FqPBog8OgxZIBxYMNr+ghMD2ayEVSJ9fnXtjenmw+TjROnB7d7yNP/qbSGRS9AbfhLLAzBUv1H
OBAGl8pmyovz+7ZEkry9jQAPV3FoBjT//kbh3+LL//NrqM9GtJ8kKxA8CvZ6H+uZZgFxp1avvAga
SyHuGdTA2L76igXztyX4z0vx6kLaXj/pfCC2fn93NRjVBU2s9OI9FZk8qiPMI7ev+fHnafILivFf
D0atkEvBd0PbgRAC8Pv3q9k2fZkgz4aTWl07Gw4uxFqGUkOF0S3GMw099B3KwNRWQQSCJHP8GDvR
0amv2a2B4CBcVXZUfm5cSe3Bvq/hFqTtxUJu4LXnZM5LZ152iUvL6cuA4D/HIFW4sukPdaVXd0Qw
0PaHGhsAj1LbjZidVvj30Xs/r/Q5jIg7GMJOP6Pzm00RkBk9+TnKaji1GXHBQSPI632F4Dev4leC
Elj8WbYJu25TYdPqZLPwf4ax96NGaWxCt8lql9DN0XBLA8zkIpd30aJ/WZ0bV/MBUixfB2cxVFsy
Z71HQJQ0qavENtoxK5i7YawxMGgGhWLO3u+CCuXU/5Q8erZNPETfE5mfGRSdNcP44pS8beJBP1FZ
4mxR+u6hC1suWUMUJ1Ow6VbkkDlmBLvyE/X8qqieBWlvJM7+MkYSHDTwya0YgFgOddbl/RwWmWUQ
AOjANlJ2pQIT0GWIi2wM4YRYuk0Nans99EfPvY/6qMO6L+1Z3P0nb4mmtf1Ev2HraJED2q5/bseB
JsInxKfQL0CgTwInOGaqd5xiVzsknf9eOHoO4ZXnz8b96njzMoZnymZJ99BEUVFCwW8GC+e/jsCB
4rEaM3rph6ZdeLd7M7srvhYI+FLt25GaOR40QIkO0w1iaeOAzFuFmQGn6ShU9EXzzB5O0q5G8+bb
dblk+0SScCPCEDQ14qhUXiwdw3/cWm6/YlFPPzz1b8KauF0cm6yCc08W/TPPovC95YlAxrdN531q
VD+zwSaoSo5sCvEL1BTQ9faRolVD2gbchgvhKzalNUWfCOJt+NRtSpLHOvdSL87S1Dx5y2busOQm
OeVyEhe5LdbLWs3TBZWM9jFQvruDEZ+dg3ysbGrGk/qUMKkvEOcEAs3qy9C/7KrPqZ0DCI4cSA8h
bhInDruUlHAJvw47+2tbshwb0/k3vsk3J8Ys4+1C70QjfJaHos313VpUo31g7x4PyNrh41UOfv0t
6/ST68juWkkrva4nNLA8FHV3YF/SC4gA0T6LTPgQdFlPX7/Lv+dDn+yrrEvjRTbN3kui/ipcwekv
qP0r4KHYBpKHwvkABRwcDV95GXIee1Nzq0/gHpLvfVRWp3J20MxeosI7ZoXdPnUYzKz4maEsHlui
TZ/NvIavFYZNHOV1/QlXq/xgY+14BYUsyxFMscSNpEx3VOPQ/BiKIHmgeIiEFAzA6LtDq4fzjNM5
j5NbZPmxW5CEc4Z6fBwmScGBULAflllfCSRnkCWtDQSTIEqy8HOOevFyCQJBfxtcWTiHVncjx5y8
zpZ4El74Ixw9rBqtxFJXdQQcYS+dsXiYJ1FyTqrba28YnX6XhFn7ahdDdzNDCr0efGeboYm39VDT
yVzNpLO3dlBOl1S/rau8FBniiES/744xoolXCDBYsIEr/GK63vzADnRGZ89ZX8HRty6Igg744ApF
I16yqkPW00FMZt/hfj1f+Trt0SCBq3RenIBAzJFqNxmxiYygI9BdqblXR7fT7rW3OTFS6X3xzPIN
OavkLB2WzzTocU9p0c7jdMaDE2ZMKw4QDZpzl0n1ZelmcjKb9jaSJboEA1FuvCeQz5YW8pXOdBsL
t0JZjUJBjEL7+DA7TfkAnWtEq2Ac0+c+W/rPau5qN+5nPe8SBx+NuOD+6LiG1NxYeHMG+WoOzX3k
ImUKI2UqXou6gx0IH+KlafNNYn5ykHyR4WWHmthOKzu5kmiuvA6hP98U1Psn2g5Sc9FkREPb6jmR
auzPEPSCuuCU0asC/m3vQ/IzdBmKob/3gbMfCfRItEINCy5GHK/vwemA7TCZenbbBrtKPTunopv8
VyWSZ8M5+XlFoz889R3cqaKv0x8LA3LKxgChatLA5WlE+C2Jlezp2KJkC3Z5mi79CO/LnjwU87Ng
iJ6jBh1NMXfiU6GS9g1BpPWHZoLvYde5txJgwclmp9j3cz8+kV9asWea6cZSQ/l1tWHwiAoN3l1D
OfmcoR3PXjYTkewiD6kHIUl8ARcdwd+hKU6lp9Uz2C7cAgrkTB27EcfCF8MX6nL9fdRk6sJZquip
rtV6nQ5Fj+YKIZdjMLJBjbTHK6WluW+GRH1SEL+/iXIiOLj9gkT2UrN4qGndOWLU17MKzGVuZgG6
W4fNCa10ued4DMKSskd0uVoquUmSTD2sbpg9h5ROviCyPX5iw08vWGzB7epYIxgmwOVwbbwbOtxQ
3sYa2la4Lg1yu2DRjmtqtfclJfj7dG67fgcyxD4qAz2xG7VEdslb1xsVSX0NUKmkOlC3nyB8RTUx
u54PIijDC4eeH5Lcq7wLp1RQmVfWdytBT8O+WTy55tFuqWdy3T1Ujho+X+kJaCgInaoSfHkVdcmN
sbr0nipLdbZQE3+pRvXK38B4HHPnZajJYAodFOc5KoBfep2TX0Ut6u7aSvRmCGnsW6A++jl3p6k/
ZagDyV2UOcG1TFoVHiMbCTz0H8MOHboBOfmJfvc+jFZoKcU6RhB3RNKcW4t+//Vi9Qh4733bjJtE
1ESjB/agYy4b2dd30BCthwBXVtSJ0ChpD1nUqccizSdYeRBnsus6L9scqcrGA4SYJI51CqZhWB+h
wiAGc9pSD3sf9dD825JRa01aXpWcyVW1cwIyl51X62S6pVpSDDuhnfSTgX+xYMVQ+TfA9RIsBB1S
RHgonj++eDmnP0UcUd3o+SROaQOs6GIa/eDKc2e7KT6tYklcNF/n3o70lUuwsy9DSUfg1MP8Uvts
Gjz9FFlpWYDASatIxQofV7wAkISfn3IBaiZ2M1k9tItjrSfDQbNAkbh37RsTFXOzcxV1/NugIpzu
AcitezQP86vCRbESZlZ5BatuHoq7arH8aBUMP6rg9Z46TV1uKK3O9eq7cZRFOCJUXPjoqTZ6aFkP
Ie3NHbQNt8ZHGbrXTZnRnYVqSZl3t46IoceiXmj8BLooL5pcei1CuJ65LXPKpHsIHsh9p6iH7/3Q
zgJKYoVyLstUdbQjNaJ/sWvofvuQkM4WpO1gVxeJhF0nS9zgFmp2L05nqe8TJtd7gSC/e8IO0REH
aFaudnekcBlCh/TmgaLhx5H5j4sl4WTteh0uebUjkmL+w8uz8jn/RhDqQ/+QdRXi2WnvzBGS3wiu
ZofOxe3Fu3WsydfPNHPr5KLoQ/maTtPXdc3S5zTrvqZR5xUxx4T6yYDtOCRhok42m4dNkPAV7a9g
va4WtzorkesjRpbRruu7tYsDYJpQKGuvfsLkwYc3iNOpRiee+DqN9bcxTVB+bSvaeCka6HQYQ8Sz
52GTD2OzkffRkImnAACR2ucTtR7mAxMmBg9nvjttVz506NKHhyEI0puhbdonDesqPUCTmzAFbeo0
iFGuii5r9HYR4uyrY9kn3hMiq84hGrP2GvF469YtZ3ntdjQt23SgeY0KfYvYVzK9NvDATuuM8FeM
xl9V7+0I0tGhczC9BD9ogC4qk8TRYOx512PntZP+gLJm5NQJGFIAkfpy8Hk4tGgt52mFwP49oe/d
nwr6a3vFojTxupQKIxRcv6fcx9AiL8gvuIXkkV0nP+og8ne66bKXIk+dr1Te5iOgnejU2lF9DLqg
uLcKG1Ol2s8+Qxt8rgqQYCkHt2PgJsUXlOnGNvawEfgiYNBfaVfgHZsgnxzucoqjSI66PHRqU+FG
+nfHYVfcFRxLribj5N/KTARfyyR1PpeOMDcTndu91/XtpaBk/ELx3S23mIYenCjs/tZP4IeXdPYh
H0ktv8lyOwwvCEexa8MlfmsnWL+HysfaJ6aY3PqXjdfk7W5Q+TzSa1pbioWBKZBsr4gjsW/lhXcL
Id59y7JsLGM8tR0otlWQhbuS791R/mJOZEuHRpavXRTeM4CcilyrTK9gj47/6ji1ZbuyE8L+ysZr
VBwhDDVdWJDH92NXWBc4eLnPG27g6KwTDP18sbo7z5uLN40kHNsDJ88jOsugodrEEze07hTqT4BK
NhtzV93Mg+7eSnec891AmXGK86mav42Iq6oTi5JzmobKKL9PdK2mmI7cBBVyQgerx0WWzXVeSeaB
jf5AU2JKjnWQjdcSabBNJtqDTIV/g+UdrL4G82uvk/cyDlUFYX6a4V0JZIdtq7fP2gTOE921MAIV
RA4X+6PJqhPCsuMV0a8xh7nPMsSs54jUExSH1Z4FQl/WTicbEm+pba87KLhv6YZIYRLtZFZnhSyn
Yzr5tFLqcleUJGnqsB1joagtPeT7nYdf1/q5GXRT3rmtYwZEaoakJKRFfosrjHI0PK6TZbtFI+98
LdDyKp0+F68VsFEL+rmFZEJypGFWzvZtiXRcG+04bc+yi/Wa1QNEMTZcb9ln9K/CKtagueUCQXlJ
6vJ6CfHWtXeD5gAG5XaiOoQuHTDvSB+V7tAaRy9XtukeRRtFGwU2jmhUPM1964/HlFytucRDx8LB
F/7w5B2wlslrVMJ6em1PiQ33cDp1AKXGZq8WadnFfaG7kvcgLeBSmPVptALp3qAd3To/aitCc151
Q4E8WdRls/fZo8uUPb0Xa61uazhgu7GVRl0nmbtrlI621j14ga0Pwjpcg+/4ntizfwJXvbLeegdF
+i+6M5kFTTak0GVxsk0K47NFEI7HF51RUAhvRhLK+WwXmJjJnU4H3Zenle4Wb4str2iLNxHqZqqR
rhz10mB7wuNhdtOCskAA3xtEnTyJ0ety/+ADVM3Fla11v7TgkOAa8p1Cpv2x2+zdXWB67b4EhXTr
AuYide8iIiZaDSRRoTzlY1AvS0cVdqKSmu+AVOnKIBvfzDKvDh1i0m1E7QCzlJuV1C9Ew7zyE7pg
UxJ1iJHLPpIHqJdCnuj71S9dqKtnC3QN/iwt5LNYatbOAbRJ/d1u8GalS2OjqHdo/SHK9pMCpzLH
K/6rDxCG9PITZX+Fvf10T7F0uqAOnON/mohd6fr6tnDwfTh0ogasNUU0gjureiqi2QSXPSlcgC9d
t8h4bkzZnNRog2Kcww6bKSDU5fdutdGcSxTa3LHPPopLhFiXxwHrxZkEAT4vGSgnxKToPO+kfDnW
+6QO5zdrTeYFKcjU9M5jWOalt0c7uvmm8HJUMSKEHA2a1Zo4jaD5kR1IJxTK+ZlXTt9TrEmouJBR
u81uLbP0CE9rSqxjrZ0QcI7bo5iZ2LJtD3KxB0Q92uBLNSG4MOywWEjbHQXF3OOEGizDuQ59W+/R
2NHjZ6APwCZi1YGy24Hp6CcSJMcFV0Rx65xy8q5j2ZOHo0uu5RwbgVd1UPrVlZUOLVB27UGuAFvX
1UA33EWjA994ES0pa8xO8BZ4McGcWrEAW3fRd1Vf7PB4kW8rgAXmRhI9aMvezK1wgPGdbr5feNl7
GSVhdCjAVvywAC9RPER/+cYiDA9fOVya7CEoaniwAzim/IIMxr9SmALnb4RIsZzEJIvH1ojkFphk
CtXeYeRDs87A1VCcist1zee4Q7r5OcQe5d5AmOYRoLHRHQ7qlmgaYIM+l1706FA+DPZR0ZpLRJ9l
vjdgY/5lBPa+0NsHedHIogCeqLwnFF9RT3cb+7OvBgdeOjjEDGV0EPrDCoM29JYznEo8shGPnCB1
VQ0AeRyxImQrfAU6bWhwZI9TxOG53Qj7FKM4De+6BomXIx0i+qy2gFi4TycxEXqxqKMKM3YB8EKR
YoCBifYy3Ard6ZvUdVApt720C44AIbpPZg5GUMdjw1OCBgi+SpWhzFqTgN/11pbxDiHSOzE5NYoX
fplEwFFKJA73bOgFyCvKJfcrbj5DvPpdh4HNBMBuL+w6P6yYjVKh8IDTARupEVQU3b/NkDUHNxlQ
4hi95UtAtJiu57FReGf0U/g4IJ+huZzn9RwIcqpAtdveiipxr8OsKgNgQslSxwrX+GvLyty3BQ2A
qxlzp3uwelii5KH7CitGN/QZgmjZRDwKtQuMRGdSm6UYUKcKkSXQWR5WxF8lquvCcRfvOPrGe7GS
rJvPVK5K2OESmeMYqr/zBRFStDNqgBjnFoSJfQiMt3AoiFxYDT02pPWhRrzgU+nNyuCYwv48kZ/v
M6F6nAzpTN0ZYShDC7dNzmFVi889KIs0nnT1RQx1+1mN6FtkeUPtEUQlQKl0YspX6ktqGTRry2G2
dhaZx63S0HsG6i5fm1Rbl6pgUe/Raw/uRj22V6PXw/VQQXlDXSC4sBI7fKFinAdMg9R/w4JMHGZp
D4+TWtxLdMJwvi+m0GzZGtLC2EdR4gmGIbwYRNb4+zWySJxqJLxOyLRM1SNsWUjiFLf2iqmOq4vw
EFLAyvu6WdoMbKBxPmfJMn9GK8OJu0HbUCe98lCHFR4XYAv30pPjMwoliIpC039rQaB/tvkTL7aw
BgFoZX2GcxPezjT5T900supC/QpAebzvtL0g1T62tsM6WO+j1EJERznYzbEfYBmkw0HswwBwCn99
Y3pX/aug2LEPZw4qfYtFQTxnTvtihZV8KjI0UXaSqv5l1zUOrTCQlqiMfls01X+FGxP1IPXGBlXW
054eOCymz5xo27p7VHJopXc3FllPlB/CcMMmqR7+MyCBeSkwI4LYgMzGnVyA0iwn48LVcPeitecx
u7R1VhfrJUDuZXxO8tl437xGtuVF0Yb1KHeJVPaI99LkSaMIXiVoFnpa4COKyMl9+//YO7PeuJVs
S/+Vxn2nwQiSQRLo20Anc9aYsmTJfiFk2eI8z/z1/VE6VWXJp+zr7pd+uCijYB9byUxmkNyx91rf
WiO8EzNlowOXwasTVevjoZtGupgwCkdrS/bD4HxRed5yU6nKJB1T7mNWqFtr6jx0CmuNmJ4AQQvc
4x45MmU8qqoJLzQXDTJ2E+zBEjHxXa+0CYYwA02EepumHKaEGKA5ChLUQmXgLyJy1iAwl10QB7Ne
nXrDadnCRMao6vpTAbWJlF4GsQ77PixD0RhfxnHRgN0FUwNYcqOXRtdUX7tk7gWk/Dgoo8kbCpOS
DA5UyJ1h7+Nnjl1w0tPySUwV6G66C4MRaNF9B4RXWiuCCRL+Di28rcYzrW3YMJ/FU0PiLOEZrmP3
29+M594aRFCYYqB28coy5ESmh/Dh7XAu19lzxGPpPkFeQl31OvWWKrEYP9UGBKh9Pzg9TBc9M2sJ
17YGIpKsUuYojdca+WjfxS+Drl+/r7fTZd6WzZweuyqpqwwPmRW9fVuRNWFNCiL7W1KUy6AlexV+
ADVKWYhawbjsN4PKtzP55YjYuDkbi3eYke+CCvhRk0HT0Gl1/BLfs9cj9q+qGsPKa0bzwG3MDhFc
rxMK5YVRzLDy9av4I5bDRfRUF03x3P7P5ceeihIDThC2L0jVf/3ptsj49ct/8m9f6M3rNv/r5UWC
78WCUHjzh03eRu106r7X4BcaACf/wLou//K/+pf/45W98BuwLWaKRQTy73EOfJiQ+X3+I9f2rx/6
B9cWDC3IBhsSwCIeshQqluF70/7nf2iu/sFE4OJaCy2AsbpCjJMXzAD/8z9M5wOFJB71xSJPLsey
+Bknv/yV+KBckg1sUP3s9Ljd/gnRQbxdXJAAjSUMAEcd8w+MLu8lKASiQEhKGx4wpcltz+sJ+hz3
NU71HYkqucrwQ05ZcR4nQhvuojE3DyTmhIQyNfSwHu2oz6VYAy40+pEZgponxmEAD+KzQGK2ZVyz
kNhoKdXN7ocz/Tegg+X6/2F4D8OQN4yVnrBnCU7r/Tt3mo7UzXquz4xAH29EiHXUGmL3nP6xfjlo
E0PDXx8QF9JPh0QEJmzwkwu84Cd1goYRv1zGyGdKuedk3ED1o3MiFPJHtm8o0Sqt2otaLz+7Q0Vn
2OvMHkuaqzr6D1bAs/FAvDiEtrm3OSu58rt5J1s1Xjt5hHqjyCH88twUt6kU0P1MPwc12ghaAwFP
1x75tw9fqqqZtyBopzOwDQbq4TNN9TD1mKuvpZghCuBqaxjFLDA44D09qgPbj7M1zg5QVYPCxeIp
vpHKy9qm66BpaxOYs0je1swsUOcgw2S6A4qcfblbb14YerWDogW0TASljljkIdiI5Z3rtJPrdRUG
8lYIDQJeZDd8NsTP1WctnKDngUSMkHBgINgYliw/QwsCLYgVpwqvxjDjHbmTZRyov8Lxrq6sEGFB
xR7+lhGmaM4kYnB5OScDIHtlT6p8QEgO47BdoMt2QFIVmk/aPDeUKBLYYCoXKA/GkC+GXJoqUTPy
fjDcjcWBrRMC6p5xxez5SuPQaQmMig4yIakbGS+Pk3FeAGC0I+LwmvhJxhR0UEgbNtmLRXRqcusx
HgL/Uzcp91OP6X3BFYo6Q2WsTqFCwO3pTcVJIn+Xb4EdaQtiglFVuSdkAw0j59Eg04JufITLOIXu
N1ptNX+c5oKvtZeWFGcBpvLwyMhHArbn5LjVgoF94Ty6lAwgNtNWs70ZjvpFGBCprdEVZ575rzZ5
hRmFaCeS8Hhqu/TtVrhJBpu9hUw3GJSCdWpVgnbD37bNZ6srHoO4tS5eWufgC8Xl0JfptWEkwaOk
4t9jJTVpd9IMeMyDpL9HFIirScwsWbpK4JWGvl1yMQbOeJb6xFnKUcFnswrb/YRKuGlPEEMXkGJv
s2x6yuqIvO1M1Vd6Cztr21iBlqde1iHHZ2hu4k8w1jErkmjNZQy1igxifp+neOrKz/w2i5/LcRhv
okwXt8weQH3SfLYeG4mexQsLF/KbXL75NCEJFlDkwHcL6R886GzDveTMcHERQsVFCZxgQGaqs/d5
WKhyNw63+HqjzTZ3R8yWeGeSVGfmTUBCSU0K7Dbo44LhqS/Ha9MA8MYWexrPjbzj1NtFx1GIoIPe
Kbja3M04xpwXiKf0NTqrLs6IaJL1LTtlTfukdfZcnbey1urraQSGuU0ng9svSrbJvYtMRpE3lH1Y
RjOtZuROb+4wk9IF2JPdCO2FlhKRsgxZBNyXBV5b6vgd/dRJR4pXn6unrChuvJeFnIwaX1yhsSFa
q365KJDZ8yoMsLmHUjhDgO1gEXuUJ6F6wO/YyavYd7lROIFIiieb3ReRzA7APXZfHJN9A2w72w/q
+AttlSFgSNJBT6VF2Sb3NXcIEXqjP1v1VZHluXIYP2i+u7GJOqk3MhG8Egq/+Iiaje+8TdHMx2Db
xnun86vku2XTV0PTPNHo3WR6L+VVxvNnrlayiwN1wLNGHB0EG3DYBxTBc40me+EKalGgf2Ez05Am
FziXuaG7D1YPj6yYBZLkYBw8sWALpwVgmCwoQxbGMrwDb2gsoEPjhXmYLfhD8UJCDO3M2muU2sN5
YcZsqu4D6rFma5aWyuMVdRRR1im8RXp7+qfGKqVnZPoXaHX0EUjpxukBsjEKh5HxayKDr2nj29/H
wAA9wVj3CnXoeTfU1bRJ0no8qcIOvjB1zTcZDymmc41xQxxh/kXQVN7SCgl8vJAZva3WrtnBka9h
l/BBCNdO0gvYIOmdjBsYfnrTbuclmkTrIXcSO0p8ZDaUV+AasnMMdN2mI+fmxG29/BK7XfixN9Pr
wdbHeFfTttuC0oBB9gLOJH7yI/ko6d2QmU2AMgXGpssDjNzXaib80k1wOpjRipzJnA6BbXPb643i
lodO+ZCDfQrX8dzkWyfSi/tQMX0TPHoID1UL3pOB4HhZqhFELqPZdeDbzTPIlpo4UFzvco6D7ZBK
eWkFjc1gHdMQHM6JcmDd1LI/q9j/75yU1Bwvxld0sMMRG6clTrFflDtgPN0a81r5ECd1iZcXp9Ah
n3zRb6YMwmjVmv5Hms1qh9wWPA7zU6y92uxsp0mpSw3bzRk37Gmv5znWR22Z5+O8IwwdeFsrEV9U
3RTv4SmpW8wK8zddT+Mzl+HOWf3CXf11hfJTMbeINPkf/l9UjUDu3+4U2DsbDqBj/zi2Zb2HqAOa
azB4CJkaPsNY7wvcrDAsf33Ud5rNBSYNlhmgkaLSZZ+yVE0/aMZNdJHMESz3+EIPjsyIGwMMzt9S
q9/uvChVOY5CGkq5LJFsvvd39wwwusYNULng9ueeqtfcs3NMMhbml+A3xd7fHczW0b3aFMgE6L47
lXAj8VNTBB4d/JSbogjNQxMq4DER+IVfn7+fC1kgTA7njc0dcuX3jJeKEPZSG3V1NHAhXQKBxCpO
M9JrFg50Y5OC+cfHE+xDBMsE4eJPGm/hQAjJ08wigTr0P70+ggCz8sSwkA8P6yaaOL2/PuZyut4W
63w4GL88VJh1/lSsTwjT8Jq25rFWOdWVrS3BktxQeQLn45IQaNJZBuma9fxe12IeH79+Az8vUgc3
A+eZ2deC/3onbC/QfOgjqsZj1xEgNgyacRgFQTb/F0exBYpwJSwQRO9WDZ3UgSSbRh3hntb7KSKw
zHawOf75UdhQ4klR5JLA0Xh7wanWkJXF/PXoMpZcK7hhnhyJ4vz1Uf5mWVquaeh4XyB0AKZ/e5QE
tTLSx8I6yoURH9Uhi6KfsF5tXpC7WLT7+Tdbup/vX9zTl6vc5cD87t0HgyqM4zhV5hFgoHoQhE8f
Zx204KpLC7CpKDihfjczS+TXH/Xnix3HB0AbwaclreP9R3XlEOlzaclj0nF1+wX3yVbRzJ9j5fzG
LPA3H5HFgUoDqQpMrfc3Szsdag6VSXSQ5CLRPS3O5qYtP6cmCyZZdnDjsmr+/POhqAc9t0CxrPdO
ml7HbhwCCzy+gOzzzDQOqe6EOzY6v73SX/pyby91l+4E7hETQ5Dz85UWOrWjcz85znXjOisc+RYB
o7ae3oANoMUfp2EOsooyeRyo6wZqreayr/oRsYTWmGwuCuuRGNPmG8QEg6pzztPw2kkUyWm/Pi0/
r/CFAYcDgDvSgmpc7hk/PLjA8A6IEnxWOKNrw4vg/HxeUmYXuLrJUvsvZFi85Pa8Pzt0EPHZuIuv
6705JUjpl8AmY4k7BD1sRqTXcN3Hsf3m1IJHJjm+y3oHH3JZdfD7+94iUOEl5aNqZJXuqqCbgS0h
ed7hHgQ+/+fnhDsla0XAUgGm8vacIEQOZ3JYrSOKTopu3Yq/iEAzCF0gO2814Ab6zZfw07WnwFRy
NdDKYYma7w9YRc1S9E/zkUhXtKukLCzCKLIleLKzG//1p/u7g9E3wkgPyo7HwbtPh2SbgLnKnY5j
AAA4zhO4/gBfQEYAgox+c7CfHjl8Mgfxp9CN5Yn3PkQkSzRRNr4+HZUPC4TytWVlcSGyS/z1p5Jv
W+VURorb5VI8WHw4ZgXvFnJqhNGI+WKgggAPf62zh+s8zWna5M7Xirk5K+OeTogZmM456UsIn9PS
Nmqw28tjsKjGGyjc9Am0gc2S14iZ7BG7JvICftRnl66XsUWcvGzPKyKzmbYE03WbF2Dn//RGTJ+f
8o6GqQvM5qdSKMrJCFykk0c5TxgklnSXbIAmEujTH1ddHIo1YOLaoKXHKOftQm8DZPU9qZjHGp7Q
wQGHhGSuqNyNhoDvzMzH3/YPl6fXD5e+yWMNLiGXvo2rUf/pW8rnzBBVbZlHVY3m94UtxBDddz+9
NESwstLVqebUuivGUf7mIgMD9P7gXF7MLUhn1SXGOGvhB/1wrzNTv43MIYqPQtBJmtd67Kik2U1q
7gzpDaPvfFUiScw1EHrRXL7EnOVGHUR72U65v5Iynm70LqOLOCdLv6aq7WVj0cHbQ3LAOqqha8W7
jte/Zsqq5bzSEFlE5y5qVEGgWXFCYw5ObFleqcbDYDe1tSiPDEsZy0vVjNcWOunOQ+VE3y+hcQQJ
veqJo3CCAZAGDEZyV3SRZCdGW/FlrVpth+hFXb/KWQsbyjddbOaQr5pW2tJ67jW21bmAKuryvE1M
W3jv5a2DEwnoEKmFVKEThI4y6qwiq6X3rfdD8WjMcV5wzQjgR15XilR8QyeQ0BTHFGV4LuEINEOn
IAmv+wkE4MYGXl4cVEGLcufW2Cv2CvQCsrpq5m/nyv6r+CRPns6Lmy51TVVyrcFXt6ZnuuUwghMR
1Gzcp3p0k0PgkMuDVDYLGcUjOD5PgqpvT8jU+EIkeoR6A5CmTG4KohPEuu6wYmwFpqMbnEzOeaAg
DdzYpWi+jY3OpxiM2Jq/GyrvzAsMTUsrakj5mkc94gf56NYj6nqakoAWTLStMjbPe85mT0ejozcX
JS3UWFUyi13TB6FzRcgNjXAnw7y6IV+YV+xUyAR6xtRxqMbFLDwWEBjQdM48tVwc67RwwtRo5FU+
9FZ7s/BgSMZguYTX7FdJAYcdM5QeAezmoe9rpnvrru3ByJRkfayZxLJg5oAVlOc9GwlpD5F9bvY+
Em+IcQsEaxR9dPka0OCUXTPvxpdQFBDudBmDTh/rWwFxNt05kcUCy0NHyUstqnk2vNQB9OxZfXOg
aDWEqqBvhrsKuiVkdfQ1dNuK8dltZ//amfvx+rUFB2GNNwOmQNyaTC4fIz8M/U1DfGm5f72slOTe
oi/XDA692HnMrYjWG6IHcStGEUZ7ur305mVrchuvlcUqQmzMziwEkg1+FAS+RBradF+nqBj67RjR
h38dzQiUxogpl0IiMKntnMI2H1FPLJ3YmvY8TBa2P6PQ6cC/PP5sZHP1dUjvyj63kLXM8GOYIW8L
B9LsGbxTLlPA3EwaoO1zYk2/N/FKuDKITk1e8UaETu9kW6ayuclnUY1fOmx3ZAylNsCzG6dwx+7C
GlNxq2KEivhU/Gj67mhMMjYxbjjzBAOBLnA4URsbXH8IgngeMwaAhx/SrmCtmExzEq7g1rDvKcyT
NlghZVmQmmnUIyGEhzpn9Oa11IqPBKTRrZ9SmpJbOmiz8zkyY9M/Zro+0mqjQ946NMjmro+H1yf+
Hw1K/19GoG8mq7vvxeVj9r15P039/3BOahPF/kPJ8hP1Hvpq/v2pjZ669sdJ6euP/TUotcWHJfaT
64da6YVi/89BqW18sCU7hH8OPX8YlMoPTE6B11AB8Sb4zb8GpfoHGmkQrmHl25hSXPEng1K2L++e
oGAF2BzqAEeBMf9cGVuSeY8qon5fwF1dS6jcm3DOXc9q24dJJV8dIgIxXM3thime6xE926zGcUqO
Dhkvnt46t07vJEcNNNfF2KXnvbPYEzR1KauahaxrObOHHovNovtDTTpvTTrF6ypgmWMbdbelq0Ue
s0SXsYE8lX6vr1H2oNs2nWQjKjSZgeCYOMR6LybU18PfrK/jpHnoU/e2s6KCh0whkaPGX5VW6uuU
JzaS4RmRfm/Xh7KvH+jwl95s9QZ2GkvbgH75hETqBvrk177m8MoqH9Iiei6CFjEw5mnPVvIkQgK1
Zc7ngb+IH6iuHpSIgbotEeGDxsfLkTZ6I3rpda/Zh7p2DoAP2o3fcGp6198EbQZCMU6eZaKNK6U4
lYVTN2u94kXTnlPA3eyOj8Bp0J1DFjXN2q/5V73Oe+hLU9uEuABADMtiH/Oo3xYQndaqUvxtYp4G
p2s3y09yJ3BWkYu6eJYqXwUTp6DEW7qxWjGfgiI9uVPab9JmubmgrTqzTB7C+WDITVfxhoxSJWt9
Du6AQyD5t0necov8ecqrYl8ZNUYSf0rWQzJJxoJp8OSnmuA8uLeurrcbI09Ljz0OaXAolLZm6zhL
jSG9mr3mLS6QBKOSwqSmpfMW6eu8HxzOntFw0MGyD47Qbl8WSVRRH09m1axLm3UgJuOU9Q5iJd3F
NCp6jyFK7yE9P/XEvXhBnJgHQ6vdrYiRjBY4vo6228pNXy6rqOXfUrZeRo1IoB42cmP3YewpXy06
XxYW06vSY+JwyXp+ph5hnoBRfJUO0VfAAXz3M38i/2VcQT3O10PrIITtC34m4yw1guaUtMv5gu2l
69VN/fDyfWcB6sc+ZVlBiCHtJWTJMGXjq69QVnbKSY+6CJ65yFnVRImtnJDV6dgslWK5FoKqne5S
4OIrqsGvhuCNcOU5q75Moks8QQfbtG8Jpmw3AyMS8D+Dfxzgg12ENleHazcPNi4kJgx8ww6Pg5XD
1fhyMsj16r1B45+WSfYVfJHc+JSURx5yFsNTFm2aNP5xyl1xgzKy9MCvYrmqCZgx2rIEgCTlpk4K
fZ3VJqdU73kPQdicOY027gKas+dG5QMaJu5uk+BvhERrYOyLc+TABauMLqI3Dnly4UguVCSf2DT7
MN0kU5BueOA+62kfnfrQQumwLJB4nvc67Cvkhyl0yIIIbuzyxUrP+LrN0E2OQajnu1E3kg1eDy7D
xCm8l+9Wy/j4mp+fK5hp3EJYAjmuBA/HZ4lClu8PABBZi2Xt7hqKCiYjqbvF2p+ukV+X3ssCWFY4
l/gpMmeMmBO3MRfB7cac3Xn/8jW3HQ/3tmYZjVg6Nn0s/McysrS9FfJRZ41jIYTW9tD5uHuhLAYU
wlcgkudgGV+5BlcP29HIy2BbejIX/lGvu/zcjhDmW6O1c4b4q4Y4YaXBczr3E5mQjsUV0c26tg8s
rtNitsT5ZIfu1lYsshwo/bmGAcCbc25fCJwf8XM6KybYq2g0iU1K8aJrIy8mht4zG0N5dqsbWK6s
ZlXJpj4Miv6rndMpHBk67/WCZC0NjhwqCWbv/sBXp9mJu/M7eQppFuxmkU+7kv7tBrVN71kVHxtm
HxvrTnAV2WWxJ/mN/yOF7fXeJN1Rbl4uWpxMvacF2i2vHV6TcqKv2UyeJPPvnfI1Z2W1+DuSeGAx
VWO5bRTWxqRAExpWen4+KnO87OzkmWwKTg3Rdd7LuUZslKyTjJfEtOluzVwlGxIRm7XmWNwCTQtt
OYT1a4QlhJgVdKAcv3qubP5z1sWbl9AnTOLj0dTSiIKrfnJwpG8ISACOUdmfssIsNolGST90l+Tp
xStjoK87RSONHi1tiNnCQ4BHPxnItM9HjWh2UMnEfyyQO4UMSm1cRzSg1+Y6/irjYlyLMnYtL9Ll
rRXg7mqcoYwvJmwZxwjgrbPClIUDCIOV2W0W6eUqLKL2mopY+cFKiTSwtzWWlNibEugA4+TWzWYm
YFF4qqo0Ehu7RzwYxbfG7Z9MppLdKjDG5NmpDG0mW0tDoOtxYQx7tNXFFgPP6JarGim8V8Z4QrPY
7LV1wKMIOY7jX7hDMWtbGmhDc5mAQLYPuWs22R5kZKs9THj2vbAL+vTcD12jXdV1KpRXTUjBL61e
yQl0Yu5rNzmAOFIp1e0Ppdj1awPix8CY920J6hqGK5golb2Qj943h1MXYhpUPWKpommChBI+k8jm
cAtybru6MFhWXHVmxEr/9XHfdV/Nl+PSBdfp++k2Ks+3HQl3MiWpYGW3F8PLzY5r0IiSb/mgJaux
TJ5/fbR3nb/Xoy3wLmky9mIM9PZo7LtRvM95t08nFshSCbiJr20A+uqvn+u/NwG/FUtSv//wpfy0
C7go8vYxB3b0qr18ScsSLz/z1xZA6OYHulMLfmsZvdIC/OcWABHdB92kRkIOuYhhpfyXVtL9sCiE
qcjVQmkjo+pfWwDzA5kp6C4ZFzMsYz79R1sA410TjeGJTvYVvwym3cxTli3CD020EuoYedhTeGWX
IFe9FGIOT32IuNzJVTLtbZRd+RbBTxijcTDKi0CmmpcipP3Gk2UuAMdlkgpGJ3HtEEJNwPoI1+1p
rqW7yfLIIcAuK6dzePZ1eh/NZkVY6ax/i41gdEFbJmO30lGyTOtM63tjFxF7fme3rS0PDQb3/jga
UT1c1KXKNyENGjjzMp2QmKjkYmnkeKIDBYEh7lzvpjJaIYcjEDbOZ6gKU/2l7yTqGxmmB7Mf9Qmq
siO+00XvUKvjvd66OIMohIbcCjHlhtFFSovv0KUdVoi6qw99kcXcB6N8PPWVtpNxJ9eFdO+HfAQm
wMYHIVhQLO9qmuP70WooHjqjXCOtPw9R3tf7hVohsMUnxItRxaQx7hwa1VZL6C0FNUmYdUOx4Cez
WPHNc5b1uRPXEWarI0EizTUK+lidDezgnjgj0xn1SwyjAf/MfEDV1GjmmV1DGl/sXivUYwq0bO2g
gt/IUQ4XRWymkZnubUJtgUJs1exkvfAG0DKtsY+jMaRZ7rFp6Tv7bO5GNByzJxoh5LgZ8PfGIUbU
oEZGchAZhuL+DPVAHCnaDoKJxEsfj6DhNaZB83NvSHHTgGO5Tiu8sN/c3C7jZzcWzfOEPXIwLmXe
WBnCpMwXW9VGS8OVVp/9QG5fZ64qIEfnQAeSI228khNFIknoTeAGDlCUcwOMQXKCfFlv9CgjhjBM
hquGzc1Kj6KYZTkmxXoiCBr5pBBHJ05w3Af6vCWuM9klRXglonK8aVWHCQsLoVxHgGpzL63a4Og4
rY2R1eBsexLH2F5nrN9u4OrjGB71ekvh1zwWskyfJGYKY+sC3iFPtiLQqnV8zKZBGy/7wsYVx8Zo
wVMbQXqMsygWezPvvmCQ7dsFGG1da5xBa1WYZfAlqEHKBLGZbbPR0na9YeZrm8NdpMood2IW4ykv
WrELh8SJr0zh26uscoZulUg9OZMiIFF2kE1P6g/u1B7z6yVZCbFcEQFtQkaJ5yOmW52dqD6B2gof
eY9wWuHXbyEEX6qw6ehBmuoclQGizjHxv4QkrW4RbuJljQ1zk1RJfuyEXd7R6760cts6LSv7CieH
vrZ1I9+oSlyQTzlhSCIp2jFKC+VTKWvOQKk/F2LSrwoywh/waaASqkyEZX2S7ptUlaspUsEujvuF
Id9Q4VRl800O9PFLVbsfA1PDoIKs+dxJ7E8gza5yIyaWW/PVOe4P67yMKm0fx81wb1XFEK5iwgqI
6DTk58xaMiU7JKjkoKW6ccNztNsI5GXPmu0wqW45G9tkjttD16ZPTPLYx0U+RYEGYhfodK/Mj6VB
iKUn2fg9mc4U3ELwDwAaJLX1tc0KsjbdhvyNudQOCBHRwSGmXlVdnx6IQSuOyYi5yoljaAg9XXED
FvMe3DxO7pIKm+0gXUnga9TJdtdGZ8INu9sWW6pHCnVy24zViWVd3DhyOicgADE4hrq9ZodEHjhG
ZR9xdCIqg53sfBtVHl67qRPte7/Iv7GHcHF7Iw5dlXQJFWQBE8uWLg6+im/ajG4FmxF4/Kzuj0Ir
ymwlhknuXTzXWO3mO0eP0cCPFmwE26ZqwzbGnb3TjS90IUBN44Im11aY8RqZj/XZwmtI17ycb4qR
2t+06+E+gW8KUSAuLmRa4jTs7fGJvUe/weTbsgcaNC+xqnlTpODqRjQ2D5KB0tUsIveqH535esqt
Yktp217Lui7PfNo2H21Rk47aVHVCAAccu00DzvGRTni9NseuuIlxWrdsPUMDnW6nrQA6Bc/Y5vV9
3uf2Z/TTxEbPLC2Qv0Pqhe3UU/4GIFfygju/M9TaynZ6dSErksW5Io2tGQh5x4i1PHMGKzwWbl1e
VwIwQ8smmDPrhtP3aKrbj4Qn4E2tpB+uG31KGQWIJvP8EWWuEL08gEabOo8Zwfcsi4yNGCGjIx8v
LkZitD0y5etzpMbDKbW1TTcl7kWFEI/I64mU3IOhtOQi1EW1hnwcf0mbXt7GTVpe2KUzfdQH0SB8
VKF7Axal3fdOOx6K0Y9MSATm4JFJrF/VdBHuM7eo7ulS1Nd5l/qfysSPzroR5WM4OPOdqM1pQxRv
vJvqfoKh3VYrXeWoRk0+beGNrdTbAwmz4CsCu7vDf0FOa2Q2+VqLLKSNFlujikiha6J9AoOwKL84
Uv+arZclw3RGfBVsgKgWEs24aXAe2+HBHG0LRDySRAxpfejFlT8fRSTUk+T1IWT4eXSN/GjwVKy7
9yTsNnvdnHnQO0QHpasmaKKtihLF1rksb327x2WpMaCGCeTDEVk7w3gOxareNqWJ/vKl4vvv4vg3
xTHFLMXkvzcS/W8CafLmsfmxOH79mX/4iNwPVLLUn0ijFM1sne3UP3xE5gf2NaiKJJZry0G09c/a
2FAfrIWCjiqTwpoWOduiv3xEhvEBLwv/mi3fX53zfxip/to04sH6t8mW1L/Uvj9MtymH+AV11RaC
KhwFydvamDAZaZayMw9W6kAjs+Cv1nnb72bSm45pUFn7WStITiyGYfpmUfaeW4kJMQMhynBTcLNc
dU2pPRIfDqsCy9TlDMV6mRlFbNkpaNdBY9qXYdo3N1PcR7dZY8HTQyx5yAIlvhSlD6k+tuMjg/AN
aYXV176J4/2oOTW1eDyMOJa6cn4idEND6kMPjptNIj8CaE2OGHNzhnpGuusMtqF4pi8KS9JtT328
nHHG3K9vAEdFGfO3TFPGWmqBfQS0D4DOT8eronTSXZk62I8ajABgekZ5GrXOhXGY6BdiigBbwRLv
V31hVFtpi3QnChk8CDdyL4WWXIsRVoKP6wUTf7EWWINWeQUjZaVXpfFsTBPmdIariPBREHl1Vrdw
QoW5EjHGIUIbqZTrNOp2VqqX3yDpVVujJqqliphu0lNM7iozVuSDYc3aldkY70FMAvw3Bwg89iS8
Fs3IfeFEPlbncDi1RTQ/udMwPYCXME4BcMM9sKj6UhnxeEJeSqQBzvot7J/uTCef42tmdOMayom9
Lfu039k4A9YCmQ2d+zwlmWNgxp2Y3TfNNVZRbU2ewUOC3FVGitq46UgaYvRYINu2/IssKbMDCqkD
rvRkjSl4vgcSWe2qqreeA+AAAByoAVplDjvyOfyDJInzmjjEWZIcHtMmwZmqbRjcd2dQ6eJPwRS5
n+1KkXcWqRI+jxo+lv1Q3bq+GV3MutIvhkYHNtIBXLon/qk5jzs9/WhSdu7wS0t3NRAHtGeQacer
BEXMaZ7s6CIIzHk72Ta8Ja107BviNwVIhxYdX9QY/UKm1K/dmrXCxITGfjyb6VMHMfjSJ9t4D4rR
OFMtyrasVJBIHDt6qIhyucyD0jrh6p73Ix6qS13rjTM5WAsevgiuCIJobuPZcBmpNOkh07pDmfsL
NSm3HOZJpfxMZ1pdVLRrD2TSlBR9KWSJDIrQls2MdZWWw5kMB5PlWNV7jeZqFwbtY9g5PKEmWEgb
Wfr2Y2UM361qzA7BVMJWmzLrUFS+ubUdOvoTLoxPhpk80bsu2UUEpvxsO/lt0Rvzp6YpJ3gUuX4q
kPTnGMOJMSCkCo7SksZ6GfbCYmOFD+gRiF58bdPmxXrMCO4Jq3G4y/tlOjNH6R22ACxbDC82qBWz
M/wd0GoNIzpgtVJrhyyMj7bRtBBYiGdctYm4bYv8EMhBHQts8DnIbA9MLnvtKI2TEyrQ9Mby072a
hhZp1pwfcKDjlsYDhsPdNT7TRo0ONrEHW3g81dpucEn4+RjflI1ufp/h23gGGgVvDkFogh1JHmDY
jnfMFLRTKbPC4wu1yVTA0LOuYGwgZhjxKKjqrKp7J/ZcF4FFnO38Btod3nY0femp9/3+AUsS5BdE
PKdYJ4Akp3nWeOmg95fsruono514J6a+xl5l70ACjZs+FR2jL/RNDy351iWdrTlFp2dPBZkEU3A1
N0Wyw+OJp26aLNur+1EtTm9CAwIydhkzNuAlim6ZY7n9HdnyZrxKExdkRB0A+NKaCBNnWbPtKqvy
AikQES5Ce4hlUjurIIB4EKWuveIOoHtunSu6ItF9AvMAiSksh0KPceWwt/yakodx5hehe7Igohya
xhqzFdTC9hS1WrK27Rz9edk8qtgedwgPnWsdVmvrldCuLpEk6p7jZ3O6kk6qNvAf3U8uT41L+rbh
fe2Y0Tl7sC/u3Ko9T8SZ5kXTXzKvYNvRD/F5EyuiOSbNPc86s75uY7+6iPWhAkoRpYDHshIBDe4V
4UI0mmVYbqymMu4RIcm9wnq0qX2n2IZjLL/PdtBd4HcoH02qUB4uECcfwiyN7lop+nRFceVujdgN
dlCWoOZMweBpwg+vkUYtMQ+Y/6l9x496x6nPQ2teT1Nbbprx/7B3ZstxI1fXfZX/BdCBebgt1Eyy
OIqDbhCUKCExIzElgKf/F8hum6La0te+9kXbYUdLVYUhM885e69t+mfUVfDpxpzq2/LQJ1iZoUA0
L134Wkd6N8VWvyuRMByyYK4/5T2IXbrhzIWi+SqjHt7UA6HW2B31GfKLVtrg6RDqyGo4GUNsHgMj
zj6DbmCeSD+NcR3bbcIrfkZibr0HPU5gWyab4Clz3WRdlEp/xGUb7VmZxCHqzPVkus7V3Kfa19r2
9GNNYuYWKFxLt6DMD46tkS1C2MR1Pin/U6z8aGswhr4VQwJZaPAiLZyAB24t4TWnZpJfSlAtX+ni
sPz3TTcz7R3teDei3ljPdK1XZqudOaVuAuopm2QkMmKJc9doCPUwWoss0a+xHjTs/WkaM+XmILJK
e3iIYWkF3bWMZb6vMP9hQa29LFvNbQNbyIt8+Z3aJDsMuTBXBLdq5wlsQtiOxdUwlNm+c/onAFPx
irWWaaTfq/5L1rlPYBqf9aj/7uXzE4mxNyVzkZDkIuZXliwODeiYTSOTO5PB/bEWnndHIWHeM5cp
v6KEHR+aiD84lJhwn90EBVx2rGN+RY8lr0XTtcvdEdbnBUctmCKMXzPd2SRm1dmQoxJxPqKUALYy
9v6V7OTkPrZu9L1nWuaTZ6i4cWCHzXqrwU8No0rfEb5UI+EBNoH9S2rVU80CytkrGNbGGGVbyUix
OKLHaQBGpOaaQ152ZsQTXQyMek/O5MjPOla+9CoaRX7mCcdo7vA2imiX4ymbyxC4IPAoGjpO+uKL
sdU+OTIanQ1VH1PXSgOjeZBeYq1LTWfAwLh8O7jtAyWPWjUjU3pCPjHDxfYDBAO1Z2xFoFvR9Sf+
zUUd53GcxAybNPZ5j4kGa6BWOasMeOk9CDFtz1nkUznTwhOu6R3ZQbRbgdEP/nBuhHFpTKdBxPLU
cDePM52mTiTqecntOTaBq61aW+t3RjlOjF6X4xb5tT0Za1ZzliSHLNoS/0CAXRV1exjUdphJP9nR
y9LDKbKvixnJGra/+DDbMb2RKIqOTWEmx06HtGvkGLDAMZ+LyAWIGXvyc29hIgKCNO1QNiaAgloU
p4ACN02SVxsV2TWTW5GxkUU1BFFu877XayyZuVnsHD3Sv9s9XJOwzmo4lCs05sYLo3HXf2j1vvTa
r73tycz5FEnQbF2YyDxBTvW/Iu4VKvGbIs4k8viXVdzpm/p/T8Bu31dxf/6hf6ucfOTN/jt6w19l
nBf84bnIi3hI3wYZ71RODrUalR29Jw83GhKpf5VxNhAJvH5L4qxOMbdUeB/Ktl+WcT8WcRCxkOJ7
DvMNUi181/0wJTMGVw66HlcHiJLIvbMydi6tRtUn4jX/8fyPz0KUhScMex2V6DKXfDdMGTBXY3cx
ysOrfXge8L6lvRXcT1yBcynn3wm+f5pzUpPqDI4IzbYx+3ycADaaxXzd1/m8YnHDK71GXpyOs3Hq
RgwxhL2jXAWbZhATiu3+XTX/N0NW7+cL6+gAI5CoMbLG7PDjj5Wa3o4VsWa0tbrupcgLJKI5vLDz
yZjHG6zQwX1k6r/7yT+NWBF6c7WW+e5CClkem/eXuGvpsSvfY1cqjPEqy0X3AuEAwXawSFz/uage
Kgb6cp2Pw9mko7tbvtC7e5pyDgYZ1wR7oUXV2VuVIDpmW74FjiEa3KdfX9aP+BLGug4jQQAgS3AP
i/+HrsPUGmixoiVZoBol53c3Qk48vxIcfEU6OGo6nDR+DraEIB/jhvqxvC9rvBKhcDOUHpxcvJtu
Mlnzm8HpQabXoj03xmB8nEz/N08B6VwfnwPPYRgEuQWjCy2ZjyyfsiBrPmVv2zseE7U7rTCd6KyN
c51AxYqikYQQQx2hrk/5wsx2jDvewelm8ebviShx3SODeOtQTLBXYqvFVoIplWeJ0xtWidk3TsRE
0K4YdBPgQNkMxqkwIdiiul58RL3ZLqqLJoECMiHa2tbOaJwgmlFd9R48gxq+842xcD2iJEClPDdD
5XzxB6ue1i65f8OGhCgzPWssZ7zCIodwl1CgLNgjDdcesHYFpCctVMlDE6VkfEM7m7S4QiAmDOPb
cv6hnWPQqB8vOjsY7OuxnNR5qQvcN+gS1WoI8AhxgGMhaOh+AiYe8AVoqhuvAs6lPtgAWT/1qYlF
pdGtw5uwfhyG+smHAUDN0FZFGMj5FYCQAjU0GucZgvl486YDL4YIWoToxhtNasad01H5JHOC3h3b
cYn5OxifUO6jvGaczLHmlf5AycAvrTObZn7eouQn7iS6p6zh1NTT6H7Oe67jqwgcVKVx1+O8v5kR
bd4rCY/F1RDiJzFbPQU16vkJOYofBiOqp1WL6urm7VkVKaf7UFiJ6i+SbGxf8pTT08p2+LHmNNTt
rlX480PsUpk4Bl6UFIcFOVN0YMkCv98gGBcPYlDBvV+znq4Z2mDXLCab54QTp/1ctT4mgxjsY8z0
8DyYmuC+zgHgruwy4ckYs1oLbQDyZw0sOPJX62q86pkVqzVCFC4pb3f99MauiCvsits/ASjCsIC9
prAfyOPgtyrwekwKKka6y/VHUOQw6/VtILAedEcfpX8oy0A/vf47UCLLsMCtwboxi73Gb70WXjes
VUyx3Eui3+B38Hq4mOvrPUEQUXQGHVJHPNoqQnHk6Ac3GIoMRoqkmehQDnOGMqdOum3trPwiM8db
mog6ve6ITv+wheg8rSK6Cswg88TQD8roPBBGRGCj8m/B1Wu7Se9ThQAX9fkNDDsnR0fkkPRQCiLq
z03y857ovaqXAdI8WjUGfsmVmjjDPrRcfrFr8SXsWlOUAKn1rFppPuaFCqM1/fbB4Tq3d7UVCVJE
ae5FZTAR+p6HchEH0L+zt9BgrZNDME4I5gVl3DSedczP71zSX1+Ngtx2bTqh53IxuQjjsdVNua4J
AF/RKTAumXB0N0rINuY0OTifOw69Ns9Xq6wwDpLxbCAqaG/7yEFXvc5wfaVX88lv+vgF4JxxciEb
HstEuKdaLwM4JbM9nRulKpC2jho4UuALlNf13L0ECai+NfD0OFnzcAdHOyIrHeX+QHKS4XnRvVWS
jb02NPtTJ2I6sI18Lg2SANIcgfdeKgtvieEtxBHIu7z3U+a0LwKYEi1Tpx9v2OZ4lk3YJcne1SJ2
6Rlb8rR4Zx2jC+6LSSDq9eJF2+8Mw3jz6m4fITGfatuon6Z24dcNmXoeKz++Tx2XBbMys7sU1M9D
2qA5C185RJEObA8aE6awOljaVSCs1myj1Z0LiXJOUlqU/AxaBVbhO0cH4FzwMLe18bloNG0+zMLu
/YMFIdKCJlK3jDJhoDCkNy3ryxwPjrtpyuz477SEpk0FBp/gzhNC/jeJCQSie7dU85kH0l0dHKvX
hrWlpBG+j04ozfJy7M2x3862ef8xQ8GeTAnZHb3fnxkKpafZXwia4N+v2bGaTwRnm9GXwFcJxkES
Aavt7GPoWZlx1lMWkbV2Tg+k59IVUb2aGdU+Tp5f7RO79C89YSFF562iL1wzs53AlD6R/85ZpO4c
/9xSCQNOY+C2krsNtClvbRYLktrpEvjtxAA29U9EVbEtQJ6nKZ+77QswjeDceXVXZu7MQyN7npQ2
1v11PGrLo9THpUCJVxkny0QyvJKuyZqeBvw9A6EGO7cTwXmruDVhnpMqvELTyHd6Ne0ntc3/IbIF
WDBacXDu5jVhW7GZsd43A/5+MTAOGCCPYPNyXP+czA0tTAmbylcpm0kRWp4/XsGp5F1yFNJJb2If
BwGX7Kxotp/nKWXBf10CPdFjiCHfc3n0lY7juVMlkmfg1Pa56nt9R/oygJ+m09qX0kK3DCWlYec3
ZwkGK2d/bOECqnXxaiYinxzjTE5iDyeGibpm9/a13txOUqScJCJtKfo9IorOZI7bc5igj3UDZ9+C
AfXGmPMSZhNtIqgt/VTY4wUhy/jddEr4J0WXWVyazuIrTYqa36qGxddFj2bybmzIwy27hUunuiBC
PJYZhEwcEkSCx6MNhSEjVIXq1Jlucag6T64wWFinRkvPVd1Q2P59aoZNS6hlXfSM27zS6D71Qvve
NTIgq0ShVOY7c8pJNAhT5qjY9fy8YSeXQWfcWXRlmMM2I16mxrMxQMVjslxRyKVkMDlMbzH3+RCq
ioal6jZa7miKpuN5frU95uRYnDRDUjV05qyj83QYWMHd951Ivze0CfQq14mj5S0YTq2/HdwRzUaY
KBEL/ybP0LGzVdXkZgBHjuWUbKcs0WKDlAhOy/S8oPauPMOB5IaSeJPoCM3DCKDSGnk8MgiXzAoo
6JxBPBN7fQZO+ARVewjxzU0b/pHrETHcMU/n+oLbL28qn5UlG4T2OGpBctQIhyDgSLD1TH6xj03X
oNcPVi3vlcPvkO661IE/614AKL+NQlkw+fFZ0jGC9vTx8L00swEheBzloSKmnKZPbtyUIKXwlrBI
rNKBhigGzW7VuUX2Hece6haaJ/sAuBlNHjmgia1aFbIqfC8b+V3Lp8tgtNWB55qDQS/1S0Sh+qVT
TMN6oPPvtlOxH+nrbTgbR7dMyaZtyiZK10XA3ieX1NY7+2I0+/Kau82+XI75kZ2v2NlYsHHYWKhs
CncTB/lFn2EnsbhUl/pUx5/wnfVPTWVap2ooUtr6sc4BcpS7PMjJhB7wWho3nPygKiOn+I4YxaG/
BJSaxqMZ4C1dlcCPI3+vpTNzEszXJxteKqAgB/U8cZ16TjYvUz9MjOzA7WpiXskKInRWCPYrVsMu
rc56aWoH16J9f9FmOQ9pIVhtErfhiZyHiHsfjcg+rqZMpdhZOHavf11GLVXSu9kt0YfUUR62YM80
aEF8LPtnwsICdrx6Xzuvh37Uf+aqWbBnv/6cn6ofPmiBbDDa0XGqf0Q2YoTtMCV09T6n/Zmses8z
7mTb4Ly2R0AY7hKMcHxdDn/9uT+V/ssP1JFvYoC2wcp+qBIpyXOUNWO9H9Pcfe40WGhFO8JCU55g
/YJBNt24rmAtRkTCKffXn07f5uPVRdFKVcwLzpf4CLKd2pTuCfEm+zf8IiE/5p2/rLrpKymxi9Hg
rfS6oSxZTt4Y0FjcX7/C/2QXv+vY8aTR9PjPuosLjGIVjewfOnZvf+jfwgtylwMYkwu8Ff3EX6oL
5w/8ixBaeXX+pbegG+caaJV10yNVGzQ8H/6X3gIBM+0nmkDoJHzMHvY/atRZH94l7Fi8rPBcwP/A
qHI+ooYaw01lL2MgkY7OVCTPY5cRiQ1/cFrVrj086XHhEYXkVDdJPZWnWdHclj5sxLDE/rYxUL3d
pl02M64wx+xS+F1KuIkGtI6AhB3CNOvYYclZFQNzg7Xjjwxj4LMvOd2wOLeTcMTZkKvqXI+JZVxV
Zn5eI8e78irL3xXEFe4itKo7O8vRM1FWRWvEky6xGaI5ZLblXvTtFK1ngvw0SkMGISvSCM0zb6zU
56wgr3Q9MnYILdEPRPuYyLRK8nsqabMBLukPh17/kmVz9exluX8xZxYpOc3oYzqyMdkrdt9tFo2w
4aPRx57vBkRNCiYiB4PG/T5rTO2rqtiBvBoJnZWW/qGKiuZbPJqRxJ5XIysWdb/rLKu5sVtbHdMM
/SZ1Caqs0GIOSICjjlUJpCMpUDD+NUKmTrFexmdtPWtfSzdu0C3juDzR6CwPUyIfh2CUNzh0oEcK
f/gk6q67DYKOQWiuzc2XBcv52GhZFiCgIUzPdWPyVDGZQoTxSwaqkBdWpp40B+EEmReCgWieJciB
PjRt9eCaxOORF5N/yZOuY8tNuq3BZvV1Rvh1nujNpTbHzjFrOoIQo3k+q6N8CEvHa7fe6LfmumEg
xfY/oQPnfsbZI+IUZl9cpZ6/rdDardmC9CdaMQqbqnD5oQS54e+L+nNjMXOlBIXsRhnldwC3xEPW
JSILVVlbJgcN0jIKejwGEZLgVlbCtNA5Jjx7B9nY/UVvIxkO+4r502oyAOaKmT0ijwnYCFXLMT6f
LaD+ZHup70lqwryux4VJU+b4+utUlFeJiwHRlpN3HjfVvHbmqV+ZjV9c1B3nSlOzjCnMCmVriIkn
BLhOVcf3EZoRdxX0sf1FjoponKx2CIjJkTZWUDP3cz2DABg8EmArvzQIeXaCa0bnIlS+tqlFgXmH
o4rbICUmfeZr6VnZQW/w76uUEIU1gZLTzi7FeDYzm26xznflp6BKo0etcGPtGEkUihu038aLVHrb
r4Su+pthVlW0GWhZPnWIkErmWLK/NvpSfm4mIlKCWhnPWWM1QzhMHXkowBr9vW1lChmQH1B1mRNR
F4U12quoE4RW9JFh3VuDLs5QHNpfeub15crAWR+HHsXvvo5L/3NK8xz11TjpB1yewR3BTRUDW1IY
iSVBe5XDpG+rrS/K4hk2QvCpSewvmq7qtVs31oXRu9M3p2asyzNhVOWSa1Y+pnHfYpZo0s7jZpXN
E9Jx0gQmL61h9FfEbWpDXxDR6ATnwiSxqu6aa1hIARL3hPe50cmrmPzG3vjk0oUF8xMAyvgaCTJK
FnNjv5lVJ49ZZZCUp7dgcS2R+lwHpE4oG1jRGmvyQi2o9R0hLcmNOWjOrkoIt19rQRfZGyS4+pOZ
CYSuNovpYOr1RI8PNTontDpH/mLJU2YvWSZBZXU3DUJJLqxXpA9ZkspphTTTUixmUX+I4rH0F4VF
/XnwJjiMNiSevdQhF64Iw2wvbU48XyvHQ5PfGulwNclJY3GZRcCwNCWzjxbosNV8IT+7aiIBleSv
J3JnjQurTaJi06nWn9DCTk0UBmRMXYopiEgMM2sMekJFEE81TICGXt8SYV+jdQ/UWeM2eCchcq7d
0jva9dSh1SpxO4s2Xw9xEh3SjGWzMmyJS7S4i0un3zEqh8ACvGlYkSVG/osGrTQMOoS8Uh/nlxlV
dLEZDFeuK+JqCYIUA0hlHe39qBv50J/ZuXTLLrSZISUPsxbn5X7ybMLiHn0ykDNzJRrL6LpHeozE
CkZjpK04WLuXRgr0liiw5sYtcv2G7MGYcEtyMjw/mw9DrO4dgnhvJPOWG6yTkYmpIY3uKfnKR5p6
PuI5r1TIwOLsnumoySKleK0Q2pdXej8WV2DF5baNCyfsksyGd1O0uOBx46ZOQ0KpwW6HuGrCR2yS
dyV9TxIb2BbFiQwovq6baVuDSDYuDCgbXvXARIpHPX4OU9m9nMfOvHAcvAQkgnXRre037iFNMnUX
95qP1nmIxDdr1qZLMh77YtdpsjqfaLky867rW+zD3iHmh39FsT8f1NQ4OzDt/ZbmN85IOx3x7kpt
3sdGTjVE7wZ/SddvZBf1YGsd1iPGHvMZ+m3vIBJRhYVKr2Tew8GVpnUZVbRXWGSz6EbN0aFyU/OC
Aym5ReVsM3z3++oqBnW8W67nXVONxnmQzs2e5cLbpbLRLrMM/xFeIeVc58EsXlDMJftk1BTZDJhP
+Ry9m47T7E3XCIXUjoZLcBiMvr0n2xWFhUFOFO8T2YVoExv6zB5BpK2KoeLO06Svu7REwcwUQF7T
GaRybFPUbkCYjY1wEp1Ixdy+7LMiupi9YDy0bIywTUx1KgP/q14lwVejJQ5m5bSOfEyQD3zWVZQd
2kqrdyC4cMsmA0sNj59gk7Zzi/a0rnvbZEizqyjgCFJjF19nneE+mVXiX5rk7W26xUm7gs1pJrtZ
KWfeNI1pVrcMDR4BYQMjHgSHd6CzsjdCvfRNEULVDZ4SLEu3jhG08spFcNrukeRKHK0ucRYEVRpS
Pzcx+LCPBZizCY1DowCHoQy48hUsrNtGxuuRoeaEcMZFYRm4XiggJ6MojNX1bJhVetYRgFHs+04T
j05tOcmz6fKK02pbFCQN7dIY3PWbuMQwSGXvdtWb8IRH1qRB6b2JUtCTP3HsHR+yTCu/psNo3gdd
790Zi6AFqvidXCQuxSJ28SQWLq8foAehhHFRxLAAfrdRyKQoZbxFMgN9lhOEvQhpWhQ1HurMPRPS
HDF7vlF2oZ1zc8wVwafZoYSR9N2CPkEmUi3R6ihp+Yu+Ksn3TTV115YDWCHse1sgh2rIlLzz3b7Z
FLM5XwscRzQY3sRB/6ue/i96BzZcatn/XDyFzzmkj6ZMvr0vn97+1F+WTsP+gwm0jQod6uoiTv9X
AcUYlPyLRdNACgb4RcyZ/4q/gOpieD6+YMy6gfmqDfirjDL/QJ4AChiYLIXPP6S6GD85OqFe0vOg
A2Dplm3alHLvB9YI+6p6aRqfIHwEm0GRULWqrNQjqttTw7WrOdMxHdGDbXQ965CG2sMnekicEdqg
lA/vrt7fiAQ+TrPRXHAtUOuTMaOjKV7EJu+/jV1ix8PWNCDh5aQZM59m6OJVBG3ytuJ/GZTNKwTx
COtm4dMdkukSPxDNoK+XxbF8CbpOv+TvAGtt5rnxCYiLb0B5c6JvxqQZ4/bX3/gVkfmuc/T6jaGZ
LvhUZwni+CAYsRMPZFYwdScL91O8dsc5/zSggrC2HRJUhI7ModJ1gtwOioRLZNmU6dauGBqmk4yW
uxf0YhwOE6121kwHKlIKC0G/3WuwwG3iChRY1gfHouWcgn1OD+5bIc+yXNGmTVrNvUgamvC7X/+q
j6U1hmGbYSE3AhAHLKIP7SKPiTUx1nl7QhMS3FexD+XKztCEruoloEONeO3qyMgff/2xy7P2/lp6
zMGAwgIZ4lnkP5av9U48QRkf23Ubl6fSR5RiZKI/EZsSJrhu73/9SR/6YcxBaV3o9CIWwcaCI/zx
k+rSnmZJ5vXJr3X7WVIG57uo8zlGZLXY6IBHZ7bDCUJIypJb/O6hWR6KH38oDwoxFjYyEczUHz8e
hnlCnBFJ6otS7blIe+c5y5fv4MxFuyGYr8J8x63fKcIxFtdA5X0j2bM9KKABgCysRodOQtpCmHqE
85LmbFpr4U/Tt5pW6xpdUeGFTlDZzd6xABy+NdP+o9fF+PlGwW1l2bCY7kIrtpeG37sbpbu9UzpO
pFHvRMVzQqAdmgYt6xDb4tMo4yPIyuwLE736fJyl2LqEbSUh2mDve+fNcxVOUOWIRkuHb0ljeS+D
g070+OtbDMf741XG78NDhGGItZW3EzP9+2/pUqPoDbbli5RpTBT46y4QAPC60Qq23dBDlhulfj0U
k0PNKQTScKNkWt3Uu9wmpSDLZXFT504xwv9Q8YNKi+rAuLVb1Y6sP5Ff768jWUZU7Hh0VqSYot6I
0rY8qVprCThEMx3HBu0BkjgZD5mDKPaO2+U3ZhpfoS+1ICr2njx1kbzrzEKzaLjj8TaSiegAGgIz
FEflp+e5cPynSCdVWbi+cT4TSxaEihq2CHnoEmwiCEXosvvz2lAOfsV0/Fq3srvtddyfmGY6j4Ab
2eMzMc07KQyFe9bTDE6aImOgaekN0cKl1D73hVes67oluq8q64Mhg/wFvhy+29oqslsEMaNHioEd
0z1p+hBlLJ5jtGaXkjySja0akIsA/KBHOR70k0HFPoFKJvS/orUQitTBJS6IGFyTUXV7thpThaWe
MqXqvPxxLKjNzSaobx2SYnd9QNNriwJ+fvZdPNy4UyBGge2Jtxphd89EXqvvbVzXDhifDsVDGZtD
vB0ZKPByKDII4qH3t02FwTLvrGKP6slZsQE1FRe6GLxVij9KI69U4VqtnHFe2V0ewS/SymKHHXAT
23BZOH4bNl6WRmemyZPUbTFrB1hQmcafo6Ca8+i6V7IrCszJSwj9iwASYM5PrdLGJdQzaFjKq6/m
VKSd1az6ru9r/dRlHdSUY0B5sxsC5BSHokmYfKRmXt2+ohHTyaIf33MPInjA+oIhEoXvr8soYj/s
8kzJjUvJqodN3hnRJUdz16v22eQxeZnGPOjO3RbSDkq/CGU/xQR74dbVRBpdDrw6bhxKXCw8cLSh
ii0ikCZYEYZHFOpmhLUTEkiCQ2+FFR9qYdUuREtaDZSlCo9asWkjTgVbNNpk9vgzKoCwNLE3hYVY
5hlDC46GiaxG3k8VJ/53rSflBtRWZXa7xPZ7/+RoQGqOpeV1npOG5djKedq3wGgbQuRj4RXQ0QYU
NsBpSkaFuVsQM9G2EJRA0SGX8hAR57smkUzOua3mg1YXDD8tyyUpiH907RKRi8bslkCOB9JmguJg
NUEHREp07g1YLLC+KRG3Bnk9ooXU5glTdDuwanV5y2ZsHUkcNLNtX/MNNlUHDm1DrtJMHZaiCLoo
/IlHW+NVadaRYfRHRGFOTkKHFfcLFYnbmbxOOMo5teZvhD8G+HX4AiBDp0LIg6En9j5OiLcFVwbl
aU2SCB3hPspIq1RNHVylkUrt0EokTdaiTmftjMmZvTXqKGZUKghO2BiTgLUqEoPuBfIWoUBcEuO8
+OpKHp/YkoC0EsKYuzHRPjfkaE4axV/mmydITyi/Vv5ga9bdlCuzP7l1gPuuJG/ygvARtqQY6ih/
gE4aVytKhFE+0ZZAIiTBYI3bliIQL3oXd2+wT6IomA/78NisbU8EobVp3ZnxMsHBiBZyS2ZtSGTj
JjES+ZQrxckC4PVw2zqu+lI3wiKxnHApVHZwfImkjvh7nLzCD/+q5SMT3rKvX3WBRkfyN0PhJcur
A5SKF8gs0mQPfMLEqUgwlnn5OginnlwezjSVLW3NljniONnIz3SpODsSTMUXq1oW3TN2sOAe4SxP
d8Eq2awJryM0C4l6ZF6lTQ/O0/RBFx1GO0Wi1o3dcvhcMr6cDIXbpsIsow5VNTNVH82CALOlYc2P
X2SIivWJ70XgK4Klkl/RSyxWyCuQkYVBNvDq1Dn16HXZeLzyTc+p4E1iZphdKS6lYU90Da0aw/VB
qGbsLwr0c3SQ9V6O21GnOb+ZBsm4n/9N+5VfxAIyBsZyTu7KAoGtRZzHkCQAAYh55rmgYf+syiWC
aWzAG1vdCPMU9QgCx6ous/TWZ7dAxqUDYw9i+QQUHgulsEViHhERBf1ZJEhYXU+NB1iCZoe1q00u
K6J/OX3N8sy5GvuWuGWpT0P2oNwibvdFRCT6RL4XawjyfLGmDvBxUZmTQNrgFsGDpkcALlQdy5Vn
s8xNjRI3SdW1Z6CmUmftmI0Zs+w5NtuRMJHEpBoZb7lZ8ppAR7GCg11WBs55FuTpCM9yGYgsKzbd
LWYRW5Ibhg2bjJJnRtObLiSwvBvYaekPc/TGMd8EQ3CnTRzTj3MApfmlawk6XhWG4Q2HRMEE3IyF
IeaQWYsbH2puCyYnglS3czUM3cUIzfU2HVq58r12bxeEje5n5XJzMt1Y+vV5VlUXpTva51pHkPZG
yLIYzuJJ1SL0HQiud5xEUPggtKyxDSXtsAKRQHc7UIMv2QUmeYur2EgejQpRCMlXnMCmT3VnEa6F
5I2xrvDIoTpqUa2+iBgHZZh7cBQPSaAb17hUonnXIC1MNsnc85AmZpdaVyOOFudUkDUADRw2onth
G8IeQ+RHqgXxglhyowjrI01t9mhL+W2bwyawxmY95Kbf7BB98vRn9sjQYIqW2QU+Dlc+qIXum4qG
Z42dblFd0nG8KoPSYIE16wDKSCFcEoj6JxOvkW+saLF5n1ARoatTTozEwSa/a7iRUYs+aop5ojd1
YnE3KRwA6CRWB5Haa2phXZmjnpOCNS458Mk4avFF1miLNggcvYnSsOi7ixxrM2VkkMXbVviZWKtR
1w+TtHnvJ1hh6E4j4V28nkr/N4f+zRyaQsdEC/+fWymf8Na+b6L8+Qf+6qLoMK4Y8fq+7pIrg4bh
310UGiy4kym/oWeBNbOpGksUZEuI6NJFMZaSkgLmr/aJt8CyFp8+CCQKPwba/8Auwsz6x0oOO6K1
NE44lXDOBTD/Y41RIZ0S1eRPF0E5a6BGfFVP07ZwUSAXS8pINo6s7kMc12etY5PoQdL57hVX/Rrx
0FB6npmLxjjtCV4pEmO8EdhUr5i+tsxaq3xccochBur9AEiycO1I3WjeNJZotYKBEdEnEY1BUe/7
gh6/G6uBbqOeR9plUNhDcayatAE5anLi9r/TZZ6Sfq8wb40kwHu9wdgj8oi/Q0zty+G2HrjIt1pZ
eQugUZj2Jk5VM59xLW3r0mecHOp8rFjFtU6gQ2GyQmMAnxgIFZQjvcqTE+dEglU8osAZfLrRXUne
+93cVdaeH1UxxOy1L0QwJHc+mFqCsgqRXo+VgwmlkYfZSeKtqOAPBhyOVpCso3SVZIxuXBJWw6Aa
ptxDOD57ZsnpjCRgL14RjQkjUil9kGemNxelAdrbH0+CVEbtMKpKwTLKtHi6JTgSHOZaB7Eeb7Ga
EWG0M4Fa9bsh0quO7FLy4ww0nUU2yGzp6DJrvqjHtiq5C4VjmsVw+N+K8H/prZqomqnI//OKcPHc
ts9fRd9+67ofsCB//sk/lwY3+APbC5oSD02ZZ+gL/ONPhQrYbNqunLnNJdDFdhac3b+XBhRR1hvK
GvnXe2y28Ydp+UGgo2BZurK6+09WiA+tEv5qw0OqQoIxlG6+HXqY902IwJog8dRavfeT/DtnpWCn
IY9dJb7+u1Csv/ukJRSOxh0tO+MnjGVpl/Y8GnySOePS0OvP9RLaQEe3/42e6+8+ic+gMYAoyMYz
9+NvijuODowr6n2nsj6Mev2yRT24cuX8mzbd33wQEUEmTXI+TuezfvygAf9qUDVzvUe7/p3T5PdI
S76n/Pe75+pv2s5//zEOQTUed/yne9Thy0cTijoOZlQAa1XS3F6i7rIx+S8u3dJxxLZFQwop4If9
gmWzsCvBLxqQ2pyPOsiFqCKfoinT3/yo5W9612NcHjyyGpZopwB180+oRm8ofK0LMIsIpZA19dPN
FI+LSvceg/zv9JMfWm1vHwZAlcEVQVJIvX+8UZrhVLybFfkOcgECt+gLU1I5F+/zs+7HBWpXfCbo
jrp//igu5HvHQg1GL/Xj60WrtDeJ00K4KZPqtl/yQpxAy+41vFe/6Xp+2OrffqPjEVIIJ5bpzIdO
P47/nrQJdloNDvq+6Otpk5p6dPvPn0X33ad86ExDwwCd2wMs0YLRoRs23jM/LY9l899dunef9GFl
UlkhqgEc+17kPd62MX2eSTQmJPS3r5f+8wuG2g/jZ0As52JA/fB4ICtz/AJq3L4eQALXOOVQONUo
9me7mDbB/2fvPJYjt7Zt+ysnXh8KuA3TeJ0EkEgmvSm6DqIc4T023NffAUo6t4rFU7zqHzUUJTGK
SCA3tllrzjFZen3N7bR9S9jfQaUR7xNV6gZYgKrj2KJq9aaaA5czxxRt62r6aicpLdcsMk6QMYAm
hOq8OGy34lUbzxsbMmDXrJs3AHzZpmLSUOshHFFzZCGSFeNgz215vXSu/pDben0ioix6pia4+BQy
xQFJVL6rl8oN8TQ5fm7PFMv6RSrlLq9mxx/hypwMQ1IFMi+qYNDt6haFlXlU3XX62kbM8lgI+eyW
xlUysz6dnB7acgJJsA4Ws1C/ZDmqvxTjBfBJl4QSzip+Pg5g+924uYz1tfaHjTIF+CViC6TJggJg
C/ob1DVw/1aNOMu2WPeUDsdayYE5WEsmrjKzByjdEJJA8xMZQmx6gLJXepU9a/sBCsLgjXipjyay
xhDXT32qqUPtO2Wbho5bUg8tVJ0M31GczrGWPcdOXdxbU56GbW80T61V6uCB+EU7e8JV1JQUqvlM
qLR3id24g2cYC+86tG2adIrZFff95IhTR+nLa4JshueIR3OaZG1zacnsRdX4TmVm6Q+lk75AUohu
B4t6FhtePj3a1dOl0AkM69D+bdo34lCuIBjNNyR9myfM6AP8cHLaxxhgONsAACMFSvhjGuOX2pnY
sS5ig7pzZsXVi6W49JXqjIcoC1EBd5nA9r8O+wJSClmLkXOWWDwyeBTcJoY+D7zK4pVtQ6t91bml
GJ4VlJWZJZbNux+JZKtrDWO9kqHcWUWYVoin6IyMjYsaCahNEjUcyel+UKiqiJBfd5ZadWcKrosH
R6nEHYaM8kW3k/rIPS4B8CQiQFWnPZiZRvuN8sidUdWMH9GpgogDLEo5sfbJWO9R8rhnHUUxXFpb
qM4A0ktQe2qwnKLDVzyq67QMW2rejamuijeaLHHrAop9MJpR7kRBweF+QIUzhkgss8/upCt7TuXj
OdVk5IapOxbhq0dzoibyuAJUDEUDA3MPeB/+VYbSYg3WDFss2/UY1Cgp36QeuRuZc+XdAohCr5OG
Zf9pREv2BL1UnL76gMq55sN2knQ9SzXThYR5Srl4082jYO/+3IL9Ps5RXAXdTHpG3mUvuoNdKaJn
eeSDEG8Tl4uvwDojGqi0EjrGLiStuHARzPINSYOlTxrMagmZjD4GroiaDHU8P2nm5HvVuOJQ5da4
W6zEWs9MTT42/TKGJEyhTXMlA2Gl2HEk7f2lj+CqtNRqiIcrQohW3wfZ2X7Sz7dVqx+GevwikyU9
loitAglfCxGMY18nkpdSQ8cSbHqw85GcgCDOec9NZyBUDCLLgwMI85T6/r5cCTKNKXGCP4RpSjR2
SmPJGAoGNbPifJUUuJArmSHXZVO5bxXe+lwW0DnGJtoRhbUEKzXoQznBndO2dbcxuW/Kop/pFTuX
RATg3Jp759oYB+2ijidKMmZkHGfJiMqZUJ8l/gdPLagBjxW3L/qV16jEyHuJFnr62itd0e1ifD9e
YubOtWZ1xJCrxWchmCi7jvnDShT7ek3nHOlpt/iRTY8MsKd0riNIqGfaJJnJXnda0oVoVpDQ4GcL
jZhSl3RmJi5NA7Q74PMetnPr9DURFXivAq+626uMYJVoibS4NJoBINFkOHwJZXPZt9u+usYGXmgN
g2lq8ZdQsMOaZ/N00sil/mNJjbY5sy4dyqchB++sTsxW0LUKTxAcdpETE3eRiTneY2DFTjmxk9gp
yiAusljsexjL3lhvKSfGyow41LM3rjCo4fK4l6uNUZI6bOeR40m/hW8YlJSKswz0WXU3NmSTO1ZV
HSMMVde9ZO5RMMP7dHWDKh9hcI0QnSAnATuKaR9cGCARvriaHE7Ra7IfrSVn8B4UrqUiCU9qNySf
SjkfuvTSSI3xkdjg/nKZk+E8ytaHVDWmB2dD2Tv4rUNz1ShBuukaVElbXjZKF10V+ZPddqWfGgmJ
NojNzSH9xPt8341qfNCdGrRWXLYeqQ/NJY4ovWBZxKhlIXoVNeJim0Uvd1kNlTQp7tuKmRcElnuv
lmAkUhXxN+ixacEOue0tLLMnGoTvYM/Za9q0WJvWzqyQ8BazPMACMLuwQgaqa0kDpwZ2NTJZlP31
Ziekl0iNwy09LVbRSk30xHZOQ52uyruSmt3Yrh25jkZa7oy4HdSdiKa23JE1+6kv9fKImIp6CAkW
jVc7sj0aRS99qZUgwmnkkuVjnS6TPpfoDVXsjedWSV7KTUs27uSr8M6U0CSAPTmidUT2uSO0eXSO
5ihr0lwtadiGx168k2hz3c5+6Zcsoc4Ose07euqtrRvbJ7Njk7EwveYtGK1Qg7Z/TWFw6LEQAgMa
46qyqGh0mSldcgBhJQQDpgITFJTUkJn1Wv/s5ChxvHoubqfMwNLb4Epkh4CoHwWgvYzHCsybnzbq
F9pshwYsFMp8A/2yUJK9bvF+MXGM10JkNPCNSsn8wabJrZj6EvKe6pSdsn4h8sYZDnpLeAx69s85
DYPAJoQw0FUCuWu71R7LQSdRgzVa280xdkAC7SStuMJYL3hd469xYWuQp7foisImESorFOUknanz
7eHAM7+ZtPR8M2Z3wmkJV8NkuoWgAb0lAUvSDz1nEeMH2pbNgfLzwQhS/qsbCoQRbJpNdfXjibxf
V/q6ZAAeWhZQ39Kn8XwgCc/eJHjMcmwtLxYccgnGUvYVudvVp7zw4pQWcoy1z/3ooPZGbGOCMlWR
JhkgMcR22H1zyLVjwkTxiqHwK7V7qS6nXc6cOtnp56qQN9HCMvf7I8YvJ0Pq+5sazTSRvlDn2A5z
P6g3enMUZTw1IClbNmFVJCMWKGy5VZXUp4q51H9WuP7PcpHtDjWyTJEik/qLdu3NyanaHKemBcKb
Vxh9LLNETUO9QqmSdeXnQSHaOu8T9oNwoa9elx3yQnDsJjoJdomGpTjKC/G5XtsxnHvW9d8/D+OX
4wmfD5vUZv8jAeSXQ3kzp7XimDI/JNRsj3LsyxcYpbxTE0pztaTCyWa7KACs7ZJMGy5Gi70m8qTm
stHYaKfcBFuZCvAqhIZF5+TZI7MuvWKR4tTUU/esogp7llvwL4ZxM+EOMhKHOGJWNmYOrsjvy+iW
KrP52bBM2icu/wodRbOvl4jeGGnRc3G/UeufX1fFqiLgw5tWJFkfPAvtjTTp9bsS7ChRJVoAP95C
iWL6+xmrF/g3C++32CAHw5zF3mSYj21qKweFbeMOW62+Fx0ZNFh8PhLu/PJ+0gbfgDYqXwnD9M3w
HBZrshraw9DFqZUL4CkQTKePpoFfKhYu+dMATSwDEg2yszdHUpnKMbKqGpSCyebZQpXuVbi1vVan
IbSzcnJfFuAOFwmcuMffjzf912fMFsXY6j8uZlDz7XEY2Tks12JKDiaC7+hQmLV7pkSR+1xKtsY9
Ct7l0lWEe49M7R5MGybhRkwwfXHae7A9MbMw3yLbRtBO4zQeCNwyaVsd2H+7Z1ld9d/aiACJEyXq
Obi+fvr/drA+6GBRgWSM/OdyNVqruvv8rf6xifXn3/l3D4t2lLlVltHcUZ7dVH9/FaqpC9PeskyL
8GeUpIyM/y1Ua/SwGCzIdF9r0fSr/t3Ksv5A2QbXxvq79P1PCtXmm1G5YcioSlKicbicSYny52VB
hZCoRgoKE7atbUZQnus6i3zsABJV3TFTS5sDUM4kn+AJ6slEEmcGPfwpiEvXFDaxKvVCRMUR/ZCT
G+eVgsoTe4My0HsmFQVretqHMs+GOQpz4mbT9Ez82a5a+b+RPGDt4FqfVDHCDMJZL0s5J2fsesRC
OQaMl7JLcBV5ygjvrzzyYiNvyA16TtiPoMdiYHotk9XW0DXLbdauvH2BY8aTfe0ks0zcyzQlhm5w
aSRzptGV0kPjAqMJXwhWlB26V4ADsQC081//8V8hRh+8Ndv+ioH2m9fmc1cXafX9X9/kv27ltx/f
nr/+7l+vj+38IfhdNkVmVusfjciO8QdL99bpYSr98yd/dXkM8QfNIk0wolk3/3yv/u4Dby+jQ2MB
RttfHeV/0AcWr4XmH8vtLhw2Ms0RFPM5cPhvb9cPmyqZ6jmLfFof5tHWpsBNGJheVaWAOaq22VuV
jr6nijPnGl8xK7yeVukF6Tuc+YoEVV/H/v4ui1LjweqT5aq29Op2hGz6DDoQggooHeC00yoO2AyR
UGw7mtNUYQNr53R5vGnOrdIflDnrdwneGuPMKZTkItdqSq0wbYyjXNuiDVo3jbFkLcukeTn51LO/
jln10peSXYmNunifK715mWgZuLwkMj2lnkcFRTQ1mi7CArTjK6gyXzGQyp2Mc482pV6sc53TZOMN
OhVZiVLsOFE2OHHnVK2CGU3hk1ryoXzQIcN3roKdrjMBdNM7ImCFQ1xLhcO2CmrBizBO5qiyOi+3
hjoPMDqLA+Rc1wZmrpYvKV/4AeIN8LVKoOrR1jT6tlqCKguk4P4B4zEB5xGf7IH2bv8Avze/cXMV
nhtguMtJRtVd0zv15dATWXE6t3MsfFOClkPIZRPBVpSFFnmqBuwcwWXjXKOIWYLWaniQZDbiA1WN
lJxIPGhbmWNtnrXYca6iooYoPYNk0/wIeT3oJ6zhnHPLficwoc0NJYocRe2V6DGknWUolg89z28P
gNw9K6y0Ddckmc4SEK/7GU0/TRNR1bea1jrXCnSyC0rGgN0Wh/oOdS+vjDrtjpKKeZIufDuED6JL
wyxxmXftqNy+ltYtO9OO7DImry2AFPmEfJOGsSrlwD0TSoR9uP0yUTh+AquuPzTqYtJkB6hjeSIG
P6UppROgtRiQ6HJqvZ7RZYLRNt1bvUvj69lY5zhw504hBXg0nvUIMwMzvSJ0f0iU6bOz5g5kJM09
axrDjvfoaVkg5qxKqbGT/XmC7ZFTZxpJ5UyPlHHyUFaVgUG4eJXsesMlboeDp5h2HFjkjY0eNT9L
jNm9atgdswnvLOsTgFvzPOlx4WKWL0xFZXuakXXpWaS/GGGMmRd2F7URtBk7hQcBuIggXecJFsvI
+uRO2N0by4j4fpRp3CH5kO0UbOvlPu60VWdpqjtlOA5WI6F6t5BrHvSmd4ej4J8OB5+uPmLVV26X
iXguPY/O7RIxVzoO/QO1lgtyJuOzQpa48tCfZVhEdUqMpnKMS9UmwEkv1E/CUNN9um7283VYgwjE
3Z71k7QoQy1OWBCn+3TQU/y6SX0OMKsN+ma4yaSW+GnR6Bb5nfiI0Igl071FzKN14PVW7qrYiMK6
6yiNSGGgnVUpN/rYx/HB5lS5lAEi4jdimvTiAIWYfLVR6tJfhnk+VSDInYAYF/7iVjf16pwNWY9P
dtR6zwX9fJzSTAb2TBC0icV619ZzSHiL8k2szDRQsz2sdOHsaFm4pDqonWawL4j7uoVyHfvQj0OQ
C+Jeo0wI8FBi9F9kfQkl6YYAOn03ditfG8YXP95yMsYCqpbTWAg3KtInM1GdquDSv2eLfaGuevTU
dvl0mKFM3VYQYi6zse7JtzSRdRN/c4VVwdi3VKF2U5pgSLfWi7R1FrT+6uAlmID37MspZCj8LS1f
ttiZrm783Fmf6sgWxIrZl2vTndPzJp5YT0a2HnUXkqvb7TNLUc+7Lpourb7AWdnXX1xmWzjlmhOk
0RLtESwhcY4EHltNbw9rXadeMY7YntH80OJYCF6w4+c61Xs/1hLIs/ZCf8KV9a4Y6g7zQTsd1DIe
PmVAwhkYkxLG3fwit44DhcolGDqKuaOmR89GLmhUzVFinliZSWNewY1yIq16yg9GyQmj4gi6BzJG
N4M+QRo2UIGODgln3qxQu5VN4obpunXhSkhwtKFKRoW12hcU2isCi3MYcIHTpsMNfs7o3kXHGhho
WUlXksnFSgP9C32OGtT4nOaPDWLxPe0QAthS3dmXPT2smkSgp2aK1AcK6QqHYnJ26qlacf5Qv13a
iQYrcDnK1LI6761ZuaQUdm/DbFQ9zcUHHPerddHpkUZmFypc7Sg4pJ65eem4lE6xyxdDKm0v1416
Y56lK72FEuABOC4MCZpBaRXO01ompKIoTQWHqI6c0KYcf1Q6iNxdE0uq/VK5Hxq1f2DEVa2fyqk5
VaFhWFFWX8/roF4YWV75zsCTlgXDwJz26qz33oxm8qDr3UabMhVQoHb23ejN8rssqbYC2kEzPw7R
RPfDtJZjhVvJ8LKlFb4lUu1TjQXuhsxigrocGQeN2wIEjvRnxZUvaVrFj4jtKNgtFc0IU3yqqOyd
807lFCBzaIEa89y6tNGnuDPxKWTPlCe/UpwQIXFyw26NIKMb6fK4jIvrD0Wtkz0ARgNz/G401JOc
WLeAzKXme0w40i5HIu/TFc8OI4212tPXxQxWK9Ku4K52VG6m/LrSLBI7hooIgk4G1AVhS+qoswbq
7N0E2l8r14t4GaKgKftvpATeUYVkK8X+IgVqsZuMkcxBLYNZgUCz3bnb5JqLdtvMtMi7zY4oeVa5
ICEX+jNa+TtFt2rfoAb8nOh2esChbH/vtO5GjtpLVKK6xRdAboD9VBUaGfIC4tycq/bRJSfgjCQB
k1jF9qmOVwrSrjySNB0xdzZNMFYtKIF4JO1wXjAMjM2JADixyyztUzot+VnBmN9VqUX3CWUdIY9D
4jVqFnZj0RzrYb41QaLvtTXhXAHkkh7i+m1A0egNhqxvI2eGV9avPOuoNBYfgfIYgGIcdkuFC4NQ
MuhiivM1ivVHDMfRk9oK4xL5Q+EBW7xuNWqyuvhKPVs7QbfbA+BIm1MC4l4pWt/tcvLYF3zraccl
PtFyjUeG3XRwGloRvdmYQQr7bjc6VhKyY7FvEITEflJM2V5l93ipV3Z0hUP92PGlEzYZpglRJUtv
esJuGKI0lfwlmSGlaBlIwSb7BDHVuoGML8NmSoUEzVbVNzIB0JlR97UhJVD9rukRzc6Z0vaWjx/g
fsjScNtstlp1SUWevsPkbjrIF+R/h1YH2J4o6mU09ZdbmAfY5t7regw7TfncFW5FhsF8N/XyqtGG
S+w65+zWUo9fvPDeo1EkOA1w3ChjyB285sKBU+ALIxXo3KnCnlWZ45xZZVt5idXt9MUmz1rJy/VK
76r89L/1kv+Lvm/jsf/u4EeFl77U1+Ff377/i9qJLL+kn388/f359/8+/FHqUF0CQvFrbpWTrQry
t8jP/gPtH/t/lTPen3K9v0V+hkOBBDg8mTU4qDkcUsD5+/jn/LEVo3V+uKltdH70D45/v/QUKOFz
+DM4SHKUslAE/3z6W7Qq17CBqIccMEUZvxSxcjkvbJU2v9ZUHcpUPfZkHLiRfNRg8mVG7//w8N7R
sLlvC5rbR0CBxc6Ie9Zd7U35pkYl0zgOyYU1fJyLyHxccF/2Yx5U5T7O9WanDq30XSg37Iei86aJ
KePoZhVM+pM56oT5kHqPUB6RAF1UZz+4hEHa+D4SEihNAZu24dg3sv9Xm68mwKa0TnaSXbqSP2c9
LW/+uMCEoY//qV/rMOXg0yvBItyDibIWyTCJe606VqxNCE4kEO7eMGis4SM0qvsFfW3HmDjMhLKU
Bjxm3TilGm0TXbZemwMHTWfbWjkKWBHYNsZg9EGfn5FdcY0ATAZzRTwuMJtry33SDCXoY/vz2vMJ
oEvg+jM8E2JESVKnmiQBybo+5BYPKcANnNQ7dlfbSgbKZWhogetqmBbyCuvTaaZVMGulBxvMa62p
CK2VjzENA2zoqvpazqYa5hk4mkWdvlYwkmJL9mdMuYLOb+M1Vs/F1n2aG5cxmOn/FmP/zMb+oKy0
Je3R1/vPZaU9xdj02/cfJ5S//s5fM4qj/sGvoDgEeuG1MvS/1VjH/oNJhu4HxVUqs8bmHvi7oEQ1
VkW+yYSChUBHQPzvGQWYA8YEpigKQNjmLfefGQveNEEYkMijTQ1NM3+kAvzzhBLjRVmdppYs9pIU
E/KoqAcAN3fPTGm4JMCKrqKhhELFd5MP5Zzc4I8tUpx1wBccatQUhSmovW3BtG28uiMIn3CS+hjY
C/BQLaVLTuBbefjha3ln3nr3Uq4jVNVGSaxab6Yt0oVHTSvFEJoaNOtC1yZ0LIRPYZpvP5gi37sU
j9JFv4k0FoPrz8901diqMEMRMDTP7AZxDvk03HNvmG35QctzM8D/UA18fYAgCVUQnwyKX7powCoQ
BgoeoIvsZDcuOqY+ab3Mo+XHVZRBizHog0ZUm+EP1B9oYhmD71x8K4YyiqmIvLnPgaS5CG3MECq1
SZZsNidBBdXq7J9+cUJnXFIEMS308vabq/SxY/RjG8mwc02qdSZR3bQA5tYeA7ZpdD9/f7k3XXKe
qNgwKPTNNJ1h8rZLLuCSGgmIpzBeLKhFefedzPsXUKlEERflKSeyv0r2/7Ft/etjxM6BfnrT7VN4
fsuEJS08mxyjllsUm+Ds7hZ8WW4d/P6+tsf080jhKqzXLnxW2iSvvekf6sZkGbF3aHMZGukI00xR
zmLgAYum696sQnL//dXee4o/Xu3Nl2aZatzGopChM04aynPkjCOo4ibLob7AYdx1ef7l95fUNz3F
2zukVmYhbkCfDTaCn/9wh0uSW8408dppiQWruDaL+1iV0YlFQYnUkpg88fbGHheHGiUOKWtQnWMj
jIOEYRiOuI0COesEZU1283WeDeVksUwUQtHQ3hKRjLIkiSnYtOsHE5P2zve/GRxUDdkB7NO3I87p
Y4vQMV4j0ihMtCrKlJPyN4sxUBRDpcijYV5y6smnBtAEOqltz+pqkxahOc2FDVjHi5vYvaR9/9eq
/x9Hpnj3ozE/b284IUJvfRGZWwAeEMUAzCIhESARPhSYGTu/NQR9G/efiDTPPHUC+ckhbkVEWaE/
wME/5n45D5QIoHhB8cl2LTWEnYGd3I8qR91VaFHYdendhW6tygnGKsRC4xaTaovGaxEv3ks0mvfD
6IDew5aOGFWx91TrUkoHncNeZz4OOaf1SSnYNEXCJXBVnKIV/ISnswchuNBYN1YEvYZM/UkZLmvX
Xg9IC1a2j+gqZnDPZ2qyqA8KdewwqxCxRmJ5yRfjZnAGhK8kZaJOSIZLfnO1//1o/fUFcYRgY8Bb
DyYZwuzPg3XuYyEFu7sw7ZMLhch36DMAU9P5Tq5RE0hZav/4leSKGJVpYG0HkbcOBrebcfGt+RB2
UXSi9WZQaPFXtzLPOgPsAobix9/f4a+roCOIO6ZUTgOXrc+bowoKgbHiuxnCbCmanY4e+CSuJ/qk
OmLN31/q12Hq0HqzdBXh/3Y6237+w5sfSzFmE4yj0HVQk9dKq53Uk7Q/eIDvXgW2NNsUxEU8w5+v
gvSddsbEA1SsTiWZAcLaAeyBc/X7m3lLymIF4m6w7CBNAR/EcvTzdSDVo0lqNvIHqG4foka2t+YS
5FNfUd6IepstBQNfJdfo2DkPONTD2szTj6Ylg8v8PJ3CEENAIBwNQ5v22sb/4aG2bW2u6Wj3oUkS
b0BYRLGHETHszWlIHc8wV/OELD8XaGj9/bXCkw/ZFMZCHc/LdTWOsEiiD74B/d3PBLXIgWvlsmd9
s6zEpqIoUWL0YRXLCvarCFxVwgNAyX4RkSuL8UE2TwWQBK9oYT5K9LmehcTed52KFmZVfC+0ebzI
HfqR6/RMuKbuUV9ubpcKDW8zpPT84mQ6VktxQVbvR5uL929gE+Og0gTVthkFfxypkda55eJMPNRk
uYk7u9nLyYw/JcxiXtPamR/1muqVtjWwYnXlEeTGZye17/rOck9kE0Xe7HRjAJnBva5Xu75zzPX7
KqLqaCBY30MyQI9MIZW1AuE8pcnmg+3RW93W6+jkwPLvO3gzOqeh4APXSx8uShYjMHar4yAIoCHc
xR/SjkkeNC0AG/XEqJfR6xvSkH//ghjvjgIc2ChZHF0j6+3nh+gszCWLkD3a+2RoNv2o+MK26so2
e0qhrvqtLsb5Aah38hWq1yDH2MtqPfFzg1LpGMNWVnu035Zp06LRJlrNumxQ7qtqOIss8wgj0b4v
laYxVdq3UIYDoWYoOBX3gaAg4JyjUM8UoRVbe+WzPaq31sKFYmT9XgOyR3zwzH/dujkWp0FklKgO
1F8MlwiS7TzKmBDarHiootAes8JXVjrJNB+ND/aJ70zbmNzR5bCv5xf/ItoscqvqmHRCCjgvLkg0
Vm1i1k1oNB9caTtxvZlguNIGtDMpiSC4+PlrxL0kG5tOVbh08V2uGTGpZusmmFk4TYglBwyhWopz
jCztI/XhO6svRg8dFiFuevzB20f7YW4b4rTVo0xFJmQvT/DYrma7vSEF5KWwhy8ceS3/90P2bd1u
e2ssVSCh0hACoiF589a4o9LPacqQ5Rhe3UiDfc8SGf5S0d4zxvU7tqo7In5mP14aNjemQ/pEH3cE
xq8fvD3vDiYkYKwsCJdA0/1866kcRpGMvL+TAxBabWwL3jS1ayWtYw+P0cvv7/ydRdNCqMLXrHH2
5pD/8+UsN8tj5FV8yUs3h3GD5GGVTvLBGfHd56tRyWAk8Xh/MaFmvRYDVG76kDNy5znjDA68ylzP
ioi2n2CCeTHcGxw8LSzUCFED1YAC+pQCK5zkmN/f86+HcgdMMrtleA22g/j753ueUOPSmcn5MOOg
4mtAj9B36zldsBg8v6Z4TV9WIbFr+q7OpfrBa/UWmvc61tgN8bDZtwMEfXP5IR7h7xDAFi6amXxp
7E4RuwnU8iVJYwJ+m1Xjc6wlv4DO3hbVNFotani0c1Ciy9beQPLKMp2PiQFIWx8GCLuvIo3fP6V3
JhpiOixSHVRksfZbYSxk4HQRldWG1hx1e4kQOTD7FuFyJNIPHsk7l0KnZEJixLePPfTN655mWt+0
kIPCYY3KFxNE+fVaJTivFEvtv/3j22IPKnDzbyW1X2a1ZgtpaxzY3kJPu2tgIta+XuzoNOsG2hL/
LjRe/TlT/quS5VWdVkP////fO5MYV6IswhYRU/Lbc6O+EhVdS66UGmrsR0PV3JZxqwesbgD95pIS
eZ0sH0wf7z5KztempVmaiVr057Edk7owuIloQ6BPo1cKRPJpVtKmU/X+g0shV+WXvVkh2Gmom5sX
nw4z1s8Xc3KzljhtGSJmB0TcIr0dSmdiTrRvy6jC59ORpYBndCDMzxgnZc/JUc7BCg6svKaNycuV
GtQYT6J+Ke71BgmcT+fNkT7YIQuIcdQmn5FBK+e5AQtpHycFavy+2uLjK27J8GyrprXijgKHwASg
ZTnF3IJqARDVGsC9pMcZ54l2Z0kdJFxhzkLfZ1o5W4HhNon+6E5aWn4H+23Cx2s4wSSnc9IZkd8B
G0k+9UWtLSdFRXUthKxWmoGiNtqxXGEJhaR4jP2FKCvpnJuDXKJrC0tgtee/lQlsVUfQ3k6aLsoA
XF1mfO7YREz4yG/qbC8F+pRRcS1isiulPhCMhz1uiTsdw2GS3pOLa5hAkIBjnqCQiRvPkTX+V5Ky
ljgoCTLpzrKR4yREFLehH9H3k0tSyCiW2YeOEqmnxFREKnWHstH9phTb5iqFgPEZWzT1EjsaZm91
zLq7bQR8tBCsVrZcTbT6byts+kNAmKNr36h1SWqIXMZYnrCJnUHAE4myN8lkb3bofNfVI4bSDStk
JHVAQgPlPxUvc75re+F8QqCEnKQoawOJQjJq9G4bhGuOvKbOu5ejaB6iRi8eC0RGN0Nlgc4ss5nk
y6zA9+1e4mrcV22PEs6ubiKbIqqZwLcDWBfqZg6YHK3HPpbj0RiXyUON9TnLLXMnpB75MpuNPSrE
b6ahTDT0F+RCZmeHVj+pgWumVkjSBsKaCW1QVrnElZjN/MUecJGacskg54+f19YSh9EACjkSjE6k
3D2OiYAc0/ZKuGUXaGqVXqHxXD2pouBxyiI5hzpZQL7Bs0lMwf28GgL7gnadEqOyozsIasc1c2/O
csmmgpSGglXC73t7vc6L+aQd0GYgABP8K9+kgmD7zO4IQUj3Sc9sgxm++S7DUYw4KC9PJwPlF9/s
VeSYN5Dg5kCbnGS/Yoz1FmWQPkE4eriydb2J4qJ5rpxePavQOCLuIuhsVocOQzQ9cGXAieNQsEYE
U4sTGuzk/1XRfIIiTT/pFxsJ4DwedeDJBOxp+1wsjyXMuUciYA+AgW5TuTzC/aOVqLoU6mT0WFpK
jE0UOc7JKG3i7pUWrqFQ7tCPR8c+MlIfUYATqHhN+B5aNFqZu/oJ54abtFPGqzbunJsedzPSkP5s
WCJ7V8ygChel+o7bF8iJMcDbJ4/gUJXO+GL2g4S/OZHXgY0+HVACyLqtoFvTSFQ7gIIg8Ye7vHaS
daczeB5IBTZm3245R7CYMkmQ0jE9NTz7i3ZilGVLVO2cXDtRJZ5spcZrammrc8of6mDmhQgixJRL
f+YsUzz1T0vS2T3gej0yp9xf4cg+oVDcq1kMYlMBiteEtqLXX2fYAs3ByHGp+6XTIbBZavrbZ4pi
DRkeXKeLd8jBBMEoBHT0FGlbmIYdT2o35FXhr0453r3qc/Ui0++issrTkylDiSOAiV5oExqrmhTM
dTejxzsmaa9+sdSI/ST13SawV7U4JbSl+zogqbKCYiH0IJtEapzNc2/dmmMevbgU96XHLqDk8I2w
3l8XZ/5En6l86ZrOwpNZ9tozdMfO54gmLt1Kb57ATRKAmvRLOLBjuXMWM3sae37PohSgEQe9Pb6a
QNOZLGrQyP0DVTjaIFmfrBuPl5GQEHfwmMRO+7VtzHyfz0r7aLd6esjAXxQnBkqvfQpS7gGJPshb
u54mn0g61Kxy7Xk5Cl0R8PXMnC6sJTyioJAjtyL3bUrIBAQObrfPOTeVoKjALe+GNB7v22jauJ7o
rpydG09R6tWq2bowFVwD23FSbGNQmY6xmyW3uCSwwNqdhEzL41TuoUFyi/aGLT+F2sBHtfLxnmgF
OZ3HURRfpg6msFpt1vN6QHViJmAqoAWmoamm1u046GLFU2u3R6tJkksgewiKaUyS31SLS9xVrRVU
dbnuVznn+6mezTIEnx5fFkUz2l4jEnHJS9TyUvHtUoQnBgY/BnmjSfOlG+Pu2lzRCfcpzzvN8iVc
ISKGTsJDVTpzOVUYmteN+B/2ziQ7ciXbrnNRH7lQFw11HF7TWTmDRbCDxQgGARgqQ2UoZqRxaGLa
xv9+KlNaUq7fz042XgZJJ90BXLvnnH06+YsS3bqLa3+Vij5hDDr8ZfOjN1d8WwPqt9W57VlaFI6u
qpe/Bppd3hRWoN0aBO1vUAGkFtcx488KyTA5p2wjDmM09J/R1Hv3LnUdlFtDt7ifyX5Qk+xX1fIJ
GNUNZ57A5MtQ1CcroWCXx7LcTpSRxkamYTxUmNI5G45j0uMxNa0f0lq8+9xrkmfpZynVomPz7qd+
sR3GbCW4CXDZwuPEEOmNjk1AKmzPS2cm2xQK7U1X8cu7UTA/h4bgvpgm+dGRfLU0jfR+jFp/JWji
MYHXlPjdu05bnrpCY02xChfA3IspOWfVwD9IVBRu0nQqh61YJaaGleucNVbdv0JxW77CQPWfQep6
cZIs5cnqBv0pH6nVQnOxvae8ytQL9gisilPDiyw93Orh0MkPR2T+k4EVm3xvPWX3iw/WDAdX3b2V
7To/hH4/vphyLq65fruxGoYXqqXIK7uKH1QYdCmTdgShajQZjTv81QjtLQ8mZc5f5orr05jBkG5Y
2idXAAHuiVak+uJDTIC0uRZ4rc35OTJRZNYJPiy8BVbiO6PKlq8Ac2SNd58ysQ37lh4HtG9Mdewb
DRBdIvJQAHLDT65uxpFrI8e+XU6VUn7G784naTXajlsvyTu15Z6V3ZeFaKy4stbmwXAES1zy4LzX
Zh9m6uQ71E7FUT98NaHBmYlOTBG31UQqrhHWi5vqbu6pt/74SgD15tJrH7lbrF+NLWQXE6TAzNsJ
b/wDV3L1eM/wCxpS8mfxeZL3B3MqrG6Dt8j6sdqlcY0Gk7tZ4Ks/swzbxyGpWfy3trwb1EL3t0ja
R2sI0/vEB5kyRLo+vQ+dE/cxzaXUGBpoGsNri1PTfMTL13OPb4rKOzWgd7+YqINbzsTJXlJ4q/MU
MOjwTjr4TRMnfF/BHsDQkylNTSXl1H7FW8Nj8+J0bgGvI0jzh+8cPRD7/rmTCtbNmn3Riy33spdS
bhMlnV9eBK7AlYBvJYnere3MdYxF3z9Y/L02KJou3S6djqI61XK1qo68R8mpoaZA78UuUzcujeaJ
qNStomYdLdLMOct03XaCy33Xsv8xx0xhX5YdP7bw780JsC3QZu4bGo0wm7lxO/sGAePFS578BBII
eZCRJu68WjURg/ii5ZknLx/OallKSmtHdWumU3ep06A+pxlOIUZ9RsAI+Y8V6kfkwUwugnq+Fo1y
PmmyOre5aXFLo+Jhdfp2V/uWjOfBvaGh3X1l3jbx5cy4sSetMzXDPmOzfGoTaELUjDOQKtEsr+E8
pVeTvh1a4OTRb8p2G00GiNO8bY7htH6w/6t+FlWwalA4fySb9mtu9Jxw4oA0RBaLouhPhWFCkkgw
LhaVK/f9SPo3s0a5ZUKdHlxi+wcHQMPT2Bo+t7oovY49P2T0kuBhhPNKZZCDjyhI3A/Yzf4L9O7y
mOfBy0z47sC6NGMOZJTbVPnSbBpqdW/zkMUNjvJT4qzWL1pVp70KDfMw2Na6DfPR2U6Ki7GX2bCZ
ClaF6bL4NwwX7isUlkPtzc2ey4kbMJH/dZP6FAlHZRR9qWK0X2d6w++iKlpxLVTuD5nNIp6ZYfce
966bKunLF8sLyCgr3iVPUQqyD5gLN93QUV0xz/LPitRkxzKFqdEKPgY5WACoQHMtua1Jwg3Y03FL
S9FBGweVvg7wmQKfgd5NxYdY5uKcYp8birYUG881Ls0i5scVNg/19NWeS3FPmgpIBBobA1kw3uFv
T55h68b5TIdYwS1QbGQ45NfQ7NZtUTnhTb/k3L3MbJd5uHALp/PuK+k1NMpPkYVoUa6nZWngPxDV
qJnRjIILDpqTTGcBUdzJqPql0ZTrriPQRXGh4DJCQ1O3UTKIt8p2/QNVRzWPnJmu7XaVrDTG3Jgf
dFnZZWGZzakuUDlsmk4U52jKzSv8g3MngvmYKABNYV/cEmtsbvoaB1zvNrTlIvBs6qkfSEQKmhF7
cbQoNX4Dt7DhnEPMrtbsdW+NW+krXQwBfgISsfUG7bo7NXbwy1r9P0nXtO9MrOU7XUkNN63eeKZY
29hjtU93QwCYZPGZWMqlsxC9o0G3REPqZxyaMYADjTobTjO5WxWYfXAMCguCd+36zb0x6erueiGB
xPqG9JQdCoy/I8F50EiWJ96rStSPZOSrR2oW6cPOF26gIpuGz7IHdFKTaiG4bK4ytg2+YYsL4Ox1
onlaXDuc3jomHt63nEMOpGAwNMrwnVMpaRhfo1n+5GnJ7mwtLSDLKQtJ6ixzqrzrgpMpsDP3nBZz
/1kVlK70Y88SAaJX9VUQrSJqREnZu9kL61fxjSimH3F+6Ns5eae9i0O4m+RknOSa9J+GJ4lX2GRV
g91aePVT2YIjhRgIaBSuBSSovRtNbDRIr/LxyOyRAaepwfpn/gjvKEqb5J3QIl8TybmkgFxEBRm0
2uRjVDvLUGwhEBTNji5JH/soLq2AQ8zMDxW5W/c3+eoNnBvNWll0MOK6TvcMr3zn1QihlbsT68dt
5kaLcTAWPQIMKKT06GhUlMhMoml+VzG0lonPu2SsPOpi8CsA0DpFiicdcw3oST2YVOPITx1bB4DT
5DoE1L//mJ6is20DlM/K4xVAAig2i7gInd5+c3AiQupOSz0GCTW9FCDmWVP9RT3YocwF6x6cBTkH
zGIujtJiC3RPMkGzybzVu1m6oXnyJhwVvIXorfGUtPx+ReCxD+kkGJabHheDOlTkcbLbSA3qS/ns
RjejTYnIrW9Y2Y9iUfYBFE39WkHAeCyoGiOyI0PzB/zqfsFi6tKX4I6aOWMrk9fIVM6rzuuEN88H
rmug/zUQd3hPuHbZ/WcQ8hyXv6IyBv79Wtv9Z87pJd/wYqPL0qv+T06fBGQoIIQIGJGuTjQL2j3j
kkpx5l3ezvVYs/8jNkVYbcPnkInOy1wpTqbfsUTp0FYEN5fcI9sPTMXiaw2eX3E1mkkBDH/UNSIr
FUP3mXJMyo8YIcugtgcinnb2bAnISG3ZmGc06e44VaPzWKXhfMHLlL+sazY9T7ar/mOt/m8gwL/w
oGL11v1Uf18Nbz+Gj79C0Xcf1Z///t/u6cpt6n+0oP71Jf8JBLD8v7lYI1iggn/RYszfTe2WdpP6
LJFDFD9iMD5axn+Sa/2/YanAC4/jHc/7txX+L1O7a+F3p6gZIR6R1PXN6L9iascs+M97XgQ4RJuA
LQZjlof17v/QpIp+xAA0RvmDKCIH1QZTLL1fHUbu+yiRrvvo+i3zc1OCs9vDr2Bbupl0c0jBdTTN
dy02BlLF2Ns2tGkUg3PNyIaW86sXQoA0Yx9u00bSInJM19qcHoayNT8B107mtAno/Ahp5EH+3dij
1eA7bzK7CNWhiVwWoVkrzjxOrC+H02FDYKgNfxm6uhz/eHoOCrfdNKR7GAaD8gpXJjmkK5W4EAsY
z4q8ofbX8UdmbrurCKqVsuP+6bg8DE3jVzj7lNfz+Od+HAV3fqZywjaruMyFm58C5Y3vkxjtnWvS
Q7gBeJVdu0Aj5PtmXh4UVqFoy5GWNaEj+Y03nDuGEGdWKbcR9vObNin2pKOAeaST/yuf1PDcczoS
dx63+S3wmOAeyR4g0gKbmqCgv9DSyYmejHI0R1RumkO+PAXeMGD/TeTylixAqAwzAujHnjF9ClwH
32nfLDhMYdvRWOAn2c06zfMbdciWx+Z+Nk9p7ahd5Bd9Td5ZVFC5sFWlmyB35CuzC+Jc2jKeMapU
Z6OvTX3aC3FzVMkKS44ObB4CrNbbjVhz4OPBnPXrVnh93239EgWX3XjrP/Cb2CahWFXNZKJJnOfm
SCuI2fmbyhDZV9CVLmpcXhz73B33U+r4W6/NQXM1WfDYrjQJbOqsSLf2MjSPxNy789K4EBKr1nqE
kjLtalX558QF38BI5vmfEyWSW5jd4x1mg1XvXpuKJ0S6oAPv29qQFxckxXJr1mCf5JnWmimUIKjq
Pgx3/CFcph0FVPbBJUTVnNg5W65OfS9kJ7IwJzI0Vr17oU8TRWKT1fhWyUpY+Lm3IPxy53HsU94r
WKTBU0W4cNoGxhzJF6BiQQsmozfJUKEAbDoza6jSnueg3/o2xcJn0SRddPGJWX8i+S0SZlaA7bAM
F4oiFeko6hR4yN9B88svqh4ynK/19GEzEFHc3E/jboE8tJzmdMm8uG8gYmyM0jezI4t1uzlyoC+t
zWAtAxiyNTWGo9lVwb5O8/whnxdrjbNWIZ40XVJxZSdhgNFALvmwZQ4bp1gmUqnLuuZjCz2TsHiT
8W5upaqU7vs0OjbqBit10vlmTmirolLqdl6r6a7sPfPQFcG4zVInXfjEuTRSiEAyaxpBfmc02EP2
KklKAlvYcbttVTL02YRpOWTPLblxs79iSicOEo3GbwOLC9cUg+JMX4ZYAMg3Ts8msWU1gzKwNG8z
ZefuBogJ/PmVYOnBTWRXH/iPoI0io6YinDvR8sS2j7kJpyVFKXlZUk5emrCnTt+AWfoRuy9Szc/e
6HMIzyEiPqnCVvI4ITA1ZDsRXkJpWDdO35u3ayLsR7eeNBTOjUS1Eyl3MxQvDJdLKw7r7IRnYVD+
uw0piJovszU1N4HT1+uWn1QcwjDptQcwYYfCe9XsU7mKrb26zqMhF1PtnTErtwj49k3j10ByQwFd
1MhllVEFPbMcW918azpY6VkYc4z61SFJfAjifc9OV6qfPez/btc1rsu15s5qawiayirLN4ZTl+qD
vzMKWugyjA43/AN33FiGJDcNTEkusJFCYrNABQj5V/HiYgw1N3gJXbWdSZzHNnBCwFF+lzobEF/q
yLLHaXbJUE3psGk8GEe3NCaNsPFqatKtJXVe2Fa/unyE0T/6mUNEVJv2Eddw8KjjsNt0SJbtYHP4
D6I6MHc1x8QdkAF4hZzG52ud9O5dCT5SUS0SVNbtBEDylhS9Lw5h2zhv7TC/cR5V0QZsDat+ag/K
MFbKHCiHUmKmSUfX8qyL1V8r0XAabXh+pY940pKO6KdbLlRTgbAYApqqAJrSW9X23DXuONX/hWf7
9zz1L+YpS8Pr/3/z1OF//o+mS/+5a/WvL/rfoZ7QJeGBa9uGpARs6e8TVej9jXkIrSfANK0DIPxf
/xnqQUz/a4JyTFAyTE5wpnHIYl79rwxQBAr/eYBih8ycxjcDKudiB/C1av8PfqbIpjYiacLy6ITp
T24X82boOdjhunqrDf+pU8ax1kJaWFlv7Ig0yHrZQ4Q8D1p0Y01qnxxi66deS3I15X6nSMt0BPwk
jxSku0FF3deSECvhWYnMoCU+OsblOx4982p8C4BaCnRKhEoZ5vk+MeoZQm5wFVo6nNYcwsFQ3dRA
Lvlu1LuTqQYtYdj2dtHyIyph3KrqHvanhxETiVKgVRLGXR+9PvEAQU5BbC3T+APOHfAkLXPCN0Ei
RvmctATaD+mr71b5xtbyaKCF0kFLpkKLp6aWUS2/R73S0iq70Z2L1jqiuY5afGWAQDVGj21Gi9gy
ZgKaERFrcy3bFlrAdbSUK8uWnYuWdzst9E5a8p1cZKcSFXjQcjCIl4TNPRIxW6IPm5Wc1j3PHL1p
mspRfoWWltehhmeC2jxp2blCfx7QoZGt7hMtTI9GOx+lg8g5w0a+RlrAHrSUjdF5X0UTPdRDdS2w
EV/yMuzGjcAiSBJ5LG876aTTzg4VxzYS5m8jK/hHnI/uyemNIXacmr2iTFX31DpG8mS78H3cgv7w
jVF53wDZlmOczO/AKU1vScT5k+RP9DJXTlEz6o4oYQ0yYqYiarUmqDCUmIaPgYb/16XDTbW0lXcc
nFD+DHLBkV8Eqnypi9q78UqsE6ZdUkxWf69QrBLHQWrK7oL6Fm5pWbL440XM4SzwEWR6W8J57TWY
fG3M+kzXJWu/NqwZb3KKCWmfa2g3JeYJzAEHyd6eAvEe2Cxstt88Z0w4yct31WHowDCeqxzQTdGQ
KIeIdOPqIzX3a/EuJY0PG05Q7ADyAhJmBdd5N6DcPkAGze9GCtjqzchTiioxWBUrM/eRfkbsih55
mm3XhtS78jB8WdANf3Vj4JwMh+dbnJJOPpIw4d9kan7gDwgbe16AcxO0BaTReKQmBr4lJtRl3Jp1
ujzYKR9Nb0yW4uhBxNbpiXS5wkvnNVaNyVraH1nZEcUtYmfhfWD45xtaJLLaHfizmno2gKfzUMmf
GdffIaeNQmdKkBCgE8GrD7KhfAEqCYK0RXmhHBKO8+jIP97Mgj4ZG3n//coEcadwr0aLb18C3H9M
V42T95h+YyfJwkd31lqjMVRfpd581V49/uiFO8WNT7cVbBN+8e/NP6a44TmYK/5hyehy8hQ3kS25
p2VnRj35i8kV79+fNAFDgXY18gMMBAsL4HwGJU5BEsgWCY0c1rxANEaxemH/Zb9OtTaGDJUbPFJ+
7p4a2oOuFkuybdex5rXTMXApBOBNHUc4/0alTaZ2Msl9SWXp5zeIlTOHfx9a/sKRybKviSnC69Qa
1S7jE8mxLfIAZNkal+pVUBExLfCNFNjtDnxKsS/TzHj6xoYyCjRPbcp6uykHipb0u1VNVfOUpwtY
9r5I6iG2iLXEjWYDLJoSYPGITxh3NDzAT/n244RTMChnPvUr/4Op5meIhhrb3/QBsd71dXan2uVh
NPofdAQ0G+U175xjaUryF5A5t/YwIpSkD5kywXIN2bES3ZcH+yByWPEOrBhrO7jOPWQmlR0A4b+k
HcgET8MTfI1RkIlHTtkAHL40cahRCwPPMUDMDkE1K7f8K+uk517DGXzFPbzQwAY/AN1gBcRJ8mq5
y+eIqjOx7aE8OBr3YA2AH6zZpoGtSbG/TBoO4TeF2ISRcjlQFKhUGPWOSuMkhm+yhAFjok6BX7f2
n1bDJ1qNoRAaSFFrNAW5pd8drIo69B55TMKuVqPDog+ghQHZguPLb1g/FYs0oBelKgfsxYAwDI3E
QIlgL0/Fn4ql79PqoeEZHErWzwqehq3BGtrIuadA4qkWo6S7qkBZAcPheStvsEZzzC1UW6FxHQXc
Dn9hC8oWkDoukB7UGzrHSWM+zHCUBMdBf5gwQPA0yT3HkJ+tCR5krhvzQll3cO40PEQsvrn1FDwO
Cx62AWFktJYvZ5FXqdEjuYaQuBM4kgAVdGtBKBlIiHws39ASoWhp1CATE97Zhv664QwlkRWFWlfu
Bxp+kjKEsw3USBSqH2xA9S2klEwjU8w6XO5wp8FRcb6ZKvVgw1epNWplVXZ9aaCvlBrDwseq25ka
zeJoSMv0zWupRkMci7qQW2Z2dgcWYJfeA+S8VvZpqcD0OFJ+jBoD04Z9tBWWejM1IsbUsJhIY2MM
+DFkXX+2mXMwNViG5gfCiho24yEYx40G0HSQaCDEsdbhMmRVDaYmFDyHIbxtB/yfl0mzbBgSwk8O
DeoaMNo/cybSM4TG3/SahDN9Q3GUzSEXa7B4FrrEwtXknF4zdBAgy3PEiZWy3z7B72ag8fhQd4qe
r00rCjA1lSfQfB4qbvFtZy2TlaOttrIL76SS03ttLuX7pCFAvsYBeUxYm04jgkquIu7k3+SgTEOE
km+ekK/RQgrviXXuv4lDrDn8O1tjiMJvIhFi8MugIUW+1YE7c1CgeRMbExILcCNViPGCed3lE1Mn
6aZpPUmd+jpB15/H5q6hQersanxSokFKNDVrpBJwJQQ7OEvrN3NpiGrjbkhD78SkUBwss2l3+Uxb
Mb0KDesTUFB1Zdv3lkZETV0+HWnUbl99CPUkJEFJsWdHLAimfmu4Mqefcz0VGj2FLG+cTY2jkhpM
1WhEldSwKvGNrcIUw8sCZUU271eg4Va9xlwV38Arjb4qvyFYGoc1ajAWM8PtjM2RRNABsDXCAvws
8U3SErXCETi1Xbxq0FaukVuVhm81XeFCJlpvAfQth04jumwN6/LKXj2sGuBVaJRXo6Fei8Z7sZSC
aOMUxk9niO4sDQEDl80A4i/DPtKEsFGzwgwYziyE8nwL3pNL/JsphtuQJ2hzTx0KHgwQwyzTJu/F
kfOBo2S67Z31aQEafDdrYhmOHdhltXXw2dnHpdXtGtWkf9p5OTiaeKbaptwpTUGbzXk+5woyGofn
5DS1ySVP26ubeN42SEJxWlZ/vkkEcSC8IkZWWDt0csiE3F2tm2A0/FwHpzO6Cw5FNYn00fFFu+US
hhGMR2pyld5ZGCmPhLQ1kQ8iM11QXqZymU8z8+968RhVqIRPq8LbLb3gQB5K9nLeWMyi3PDchrtd
+Tl28j5V2fI7K0KsHRvId41NZ0T1ijjxqLeI+6qGPp+64/REFc66s5a1v0uF1+yF8txblJq3dnXy
3Sr9ax41RizWYQBYVdvbMvLEfRtI71c/N0ss7Hr9ZfXWcDtVgbHPLfWnSxfcTZ6tbkOlnG0Qony6
M6cftJD+AeXMvqBgtdeUUWVnJ2yXFiN4hx2QbNpqFB/TwPYox7zEfiFJzpWR00QoTDMuWhaZSuUz
jaNhxqNSlgRk3fwAPfJHZAzzxivcm9Vh0EZn+Qxszfprq+7Ot4q4bNzfWQl9jf6H6Lykq1/vhKWH
/hRN6hfL2OEzKDxxmaa6Z47v3aMDAvfUiejJJKVsblpmGUN3+BSndU0gSa6ru1xc7IyPlKauryUN
4rd9Vv3mAJpSim23I6rQoEWvOgGIXme/W12dOBht9Qk3Sd+zKNrZj3Wu9p1ldj8ZX/ydjZXjOiQR
mzrHujq58O4dsab9xrJL52y6UbsNlpUrbaynF3+cxptWOvVlLRU7znYZyvuibuHZAejMfuGwZVmT
iJzyESvjUWBGHRYejoYNc0AZhZ8QZbhxqNSzrpg3wtehC+TP1amgomS42vA7sDTnls9mJh7Nqf5R
a3+kp52SifZMAgqmuMlagVTip5TaWUnvTXGXa7elpX2X/rcF04NqjUtHTA26ccNHKGUoEd92TSCq
ww9UUO3iHP4ydTI9a4/n/B+OT0e7P5Hd1BdNINUx0N7QDifWccYuWmjfaK8dpNgULkU3ojmkuEv9
ylQPqXacom1gDdAu1FX7UT3tTO20R1Votyov7JmDX7INIC/uDYGntfy2t37vMv699vlXax83sAgY
/L9ltNPnR/ZPVG0SI/or/q6iwWRhtQ4shepDH+n27zsfuFBUOUJlgq/gh/+AcXHBbZsmBznbxxhC
dphl0F8boG8NjfyElrzg36Ow/ZdWQLp99h+zEmS6AcXwskjGQpH4v7oPCitpRy9I/DuEXuOUJvXc
3tSYhrCjUpKOm4uypqpwOGzCvyqf1lx60S+wG38yQoRPblA4Xmw1zg/IT/NrERj5DfGiGcHXDnGg
yNoPK2wzfdSA5NU9rPhtUhq602lqn826TQyWsHnpVDdFlPcHJnghUEWyiCNTW4Z7PH31qUoWEhVi
pF9lsdJtXZXulhy0tyf6YNs7EY2PBc1e3UaYU3IpGRcv/WgPh8VX7dmOuumTRvh3txqY7KLe/An4
NjiYMpfvaGtmzGzj4+LrP5xOUCiFd5pDRmB3CFKg5I6mbNw9b5RxVwsjwRcYqH0GpbRLYvrZ2Ijg
rh2tSu29vuQyt/NJ3FPPYb8qSp+h4UjWubOMe0h114Us9nUY23pLxOu19PLoefbm5X6uZ91MHr3O
c+jvlLnEiaOqR1cYlGyNnX3XVVV3AqbPBCMAk1folyfPz/LbyCg/oqHliEWEaOdhE71pqyICnmeo
X30RJKcl8Zw9SlBJ23je6SYs6w+yLW01Yd+huNj5n3G0ux02n/nNs8KJHqMcAaKVYRoDXQzfbXsk
yxqIjL9N81rl1Wtr8KPhRhMYyiZFFNLwdgx+FEUUeRB7MqjqTTDVHCtKzkTWxsmj6ilYZxKaGJvk
SX8in1v40XsMYthb2EAVRzYZLXJVEEDAaVSwrQ2evwcTU+BC7maeaO4qrPTqFlbxsCz9Cn8vM+Ns
BR2TObahi+Znj5/CNl+3MR5cUZInqQwnf5rgnl480imXjOHpFsoB4fgsmR6mru32dd/Pv4fQpcEJ
rNIQj4UhvyLSIyNYX9c6VIGYLoxo+XFGg7sMSchKb/an9DPDjxmXEqMe7BcAX8sogxuLbUOzyYfA
vGPRZ278LlpLVFjbrEF0seRPw358ceaFCDrWFRvLd9HyrDCDfGtTbLenMh6buIH6uGkqO7qBtcxx
fpAurlYmum4fTdSJt7yoAO7zuV+XHpRmAPwa4YeiJHZ3uzAsoyNVcP6l84xPf/VIWGeZrtoBvYur
1phsaNAkGh3M3vtAmNErCykAm11wIxOWnlWIj6kkl/9L+Va5tzm7/y7g5Z7XGfEx9lXmH6aOIYBj
9PQWNa7zYBRJQPQ0TPbjgJE6rotpuWnQpoYY1ag5h34xyW2VGNluIff0QDaj2a0tT2bfJwo+zA5x
DvxM1xL/5yEsp/EF+3hDQKUmkCYSwHRBlOY3hsSH6FVRSAFPxK/kN0xfG7uMeiLwEy7vTi2At5Vg
vEqWXT6F67OCpL0B3E9hi2diP4oW3pLBTW6zsO4efL/dWknY/cgLw79GznjsameFxm2ykZqDszdy
WbNZtudTnlQM95PfPJBfM8i0WP0M9jdcnmi+krdVr+wftt3ShAKje2v4HN7HqZtO4ZJnyYlilOBp
Fq1NVXSPsirNW+ZOjtDN9AhFuLssQoqYm6d5hz8T6CxzR1xXucNNoY22qTOZp7W1Ptm1+3fSbesT
eTr7VPWjv8mtvoqxLtqFfpMP0GezbZLLH0YgFyJctjM8ccha/uBgkDEY8gXNlYE6WFqW3zgZ1JYT
SBZbuVccCCRAYU64kZv2Otzk2Tg/16UJEVPWaeyHyr81sSGx2OVGFIE+2CZ4gH86jVZyiX3FxlzC
eHCHxWBf4vk/eQiumNoj448lWmMzT5mD8u+OXyIxmjsX3vW1b30LN3C1YYgyP9K1SnetVZZbu1GU
zSiq3ZB32+ynvabDpavKa89W9IxQXcdO18kbXMHDw1pzCpjmcH0wrTy677OuaDfU2aw7N/W7Q+Vy
kmRCDbc9Xo3tGGTun1RvdqZg/j2ySYsL7pnlJimmLO5wWF4yQ1s1pDe9SvJlsUsZ3hXpDzCt0/g/
ySRzbTi+JD0U4mvPi/m2zkaDG1aKKdjL3feiVPg/gza/s5K6PqxmY31MVeqyZ12fOT4ksT0t9tFT
voTdbiTeEw6IGbP/Gp6qqLyupnViejA3UUeR7q4wF97gmn6abZCrx0kW6asxe0STEf0pCqzpnyz7
BbtFm04vZuq358hpg3MaZjLkDppER+6beG4H89IHhnNd1/GBGkrd1kL0hoBEEXt89n6IhU4yjWDi
ksgP0PBx369pdopC41qwPeas3DWADh1dy1an4TGffcDH4VDuSNVUgLyTCz654tAQBTjp1SgrIVza
k8QxzgWV7ccKm386jGJjc0AktJRUl9TruH1PyfSR5aY8GMr0b1bVB7+toCx/dRT73Xl999g7lfdE
SvAZIjzUnihpOfg4wakbjPUQjsG4a71A0auWjWfPrz7Eqkntgkh1i7kGbBM78nEtSR3NRtqfc85x
CDupe+3TunkAMI/8zZNLQaR4xJFu/yQ/MF3wx9Itz2pXvVp5bhzLVXmXSubibOfevnFEG+MlYfvg
vszGhCeD2N0ur51kE6Sq/BGFqTyMhD3ucfxaMXB98ldt8idEJIjZ4GYH9lucudg8HHu4SJfMdacb
6RXpm4p6PIk9fQpyxf7t+t76RVLzR1bVNd4VETwVCS9hsGhe4/XhvxXOreKuCn/Xekd/NlAAXPI7
srmUxLSxvs8Xupvc57ItEEiE4+5co1MHQE3RnnLE5L0bl/ngznn3zimFI2w0RmwXbHUK8BbtS79/
n+h0Q47AmJNyVEXLr3blmH0Yo4dqscCgCkKxnqOIUGeRljfzcBM0EH/IF1fqzi0BB+CewtZsBuWz
MPz6iaGqgP4d8qj3LA5E+VSE4r5pBusAVUneYfvfV74jD+FsdrdEckiwzp5xyIRb7bFEpJeAvOSu
s8VIe5XICWOQPHtgoTWfMswKe3DVFPEJ4aG+Te89yNCYsJQnDxzv13uJChQXXmedaUqt97iy5o8x
TMJy07fEdpKi971NUaZtvfHRP7Zes86/a6jM7z7IErp1+48qjZItL+QLY0m7F+wpmnjBdnJaejOM
K1EYeMm6wo+DtoB8brlFfStnGz2GBjIyVVWbxZj3P4ky2Fhu14lHmo/b0osQBIpC3DP3xkNu0m6K
T3VvJpIn6JRY55X7AHtOps0sDM1j4hjmVwhlYDMsJez2AVmD3hn6KLRhlNGj2/Vl8egR9qMNzFxY
/SR0V7a1jdmTt/odlAcFi3OS7IJ6lD3mpL5AUhv7GM2i37ZTyQ66DZLgrc3MjjaeMdDBUPMxkDyQ
NigRgqzfYP2e4avfk0vmhqDsEvWnsAHkr2SXn8I5GQVkL0Xr8O98rBTqZ1WXUfUDq1ZRuOfEC/Pi
ZpjDqPkxLYq/Gt5oGPALDgwm5Y3oiDzCYi2tAL8cDtYtGcMiwL2U1luDdssBbssy/5Fk1z6niFfI
jOC98TXNu0GUbr/gkzmxSISybingPiR6cgrWwva2lfzrpvebnw5XnlMs3Z6fSOA7YoExsiI65DhL
mk0q5//F3pltx21k2/aHLjwQQASa1+yTTZJMUmz0gkGJFvou0OPr70RaVSWp6tjH57lGDVsq21Rm
IoGIHXuvNVfxoQNT3Jbx6B2di6Br4DB3cjvnicSMalUz9fqQWUXq8+zO1TXQsWHLJECfdV7bgLtR
jBkIPB7MIYqQ8ZJgiZZw6A4ya0G54ljcUPVZm1JSwlhDQ+DbokZzFl0a0niLmIEGcf4iWIuxaGwZ
CI0b5Uy5vXINXs9MqxLiWi9fGlTY4xL+RoO6EYa1qs0sRRY1JOcBIzvionZ6G1RwRw4Ml9Uk0/mR
IVq46YkaC9ZtN5u3UxVa66Rtmo22M7R1jfKcDjl2heSOXZghOLMNdPuYpVYNWq+rMU+Sp9DL2reW
0pMzU9OfpmIOH3M1NztvudhBHiV72LicvhDtADYL+kGjSR/7rdNV5nFKmvqRaBOz3UD1TfYdg7Vj
2uji3IY+Pt5a1M860uJVYIh6LcrwOchd80ZaiM8Z4ZjGwbYqPG2FT0eo681r18+rR8yBTbEJgqpw
b9HCywdyR9/dWTPcqeYRQacRmfPawzQcr2NCGbElIUm/I24le0lMxlhegmzTg3UMx7sT1p6jUPuJ
Bs7w0WOtJYRBYt3Ow2rDOyp2iaZ5tBl1Qb6N0yp6+iSbrtoapswGRN7wZabqo+I3gH3rRadZXySb
hZ/FZx1iRzLrmUkiJjJr25AusrVcCAVM0uNjtGg/wbPEx3zRg2KXWNSOaEQdxKKZV86fIjIC1coR
Dh+OoVC5NVU6vaQsFRZ3/mCu58Sd74wJCWoGL2rfWn12LpY6yZ65r/TMqEXUhKMEi4a1ovJdx3RW
D0USCNxFYFQ4fy6FrFD6RtkU13FBLgcrGHoF8hJcLAwAH+rXsh28/E6kSWPj7XU4jNUXDS0d9MgD
Ru/Q7sZJ48wfS3zAcC98pkMOMkT+wN6YXtpirManmdhb9lej5cDb3ndmY7sQnjvXcquVb+txuOaS
aPJRyhA+9NpuRMmc5v/lsm8iyTjxNIfjPjDc+inL8vH5h/bPfwBsXFDWP/AnTM8ErarA2FGV0d1R
v8AuqnocyIcXwwlUpiIQhRREYfV8I/nRgAoRhJ+t3N73iXVlp2pHBvlORYI8F6jX3UxIRYti1Nj7
yOpSDCh//uZ+AXH88d4cyKiwk9BoWwt45wfJTy76ujADazhVlT65FbVicIj7099/ERRFUGzo55ru
rxdAJe3IobcfTrEFiJK/HCPbFW65u7zMf1uSf9GSRKll/WlL8v73ooBM0r8XP6vRvv/g986kK38D
eMr0jtMDWGh+98/OpGf+hgNMCHioFvow2kH/VKNJC30/7UqakzasYpL//tmbtP3fGOaDxxKwP2E3
evLv9CatC8H2h+dIMlmREO+EadFRFTCJfr5Xsxy9bE7m00Hhxpk2qOwRWxIIb58IciKUlS4Oy2ye
E3C6G1q8gSur0foovVKYu7nWQ7KOEL/46xqnouLMrxxj1aRht9H+14p8k7vBQbpBU9HcyLgbMdcB
fxG0jJpmGa6QauxkkOkN1g8DMgH5QCsrQuix1Uk07w1hlc+6mdB7J3V0Ekj/tmy4HOosek5Q7N1o
q9lxki3LV/0YpuTMHjjF414TNHve8ZZzdCUCbdEzIwpkf6lApYC9AhESFQeQo/HvhgC3OeBIuh35
mVc1lQmUfMOXN1GOIGYl3MYk1ALmdoZTM7S2JYFk95w0suueeKo79sv2FvuxsRdkbmNPC/Cxl23P
0AN9+I4TUdJz3qN4HJcOm6GdpWeX47Dyq8Ak1EjZnzzNZRaGiyWOY5t5VThhty1cRx5odIRbJs0+
WH0pSFXz8/vWsJ0d0hDqmTmjS9J5+i6CAUJgkslRA0AmqnFvDtYcsd0drThGrNrLbwuX3OzthLsy
AvOLqHhdKPNF0A686Ur52qiwfRRNU3h7TwM7Rt6dhNUq77wUxktnP48ZlWXS2d4ec3Ky5J4Hwa0s
03jDUQSzV1nMoPn75uw6pZdsyaBSV3ATzG9otIutzMXZ7e85cBcbhpn1Hgn+vey6uFxU6vZJGE33
Jih+PuFNG+968p3WPtxxY0mBV/nSmorafI9MDgFApoMbv8JMqMxW3qbSeokH6WzS0kw3k9Mt5Jgw
eETaVIMuUPlhMKmOS9HSfEiSc9DV5h0SHRfR1UI/xbSWJra3zSU5aVFnlptgRr7GwLQMDokfqF3n
5Ok3fxi+isA3diinMb6j1BJnbvJw1YxjfWxmgZol8+0tjXPwNLYlN06hHkruNrQ3/nWJC4zQScgr
RtS8Ei2N32RkJBpZDpPPyeNdNkj2ww64l0DYdZX1kfGK2Sc8VllUnxVt0NtJKv/K9Zp6GSFPW41A
eZ1BOzrZfc19w22LNNGheMZbS1+M0dUmgZ8HZtzpFGM4NZ6noeXYFsayDHGB5FMoPnlBNsa7xheD
XXEwnKXTbZIhCiPEVs6YAWKbDN/rHi0rVcOjQuCtIO3UyN+fMbITUW6qJL52tOk+tB7QupdRzlCl
UWxm9o4TGvI4qE4Tr49kz/cm68W3K6yHWSJ0v2bSFumtFBRmr6NvF8lxgApZrbJyTvg0iTnLYlEF
6P6xj2M5PLZp3Ckct6GR2KfUNvvkLcXLPhdkGaYFZL5INdZ6qhymen1jjaxsXRyGbzkR7Nk6iQSG
jNQoc27PoZzM7UjENtUoUwQ+PjF3brjJkgIrSJ3b6AsPE63rN1Leh/arm/oidd64Rn7XExvalldx
W9gU/UWAv4lfnCA9JmapDKwiZtcGT0Xaof0ya9ty1hanzoAHS4zb/+7U/5uQGUsSIvtD7fTvHrwo
/ml2+P0Hvu/Ql22YCoqmkct+zD78rx1a/sbOLQRF5q+xMsuI0GUbJgQCOMOyff9rh/Z+4wBgshXx
dfLjDBb/TqzML8WkJI53wQ0r5p0QKpf9/qdiMhgMdBqFUgRtmiC6rQQuR5RVwRXERQCVk2p4kpJ5
V+l43olhDK44BlZvzODGT6rwqjfpJM2LaYMjCUe8oT9cyf9QhzMk/XG0ubw7wGhkaKsl+OLfwO4+
G08gBl8SCCjLd+ab4/2FIQJVgCe+jrNp71fmwpolpPIvIHT2UpD99OrAnkEg04gDiOg5F6n/j4V2
wGiIRS2uj5gxXnPQGQiQutingaBLZ+NUyr2xTK/gcDI57vUo/fiTSHT8eZyL+cPtmrqn1TfZV2EW
NluEu9m+zYiD2eq6dB7cyKuYGNFzOQaIUW/EMsSRZiWZfSzCQqzUYs1hJ7+LrImYF1cs9idYNdNq
YEdlwZkRlXldZNQrGwUEp0rHegu9IqXnwZwPyAemn0bO+HCy7hwRLweOUBZLHKXtob2ufVQXfhAl
BLXJBYWuja2Xuk/dyPl5DUwHQbfrVMVJY4+DbGTQINSl3R8mrN7Mtmb6HjP+OzoiQw9BJ8CZU0XM
OnLWw1fyr3K1RCuKG+zLAX7wqX2hXnGXGV82mCtTRGOPw9tzFp3VtBuizNnD4YhpntEhAQBr1Wdc
WMmD2dBNh51VM/YtTXwIGHT0BjyWvx06G9QbDDVvYnbiOucx8EKc5XXtZKtZRu2TwOK3LVp36Oh6
+xmjZ6toz1BCPMYk9kBDBy2niTQlDWhuB2267E9ORbEow9m+LkbNYZZmjTWQ3eYjt+cczdeaGJJ2
v2WBFpOY9QalXt1k8uA9OMU9Mb3jrglrawnEBAYG8Q5+RGjiQDeTRO90S303QZLa0y8IP+rIQmJI
NKff9mSIgVWnB+Xm59mCesEkpUuumPgmG0+17jvs0Oow5+a89bOqPUzIrDGkWW0IUC2xJgcnhRzB
O9RFsyf6UlwHOPavcCUGz3ZCzKg3RAMbn6ui3+Vg9neiFCNdv8LNf7dcmSKNmWlo1SpmFElXhGnu
1IMaXjmudpIN/J7H6LIpdn/skEmQO8Oj0DnzcXqJBabXwA5qsMvA2gRDtTb9KADKIVBudbK3zHL4
SPFpwk4iapZOPCPv3rxtal/H76gIsurgF7207nB4BldzN0NfMO2kf3XGmOD5SVnl+2zYbbcO/A77
qCtqo/1a0IQkUJEhOlPNtpTxtu1AH24xF063PdFZ07ox3VZsux4WweNEf47JGcLiDiYIJCn6VBrM
uu6isPqMshzAVGogaF+RFQywKhxS8zDXYXQXsRXf6GiIqw2S//K9KVH7Cz1l3OqjWR6ntEnPwmXR
DMeIz4+8srhDsuyeLFhx/tqwfF5NL5+N6kk96mAmybnG5kIMYS+blzYmT3OlYwD62zFcUgvKcT7E
5VC9YYUp34beIprHV7jeNlAtKCk5O4zGqjPH7ouZ6M68TWKtzJMfDPAXKgLv3jXeHrXBXjfvLku5
zyePQF3ThGoTj3U0xaayiBHn56yBN1BS1hOfAIU+sIIM4KaUYnpXXafN6srrY5Nf0hCXOPcRYg7J
0UcAcHpFrJ3FpNwZqnjvppbydtJzc11qpKw1jfp+QxhuaeyGro3BShu62teeld0tKOSRCXAMRxRZ
+fhAKWWR4lHyYMW07u+0yuqcZGunVBsQ4P1xJNDPWpl9G+U3uaFdhGS8A+7dvJJH6N0es4laLyJ6
WwXdpmi0+9noi4EJdKxTf51hBhdYmRBtr7po8vQqqt3hrRTMMSOHwdjGQ8y/CuiNHEML/lhKO/gL
EsNP9jg4x973E7UXLW6czslsiNypDJhvQhKTK+HFOdnbpR+gSkkCuupmehvZfVBzZabihiBE/WSl
3bhYMTr1VfWFs9iORLQjPXWbWKUxIwNVCE8gNVwHUR/ddLQ0G/qMjCfH2qsos0eNGdTI2qNvWRh4
uIEAH7LPoC+z/WmDRC8r6fblrrV2VNN4q6600GlOrQuarRjsidWvdxJNlToDfw6V3I0BC37Dgf3l
v4Xj/6ZwxB24INT/RHWWkUoPhfNHfMP3H/pH8ej+hnPBojJTGJDo2PDnfc8k9MVvaqHgL4EIPnER
S+fnH/gGi3+FrceDGu/yJhbB2HfpmU3IoeO6gJB9x/J89tC/UzyS3fNrhYRMDNoKQjf09MSrL9K0
H1qRsROj0BFNdDXWGKgQwJdqhVHaua5qFzXPNAq5kR361SqtwcwtgGfkT72nkM03aAQOWuQkG3hl
5lzNsyuDbdaX87BqTZNlABqK3IsE0/1D6if6pQYCpNagx8JkPQUcGle91fQMQznzrrKAgTSuec5y
AC0758ZPHJf5xaDn4yzmVq6KhIYTA2Nbb3uWmWjN2QxSaIPffCU9o/7ik/P89eLFaT0fvNRMWbuK
qoxoUCLRLbURaImsG99qwTDQObgdJN6qvO/ODZv5zm0g2a/o6Zk2sxsRP1ZJMj2MkdmedGjl2H6h
Um3dsTSgeXmEwq/ojoQM9JPqnKkKG1Y41IheyukAs8G/sqi5r+ms71maNUy/Mi53qsB+ZTURfZx2
sFIYBApAlWxd6yXzUV3H+K8fhQWE2I/k5xCa3J0qieAFU2rfd1aijz1F4CYS1n3kzM0GAKe7NSb0
zSMbxL3tGtnJLoazMhlbqixjJ6xGN/oKXK3aSzLF1oiU0muR59DUnLE+95q+PYtoHN4yWZSnISps
3ls3dzcmO5tVlqeg0vm3pHf8XU82z65RUDdC7TZnDj5fVYAwWQQwxhwjqmFO8TcIUy8+5s4VTuti
XWXqqh+AGLjgPx8T3dhne/THa7tyh/u4MWFLptGXhOyud1U6w4a5wDXqo2mjQF+tHGCpDGsq46Ev
x/wx0yk7SZo1J3KMo3XLFaGSSB90lrQnYyQpMuaJ/YSgl0RKDvanCQDsphqVtRWKd2rAcduYfRA+
zZ4LuCjzliIiKUrEFAW13RZhDitzRKtkMruPjP/+Luxk9uD2BbwmrKv+2QVx++BByaHSDxIUloCO
T5KiZp1UDA1SaHL72eiKs2lxR7tO197Aj5BEeFurSttyx3S2uS1Jl3tD6gUy3Whb3PJ0HTYgTTOO
A3YvN3WaDntms+Sv1921Q3fxyoyc275vaghWTgFDkx7a2ktGRmtF1gNQ4R6E2Qv1tAvwizpz+2zQ
9MeKcgbYbu4C91r2dBVxi2B46ZL7yNZ3Bm5CMWkf7oY8M17KthwKvzaV6x6xuT9PS/AGmvfPOQyO
HayidlrnsXWtJAIjCobrbPowQpwUtM4q2J7mi+x8Gn+THxyqoTduB8/3t0FXhUuX6Y3FsLmzqnzc
GQgfySwM1XHCQ/csoUOCPQZykQca4hTZ7k5iXLlM5ZZM8DcIg/W2c3O9z/CbMtu8mtv4ps1bIuVb
PMDYIbH40/F1fBqoMifDCrDCMFTxLh3oREqmXWcvsLOHylPhkRgOOLwM3o8EII0P+ZjN+6JNgWEz
k9nP6ejcSt1DZ7OHo57ojm3QmA0Pg2yf8XQZB6MGJoEuMSp4wEps/iY2M0Nm/qYWSB/uJ6q3/AY+
1CnX3peyLhXNztl/Shj87cjBSxdISHA/2V58h6XhvZAUPqrGMjbH4t2pekWAnTbbz43mI0OUrTa6
yqzrMCOqlQwQbmmTRlWfy4wRXpTdTyy7q2hkvSP1Ek4dZcLnGS4P4nvWZ2wd7U08jdNnf6IOhw5o
1o8UWI+F6XDy84r8DvwJkWm9z+jxPlQB9ryKsTeCWMk8L1O9Cf8sKY9V2tPYjIuW1LCq8M9t4n6j
TzesKbPArAPvQTfiCZw2sIq9VeUUeUkhFdNRRxvRKfScVewYS/b1vPOsNt9NEQg1FncUa2P3HGVT
IyS1fdFe5YUZdewtRv01NYAwriJqXnpxEbqLu1R7Jae5cvQOaYfG5WaU2nkY2bAfbR3wiKQDtx5i
pF69NiLWVxHHbWowKsovLXd/vBYdJwJ66oErV4NTueca0DhzYGwUVyV9gat6Coxd6ydFeAjq9jjB
o7+Lsi57hAlruyus+e4+SgNuXH8eojeiA5ptb8n8QBMxevcY7Pp0czEsYHlv5U1oa1AwrqxQPM0D
6XZ9hZhhsPueY/Q4YwFhaf9WpJIDK9knw23bN839NFq1CQh1Qh8x42PC6AOwdlyR6tK9mIFdv9fa
jN/Yk3E5g/O6xZ2U3wW98r+ZJG4DzM4C+2zAQ3sx0mw+5aZ7JNEBJXJuOx+q8FWMz8quO466PU4W
2OdHVfbHnNV23dBymjZTxmxg5QdcRbRYkffc9ZO6QX2UfRiJmeCv6SxKf6eKh4egls4z+4i/rZC2
7jpU7Ab6Hreiw52KKDzqeBy/pgyuJYtRiI0tLfolwwWPST5Fxn2cOA2ZY3au38Brpyc7q8KQu7iV
7prD1wzeoE4/ZFunZ5wij1mTDRbSgCI4oknOcVVGPKwVacJ3nINhujVDQ2/BgraebyfLN2/plA9v
apiG3wMvqj97tMl2hZGgYTBCPySLrp6MK6LL+/tCsd6s7EYbX6U5NXcTLEdQN9BaD0AYKn1wjaH6
7Idj4a2nOeiOlWhtKAFxQo/Hd/PkpfZiCV2mtNtzIhFYc8i0ayyFVXbkmYP+1lkmTaRJIuLgnUNq
cbX5FvhtILdFbKbjRvSG2neZjM8BjbI9WmV3XaBKxVjuSXxndoSmT4keEXFquTd07usrEbVLd0uC
EOq7BssiN5ybVYCusCJvaxPXIvjkdgv23+e801QPomvaTYPZ4SYzeswvLr6czegm1bFxpS5WeVbo
t1QnLXqwsGvEuhub8jWdrKrYtlAEa1DF9fw7GQf2bWAiMKb1+UWGkf/JjYr8vQRbtLMjPLwblvgg
pyWR4ggjlIAVEe29eYxd0731Z+l+7pXOMCZCkcH+rWY44vZkf3EHrABtIOxnH09dvPIYAKF90qjb
ixJmEQQ7fpvOXeodoG9OZy8N6n49WpF4732iq6tCVZ8RYLQPyscoSXvDMt86zpzBFvhOx71kNh24
GVd8+DXS4S19kdC4wmYUvOItKj5hGnWanV1E43XXdBPSAcMAtqobHBHw4Y9JmN6bcxe/1oV7Cqce
2kbeQ+k0tnha0Q9PrU9EtW+eOqxdm9DPUZor6BB3UCqhf4nQ3deYxWhe6V5+Ie/QIt2nrMLnQk4u
5958QD8oDFtMa9HEJgjWMDw1rTVvB+JEjlaS9ftZqnYzV3a260yzuxGIvJ1O579HNI5I3+gclzgL
1IWrHhf6JnVa/SnEePLFkWWw60sTzD3f5ry4O2V3G1ljyunZTrEjB8qsVrEO6W2EqUw+KhyAxQp9
AX4tI8pYWuzhtkQZ/JIFY/aEBiram7EyOB8E3Y1GtsuYlJDPa3Bu/jo0qRFh/Vx5M3PeXaFr+lqx
TwA44ZLpa+O5wJaxBtBeimKFvbmqLGeL8H2+Tg1RXQ04fG74hNmNBarsazDHLYCOtgXZXve7kAHR
sc5Ce2Ol80s1MVNdC0vo99Cu3Xu7rtE/m7E+/veU/L85JdPglRxd/+dT8st7E2Hkbn/GHH7/se/n
ZJQFv/mEQDnkqPqYqpYT7/dz8oI5dC/kwwvG8B9H5MWdZUnmMvyQJBOXt/D9iCzVb0oqxA8oJhAv
CN7d35iv/DxekeQoOh4qDDKBBIdtTvc/H5CxHNeMgTvnIe8xaK6LeOw4azQt562hbj7/cGH+clpy
eTGmOQyHOI4zK1G/hOaEalwEC618iAwo4oUsraep7f3nNG4RgKEoqt5CMrLf/Z4ou//DS+NCM2kt
QD/6VS4UG6kYW3K4Hi6Y3MLXAMMA4LjjFg2leLK9EYYvQL4FiRsghfiLWc3PGMnlk7uM3XD40wzh
i/v15S07DgufUfBDlhuI2zyjh7NmcgqtriDN83JjDnLjzz/yL6nD31+UW0Uyhbukfv383RYVbeew
8q0HZRXWU2EDaLdyZ4ZQTRbzc9Uq70bGC7+1Ex0My6jt2g+ngveSGYiD8BEhna8Qb4wHfBEYT2fc
vO/kHrIlBBTM4rqvgkls4iXSAh2mgL42ZoVtr//8cyw9mn9JdP74GLjN0bhZCm/UpcfzQw/HGzy7
44hvsYsb3CsUC3i98XPvvAbU2wURPabqr8KyfuZWfX9Vn8cDgRkv7P8isMPc7yYjOu0HWBDiqaAt
v2d8EH0zk7F+ABI4npWsxImcWQYoU9T9PRHd5fVtcpE9F2QX982vzwot3CUTexQPjuGM53h5YCYm
CvdhX4u/kNL9Euv6/bUQ0dGL4wVBM/18owST2xZsN+JBgj0+GwzJ0l0fi8WjYtvNB8RP+Y5JYnk6
F9IxfQ0eFiNxR6io2Dz+/Ov+9xXJtW0Tn6hiDmGTVffzm7GkUfq1GZgPXVvzkEisMuUNBymz51iW
+v+Hh8Rl2eO55H+MtH+ZLyPPh9Jv99aDblpI05w157UMx/K6c83yOtekQth9A9yljrnL/WwWp5wm
A3LcRJDmIZK5vDacfjyHtWIMmZqWd9Omvb8VzDzvo6iHq1VMCU+Z8uBbXflIIrI/RIr/Yxj2JZDu
l0fEZX4vkVwqhu/eL5TaJAuDzpt88QCOijSy2dX6cLlvLpwlreHfA5JkyZ24gDnOom0Yz1m8bia/
PlRTTmM9TmWdAY+aoXGLwGw+PI0d4M+/2v+wCrqAahCp0XeUdGV//mqN0ep6J5DiAfA3F+RymUWl
qzdhBuKpzvRf3dnWrzcTMhzuavZcRMH4ZX99xbwNrcRMpwYPk11eqzZX7+Bjl7/Z2E870x7vte1A
nQriIKA51ie0g4Zh8h9jBojVyqau/bBL6FhocKAoGDwEMXEtNwy+y+vLJYJ4yeZFLJt/0/QusC+E
DCQZxQT8uHygGcbP9Z9fRj7BL0sim7XJ92xz59Kf+DfV4uylPmavKXwAGApUqZpmvUlcA2SAnU0Q
h/qoHxa4WdJuLAX7dB33eRDtfBCzwPr5s831NFb+2kqsfmvmrbvrLyBUpNEkKhYiJKEcl1gwb0x7
9lHpR4PxqTIAq2xMArKYJ1/YqswGomaDsoQnI1nAq2wBC4M1YbYjvap46BY6q9fkyY2Ve+WpTwK3
3nilRk4IN854FZObMuGdsq9m2pBRRx1AdM00g7+fxj76mOgNO5AAo2ITt+zfV6avsBzUdlItOgt6
ruMFIisXnqxymW+tetc1queuyBJS6QPXfcRMEUGm4PyCxtzqawCZKoTRCrRwIhqltbwvtUEHAAtk
06YH0OKM7uquk/po1VNsHAMkGDegutBjkTRyZSJ5fpyGnkRdlxO+fjAGbO90LdpCoQK16NrmjGmr
ezfMM70efTJMN8j4/ecw6th2U+4Rd+p45Bwa3wisoiHcUhr4WxcWBO+uVOq9ISUtXhceqw0lIAtx
X7ELNEQG0MCHQYPr0i4M3NVBBqYJkZl7gzQixb4eiEhAuZj/4PraF8gvfo/6Bvwu6N/wDw5wtRhJ
ZBhHpz7126+IMhx8JggvOdUwdPPtPDxpC9W4psVGe696G0xzfhWLd8VaXCwedcAXYMSwg2JY765v
BTtr8bzki/ulXGhD9cURs3hjwm6xycyLY8bs+HrWUdCiZwsrtckXWw03Vm4ymoAMgONmWsw3Hi4c
WZvOegT4i7/04tLpyW/DslP84d+hUWf63ADZVLqb3F1CKlYtMFYswCs0goHFr8IaYOKvMTAAxSds
wZgcZqep8KtXI+odm7ebJgV+LbK0vJ2BkmOfzSgEyzTlSuMOL6+ZgFAMsYJD0QPHCrY5GyA/5WGQ
fRqNhm9sClo2hWlint27RDat/JK1Ip64K2mDCjZTWdT8GYzQECYRjUhuoVhIb3FCl8A0tbcZfLD8
C9CJrz7tqzcdy/Chc725Xc9YWN8DNaDyiE3q1TYj7IHjsnofg9l/HmhNfTQzEEVngfMaknXIlTl8
Nx3VJG/whGIKy23+eDhTvDlOHOU1ZV3w3EET2qTgr65BY1lPNE6W/6jM/Ju27VmfWc6CAP2Ij/RA
iCXrKSTioAGNQuEDyZR/MLspmERPcXG0tZhaW2BIeEsikZw6zPs+SGneVViTu+C75XhGPs6mHhus
qJc1khrOuwkUm6ibgFeDFNp81P5yKX0txVPTdItKYHm3edcRJWHXSKxKyk5mOiqe7hmL89s0I4bz
rshTfQjDXpxgjYtTT+jP9WQNkAzRKgKNSaZzF3PcsJfQOILR2J7bkeSkaakeJ4trL/KJD8UjySul
EblVccnNkCy/6/W0WNQSqk8z7dU71nHU4Ut5VGXstrUf1m8J2So2QJZmOl8KhTmti+kK8JDzbo3U
9wnu7Tdd82ZGgkE+pE2vfx1TDh3L2jBPiFfAyJQBvmwMQuUNtxHf3SXirihrNp6m1AdUFuPZTEyK
8BLFxlaJtHqj9cZuPqWWobcBodbvDqp2ghrAB5XHutG8856fIYOpHCBG1IYmReFS4JDj6RMpmZAH
cjn82EvpMyVQmzeZAni1lgZBaCsXnZm8HdDooglXEpUPc7w92w5vsLLGZF55BhavbZWL4EtmRLx4
cXmERKCScdePoGg2mLtxV+nhwZND84FNju+oIrPLavm/fijYgAsJiHNTLkcV5DfxXkyCwsAkyARE
znAqMOEc+Tjltd1joo8n+q9YqDLebd/FxD0M7LjtcnuqApSnGSbsTKkkZGqb9JSrEhpbd1sNoQF2
MAo4AwpIbUjOI1BA8Az4jixULLTRZco1a4XnP489IfdJ6hHP3NZmvLetJZg4izL1To+HazpWOZ//
sgikGWAionW4KlkaAzGflH2sfZ6wyllePh9ab50sT33WiuotEcBByUIBK8gudUDAx7eKygQcOBs5
12GgBPWJmHxG6Tzej1PovGuv5Xk10c9vrXgGJhoqnnitG97J5U6UI5nC10PMEqCYTY9boYG6UdPW
YXPvI5mBE0DvDgVfLVmaLLpah1wL/xma0AgdmuNos52dlqKIsDBqIAuo3ONkJopAtkQ8WYbHGcBP
OIbI0RNPA6AHkLnWJPCAkgVPTE/sV29OWPGg12Ig8mf5hOxE1MiNwwqkSx3vLwdePFaQlITNIxpy
RI1Zus3VwJH2qav5hyWeEnvbLlXajDQv+6NivGyb02xyR1WZYS/JrHz2WVX+TWF5hCl2Vo5UquMk
s1w1XfXQHpNBoBTSy9uJHD5FGhMxVXUtz2sRIdzKUiK1TMSQMI7s2d51TUYWompClqM45eFCmsrq
GDUarVnELY/Tb4F5RnHg2Jhq3Rqpm8ryrfK7TJ1HPSxBgoNM57WhTfUux2Vl4b/2n4vR5NiKt/WY
1qWBE933huwKZyo/jbfZqh+FaQ3cIqD38vW8bC7Q1Za1Dz6lsS9DwSJPKRIuR3JJytsa2nt5fbkA
f6xFy8Ed6xfrwrKw6tBlx7ncu0E4sq2NLb390Y2nL5pt6OFyf0pwc/uERsC+L2qZ3rqdxy3imZ0+
SJX2VxEIMO/7DQEmzftWuYxc1rnu9YGIKJ8pXaXeQySyT5e7whlTHooUVuDJIV1oL+pCnBK1dBtg
dyLhcopCFKtWFaxEDCoN3MoWTQiNjH5excsHMoacuw+xWLbWcuDfTRRChK/R6zyhudcHbjnxpCKn
HDYCLoO3ZobKDoNexd6VFTdNh6Di2bZjcYcjZH7gpM5NbeKp6dbtwKJ9WQFl2jJXKQOXi01K0LJ9
tyTDr2x34LFZNiB69KENLBmnA4tCGeo+2JH+RtJd0S3vNulaHjO7nnjdkH7sOZ+Y1a0qjmrP/jhR
+KmQz02OMAiRwcIcuEmkxgqkqYUg6aPIGg9t1xfRHbxMVHoFy+hJmz3vQpHbRShZXHK3myKY9VOr
OoqQ0Ej9ZyYR8b6oxuXzuv6Al8RyHztvzO8gO32NjMBYo0tpDsjTMMqTxHU9pGHyLbSbEvhQzazH
4Ui97ksUEfbI9kiKFzvSkiG7BjXT+lQok/OcJhPXOa74Qks1zOPe6BKoAiA5e3yxJZPcHtthXFXJ
rS0bIZAoqPzIyX48FKJC24hto7gNSrv85o8LVtmxRhZDisxFavj/2TuPLbeRtNs+EbRgAm5Kgp7p
nTInWFkpCd5FwD/93aCq+pfU3apVd9yzrq7KZJIEEJ85Zx+TWJBxVK1+bJaH/xFFAINIYLrUVERA
08HkZX7QKpMpDFO2bt3kiMIfotTk65EEPDOp8hcIsGWTCckEcFh51sADRy4P/6anximWkq6JPezt
ERxTLMXaumsG7pmlUc5ynrKD5XOr+nFDErUu+fPC2WXYZFbUBwL9c7gaL4dJGPPcnkGJZF8rakxO
F7/2N+lyhhsasYGhF3IFXRrDSI/K+ghmj52mbHmmVc5I2jrzNDZrceWfEz8SB7jBxnU02v6zoREU
as6Thz8bdjU9GN9r6Zicn5Ktxr4rIp5Ws5OYjz2vDEKSR6SfZkv0FwfmZmoIPIJgzUO9DglLZDOf
FAHiIZ7Ro6hfL9mGFau3d9lwC7U5F08SatlRq+wt0aH83fNccQLR28V7046Tr6J3dHWy6447rtXw
8dpZ458RiS4VRsOMZEkfK7LSEwfXBZt9oGEb272iv0H53cld1So4DsI0PXqV1n7XAVg/ep5RnXjH
PJWY8/CRuMQ3MGsKTTqJwuFgcfrJIeAXLfXcIGCt7ZH7YY6Wx8GlZLb14pvDRp4837LQt4Qsw4qH
fGlueeX4MZagZEb0Q9AtpuSp7qKMWBoM2RubbmfeciB2xBhCv8MjI2rtVmpLhAblNHEalrTGPas5
7aOrLfsL5K/5K7uo/luVj4pye8ixzuMvOhk1pHljyebIl5QOwZ8rg+4S3tE0ZdpskMY2R9sak+vE
JeIjSp3kpajb6IFgsH5cd0U+BZkiEgTx1nTtW3X4FOOA+yDYl99kX9JDkkuSCBmCdKw5yZDG2m11
ZEOsppzXy1jhf1bXv7G6EtLmMPX77xueZxZ/yS821z9/6M/9jmt/ItGQ32PaTJtwuTK0/HO/41mf
EDQSRYVfBr82d+K/dJB4WQW7IGY5Ot4RtgM/2FydT/w2UHku82fTNB3nnyx58Mr8NDDij+LlLXfZ
M/FXsAT5ZcoJSwmKEj63vedNZb6EEBMsxTCFOcHUnJPBAgEdvk2gqimGvSh+0lE0rQUScrhMUXcN
hwgzoOwh0rpo4TbIurzbeIrqE1HY+WNVwu+ENOKRK9o+hn04ohjomnfdqjOZBJIP+AmZQflsLkPR
ulhquZ5m5YsdltWpWgowQSbke6k3lDPj0opZtcN/ZDrChytcaSAs3fEps6pi/Eo4ge+mxwRZ0nVc
uRtZENAUjelJhwXk7Zw+LKlKRUSWOGHHAkK+aRiBGVfaoyZsDLbgs/tNTTTjym0kujLCD0RA2TBe
G3JEp5/F3lue5Z55UuDQ+VjQJu/BtkfntGbs02UOq1zdXCJdvGGwt8jK0HSq7A9RzOUpQn3PuT0D
b5Ei+yxTBeXYCEWguahDUasMz5delEGPER2EYnVQ1UV9C89Ud9G008oTT6O9tioH24uz8inWFevs
hN6TJM2+cZ9Z0hCR6cJbRjAqZwpTInkZ/IZ+RKnqUhWaNw2poM1Ws6nIJFqK964WbCochhevImKC
eQn7HQdr+ZQzg8+CI4nzJLN5zF+6ZnhNdEJ5vUwFWiunxpZQcq4VBC9GX62iFrLqkqLVs3t6cA/2
bUGx23D+DCVDz+99x+V/5kyoMAbXDmVRQyghJV9c8DNQHDL3XMNbeDX9mQKMCS2hCMLjaLCXcUZL
7PLSbEVAUi+HpFdlDARK4K/PrINwnkoP0T6XJsMC01jmG0VHqsDgQqgDzebTHsScO4RMcraI1pNg
yEY101UtI4Sp4CQyI4OjPxUzb8jFsP5oNlKkpzabqUY0b6nbB6Nhts8qjE+36MMavGNBSRCFPaWj
jYoO88vogoz0oA+Z12GfA35RbahHh7bulwKuosO+NH5EOPDPf7YDVUMXDY6STqnSQBn2K/ZOvJ5A
PUPF4SxvnhkQhddsIm5ay2GxlV3OxEso8oh4l9ZHtUu/RXqD0GreRIjq5tZLeud8eUUHfjgt+HJU
D7nBtdn0C2AjHRiqDDKjbrZIfnQDMZj9vJPSEO867EPv+xrE0ZnPUy8w52LBwXwlSW1xR8wBYwNr
iQZLrESqTeh0FCfk1PP7IwtZ7o6BGsMCVNAvok0n7fnyV3r53EX7fBLEz7Im5Y+FrsFVpgECuPZl
jnAwzxQVt3IWe0hW9M380A7LkKnKl6/0+9iJNl5X1+3k0x47DOInWfHP/pTQJaGMpsrXlhEcIhwu
CL+AcAEjmifUZcYkCt2YtklT59/m2eaKTB1tuaYMk7E1575X7KoOQe/JNYqxW8d1Nq5HN2uHoPXN
eQ/4fLjXB4ZwZNDWrxZXmoWzuqNdzBEDGStf+PW59bo1RDekWbapNSDnTeVvuqKMGCVK5V7j6AtP
qU9zQIEDRWVhFDBomtB65lLVr63oVAgz0Rwfeq5iMii8Ygse30SdHtk4UFr1kaKWsVD4Ujvmfj4+
eI6GCNmUXNimBJyGlKXSzo4uNN4daaoWSSXAJZfeJ7cQ55TUenxk/bwffdvdD2zuP5qaWnZjlBUF
JXUvFbTJyPUQoYw5WOXy+U5jHD5LNPxnp2uwU7lmMdwMsPc2TMNNjHitRTo0WRWIA8mpOVD/WCRO
eDGwO06Mu6UluEdF78BYzpasTzeLzSdmXe5WG+T0VbiFdQwl+OK094wvOfyoZy9iA7wlSjQ9N2Dq
v1rgTx47254OdVGie4Mwsq4S7YmSXz7HplAB0QYL9t33EtpGUDXmqOVnYyzhXvtjuYWaNm3KSJ+/
skXJuAOGXJ0wrbs4XdDzw4iaQ+t1QlR7IkmFnsg3XePQgdW6KhahPeNYybx6bHE0J7QKZztqriWZ
sl8RmcViM3uyz2FgNdOxbEfvGh4aAeOaOeITNyy5BgyoDIYOPM3vZmHFh173dy0wte1MwE+gmqy+
GrqywvrUhbdlL3maTBD/E63u7o2y/EySDkig1lczIeldYp3rjMCwp5A11zNORfmQD+I2tvvmHpRf
tBoiZdyHhuE+lC6S4rwbW++mYR8MASKvN3oU658jcxhPIvQe58h0XjqFhb4a7Uru7AH5OPdHjfmt
l7gaEUPtWR8xQqzNW6UA8zhFHdsbIuN0RMGQtycEpfqdiuFgjyZxZXkqjZVKLTnSLLZxvckHvdQD
jPLDW1iPRb42BOJZgri7rthPDeORtWYg/u2thpCPUW8fERV7rwkKR8VRaEEvSEW3KnStPjDH56oe
rPRt5Hg/gQ3rromHeBsk3KdagQReMfepQXvhnzwrB+hNL3zzYfI1ROuMy+4yw2m/4UuUbxPDquZ9
bPW8vyPlMIxOuOqRiTEfWpP/8ZnlVHhHbxoiLwO7SSk4nvsWdgVCTXZPjjx2WNRuiHdxNsq0oiXM
vPiat9BUmyXKILQn8y5N2v6VEMWQTPHYuaWDtG/GbogQ9ZYxGmmWmvW1q4XZlR42ZhkAZNDu8D6C
0RfdQFRQDshbOOOxVkX5lnStWNtVDeix1o+ZLp9bjsQNojgSklP91TCjQzqk6qxNtvg8DJGFABLY
2NoIlbGBlBqfVCSiGwvB8VXnyr3XDaRFuyaNvW5g9XWreiTqMcai0uPzWZsxk+sgqs2u5fDTGPBw
qehJfC4Gr1o60JcwFe4qyp2CjVslmIMR6AxFIQ8MulGehTVxDSNK9sjy2TFGonGgBnCEb31h6QDI
zNq68yLh3DJkaR8q1Hoc9ESs8H5iCBYz8nq37a9ITbBXdHdPjt4Yp1JqSWDAO11H5WRjVi2KB9pF
JHwp5cfWJKgyGJmmq02tL47E1rHRyKs4vi1GCb7Y0qdHXcr+NClrsRvzgz15M1c8gXrAk4QrBW3h
31mt3u/qsmPz2ZqiPlnF3NzHdpH3UPjUsIGSAG04Hirj2KHnhixLaooMnQNuV+9cZdH0pCsgX9Bl
kYN38WcsquHatg2PgmLso6e+hkztqrHlxFXWEWTnuB/1CKahH3tbtjx8D3hVB7JDC4CAaw8Fk9xO
WYxH3ilaQBejjeUm6TgdSbWCskzg2K4ehPdc+7zxvh7lA+kg7pa0+jDdcBxCm01VEjRYdFYeOx99
lMZ9HDoktYChgVEzRfgkxSQsVsFTdxqlgIBqmoSK8TPjlVuMkLVcnjdf0qZzvuFRGjaAge15T9ZD
/oHbotn70sc+tZRWdaHkKu+R1c7CKLBJFKmzSbSm3hCQgTqq87qroTbQqk95u8YN2geZ65qnLAXq
yE6ktp4437KrllQvcKqQZIrbtE2Y1mV2dd8VY+Tc5z4w8LWtoXvuWwC+HsPYPzKy9KItNNeSG0in
FswcI7thkPAAO3M8k+ytNqxmMXikygvvFGXAFR77mifvZEWf3aIvq2C2Umos4b9G0ILu53BIQcRE
MdTPbjrbqIyvGyhvcuWjxCTA1e6OBBu1p9Fopp2HwO7WsFv1GA/FsRmaU+3NY9AQMXNTqEp9YKzW
d4jD5NHo7ZAdqfdMoTbg3ZLEzUtxl/ZTTrJXz3Zliwc/yo8qnonNS3xydJidg8dbV3lJdkEBvfG+
s/T6jzErGFrwyAPTWIM2R9awaIGtcD5nndSKj6kf1a3mTzNU8Vkmm6hO7O4Pr60f624qCV+VSSdC
c4ea1WIhPjo7YnDc+8rIX1DjjvGpzOE0nq1Sf28Hv76CYZ2RDcW1cMiGBGfpnE4Z5v00du/hhdn6
S1Lwv+QAhacMb6taNeS3Q0vWcsjewwvrzGotLOlF7m1k1s0tp9+hLThBh7/RBf4sSbEvAkvPQptp
oKkVYPB/lqRE/tBNZrRM5KRkGGfRidpJbD7ObNm/+Bgadj9MDv6DBNL+WZGyvKBA12WbwnJ1Qanw
i7wJ/O/k2LoCa1eQctuSvfCqeDC/43FGP2dWHREcuhDXUe911kFKkkkwhyN1Lq5Sm9zBrcaNvXGw
Gsobpu8MSTUHFaE02eD0MbleSM8pAAWOAcq2wlFf9Ei3fBp60c4PpqOxC2tGFqVJ11Fm1qx1Krsf
2gcFHERtWZwaOOtKqHnibaafILrPG2nYIhDv1PpkNK0ynhiPiMIRBeBm+cIlU37z5r58sPyIir4l
g6RYX9SceiGId0W87mrLs1OnwcKPcseGqVNbn6EmDIBlOTTxH0oc1bXh7NgdE5ehDK96vfTCl4Hg
77+EZdrxf3Kp5TuAFyeY1BAtrjOc+eVLz6iQQyCA1d6eln7ZTlJ6g85gvvZdNP1fhVnLL/q3F4JS
RhkgPMv89eryJB0cyONqf1kXMpxga9eWDd8P9554V8myU4qqkSZk5pT9PtD7B6++6PkweCG48nHB
/iJhrLXJcMGuVnuZ1uajg18oSFANUT/mcl+NcLhWTuvSBHzftPz+MzZQKP/y3nH2YiPyTcO1gLz9
8iFDStVCkpyrPc56msJ+wGZ4RRA6StRU0TZjDubNX5b0bQRZlrF72dH4lZFLFJhA2nn5g/433vzb
8aZu8pD5zXjzqwRM1v7o8rYY8vAzf003jU+CBYbvoKK7sH74qv+cbrrWJ1JHXMaUfF1o7PBr/8vl
bX/i/2CyT2fE/JHB4/9J2M1PSIwN32P8iShvkcP/Awn7L3ezSVCtwcCPv5AXEWgLf36EQ9Tq5qTy
bGabigy9OAbaG8EI+eEz+Q8P7l9vZc8xiFdh3Mhpgd5gcc7/6CQPO2gcVhWF+y5lc0n14JPeTLr2
Wwno7rZwWFPkIGlkUM080n//2stn/9O9tLw4kB8MdXxsLh/2zy8eO3k+Wpnnc1/4jEJcqYagHw1e
19az+xRI4DuOm5q4+zKxAjqe5OuotWW5YeBmBegq0SewqqTD9MAjN1pz7LIqvlFeiuKE5tlet5Os
NyqK5qtOueF9wZww+P94E67gDQCStrmQfvkEdYYBVtHO/r6ZIVaMAi5MocFpT9xhemosKEmhkTF8
0ApI14bOTHCArwQBO5r4+1AmE6iOZqcioX6l94x34APN297LgE74PSqkHqlPQTe0Bf3L7Fcr2Dv/
/j38engv34MH09Tg6EB3af4iYFXC6rrJHfx9gns0kMAHVwSJTzu3Sr/9/pV+rUsur8Tjm9H9sjX4
VZLNRFUVNWSpfY9wAvwaI6zW8ZqjbK3mTrcJ1fj96/1yE4nl9TgWQSRyiZv+v6muDcVUViPPAyye
vOPpQHZXRzH0+1f5D5/folG2bIhiqOZ+lfL7kscFoxBvL80h2WE++1ZbfrLPlPf4+xcy/8PtarNR
WfYnPBf+7aGQRobpY6P19ia5PIfZVeYm9rlmJpIjArDV2JoN1K4IotrsfuqxQtS5kwUiNcL7uCvn
U2HbzZ2cHOatTg8uuTYSRq29Yc17wqXDIzX2tEu4Np/6CDPy2pqZs6EPG2aJTIUXGWuBJ98zk70y
HfUyOHOy//2b/J6c9GN9gcVWN3g0AB2GmMGQ7ufnwoK/Qbokx/2QkpxZRARlIJVTB/LmGZhmCpM5
S/cRB15gZzm0p8lN93Rb3bY36nab1VJe11kCwRqCX9A4pf5iMBu+tv1JvLnMuF/sxtmgmjEfDMao
FOhMkNeSzcyjqWf+NgYfFLRAroE/E3xXRsm0y6It5tLojccZAPHWtuELmPa+T9A6cbogvKpDkxRP
J9mz25yIH0nIsjXJwFFW5T1KBGOHlIixoDSamMSIKPyIOXjWBQDRg6jn/qbOjQGhLzgOtOyI1vvQ
sTd1b4q1I+puTYdc5WtA39U+k1X23BKJlzfwBErUfTc2aukvE/PtFU1qu4lAFu7sUNDSpU5srues
hk7JBuXOji2d9kcVL24UZ99qsuHGVab7E4JrGVMwDhgKATPF42cX/WzgFqbc276fH9IpHc9kzjh4
HzMvaL2k9FdWkQw3HcXfH2WKdExv1AZFLvTYMPuqZZp3pZW5FiDJZYLqymNRwG3NHaPZZKZ/YB1U
XldhzcCJEWa7iiSeSs0td5BfCYcIAbcjM1hb5GasVAWczCisV5Qxw0qwITiwHy/OIqynJy3PUDcb
QEiuWZ+w+pn62NzonC9rJKXWDiyQx5hTWO9MLNRtyudUHlq9g2/rKusxE9syrrkiehjfXWNZ72ww
qi0DXC2w6hEXdWWW8onocabf2Tjw1QA5IgUx2g9Tt41j684Mi27Ds60/tDmW90ljEole1PyCXgPZ
lmPUd5PMr5LQJqVg6LOgj/KOtXqGY7IAqyV1/UiiI+ViJFBd48SATBBdgX1/i3Ha7uO21Zl0ztMm
lc7L1GbvJvkVAfqhdK2lDttEO/S2FmuOs8vMjVjozF9V/TyuLxLkbkmOaXuCFl1fi3lEdcPaKMoU
HFU1njQv8neZGktooB4xvnU88ceM4TYGgLGOWU9WK6k3PRdXP5AuNbfZNok8p0R/tmRwRo65k0pp
J3RZ1bnVyEeVoz29p4PC75IoF8TbZHugo8y0viFXnG/IUEZzmiZDHGLAr3vDSvS9W3G7OKDUiVDG
zjtn3QahM1MnFzrJ3MYhSU9p+YHTNmK8ZHRfHFdNn61eDke2Mv0B0ecSW1CLs2SAumtaYkvtUO8P
HXseEO0ZCPt8QvW00lOoMYcywbBLfFHjFIyLomI1avP4JHq93Fq6GaOIjeoNaRtijb6SvA6LnaZB
j3pOFr1wicNgZZNaeE7LjgzehctyxO3NTLDCaaw5BEU2Ss+2IcONb30rh+papzNDu0JRMPdAsGRl
4nrHRBAkrFd3yNYQo7GjxrExmBvesTy6SPk3LBAyNr36dJpbXb3M/iBuTG5UMCl60wVZ2Dpsbuuq
JyJIDjBB9JmEolR+xO4YbdHNuc8XhBrWeONR06kv8qqOb0CVUJ30lHwIaEGNR3j5AoixzRKBDFRy
1J3snuSQ5nOaWlmQ6fMQfNc42/W0yzOD1Zto0OVEfveMJiY/NAma4xn6/z5PBc8eyZtsAK1cOTnM
n9knyQhBeX1txXN4ZPjDyTWwIlpjbcyCtCKHjW087zxL4hviUQZgMpa5ARViboTNMHeGSIBhXMz8
jOnn6gVpnr3uJDqlISOqc9f3LW9Jc8hDaC0XxlabpQSs+bF9Q4uOuqhEC1/jv97rqZOvfbcLj9Qq
NvlIDG6pI+WxR7uwMnCjf6MG7p+TXvJcr8zmmMIYYshkC3Nn6EWzC0vNZo5eafcTLxAHOFIoL1ir
8GdPsf02hPayTXHi9l53UUsB+urupW42gXRj4zPuuJNiRb1zyajYqdQEwES9aJ3sUd9hEsP+LDvr
mlWB2NbQNlAksZYh5g9iGUnwm4rgdyPUzPXQttiwssHeuIl+K8PSJ1ImjvodGtEp3vHxo76Rwmvi
s1QF/vp0glPSjiUQybaQjHEtc8EuhwU+dla4CouAZ4r4ehzMEXTD5Xj/X8P6Nw0r3aJHA/TfG9ZD
+SV5L99/bFj//Jk/G1YPS7Vve3SDiDC+d55/qXG8T0wkGImwT73gxahQ/7JcG59cbLqUjHBwhUPL
+q9+1XI/ufyL5cdwCZpUr/+oX6W9/aWdY9y4zGV8e5kJUfP+XLZ1Jo7yOR6ZpFoMfy22Xe+Q+MjF
7hIdFnxMojmuEjXNa9VpOLmyyDTOTiyLqxn73Lg2jDLbhHrSf3E7o7iZw7F88/V0YuPrZxHGjU4r
grEKoQaUc/lW2KF1wABu3shkcNpVChPrirLYm9dM1ElUUj5o08TxHlyZ5fdy7PobvX8vKsmZC8qL
fZIuX6Gc9xpP47ycQUDV4ztRlMW4SphezvCMIqjOo0+cx8pq3Sjb1E6T/RHDTUBJK4tlb8yts6nM
KSGBvhmZoOd+d4U7iJTrjqz1RS1jemKTV56LrhOuvLECKmrtGro8UiFZFZ4tLG0I9CY3cVeUS44F
5TWrPmpV169VS03D0lJfdxa73MhXw4fHvP5VtOiyAVVE04msJ7y7dRq9m7EJiwyW4aogwhwkSE3Z
aOp4N7zhGrVodWtbU+WvWPMzyZ+KwUU1mmTXnlWMdyK34A1PbTCpCt3jwHKK2f+6Lzu5Yhe2G8zE
vTUa5Zur1Co+RqTkyGsL79axDaKA2rR9QE6sgkSxbhDDZO3DuTaoT7WFXd8ixUinuTt5I6Pzw8zx
f+yRohBMHNlscxK7weylF2a5ltqUP1tF3T10gvoI+fYwr3B0GJ8TNws/txqZVPUAAb4sfe08zAAW
2xKUWjVPYg0qeT7PkdG95NlUN2vbL+R5CGVziikRvrGtmdFPTa2GdjIn1qsXZb6pG79Mg3Lwyadi
m9xfARCTSB6cLntvWMNvInZK9i5KCtJUTMqatzTNKS4HiLcYAxsrui09vzT2dDnJPdIK68WMiuTO
n21ezdJd+WBQ3W27JhYnw0zBMsUAcvfAxyJwfVUdmG3fUEwa/X0UszZ2inR81cpIHi298L+SgujK
raOTfcfJNHjJZmga/x7U3jysVRtV2uc0spzbGAEKQZReCKOcHXr2IerK8vGBmBm8lLkIfJv0tKYw
yke+x+xpgCF4646pulLGFB9djIR4R6qBWNCwRNnlTFERcLlWj54FWT+SSKcCjf3O2agicQXztquW
iIb6OiWjBAjpUHCXfx5LIwVPmn+HlWa4gkCX+t8JphU2zLZdMdqYUudeVf6o52ds2mNJQoTS2nlf
DKR7hv2shxDte2s6xnac7pvBuTW8lHJJuPMa9TuOQSH9hzHn7tmosctfw5C8NCNHphS4HXG166w2
q8X/aD90nd1hAksICmjF1KxjMD3XghXkuSULdiea1KbDUDkxAhOxOwigNtjzuRS5X+5DRX7EKiFh
92m8AMJAw+nprZsoUgECerdOfxCzGgq6b5dkgGvTaLT90MlnwcLwTmPClZFeBJPMAk6GJcS5qmp4
ZSw1SVVfGGZ1V0x3cOHMA0DdZsXULyL1UuV3g7TkfT58J6El29Dy841b80VCNl8VCzmNbvJ6Mep0
C1NNB67Wp0eym/hNltbsuoW/5ifmq7MQ2WzQbGmKxawB0U8SieLXLPy2BpIby29xCBe6m8HHssWi
om4S0G/+woAbZnyc1cKFS2cjJCCOp/XU6S+lAT0OSjf3wPRFqv7UznyGYauf0gtyzvAzfYvK72m8
8OgA03nuBKEOVJ3NN7aBsHivT1DsQnB2EVg7Z0jT2xbQHZlLLMynE3YOKNF6RUAA+/1idNv1sKDy
9CHrA/PCzyNv00N5TtI7EY7oPHu1kPZg7jWJoY7SQuuy4Pgm3+t3pgWiz1ATyZaClWTg+ll8xEkC
uhjW7/xKrpW68sdBbB1S600uo5PDt33WI0n3coEDjhRroHa1nYAtxICxmq+nC09QVViFPFhAd800
+fcWqpo4QG2Y32ULjtDx5Re3ipEyJJFxmgu/IQED+dN6kYEvj9kGrqHH5ffokoce2IZdBc0IAHFe
UIiRE03X+YJHnHpDPs2UkmvNJsDR9JM7W2oNtwQWXQlnEHYdsEVZ5MVDn4chmAw4bWKBMtqVPgUW
X5MP7SnITNCN+Ri+xwvM0azBOpoL4JH1lXXvLNDHbsE/tpZzVAsQcuy4dFJNf7EXWKS9YCNjcNNr
3+EvNTP3YxiJCPE0313P3ThtrWn2t93g5t8cFZbX87BRC55yaJFZrGQHtJJnjHZmww3JskEgco9P
Ig/AUWQn5GcWrRvwS39U8Ye4EDH9Sqk1buB7LsL82q/0/Da1l2yuBaaZLFhNw9BvXaEEEgaQm8UC
38wZfAdatwA5B+PN7iVEIkPLHnDIItRsAXgCrm626kL15HG4ED6BQiDcccvtdCGAImneGQsUVOvB
g9pqmPYl3paD03JEjtnsHLQcUsn3wfL/6uS/qZNRm/+e3/uXbl27+fhIvnwt2/f8649F85+/4K8t
D0UuOvMl0oG1DWUzVelfVbP5ybFN1jXOd1SQ+UPVrH9iGWIwOQb/a8HWoXL/i+XrfmLF4ywzWJbe
xM/7/6RqJpX+16rZckiTELZLJAXmoAsE4wcOTDSB5GTUEx9U4Xanyitx4pVmrU7WVIggF4taOess
455tOSVblK/0ZEyCfJG3ZLHUEF+FnbuVrS8fsMJrjClyXI+Eye5iX6NMvShmkLw1W8Ju0NGMi6QG
GhAVRZcS74uaRKC68RHJ2yuR2U7Q+4wb7EWg04T40r2sQyQ9RcQFFl70ZJTKx4Rrk+LuO+lnwnOe
jYvyR4RqeprbHtIIG/QtdbUetItWKFpUQ5CmEBCNi5YIPxqyolkLueWnBh5oPxuQMnUXBVKl3SVh
naogHtNhL9HJXc0DmbyjQr00LzqmdFE0MfWztkhO41vA7MAw/Xl55wht1QYYUBIkizbKcaF8o1ma
iocotu0tUngClBT/2l2UVdirnirkZ5A0UV15MHK9HmGO1pATFKE1A8udiPYhQzt6G1aGdRdeZFzw
0ZF0VRO50SL3tDnwu9AnprgXG3PRgTno/AL+5oxHLRI2AaN2ZWqui67SeumyrAY0GWNmR11mdPFN
hMYAN9ikC8oWxpZrYQ9wNWGKC0ZpmPLYftHdeM7crsKi3ftD2T4JxXgHJOdsbLTelIzxJo5HqUqb
78PuzrNn7ltEcvQCdtAtujlmRM8hmepHMPtPU0al7E96+UbS1wR5EClQMXkx4/RpExmtTUxOFN0r
UVol+pwqv/LSornOLzI+Py9id1UXlcMIXDm3maWFJB+5hNnL0Lybmird2JFDSO5cf20vYsFymp1N
2CTR7Yxi7zhii5IpfQ4E7hEiJYpDHqBEd5WoKAyr/Qx4sEQ072aH+CJWHC7CxfEiYpRRpN70oem+
JWkPR6io7dOyGH0gOzgNOJk71EqqcdZtX/CRDXUhr+iB3jCLdddaTfC4OehfRVmwCRhIEi/ssgEs
i+oyX/SXU+5SFxVy8l4xjHSPEIGrddqHOeIU1hLr+SLl1C+yztCpynydl8PwhpS/0gNjwlm8UVqj
mKkv2tCZb3lju21BlrHqdWDIqEizRU9Ky0FDOBpTeNcjNx1s43VW/qsuO0atVFvS1QtCGZwE2IBg
/il3/SJdRTDnvDDqfaTo+qrjboUxuEhdGe/oGCKxBcI6FTAXkAgTiOSYe7h6xj2/AVeIpeJr1SQn
li7DYTSojLF8iRjPVsT5d6UusluPSNeIkVr9WlxkuXJR6EpdbdNFs9sv6l256HgJyUDR26Pt7RD5
oqGLD9lF+GuSrlHsu9AAGeh1U3pCgphmm0ThqliR1mBfKdsiHNeq4gOGbWPT1O2wclxNQ0fpeC9C
FhPhu/Op1F0yf1sV7zIPoVfoAPu2Q9yZvj4N21KkkBuILvs8UqQHRdoMJy9xgVK0xWoheKEFUyJb
wb+07+hRlt49w4kwxMXag4i9TuH2HtPMmoMKzdCOGIhk3RtFdDX09sAnkM4z8B7dPtj4K67Q6mrP
QKjjjqRvBsNBkasa1kVU4fPUrGKb1idor5/J1yMqBf/ngWJt3tj8V6fc1qsrI7dI9bAFnSUI6MaE
7NLZ+P4zp0f+6MrmzvKl9cjelDANB2NdbBvxsJ7qeSJvM6zctZ9n2euMc48hnTvAcjbYBsseT4+X
oj/u4nEFt0tugVEYq3Hur/M5mr6xSev5t667je2IBDs3qTvsOOpDhE4TOG6MODJ2llwGJs+HsJhy
CAyhPCd598bB4myHNu/35dwM3KUhKQmrth4GFlegGz/MktNm4wpXnUURQhqPjIcIss/e0gr9lDD2
XMvSS6E/U9yy0turGrOwwQG7oWGEiQmLZG/KUj/oEyNdkODxwRnEuFn4ZSenZSrNnMvbqlo3iWMw
/NNYugni6/w+dOZp7SoAnEPtk7QQyuRbBzqhQprsoXSvefYOBr0gW+EGWoFRYGmOsibQR+tWGtVa
q0ZzWtvcoldxHeFm1LF3ZXmtLcZtP7DNxDiyoQ63Q9ecxqJoNvo8qi9Ix8d1VNQDdJscR4TFKGju
RHyQs/+H57fFIbLlF8AZ3abLhj+KQnRku06EoPw/9s5jS24ky7ZfhFwQBgMwdThcu4cOiglWMJiE
1tq+vjf8Zb7qzO6uVTWvCWuQRQbpwmD33HP2GXjcGG18dFsKooeJsEIRureR1Sy7POtmoX0QLx3t
pwnw8q7VOoCk6fOgd9rTFKfQdqV7CpkI+Dbmt8gp1G6WmcejMYls1PuxkztbYagUmQdU2B4H2gGR
c99EBk5iGnhdn5shiUD+p/0yXJdOj6qAgJLRbsx7QxpIgoW6NHHvTpNgevQghl+rXgBPe9rXqVsb
1xIyEmqLzr9mNu6lbHNm5Guhcm8Yy6G2kxf7Xlqj7gU2XZYLaDykpliJkuswU9I7tBCRKVjuHTj6
oJoHszLBsta0/Hyx6mH+UlT6fHLWHp1hbdSB7TtRrlPQzOsbC7l9FhMTRz+i3Q6gEn08azMPdPz6
4Gaa/FjQLIjG0uCDoWWwCKvQ6+OqITkVesHUayGVkyzfLfceIHPQ9t3aDdQtbrOb3MZgkbZWBxUl
xyvqDi9QthA2ivUoehdLWG+dlN1PW5P5J4djiUNyryfSlT2wP0WvYutqIedXeEPOLdN9HPRmWxsd
I+3AuoUnl76zO55tG3eJwcF3zkAAKiOZBUe7jLbK7cbheDclI5FpbL4bmpWIFdPFC0vQezBsQN1+
1asGUroNMKVyPWhZsTVQlhg1+rfOXsH0dOylT27cNs+wT1igenJJ/ApL5B6yMgFsIIEHdW+EAsqH
KsUw7uBmXEujcvTmbdhRJFXcO6XytV5K0Vm1k529t3q6Fmkt79kh4EEGXgV6wu/WnqooWSurtKSL
AmvWiptY1gw2N6Amp5HdBNC09l6FawNWVFOdSDHiWoxV30uyuqzX/aTt+68c3iqweJHOBPh+CCfL
+GKTkN7wjmK9zTM8gATksjiY+iGlE3qwTb+nPbP2hYyLh7IBg+3LLB6C3o6vtT3VO2+i8Wtau7/k
vQYMeKT91N3LwTrQKnuBXT+gYMc6ufcasRyK70+6reLvHnfuN3qenHMoYqrHkmV0Lp3O1YxSYiPy
roVuW765OF/7tcoFBDYgrIh6l3wtejFnWz+2hCxav0tT+c2qBfo3jm/8qrACeZaY3jVnLf27qYXs
rFAuPjhPk1My0Va9NEJ+HcesW3w4vE5Is0ASs4DXlbmJWOBgDOqtZ1zbVmDLqdxU4McC2FAewzNb
aXseR5AAdAqz2ZmeO2fVVMsJM7jNCFxldfyxNNPcUJ5TUXKQVFBSa+bdoDHHnvLPmRL3sEetkLHc
maPu/IS7OV8Ia6qb26j6pZ5AHvqc5+kvkpTdq1fq+dfI0Gn9smHunEjohicCOfqJqjswnXxez3oT
ySdL9RNyTl0dTaXzA5QNKxnSerAAdObur8vApkgIEHkfZxzNRbmbqH/bp7lWHmc0w03t5dNrRe5r
p+lt0NcNta0RsLV0tdSnq7meQ2Lc8gXky+KMJhcWTj6L9K4fr8b8bLXoL3e3frYa96vVwp/dzfwJ
d5S80BsuUFj947vr37kHANYowNjTqCXv+YB6jQqM99TAtAYI/rMu+1cAxczCLgumf7Iuq6a/7cru
v+GPsd/TfzPWkfpPi+YfI78nf8O2LA3yBsT+TCoG/7Eos9b6HoPmZMzF657sH4syof/GkM7qTZd3
gxy/698xdlreX0d+XMssiZEpOKh1inysNdb+30b+pej7kWuMe9KbAvdF2tXbKTOz55kt+M+iHNVx
uoPzndwGop/defp3sn4qgezT5ac9Ah4HvQ9vfXwUnMXvmULlOzcrpT+m5isCvbVi9MMSGdhv7kx/
Gm4DKN/OO9vf6YkLvkUMZqEK+QSMPv85jrQDjM3gvsdzldJacK8P6IECLNuyolWAAOQxXnsGxrVx
II0tygfkvYigXDsJXIN2Aq7shMroK8DBMtKq1ohnmhaoMxhAYv3q146DSBuvGf4u8DNlkn4jkNh8
iDAav8wRbWMmyaVfmmWxLvciGyNCOzuPtRzpBpsXC+uOHc1XpAsesYSjl19OoWlPVZnyxHFG6H6j
ZoZHKWpHbiLOfzLOlQXmME6z1NfRDSkKmIb4Q9VRechl2AX2GMa0EwMIYxot3H230lt5qMv8ZTHi
+IHFAcUKA1afBETGPlKeeyIGMe71aq6tLelu+QJYDQ+eKmMCbMsCgJ1aFXOg2CNj2bEFCO39XFbn
p7+4jHU0a480wxAB880ww7MaZmmQdoZU6wksMXXN3rml8PZe6VTyvKtdHqKVh/4/OsPz6BQcSkuM
DwyyH8vIkB5lLylysiVK1i9NPvUnw3EpcCAe+lR5ed5vNIavB8MJHX3jRopTEoTa4EdkwL7mg75s
4KD1Lq1HlYPdRi0zZY6R47F9kmFPnA8GWt6VsOjilUg/JzQlWLJuCFfPMbe5pOtPfVpY8UbGc/RI
wuYX8Z1lOOjrBWWrudj1poib4MaCxDptEqH6zxJEqXYIaZp7D4c5PY5W2QTKW1LIKKUcP2qmhEc5
tTD5qQHYEXxqHTaPjbUzKo9L95wY04Pquyh9b3SgVSMBDDepcqqcaObZO8aYPE+LQw7O9BYj/8m7
a07YmQpq/rLNLMpY6y66apcquenSKcJb1DUe6MYKK5kgyjjZlM65i2G+RS4/I1y7mXP1IjpC81NJ
zhs3njGWBxoX651WUZBAFREODUK1DA4i23VFVvD1Jhi7VK1fR9m0cUouk8ITFQWCdeE3vRHu0jgD
9+bg80lmhrs2sqDUZcbZ7D3jWumGs5kr8awL70C81L6oWoT+ordUqujlcsB1xOs+zPDa1thBuC3d
lk+gKBv9pq2g0e0Ke/JpV/F2Sar6k1m0yBF0bpFh9qbLYKlkOzVFtm/oGux5BKrmLLtmOJnpUDzT
4ijKTVJJey9TKjw1r3tSMV/MjMc9eLk3Q+MYyN0Msm4ltqnEiVQlafeqDWZOQHh2/K6EK5HMtvEC
OIJTyy0QAjzKRja6ZLMVZli8SIO5Pl5H/FtD9miJ8t0TjAwRBYeE3q1D2kfPUpZxUFRG6odNSRcE
zlUbXTDHd6skzNRMrq92Nb3qlhVvdcqMjjjKVGDmkpZAoLDPEuPjluMp45nf2kfHFkUgbY9VUwSw
4gq7RydFhM1xKejCsnIhCMfZ6TbOWO3NdcyKdOidV6wWw7meZM4FlASyR5SUs4MVdqh9MiNWeB2y
SD3oGWFwGPvpo4KC9jtmMvdQKSEOAL/Ty2Ro3sxiOZp3oalAd+En8ye62v0oyRogUfAenLZYuxfM
D+isy2aIkpG6QOZY22v6oEBQyvgalvHTxJAQhIo+KV9GOa+2aaV8UdnFeJ8JUXBec2tMuK/P/Yw1
U8PBZsfdA2nA6eeo21owlpliH2nqgQ7gFo6XM+yAIBZfWUpCRCHJsvgRb//X1EVGtQftZmdz+WCQ
0aZnJtJfKaPPf3WL6L85VFO+OM1cPjVNHAULFJFdXlNMMarepUBbdCsMQcsCDIE5h26cDC+JsKqT
G3fWh9XxkbasZrrMZlNeXWhEh1mzjYeus5Gue2wNXTEtL5FRSHdTaEZy63H9XXR2tpfOzsODHtup
P5LF2VbC5cjMowfD69IDTKjkUcsGzF3Z6DrgoKxoa6U9jomwj9VJz+t4V+AcuSVmDrKoVBOt7rXd
fWcLlGQbpY3JxeQWjvE5BEGqjPkHzs3MV1atXq3Roq0kTB0SoPB+VwRL99ZEk3lRNGJc1LTKybnU
Uz5vTfxsy8F4MaPR3KkqrbfL1FDQBekp/lI3dfdoKXgycVfhneFgag480eePOGvyVytGa9kMkp7x
abIyXzcFkA8+lSe77Z+YxrqUNb1lMEDpjVx3XAubzEz/umiUUB2q2WmTLwT4wpLdZSUHnkSZ7qaY
MuPR3JTWUAQDFsftYgE/C0gUq5+I44i32cI2HOKNs4kJlLAPaNGDIlKz+0kvIHHNzT7JQP7yIQ2P
vJU5am6ZP1mrocQundMQaZS3Si7e/7kf/0v3Y4xNBJb+7/vx+aPsPrr/vhhjB7n+lj9vyOI3Wjs4
qvAZCsIRBrfUP27JeDt/I75kct0VRPzEWoP+p52MbMifizDKP2i7NFzcaJLb3b/X2IEX7X/ciuGZ
k6AwIE65rOz+lkIBseSydZjluTDrNY7P2mzaSoPKp8YfOq3uiY/TmYM5BB5tFd6gM/EIbm1dw0Cg
ej6VL3nV6FpBt6QEycA8SaA7PLghn2jsU2vcAQ1C1bcsFtJ1duRMC1hLPQAOpNPFdLgdiA5dJdrh
ZS3kZRRN95lF01MvEocmLDQMX8TSAf3meTQqNhHmXbW8aK5SxgW7blKv0L5SZ5b2qHTfmwYA00s5
G7nN3knH3e60BO4PeeMOzWMKCuGlbULvW5cri+U9D11iCO24SsllG+MrW7yvGpivih+xSBWwODHX
8gpHLzfWAiLEqhL3ARyv/Nbg2NpqXjV9T0bBE4ftyQ4bso2YErerOc6cebZbsUYjdIU5OlMFlv4h
j78j5zRfzc7CNWZUifeJV/4zn5ebq8Pn24ACWo78El7HQVoPiY1Pm9iaQYexBaYaexL/H8trngiQ
IVeD2GHpN0UjtJ8aNN2GqzNHIlozEqRhIyRrqngEyNm9z4j/R7Ndpj0VpMuT15nLiQfjakxLuLgC
ztOSQ5ynyU8+D/ZTmo2jFYwIhQ9xUdLOaUvk5Go2cHf15WusHK7g7lA98oh1/HGOYu7Dbm9ehT2a
X7Qq78RGEnZ7qEQ0bL2a63LhUJdII4Q6571N9xNpcGDvZjkEULTNzaQhkVl0Mh9ykc7VSv9Q37Wl
qHdukmv7JmnUUcSm+sS15hzjzqhflL6Et0FrqkulRUOxF0pbYGAoORoGSqXoV3r3n/+L/UeM8VWz
zZp8R6LTLdVAMfJE2Z7SGq2mPGHxmfJq6/Rhk3o7s9XwVxguqvgI2WVSgR7Te/f5nxP1XztR2ZH9
0xMVr8HwmS1/PVPvv+lPh67xG5Q2g14VmGdy9RP8aTXwfsNavx6zDj0WeHf+oTuAy6PuwCPU9b/h
8lBB1oyz8UcO9d/RHQwEjL/GLU0d4cMF1kfo1TD/HvOzpBW3rgqjEyuHPsYwZDhPkxEpPuNlv08a
5r1R/5FqE/bKRghEbETlZ5bH/YFG2HFvNUazx2Km6//vGf5/Jrpt82+KiHCBmMEH4FEiiUTpf7cO
z529IEa68uiMdl09eFzEH1wlOes5JG2A90P1khhCE0GCZt4DWGGiHVneMjCFP12iq0+dYbtNG9SA
aZwvqtai2xI3bA0EX8xvxGd7pN18rBUoIqmBorZTUwdOYbsd+STZk96bMqgtQs9od4C8C+R45gqJ
WvoWL2PE1UkrUjojoc7SSNoBueQmxtIdd6t3ctvBWF3AaTC33iunO6zOwJtc61EZcgADxapwahsa
yjnB2WUOU9r8KNhaPIvQAmox3gEXSYxBCw8YhrDdGJpxfuphbJC1ucMx0sEST6jaW65ZrD/b8H0O
I23fJqo9NVFq7IfB6j4TPW4fvIKmZ5l2Z9Jip7qS3atzJ3SA7d073dCfUd/H06yNGuscxYmbYyW9
NcJaLiXIDy2BOIhDFQ6IBhBEX8kg6PkVkBBWFKw4Q/wC+mBPVw3r6RP1faBFnHjpgikZASM46kUf
IgrkWYeziPTAknQTkYwdyxnxgwxCuvHquNvMts3tFZZHIp+J1dXPY1JaPkux4tEmBwcDxWqN7MpY
01lv6arrzoaWPCjVBAy65q5Z1d9l1YHLmPK4edWG81Ulru+CsdHKwcc2IgO16smzFdaBozxtQ6ix
YXhGd0aHIAi1atG86g2L8azdsU/XT5FheSfPYOMGrxUhO1w17XpVt6tV527uknc2aMgtqw5urYq4
tWrjkYNKTmFhE2DBhsq3auj5MraBeRfWed3Fjl0qcnu9Ku/ZqsETv5h93A6IbqtCjw9musETGc/2
1A1Bvir5ookBtWsUKxIxtfgHofjHq/Y/3LcA7boQyO/LAcJlLArUujOw+UN8bc55lroeiwBvMj7M
KKXJ475qIIN4pRQAvN8MKUTcdxIwZeQ3nsRsKkI8lUfz3lZfTRbN9aonEbrnCYzh2sFjQVbp3nTP
NApiDtPCss0jfCsb/H7aqz13uGaFlvdHDzP12att6nRnXsfj6Ki22xRGHl+oLynPVMPy6onViyTG
VQsb412+mHZKDiUUn3Qo4k9K8ql9VVNdXjxWU7x8qsmuNgGDnVV5oW+6yfrtit2GrkPuG+OemRue
EyLK9OQAnbX3TlbJY9a3b148qR8O4bggnDpxxMVEN65c0BhrQ6tunITTtzFGrNvUriTBVESK/XiW
tBkliFM5LXQHt873MnS8YWs3LWHAyjDckRUufcCzwbS3KVCrKU+EClZcaPIgnugt43isIgnvikEV
rTNF+qImHD/RZkwi8wE/OkvNdmRNiJY4ciUtu/wBamSN996NU7TMsdKYyw0Ko2s0j5vkODgXsZeD
4Q7z4p2LUPOcDFYPnww6/jVcrdpag4Vs66wGbtg11avDFQpk1ZCIrV7x3yWfUfwmqwGcjW17JXEX
PybmlL3B6y4xJGAZj5aBbuZ6Ymq/O8rtLss+06jHZ57cPeeIc/KRIhfab+iJx5U+rwZ18+5Vx8mC
bz2qAcntxGpnb5XVnIBUTt8iNybEsNrejdUAj3SyBf6v4TRb7fHEBdlJ9qtpPqY8b+dMY/tiWxWe
+hDMxtPKafhSjUXy7CxzYRw6FuuPQogaAAcRydw3qQn5XuFzKjaCEl57365mfqCO2UfceI2xsY15
vPYEKsiYGJMdU1tK8B7JvY8fiHASErBHCpSxsveQks0Fz70WT7vGkd13qXn8iMjT1QWTm7XDgpUe
2wwYXjMRTuBsmI/pGliAKG/wCx86znm+5BlW3c2i4x3aDIqiMYJupB5SmwCEcc9COIu55iI6IhJ4
kZmnR3SPc+9KeX/bDpobnwumCWQ/i3/kaDhBF8tPjHHTdnIFxTDNbL1jdq+PKcPCo2fFBj+1+DSb
Nb3h2Zn1MGv1JQ05+pWdX6LFDQl0VEfycMVG2hoOB6hEW1cnkVfXIr1BwHb2gsGB3wDn4KHki07/
8porsdeEiWkO5raIF8zlLb8krq59T9dcSovp7izshs6Njga2b1TYjJ/jmmXJCIBvYXjM+/VeQr0G
mRc+paxRqU4lCiPusZhlTch01UipKI/T9my5a8rGtqjq8I1OOSIYqL8RW9z33uoIBMK/pWNZf5dp
35dBs+Z1xD26s9xjPCDhiPSk93hPf4/6uLEzMUvD8NwTGicMNKy5oGRNCDEU83bFH5pIyY/qgky9
Ll+yOWQHeY8YWaIljVB2sXXt7iGkdQZ/CLMSL30fV9+XNa3Ur7klgjy8X+E9zqRZafndspuCP5O0
k7nmnhDaMdU7axrKbYAodhxnfIvWtFR0D05x7yJElbs9ohCLzeyDBReMJUOyZIXx4U+pV59Soh8O
IrurIbUTQor9Aax8GWhVUzxPsd7fqjRdnoQ0EpITo25tJeW/UOhyvFVD1z1DjuJhDbvhGtsVxYcV
X7FLwkbN3uLExn+NNwWOqV0IYhJQn7YhQvInAYUG70tTowspzTvhwZ7WC6ZttgF19B4qoOrFBrqZ
OrqpdCq6hAZJD7yuBC7GfDDX6K3DgJ+m46UxKH3AuAeVCfeQWOnCXtp+MVNn0Z5GSxRiP/DQp9uz
wmOh8xkIA6/K5WlMYbHRWp6UzSHDujpv5ykkNdyzU6bvPbfcl3k2xLZqHK3j87VIus4yDtrYs2pC
0TJPr8A8AaNytBdkWtz5vTW95pnMjfO9CTEyVZIQzCZLMsqlCV/SNOw05b7pWhZkWkTWehMT0ib0
6sTDPoF18WjSKl6c3DrxsEs69S+24yLxgTLpx9pNc90vq5F4O8YNfTsTELL6s3QXk0XQf8a6f2Ws
M5md/mnu8pqU5e9d1f9lm/zH7/pzrgNp7pKt5D66OrSplf3/k53n/GayMEYqk2BNmGL4WX9qZd5v
lis4xdBTQUWt+co/tTMBYIjGVNszQO4wkDn2vzXZMbz9dbbT4ecwPGFXN/kL6iBC/rpStuLMK3pR
6pgmtSpuyA4LqW3xeIaHpDdmnA6sibHGWWPd7vArGlYg6976fWYhzFUM4AXEyaW7zgsIwGqtolNf
ZsUC5N3wcrLfU2f8iFwzeoMd7PiYyOwvoxD9lQL4HlOvp4W7pGI5u6lg/V+jif/o4w316r3Geuuw
2qnoQ5hJd832Uw7u5Yc2iXA5611DN5qQZk9wCeXjzcowHV461Sgij7mceB6Jwhp+pmpp8cV37Isk
6SUvrXdqgRekuO1uLSyzPk+E4Rt8rgkxbxgL7ZpZia02Dbfiepfx3r7QbVZI3zLLCjNoHiZvRozn
I4qnEgY1nix55LDpfjpt1bxIMZjHjjlib87pz5zyriBxErol9YaywRG/xz41k9cls7JHSTs6CTX6
va6QSMJi289WcoA90rebFnU16A3tg7rRmeYZeBTHtnOInGKdDCAkMjqNLgepip3GDmDTdc9MHPZ1
ZC0VGD2mx+PAfbciW+WF76pwnZfascNXfLl4qdqwt+hd6Wo7P6NwQT1zCCN9HSleDzTLdPwMjD+v
ASdzM8zlSXJQnvuaNUU5FABSYLiEOvedZTrTk8sOTovqmBy5VM9NGQkay+ktaQ+QZGmhQ6vbmP0E
WmBS5dahKCX2BcrUzl3C8CCqwvxaK2ILjDGaevVy0OHM6pOTHISms+ZNWncoWaYiu+nBUApUPsxb
NGZ1exMLl94d48jmrlaAEsEBFXWqjXjnyJnadk71Wyd8s6kFSdYQXKweAoIidHlMRvXsgvUMQBSv
Cb5qSv1kjd4Lnnp+LIFCtEPPuJIrzSJGbJtTkKtwBFLh4pTWnNdsprLPNo/R0F4pA0s3FIZilK1u
olGIz3a2F3MBsCAraS7Jujc65J9m5JNNy4/ZUR8HoGtcvhn6pHaOk4Qs6pcXHSbrsWnjmNqpJr00
hcaJb7MWRswzT55G4DHrjC7oNK72EAWTkxhy+KNulZy1fFFHveGracocjPRifi97V1A8FbEDj3uY
6H067iqwx2x+LC6eXD9+0ECVn1o69s6NdIatUoUetJAaKs3zO1EPO2DwvD5as00KrfSjRmMYrg0G
wiiOf7dV89WhdHHjhWwwZaNTJilaKNK6cGFKDEt0Ke0ZlF2ywNZIAZgnPEWRjMGGmTbP3TY1Hvnb
p+cUfG67YqTro2FZw+8QlpetGxMvhjkzHbgmAD6tiblEqj9UTXMsJ/uFarDnzE0uBAz3XjvoPkCE
10T2exjo3CiYizsvOZaqMLmWklJIefUjGePlFm9d0+zdZb6mpsZK1h5wNtZ5H4yhotsuFO+YMXGC
4HffGkX+ey50HK/lJFnnxywfNfaMjWH4Xg+/oeltDsHEvZIOxSdX4ITQXY8sIESEJx3bSgBWt/Qd
b5z4bNW4NXk/5N7saGvQYm84uG3+iZ5N356peyfJcXmCTwH2PrTSG9jY9DC4rKf5VhhPUdw8saoM
NJd/lKrK2+yK9CNfT7NsCJ1643JRPde1KZ4Ts5Gnqka34w1rdzWg6m9OE3/VNfD6eDN/oQYYhwh1
x+8SkEY4nTA3a6F3GhYEg45j/QkHD1xGJb1jljoYqNunaez1HceEe67Q/VjVZ7L/wrkybE1aEsGq
Wn16S81hxKmQ9XudN2qnV81ws+lne7bm2bu2s/6sWq0HMlV86yLT9HGoPzCP7UoWwJuZCYRxtnvu
MBTzCnEHHvR0B0+EgJ9W0bknkltmxWtRInyXzPD2Sdq/kuTBbAiu/GXKpmsN+YmsRJ++0Qb7Zke0
d+ba+NEp7yt9OUdzsFfL4lDvCohym9icdt3UHiuZ7lnD4LFNG0EoN2r2k9t+lmiNgd2qDneK+VqH
TsYHOKvoU8KYc7abSb/FBn5Kr77kXfwuMxNjTo7WDimYPtg6YPD7LjxwopawyRhzltaa++h2Fqba
dH6eeetIIIwRpXdSud8zDKJfc9uV29Zy+KppAt4RGXNnGYOxyU6Oa/Y7e2zMcytTlwVAndB36lWx
ny25S0B/UMe46g9ATU9jEmb7PtcT5k6N2qBR2/EwA2sSes7Gnei0xHM8iE/4nD0HdqW5NyrlxFNc
QPHCNtVc8yHB4D6NVQAjNf5R08bgT+ZwwdPDM2HK3wzBkiasrt6oeLCmHhWTwKrHpbs1iVN8jnN5
8NzlK5MtGHP+PVSiVZlPvi05jwt1UW1h7OiGdU3cRba6zbYAz2uHTb1l2DXOdmKTxdWsBZxDZH0L
q6F+tnQjK4ky9EybSIQlTm+rfMQohlWgamOiPDzX6mQqD0uFG8Mw8NuUQz1QX1uGfgJX++ANekKt
t0bV0LQ+nklqVESkNde+TbpjvsNVKB/0qB7nrVhyeFSbRaXDc5lq7tHrMnWaR+tNoAn+IFGhRYew
gOlDK8yESc4CzIVpR1TLiL09N4Ox9z4LbXw0YocGOjH1z7iHH6dSw2qXaU8FvekP2Zx86Uhv74ZZ
VqdGyS8YmvNXaAsnUzP6wOCftwaYm+8cr+IwEQT6SLHiB5MdtjhzNDMA8h3vZU5FjesCrC0yfD9J
N37zSEAFpe5q12icsvfaIz7jjZ37Sw52tB3smmBrbOUfICeWF2fSJPlB95uV0RhbuIXzTqcVnqxQ
MrU7cfpaRqWOK07v9p6TFxvLmpmg2WtNO96wtZ7PynaNm3Age/z1IuRbZrqfdZv9WHTNeaaravxC
qDjAlx3fcj2zt8vII9tJa4OkTdIKlMO6Zc7T2/zc0cV1SIdBcEcooyvlFAcoTRlZZqcOBtjez25h
NtjF3Xh40hrLPShHNl80+IpVv8yvI0z3neElXuJ7UIIuZd//bDL3k9M5Rw+W3nZow+EtITkgS8vb
1167bO1JSwJqWnhAJJ4kHGyNfmybekkGJDVvJTQBvHJ2c0lRFDZ53y0XFsPegdjivCV79ZlHheEP
c54Yj3U94tzAHj4HFuqLC2uWYgKc41G3YzLNeHh1Wsk61rPOEUWZOxCXybs+tRZMOJeS240mFgvL
oGX8KHNb/kA+i+m/6SNvExKp1lBFAzXwmpswhVBnwEKKYsR4pLRNMujb0kJgYFBZR/6yBV+E/Lct
uHn4sZuMEeIuyaspPrdEr3c0jUQvOOf61rhy0fIxl75DwDhKc/pZhRLgde2obdHXczDAGjvSW2Ru
1Gx7rGz1Pe/ayU7xZHnJWG/zikUFIbrvYy+wLqqarsg6pHEDtNOmxRLjo+AcYlECWgipI2KJnx8s
YPKbuE3HU6lPQdhatzROrbdEyHafk/aih4ka0RSV1M8c72VRKL9j0z636OR73fjBgpoLUxpWQVqE
b0bUFpu8gaCuCaSLuK6RUluoZGl4auVSBuz3D2i1hV+0qEQrxHdtoKn9RIxbF7AVx0lCyNWVVJdQ
X+KqLP4+YR+SXPBpz+AlLrz6ba7KKnDwXW6A+J0nmSzb1HAL4vhcDfNeI0UVOTXPxLw64pl/JlYg
9jKyPvNyeKvqxX4AXv3UF8wpJovl3TyVwm/rHnbFEm+sGpFVa+dxh1ZiviNrA5em+PRt7jsMsCTX
/XlBv0kN/ALsf4jx2XRAmylstaxQb0VTz7uq406XVGHyM2uNrTE76kklfMrnXCItCkS82Q3fHCO/
NDFdUa3weroBy19cfokTx11gpKrCA8/2YRbjwwwQZ6fyoXjD+064WAzRjh5VLxCCy47ZuDZIuzS/
4mHDUTRlxc7T7eYm3fCH3kEr8DLg6fGUzbAPHG1HJNfwSVJy6zFq7wGc362cl+Fm6izd6Xz0iSmR
OhP6cjMJCLDS1n0lifw744iR13Omi2s5PyvmjdzQvpmu+ohqiaWzGy6MuQsvBm1MuaLEPBsDpWn7
HNewiyHZAIB9oW6yPgCtfaQs6lzOMcdj3Ljoeom+q2vGWyKzFhEWeBBkkjb0v55dA9evmxJRyNw3
KtctctPqY3aGz3CIflQVtAm3sp6G/upU4RtgvR7LZRl91zRz9AeRH+mzRKmznAsG4a9uXW1bz6v2
GQ/HjRm59Y0aQNJ6pW5c0Kef6L1ZfI0aC78fFBSPzI30WxZWtGEr7XGQzYhLrZgVj4SUDJLJk6CB
P4FDbQEHfCTtKb8vbfy7lU18RkI2ErFlEl2YRE6/ArUN3/IqLaogSYzixiNLKDyk9DKT0GkdSHJt
+TT1Zn8YtbnBFy2zfZpoER5Vs9VjGIewfs3JSPx5wmLZ2nXzNg0ui5sxHo/cqjOE4rjcC68ETbao
6Dzpg9wBun5d6DMk3ug9eO6QPlLsYvyyk244qziRp9py1yrHJTsNdF3vyDm3r6Jcqi2O1Q9m+PSK
cMqAH+ns+KLRH7squlgzSu/Azv1q6FIEUHYRjKvZ3aYj09LoCG3Xs3OnjY2IqFWWNL1aglYt2nEK
1qKQnHpsOojEuNtA2IjB9WWdWgHr1fBBGr08OPnywy0GgCqm8+FEOa8Yl9prOWCYa9PlaLejQrsc
b5Q6cK3oYodnsQeaSqdbwiW+kxYxLtXaLrkGtQovP398502EaBmy5Mx1j6l/J8wUquhs+tU8pztW
vfmRe+MRtEb6X9SdSW/cSpq1/0qh9yxwDJLA17XIkZka05Il2xtCsmXOc3D89f1Q5S5IqexU3wJ6
8S3qAq7rqxDJYDDifc95zpKuZbeZGV3gXFM8Z5iS10Qtb+MQbgVQxi8tQe1bjsJUXIg0/U68vctO
mmb1FZ9qvkKk+ZT4e9yLvMkdWouxudJ92wKbRF2y4/iBIr26sPH8YUtKI4/0o1lqVBIILhuVVLBK
7nFv/a4mjIEuTNX5bKFP0bXG6r7GP0AURc1jLBKCpZAVrrH89ZAsFfzuRSRXSeUoFz3Co0jPdLTB
2VUg7Af0Aw1tN61aDuCPIGYOm1xTt0FPvQPJDWcZKxw3LajWpeJQBI4i+TIV5UEU8mosR/Ig0TNP
wZzZBJkp1o18CVs5X/R06IHEUq4xmqUaDqzKlup7YZHWsANLi03LuCcszV/SFiP3o5WskZZWr9gA
Pnd2/BxhAXPM6naQxbCLMFavOELi1JMPpd/lG7Md1hy1mMnaaC9l1/SIlyAGTVqrbwFYUUaZ+Oia
kiiDUvsyxgpl7XaNsiBZVpWWuxx0pvyxMhXKJn3fOxviY+5ZO7/oYzByRZ1cJ6Ln5OX0S+Sa4Uoq
Ko0V+JRUBFaaH/X7EOcFduH8OZeFe4gDQrDYzW7p6IWEzhjTV0czb2lnS5C8ZIoYjYpqzaJtUteI
0NkoKyuR2iNWaDu+z/zwxdGq62bSLxJHPBmavinTJ6ll21Y6v+tuLDnmRoRHaRNuxMxdVXG+1OIy
Xk1V97uUdbKkQfMjrJRwXZGqTDOHFF78ChRVHGol2JJxOuTUAqh/s22J/R9xEd/WIQv0smlrMSxL
1bRvkDXre4U9Pdl+QYrGquNQ3lXE9jQtX/ISpRn27hK2FzhS/IzSXvSVuKATeUHe9BK9OPFMA/6R
DVWcYM8ny1oQvmojzdfGqr0kIK3emo2eIsoWZr2L0sq/dVjVEL81Wm1lbI2JzF0M7MjlvULcXLPJ
kICM+G2Tvl4aWkipTXBGGFk+9DbaxKarVUhjuUcWoKOaQLpRxYvsmM8N6Y2JvCQTrKFisfg/qddv
X4rrp+yl+X8zWOYnmwvWuVD+4/0fm3/+OXgpVk/y6d0f1q819EP7Uo9fXpo25T/9p25n/pv/23/5
t5f/TSUev4Z5VmB19RTl71Auf/6LP1V4geDUEBYvtW4Jh+I5Aqc/+ipbA4Co2iZKKQ2aCuX0fxXh
7b+bFmVxQC7IigxdRcv6R8BKEZ7IKQSwtqq9olz+Eq//A8cFx7Ch8nNmlD4Os1l99dbU5cKekaMy
eayXIyH1I8yMmzdysxOw/o9DILO1LGfOBSCE4FXg9WYIv29TJcCw7XW+wax3FgpgFEdwS/8lE/43
Rpl/izej4BMZBguquGfnPxrlRzG8SOszwRc/4h3g235/IbMU+M0QVFZNul4M0U4HWz2MfEen5/NX
oaGeOx7FQXRh0gvVmRmaph89kSZVYCJymPAsJa9/FrbgBBKpgHVB3U+e5QOFRL7qo/znFMX62W6G
xgA9EA/adhy6fhuVdf2gh5NB9vfUxKta2gfdyjprhTqjv3TJ7NuASlBXhmQ3r3W+f0eTtg0XdtbG
tAY47NmxHV80orOXTlH+AHwGTs9pwEFqHZELNXjCKlQXCkqjVaLY4RWpTLPlHIqBiGoWorqNd6Ga
2hccTsR3JcM/xPZuDK/UShEXyG2Q+lACXIeKBX0tyFrAI4OEP9Mm7WXrclyIJH8My5C6nF39FHpm
7/0oM9aOQv5UY0+IVHXoDYkuvw75aB565NJbpbXTdQG7emdmmEzSVjM3TeLQoOVjc+WoSbaODfoZ
gz50Xwz4JlszceQln4FxXQCfGRFgNNqVDwnUK/g0LIOiDQ+AkPufroR1101G2yyFP9hs+ZGuKdH0
0ufC/xaWgMpWmZtOX0WPUBz0nPZS18QcLq3GlL+VCvT3cohT+eDq5MxsBiHNQ4fyaknSDExQE8vU
aBHylsmZfjmCM4IkLqHM+IZErAIX1MePgBevgRgHD9GmzRQr13FgvsiGY1c/yrnbBAd60l9c/I3f
Bx1Tjtkq0TeZ4FNTR+xmsL0rbUv41sski9oFMlRNXlwhRYtTAAYUvCb50Kr8vGzg94j5UOwz12oe
IoUdBSdR+yJDJXg1hwbjcq9R79Eyx8ijx7sgh6zi1jTqkP2oW/RWE15AIYKl64/+2hlGNV5OqRPs
rdHU8e8LBtAnwdYjlts+A1AfW3F3lxRTeycxpSyn2p2JNMDpDmkAT1VN/WRPlgFcOKVo153rmjeO
y+2k8UcGYFaX+kpn7byWvRvDrddFxnYBwTPfzUhjV1X7MGWoGBzGIFLvZv41Xuw+sm7Y58TbMAjU
rWbW/jNbUKSaA672a7132Y8loW3DL9FI6gINa96MYa2v2BOJJXtMcz+WdXVZKbb2BVxHtxNuKW59
xYDPUIbGrQ2d5bI3rQc/qzhfI+5BIWF1qteGldDptUgUNZRphiWKfv9ZDi0+s7Iv5MJQYDwUY+j8
NuPE+a0Evlw24PcuanzCz6GrauugrUyQn2QTwOWTFGPQwXM/fFxcK20aaAE23MmmG9J1CLfA0xpo
Fxl79kti1M17FRDc2h+JbWEwS9s6dj5HTJr9N0f3O7RiVngAGq2SGIAfbcUOM1rSUOwMWj+a81NL
sFBWWZtdt8bQPwG0zjmABO7NoE3GferKkUDnxlHWQ6VZF70ejLdGl0wbVFXOLYlT+RPE6f5Qj+Nw
O9Aguh5AIJEMao9XmBqti6Q08q1WWd0SQ464g54FQGAaJ7iaitMtLVVnABKcWLxS3ZeHmtDmfAGD
k5Q0UrOsVYSHE1Fqr/42acoAc0mL8K7Cq/DLmkTjaR2LUKJkzZapYa0GIMGcDMtmi08ehmhTEjPI
VwW1jmpWFymxESBriiq8n/QMQQs5dfxMyw/pybhYLXQ7n/b8tgHpx8W0h1dVXSDYHZep5VMdj4l0
AGeYxe7OYcewQdQiVrYZuDurcYuNFAPlbXUWx4ZJhC1TkOa2dOhpb9glyDWUi3qnQFHhMipn3KAR
Uda235IhpqtUyTpfch+GYgJBiQbklmCp6hmLlmQZ65IDQHhnG8bquJSsAj8iMurWRWfbHtTB7gVv
xrThyG9dEM2Yb/si4njmKHH51BBh9oyGshnR20b+78Zt04exgQ2JOpyy8PzX9VxYFAfZuY5DwElq
ogR900/xQKrNSEfLSYpxzRx+JfU6pE3RnV28DhlNZYLDoTGpR4xA0ShbS/U54Xj3aFNZWnUWzldO
B4ZCVUCMV3mJvEanYfPFzAf/e2yGxUMXZdlWum2+pXTvr8GLqTPxEV9ipbpLdWiTPWz7JyTrckeg
jJOg04utleMnqofai7POWHfXLskKIZJcfIU1pdorAVrkSiPV2l2MWjF4tCORiDkl+HjUYfjiVKfL
9nGjDQlOSiFbWknTRP987sCpg5g8l9DFOw1B6TfZdNMhMrHnLMoMxJVVOvnW7uc8EwqSDIsJzd8P
8FMW0NO7JfIc5b6MSAlbKAOP3jFw6hS2Ue9aQhZ/uRp/m7hePNy1sC58rXC3gWiaFTVoFGeVrzhb
dqMU5EsleeipO2/zvBJ3biWUtQV/dumgMtsGCfXoev7YwUtBKx3bw20P0WptaJ27LNwGWZCPpc+o
R/NJI3FknZdMcCRfyZ5mNtnmqomh01Tzl5hv+E5v1OaeXtz0wEQKbkWoBDcybl0yIbJuKcyGJlld
5lunNsQ3yYaUalSk+5dpnwfE6mW5u9V9ZbiVpH3jila7ly73la8IIXxUvGB1Vo4i/jynRA7+7xHU
1nowjX6jmqV2TWihAmEsYZExknEfpzqWGGuIvudt4xzcoiOvD/33o9GO5mNXK+ZjbJXjNV8qseF4
pazGKFJWCtHsnu3TS5oCpf5SYNuhl4RrCXz2cP1616VFOuAcfXSjz6TYnBxKl0iLC6suNMpIWHjy
FjFpwUTcENqrXlCWyNe5G8tdNkpjXcIyXg61CrsPMe64b/UxvfEdAug1xIjJ8nUuT442HQjFpcPH
CeVigt15bTe5vyZwNkAog/IUgUGe3KhVnO2AeIlvro+AmKBz04LoyscQnRqPf6qmq6QppisNHSVK
YNfIMDwlIUugRrCoEj3XyThcsyiMO7308xu7nkAlkZUJrLgpxwcVPZ21wFkaU+Ifm42tJe5liuWd
Oo0d30BwRYVn6AlKgAyqXT+RqkkDh7p5OdygBuDTTd0Nb3tVKAbK+swmFkKrfTpEWkhGIpK+nVsj
v6U01JRXaCtyDTBLXty3BfHQLQsOe6Dcxhhg6vKmQlm4rFvR0f9Pp6ux18p95b/WJTRlBOmTK/eN
quJdRyHLjtmkGZZ2LBtq0PBqSovyEdVLWnJOV4EAKrt8K4nhe1BbplNWkvFguJH2TKbJeGVmWBfM
vlefIfHqLfb9wqAX0tDAaHgxI8S8+2nop0NNKOoeWNW4duRYY8DXuxIxY1dWFOcFaj1ygFnp8saY
Dir99RBMO5krS58/3NP4DOhXILO/bKWCU5y/ehsbKCzBg1e+10Cm3kaqMe2QSoptTwDVfEU3dkhh
bnKt8FqbIr1ZtlF2pw9JDVcpztdTGSpbaRXoeQySjn+M+SwS0fPqDt/viF44Ui4Cv7ttcZ/QgK1C
1JjKi1PhwdPM/JvR0g8D70OU6Ej0C8mJrJxW0NQbx6n7dZEG+tb3ow5BhC/JqrbqFgqEaq/ZIYb7
crKAb4TjrV5GxTJpRPbTzpWfzWTdDNj2NvrQZ/O+rdqhZNUpxUT3fRGiaHLoY7JaUeFR5uQxM18F
Po4BN3G+KTlQAhx81G+ipvJXTj+DRqBerVRHKrvcIso4tSn70OKhgbtodWGyYudXQ+lflXkYLBM4
1msRpUWEq7Br8fDF4Y+g7Swvwe44B7MN3XpA1HBXou6iqxaomKYzPbwIY1He5nlSflMC2r581dEN
EAD+s+xscWdrMMtWKQ3PXduN016PXNQ36DQ8JcQYsyqCyrw1nXq6jQNR3wFuS9Zd1trjEhNDthKT
EGtMzqBPUN5sU2jvG5rsHMnVNNrjkhnpEcjq2a2n7EKjM+ZhabHcetUXAeqIjUNxKblo8me299r3
Ac3Clea2MKlq3SoOXRXTkyHNtL/1p7HYyTF0t7ESNhvptLyKWaaCwkYijqK25imuUAo/m6FJx6OD
h3FjImE45JYsNpDq6u+iZn9FiyTUr0fIcd8x19h7wE35oz/aZPVU0Fse1PkLKbSMAl3ohN6Q5+1F
GDnmVZg18hEfiOVhi+/3sGK6i56Qm58wV30oHhoPt2glzEa7zH5lDeSRTmjEczZxgQgcD89ew4F4
WUvQ4ELhgA1bOqcsHDXYIEdFml+N3M4gh1oasbfU/q8LZXxJOtv5phd2TsN3cpZBkE6gzNIYSGY2
YukhPGtZh1nYLlqw1ysx1qxkcRp7cUl6SilslcfL13Y/cqpYFaiCqK06q6AppxWi53sljQDIY/Yl
jYaEcxzIK/K0OBRr5WNtxAYJ5SnCNYqJJN8gC0Mg5IrsvkgyooemVCdc1mcrtQ6y0Q/QkhNP2iqe
0fQKCeywgZSXUaYt+mIAEFornAepUFvm3OlsOcUgcFMi/2tqKPKSj2J6y1Yxfho0o/gaV0n1rWzL
wd6WCprrBQnAUYIfZmZQw43XOUzJ/EBObp/TZ4mGH0ktSLxoYazuO719CXqnX7SUdy4H18kvDHa2
P/MS1vQI0mcllOR6KuhpoAVW0q1M7GrZ86guk66ERIC4Wl6b8OquYzZDi9icE79Jgq2uUEFBXqvB
W/D+/wIjgS2AbxrYf1TiM7pr2kPObm8TlSKDGaThw1A3Bh8uTLwwQP1DUxrFs6GUP4gL63+Y43A3
tXpjbmxBmV7Je20bVxMre6kYKDPa9A5bOca6MKRPa6kpTUtfNBtBnPtm6rqWonVo4lEozG2IWfpS
T4gRAKrV4pGFuu1BoA+e0eCQoMRKiJRfwRgWDPY9Rx2+JyQ+/vAz2OykCj2ag9lfqNS3t/wUnQZs
Je/Ax/2yU6e+6VAEPAcI+TZd0jsI+4wxvnLdiXyuGoyNC7piSwcI3qbiclMM334EsGveR12By6uN
eGFruijowsg4Rya4sRRrK41Qv+UM8sCCnNwM5ST2VYUuTPZSIBrN/afCTaZlWveOhz4hvqa/gysL
pRWihZrd7dBY1RJhRv4lx83FDhdBSJbJnXTG7OBHiri1Ec3izhP6tRZ2xm8tAGZSxD0QV+iMex/G
zg1Cu/AytRLrzixjNw9AUoJR+k6uJSKBpNlmLLfrrjSwy8hBPUCAFsBhcBGT+1dsR/wVd5IVd+5R
Eqnkduq2Ttv7oIUfP9iq2BtBMW5lX/8I3dz2oE/zxWIjuGchVbzMcLtLtnL2vjdBKjVBlbD/LfLf
LZpDmsOyfDaqmIBnR7YVR4AqTJ4LNY7VC61s/Qun9+MV1ZKeydbo9y2aPHqd9Lbc6yitA/pfCMPI
U6mL0tpU+UBGGYRC9zonIO0+zwBaZtbobkMAgvTt3Oxe6A06Zdki9WerUldGvVen/idw52xPbzMD
LGlxSKq6EShHEu+yyNVmoJKn0Ezf8/5bUFzEQxawNzZ9SE7sCsGCRs7PRo/aFZ5Lnx4o39ex7z3k
Ok82R5Ahni6tWqVNmgoqZ5SJlNbRfppu2l+YBZpeURkUUhKgSIGveR0K6N+hMKxbeAT6oRnc39Vg
Kg8Br95XXbdr2MpNAQDWrQd/BZlqjnqxiq3qDoScRVW+AjuAIAFV7vX5QujHKqjuzsHQrolMkdTa
o1qrwAiWdwqN154EqEWnUIyLyoI5WW05j2d/NUrUmUd7lbXjgCaN+qiyO1gD+yS7RqkVWFiY+AeZ
6MM6Dcp0df7CPlTDGUrTDZIoLB29y7FnWG1ESflR48JCJ7gfYpNPRtxpV6oE73R+qA/JRq9D2QDb
ZtU+SPj3V6UlljqmYEC9nB73ZZLKxBN0hpc+k3dRBUO2Be8y/tUiOYPqGkp86nA4po8HtSIf4ASh
Kt6YcBd1k3+ImpIdZ1Lzk+v7YL+ehyKzCeE13gbgF++vL2Hxn8pSqT2ka/SKU1+JWdyceJfoVDQJ
X6huy1GjgphO4VWbDsMn48+z4l0/YB4ff4XpAtijR3M0a8bALEOYyo3nZAoF+JwLFFX/9fxDnC/i
eBBDn/0W6twrmpH+b5sOg8bnQrqkWUpJ6dbuQ3YRgW3416lOXN40As3qWpBMRc0m+fzQp+aPoQsk
ZRD4XW3ugr0d2rXMQQt0o56LJOO6NEhDoq5CIdhWVPJeDOj0izGU/vr8sKdefcPEU2/yZPFo0fp6
O6zRuKKwI4a1qzjda1n3FYwUQa+CWevazN/zw516IQ3WGNVEsYhg5ugGB3WlanBKGK6R1n2lV1sO
/7ghgc59ssq82lk+PEsXzh4ncAdwwPENnaY/z1JMbf+zeZ2bo9/+gm+FwI5kKiK4hLoVIIyfQn8u
JvWU4s9f7qlJS3CaoI9s6Ahujl8a25BTH6i1Z9iBebAwrF6VAUvs+VFO3VQe4dy+Uml8vja53rTK
zMFHz5ux9LyuAgjdaEW4kG81My4/eX6nLshEzD57lgxajPOv8maoZGhzQAM9C2pPggH5kj+EU/w4
fzmfjXG0kkYWBBQ+1LWn6ZLYN3r1TnY4P8TJycH8w6HPVLTsD5PDjZ2+1mXtlexdr4JW1fc6sCBC
3vroW6iwwlR5hxSops2CyVDdOT75bud/iY+vnqGqZPU5vH8upYujFc20SsCbhQuoEfI1QmwpgJEn
1WWqxNUuKd18dX68j/eV8cj+c9lH6Zp9/O7h91CdsTQqL8sHNihiPODetz/ZSnyciwY9dExulHYx
vc22urcTxA00SahRWmEpI36oKQtks2V3ia/rD9XrfyaC8JPev9+4Z4Av2zhRLcO0j6aJ20TRNI5O
4bG05Wxamgvi8e7LOn44f9tOPCaAwnBReFasXK+Rhm+mvCizBOq+XXhThFUmfVIIko+TfBlV/v78
SB8RJw6X9Gaoo+WCGpXwM6yvXkvg6srMzWBB/t4/o9DaddXl09cRHuEWtoxfrypTOisVONR3wZF1
TQCqRAFLNLLeUEbLaoMCeGZOyd5y4nIv0YvvUFVNV37KOdCscgNaIN0izlVynepk8+3tLh2u+6Kl
gk10SbqkzAZRQETTJxcK9uvDs6PhbjEfVYDu1vHHDryiYrh5yz1tQvnoZrl6rXXOl1GI6CmbZjtM
Ssxynfrf64FUbZuYPnrWYidI4Y2QgS+1CrW73n7NfA5GEotPXmRfyt65mnwKS1mRVOsmmZHjEZpN
v44NMNh9gfW4A7ypxEq7HMzC9Oht9yspHR2fVxKvKOHZl4mJliFOcAkPrNcrN0CKagd4ApidLncL
Cv3CnRr12cY1/clH68Rc0110CChYQBvq9rxJeDPX/KzD7Qdt1JtiwKOd5ho7nvrgBXENfwJ7UO+d
n3IfNzwG1h3wbWCHoG8cb3iqwsQHUWYFfg0JliIqsnWFe/lSGKXc+k4gL0NKr/fgRYKL8yOfWCjY
zalC6GhxPp456mDslLAVuUeZa/zWQSD8UdHvubc0Eb+cH+rERSLwYDWi1sH/jreO9EU5b45t7mVd
TVcEtBESwBnzqcR5vRNNEjnLhgY7+DGdov35wU9cJ/sqSM7qK0LvmKhkk8JG2SnPvcYvIqR5+X0w
BEg9Yryqf3Ukc16kNFTnHK+smR/1dvJQA2oCyKeppzvO4zjm/Up3BlixqWH85WnKdgPBFMIoTh/q
MYavBPPTBl2Ljl5rsdcKCq9GfNP3lthQePr11y8Ldw/7GwBXyDmOvihBlJa5mSLaR1ZjeEo5ki5D
XJO2bDAdN5/cw48voKnCHODDpVk0tI8/XxXakFC0GVemmPehoTxWk/MrHoz7oBef7EHmd/n994uh
OJYKLo013zq6LkjI0ZgrCDGMMl0b1ErdwiJ6JUVIPOUdskVcEefv5OkRXbaiwPd46Y4/L2ZpO9i9
Eq/Sun3ilk/FqN0bdUKUd0h0RNjql+cH/Dj3TZWN94xsdPl0Hn+irYZzh8Q85yltuycZ2zPNBKy0
+skwHzc28zAcDQ2U1NzM+d+/WTU7Rx2iiB+NVF1X7hUbsgaeNWV9/mI+riKMgn4cRhjUS/aN70fB
bTXAbtYwqhtUtKj0LNO4/W3n4hBXBIq3ZAobY/HJKjnDNz/MknnhsC3LgiBw/KpB8pUux77Ecy3C
hvsUw88yL5PpanDp0k85TewGMbYOAdkk3BGxL3ZlqEpbOVTBLqWPvAFwfT+NVvXFJVkMeXPJ5mDe
FlT4mS6QxYmvrt4LjxQl65Pf/uSDmUn5Bou8C1Xn/S1DkhCmdDZSj+p0vo5HN94rA3XO8w/m5Cyb
uaCuBjvvw5YzMys+I0GRerm0QXgUnacm2r1jy892LaceBUmVqCqFwBt7NAEsOzXysspZiIbSQMji
h7tBqMPm/NWcWoEEWwAHt7Cg2PHhnqn6gH44QTzU4FK0+UwNVivXTZM+dzFYkPPDnbp5XBIpAzaU
QhAV7x+RIyMBdohXdEz8X/O9qyNxyGr/8fwwp16emdxnI8nlYHA8jYcmQTVe8PKkkeXcJnPyluZb
v2i2FJs6sJyffVrGO6qFzSefqlNr3it4lsLRiUMPpVMVGHGXeAH0LJkrT1McbMr4ocSczov4yWin
JjzHHp3JzsnyQ5Es5RptUTaJVwZlss2EBT1Rj5XV+Zv5mvd4/OngJto6nyO4uscHfrfVB2ycVeI5
ba8+RKFabODno0eLjS6lN2f3XzGjFcu2kN1NNeYJ/h7b2IYOms5pLAWNZYjSWuVDjusd9BhtG392
utVO3nmbEzZvpgHz5Oh1qf1Gtfos42szmLQJZPWkSRdCqoE5KbKdR3j+5dIGmH6Z5tgfk75rdlia
f4QoOsgokEQUZ+aOKpK7ECNGZjfkOs7fyBPvGj1ttqC2DXyF/eH7yZ/a/A7RwHYbusevctLkRi0R
U/op+pXx6fxYJ24HWaG82NZcqGXX/X4sXQNCCGuWrb2v/VIpOECTUJ+aEQORTbL4mlK5/GSHceKl
0zQ6duxo+GJ9KOt3dTqS01dwebH1LYwCZamj2qGPUU8LQx+rr1XdVyvUGJ33168Vh7U7V6TYIB6v
lCaIXjgeTeFxVruuBM5oUacHqvHEkSTBw0h29Sdbm1NPkltLGQBKqMtSdnR3Bd3GxqwKT1Hx1AOL
Q5UAW+XQV27mZYKD9PkrPLFscoHsoQw+bGwW59/nzZYj87EsRwW3dugCOhdm3a9UEvtWBorYf2co
l0AYB6gQdf6jD0Jpm5HMco5omlvkt1ABMZrZUlxEraZ9snydmqMGL9TsQ5gr/UdztEMSl09UBrwm
a+/bsHixrOoeiHBNhmF1AMwi//rXhwVC1XULXBE7xKPHpg302vRmyr1JxxOo2v2Xuq1XJXWATwY6
sTBTUidfy6DybOru/DzfPK9y6lGA+RwB08B6DLAHOlN1/8mUMPgZR6vyuzGO5oSrECBjmoyBoF9b
gBgr943VWF/0VvgLP+0b7qLaL6y+xpJM3tnXoq8BsVn0alsYYxT/WtSQeUSnF5QMaB5NW+MBTcn/
kvWeUIjwoLtk0ORj53/3SzXfZg3iLE63UDy6wN+FlkOTQh2GW3xsaHXBrmlfJjdDbJVrTbKZk6u2
agdNnAPUENxAFmN3WETRIgdceRMOdriFRj7uUuyM150RZlcdqAPy8tz7qEiaJXc4gZ9B3XQRIhT0
ECcCk+incu23oYVYOOkvCxOnfB/F7eb87T01N03NtjXmiUGf4mhuiqoh/0AwN5EJP1WDfHLwPZqG
sjHwsPoKOM3z4516w9lzs9mjfE9D6Gg8TId5ZQRj7sGWnGtO172e7HqZf7J5/dhWM6mV0tiilkmZ
zj0axiRpGQ69S0KMmhzKMqrRDDo/q+QrTegrBCmQhfQfQZ1/cmQ6zpcyCaliXKq03FEO18cbMrfM
KlidFjWRYpy+hcTELJzaVA4YXdSUSFKXM05lZf5aJl21SqEn09zOWcgrvdtZqPytuFd2htoqGw2o
2NJHGMqEK7f0O+lgu/GzpUHM7AekgIk9Yf+WmqD2Akog0Pw7PTGbpTNZZMTImARWSdrSOub3Wcm0
fMHzod0SOAVtceirDY4u/v9sspZhI+O1rQDrqAzrs0dx6okLIgBslzYcD2R+VG/WiEhtrCxPCOtR
5RMW6tnErm4TDbP0+Zl1ai16M87xxqgrO3KYiGj2SNMG7Ue9YQl7en1+kFMfRGHYnFbhysEgPvpq
qJVeFhXGfI+mk7McLZhMKiDUJERT34yfmM5ODka9kjMLcQ8ftr2iZjHKU94VJRTQrotp25nlBgUo
WmoZfXL7Ti0ERKRTwZgtex82v+k4GiJGRYXvuj7ojU3cpz8+Yut9kRGahVB8cie1U/Ni7nlzgEVC
YB/3aaamTLm/7NPiIQ1xeena3pnqfqdTi18VhhJ6ZllJ7Muu8SUirNIbA0wNQRHBjApIrXSBAn21
sQRhz/ADbPbnn/TJX48FkTIS9Vv3eGHsyelVkpBtTl+VL4YbPIR6d/caJPxvjINlFaMLoo0Pm4Om
U8awRI/ncRItqebIp5zI1VXR1p98SE9tWylOIdpQ53/YR++h0bs4ONBeehLPSNggce3zQ11YkEu1
G+I77rPU/aRQcWoCvxnyeMMaTwCICkvNPMD2W7jCLy4cnsAX+7roPjlzGKfmLydSmmRsHzkLH52L
ZA99dxrsjGVGH3/IsPzdQ5xZwsNxiF2Ng6VSKhHUejVfR1AStoGizcrMGtEfBJ9HYibCR79yGq/V
cSzgasNnFMr6jtg5KAl5SoKq3zibwe6dB8di1SSBr0EwpTQDJMS5tFnov9WekHMboNVQqriw22uk
OOUaHO1L5HQ9Qe9GtG6zUb8rEV3zsdetT2btqbvgzk5dShzM2+MGLLHIDWFxJTu/ctpNctIWUjUf
LYLaqZmSCgjW4/z0PfWIZ2cWQhmbYuvxbS9jLRgrNkNeVLmEWZVtDR2S0+/KAPnoL4C0pQ/nR3zV
ThxtCFHM6FwgrwvHzKMnHSjgTYSTZp7IJncZ9q24M0OtW+bGaF0AIkgfSj0DUmGinHy1CzihTB+y
dpJrQF7uVunJIfzkNpy472w2Zgu0izHww5HXFaNDhpeRegRAm+uwHsVVHrJtHOOieSSOfiLHIXz+
5EacKGKiSqDqM6/ahFnq77+swWBNMBN4o5vJR8pqwGdCkGpsGr+eiVICkoqwUE5a6doN6nA50pPB
eWFqq/O/iHFirZx94cgxNI455nF5X0UaITIZZfiWY4PWyOxriIx0OqCtzq0L7oy9kzFqZCxWYAFT
isiaktFHJSGnu+2NXt2Mo69+C0023rqc1G9si3OoNkwpHFPE+Q2utUWS/0IEzIIlu1ubIg7XaIXN
VQ3O0QtFZa+HsLVXTnChF4lxlxj5cMNriwlt5EV4DJ3W3aeq/V1tx+STg/mp66cDhgfdnjv0x4Uj
ym1x2kiD60+T4S5EluYNAgpZpCnh5vy9PjUUwmu0BrjR+WwcbUBoOlUV2PnMc0kUWpWVM7v5hjLZ
u2EaPJ4f6/W5Hb9pc/XX4PTKZ/D4+J8rIm37LOJw0Fk+6UU0jDF7Taa29cuiW+XwQS+0QvVv5aD3
17quBAddQkcyjbTclrla/3NXP/MTACTc/nNoiAlveQpHf/zHfYGiPHsPWXj/X/zjKvpZF03xW579
W/8f4RuQzrmsOP9CCcyAiD/gh5lA8Z//cf3S/817ysomjOqXtyE5f/7LPxgHW/27oLzyilF+E5Fj
63+3OCyxcDGH6SnNjOX/Bilbf6cRSe3HtQ1tjiNjDfpvhoP+d6yk/HX6za/NG+OvgJTneftuqs0M
B6ojc7Wcz8lxwRxcCyG0jj15SQ6chhQ+0D0i+OTT8eHlmQdBN0YXl+v8cCqU4L5L12VZbhMdQ7Xd
TKvQBhCAfVOu39z/PzP1b0iCb9lvyuY//+PDAZShOArCwzDZKnxorxaZP1RxgC1x6CKMX2mUXNBK
94G2EhaaBpH0UJYp22GyTJzPY/HJ8B9uJ/0ai7XYppzGQztuWgPNdIhQ1SuPuPF7wAOPDi7g81fI
pHj/xOYhyDHBt8tz+9B7qGtlbFVfqzxL6+8Hy3jAgEltnG4BavGKWfqv6XzidtJy/Dgc7VzHMtkk
v+6W33/sDMxHYoBX7Jk9ERZBkmkl9k4i5xLLz/YpKFrTJ0t1YQaVVLE2AOFaVJiQ6kVGdHu9ItIx
Wth6QGbof7F3Zs1xG2kW/UVwYF9eC7WziptIStQLgqKkxI5M7IlfPwds94xtddgx7x3R/WCHpdqA
xLfcey6hy1icpiCqYiKWIhBJZSmoA7soJ+RFWZJKLY02bR4BOM0r55udTwcxdv3P2g2xu7a9aeMe
jmRs6Ih0DriZzm2qhmgLDNzZDqaeX3SetJfMF5NgJrxq0F1Gpk++xyGd6ZXCj5DoIRGNd+f1dfHo
e0CziCKqEA/14nYYgU2IKkq2TTgwFDA9tR+HZTlBK7sCpBoZz1Q/3aB8bDL3HdTpQ982eIWR9J2l
OX8VIxlS0Zqwbnj8nRX+621BbMuhUB4eISJVvC6ffrRppE5Bnt4xGiSPKGranWuTWz81k387Q5+M
I8NPzrZwXgLDSs55mvWx6qDj4kn6QYZw9DTXHTmkVp7fLpEST70PB3oISceMRrENGoHrYUpGRF5l
ssvNOb3WnRcPKWSoJIR87QnTL3YTEFtSTieNjbwH5zRDNA+iJxWM4TZFFRcTMRNc5IfRoZZWYu3r
uW39Z7cOjM9pMZKO3IDJhs8w20+sw8abss2IQHaoNrK2xd9uKy+9gV3QXpvS9Hb4B5m4TTBbVaXy
e9VgYswnrEujHuz9mJXmi9sUIThNNcdGmtnD65CZIKDx7lgX8hLEU5aqZVdnmGUTv3K3YBBApk6Z
FZ0Wo00uxDy1D3Kp2/uq7S4JgPJXNA/9kwtf8qiM1Lpas+OjGeRaAIiU7Ye+ng/Eeb+SeOvhucrg
AOaBMx/dLotwW4r8YDiyXQ29zf1ABpbdDfoqyG1RMZF65h6vk3pt/DW3PPMJ8bZmLzu0kTvcZMlU
bJIl9e+zoNtDBmkqglcZpkaW+JoPRQqv1/vMyP3sVomid5kepC7YdXViY4y5cXCBV970HUStLB07
tNpiejAS3Em2QyahZcrySLK6e/Jkp240BUG5MYXX3FWapT9XNPr3DS4d88FJlH7rjMaMyaGtL9g/
DdApvn1w5gi2VmkwqcqZFu2LRAVbZSpeTRSrVzIysECRqg3gW6aaAK0weQ2LnglZKGjmkmS6mfM8
B0UyTLGPD/DQjfj4iIHGNegSfeySdB1XXhFRFJfTebHT1QzmhPsk96MXdg45aLkMM0iQvjmJ8zki
TGIn+t58ZJVlHu3R+Yq38YJMUYD3MN2NFfBNgyo89y553mNSkM+CDW2bEAMFnM6Cz7vkV6NTEiVD
Um5rtXzPRAgMHcE9WWMEr58Sogophc0HEI37fsYgg4aOSCPQGYelWGPCE189t5YRVBxPk0HB1+Jg
tBvnrRuR8jWp9HfdvFdSOE+eJ6O4toq2PtXB2N0Tg+O8cW6Hp6yaHJCeBP7MY2rv0hQ2G14xudwm
ZdGTgpVI/dxYIXE0jbecLMKpN9L2XtuG6bodhcZmCpMmLmUCrc0kOgrnf8oDAPS6OfYbISqcCyQW
3XZVeCpH+7moQOvYiQWEL2zPLn5YkOhGsk0KI7zibmcUGcFGUd0uGGz3DTKF/JYPzngnXQhoG6/k
3uNI8O8ync8XmE/lya/wDzgh1jEm49OXZkaGSDXEK5sRmVpx6XMD4eyZ859RbpSfLcAJT0mwuA/O
AqLCKSMrtsoq7zbogZxDUKb9zq+5vixK9e9VpY01zbPka67jog3yFy9ljKsjYs1jhYULt/rsxjli
ll0ZqvIwLIF7KZ1swkQgl5E8u9A4om5YWTDBOwtczNBjxO+uEi8/hXkYsPIBb1R7WbVrbVeD39HZ
kYktRD8/ShHsNc1Nwwb66PWed+dnrPWhD4ivoberRKYPJfn2WwK65meLk2trg8Pa8yWVT04oLDgi
FkkrBsmWn1zl73x2xJ+R6Llf59FPb/3WXz53tbNtIP5lmxy80u1gyR5MLSuFnuyEo1vAHiT2wdjy
8PxZFx3pzKot9r5IuhPPx+k04ubGDTmzjL+BX6dtpOplN/yrrvhvkf+kJaX623capi3oyzZ77/9U
qrOn/tsi//rW6vKt/v4f/tC/63vvN8y3q/rTZGfEBpCa7d+YNnJUAMMSaAl0ba3c/rfEJwVzrf1D
Gvd1Pv9HTJsT/MbAkB0Kigo3oI79f5X4fy0YoXL6a3WPjhKt/C8GtdqEulWlBXQzYZEOkoxufUG0
qZ8ra4aDILx/Yp25fykZecGAOp+xFO/8V9kI1GXiGhZfH6F+tg+mMQLw8Kfs8Pel6V8rfV6FOns1
qHnMP36ZgPXI8Uaqi/moe5AGkz2rh6JpGYAErtyZxlRurI49tqty47Gbgvn571+e4JpfPiZaBE5h
mnTuefOvu65h0NCndUCeQ+mXM8jjdNmXQQrvCDU0Ye5pe56x4nYHzM6VBZXSSbpNK2EWxx0l0qeG
Cov0GOoxNmMEKZPHBncgXKZir+2C/xbEQ1XFTmks42aWEIDABXXkG+Or1T9ZHxaPDhX1doE5AIQa
0FES+OqMTEd9ARmkDwmRMNlGCkuz1lQMMDaoKpajqWbrCeONvG0nlGXwzMCmOADhJr+Tb2FVAT4n
fkz/hJC87Me6HF/KgRjELp9ryI9wycBvEFc9NXZ9SRMTjQv5GK+WMPmD05xFFxJu1sPVTx6jMaj6
7dhJsznxVdUVKWsmfzZhwuIciIPnY5pBB6AOBsWTbnS4DeYmvfOwX7N7jXCSgIrARB9k7UNTjgR3
jasTO+8Jte985P+LM2dsG6tp6yRZey4GWz10VZ+c0d3PB1/xCFN4CXaW048vuVmNLwR5+J/4dewd
snd7V9sepbM/q3fdTNwPASNNwPv6GXda80rYJL+MYqhy9FeGXjC1ID76Orr4BHMeyXvQPycgGM9m
yx/RZtt99nFhX5JZuCfAHNbTUC6MIvupvsxNE10qgPT9ltBnN9+4FRb9jT8s5NEwQt51MilBnI/2
rlF28Sh9uqHBErhx7aZ9dxP+URS4gGIB/EwcjRm5ZO0OiiA7bueQh9LBz4by1IT8uDqQE/FaBH5s
OwcXJ3lrHfxdyDOsJ70CeJQxH+guikeBT2fvh6m6padeo8fE+KMwifQCNb8uyE2TQ8NqvmazGl/Q
NC3XSI38VU6qD5LsUh7lfOJoMmA+F+vNbih44MIc8W3xWXw3jzZ9BO98hBlQbca0Hn9YBU9WUq9d
+MT8EgkOkQ0cdb2tDMetthDl+F5hb78FZeQBZU7yHJKwwRHfpEny6JuJekdhulzrKdXPNtOyQw1j
hERQOgwCavvvMJ6tJ6Iap226Ahssg++2E/yORIDzVa+XaFnP4w9N4Op+AWYA+3bhl3B9jOKuxfVP
UJp8LUWQnMuueJ2Mbjivlc+dCH+aQ2SOm8yo/JQtWGWThe19hSim1qjY4UXYXJtwFeAZ26BPtq5b
fnWTYPzRu0CLiaHgopzBaM8pP5QfGP0+Ua68k5Xj3pFt4N0NOrGe6qyTrwR9NF8hU3C1BjCwWjtp
vjrYxW9yoGuf5lAT6GPkIVimemreSBqijsoc2M9RGxXbjw8XptwEHfz0x1nLGnpuli9XpBjdZ8mu
7VE3vRVuUFyUsdXTbc5lXsX+ZJLn1NgBsKFkzg6gkNp3NofmyuYvCMSCLKe+WBk0H7BgAeZw21G3
vQ+9yf6MwsIq/Nexqaf+PWsH9zUDu1CI4+gstYuXajHqHW6aCfKymhLvPAlncB8BL4HgcWf9bEH+
ihuf7JmN5c14g2jV9lyHHtmYKG/qTTP3HE1DfTs0kb0B/xGdXaO4783OeAAz/Wh4w61byWoPIMJ7
WFoWxl4wO7etJz4lXnJbATLYmizyj8Je0lNlF88d6sQd2YHDbnD1tww89s4dh+9FalcnoxbvenDT
U7og+qqtQV4awgp3pTfOMVvQ/rsFVGYnsu5m7lWyx1JogeQqoq2lW+CHASkVAnDLrbvABTIiOeq4
hRVE+snZKCTpRKWql42MEnViGkN9Z1D0Ak3wNlVWIDwg5eWnkEsfIrCpA8iJ1LFkhz3qOsh2dmVE
NzmIvis6nAksBTcsXCfrJtOYUYcoFKcF7UxsW6N5MmtjPFYBjbfsnXDXTIYdQynntqxXjqGJG8k2
KvNm8rLoOAjrk1Ml0Z7hUHeB8uyUO5vv/r2T0+THHrsn7EmE+yZsF/rxCK8n2PvW9LUGEnoZgBLH
tW0OGLUiCylERCfr0VltddK9O800HIQneObxAA/34GLguNu4t/LaV49oMC24NUW3x5qREnFTMKmJ
wpmyfMTF5RQznPuVH1AWxSsogiYgl8XXB4IbYGsjWw23kRciIR9dhwrRQfBl2eHeHRhRnhAT2OZW
c4hAPCuk3dF2Ae1yy07eTEsC3M42mUHNaMudNOWu6nZCYCyo2apudG95Z+m38/MyOeQ1roAylGbH
qdw6o9GcLWr+NyYDHiv1anmSuWxgbnXRkaFjdKqGRN9nhbNsx2RQ56KSbuzbJUgHvyDWaBLFriPp
4iHo0JHAjEdaLFpwR6YM98oYEVJBCt1MnkMad+TkXwJfwMIyNbT1RINeiQjIITm5of2vHogS4Fme
mdMpy0g12WCP2gpDRC+gNK1DmXHF+06TnsJxJlByStxrw3o/28DYf6z6Oby11KLPxALDsSHGFJih
8tvqB7O+WzzGwSWaMbfG7jQRPVZiDkGJnxZX2S3WSSKpIg4o9dsbksec1yEPtEuI8oQHz54IQ021
IGkrt3LzhwQXUhIuXvvz1szN8bQoFcWyMtrDYJXe60SET8a2N8svbi+6d+Zqvnm1OndEZmfVRMi+
AvwwwSIUJAsQM4vU3JgZZwSpN35rcuajfTmtdYFUD3A1yi2OXAIvQoJ0b0iLpqMHP0S8Fvd6esIk
214i1TUkWBAASox542VQiIhAj/OMyaG2k+y4pLX8ZsvQ6Mi50OTFGAT3fpRIOUlP2xLxNEzSjuxm
O/E4nGX/PWQgJBm3sSfbm/R5AoBoqH+yLAsRCRrJo0RaxD1QUCYEiSmTrfAGCqI0q2KVSu9ugTH3
aDRS8nEzJ10x8jTsgultXFHkMez0Z/ltlgMSthRFNWQvns54H8ke/ii+VGZbTxChuu8SSm+4tb2U
z2dV68p41poRRSb9TzNJosSCUTBCrxvdYpundnlCnVNfSvBuR9ckhbBqJg7jNidvoJI2QK3U63i4
R1VjPNYiGl4y2xF3gsnPtvZ8eUsI1/ouIvXFIe6Y5CKl1kN5qfTPHkDwJosCypMIlvw9x2D93ZE+
qy5DsNLsKBPPhI0wc6ha3s4KljukljG8pJnJb2cpI6xjs2r1QVQ+CYtjzucfxmkrVuhLQ7H1ipms
iju9lr8gAl6Dfi5hDvIR2N7irqhm/RM3ccZigOCVmtCcjZVNYCshoJv2ppFOCRkiUv8gabb+Uw9h
oXynX0J8ywn05+l6a0dFI4TRH4Vhq3OCTmMth4M6VrlqwW6u5b2jwu3ID/O10y1kqKnmyx56758a
GuuvQpVVCbO+E6I5if74BfkxNMwnJeafo5tR+TNFG7y7wO9tpnEgI7VLQZgSQrnrhTnfBwJvZd55
0MT65qtIai7MmgVB54z6pp6k+jIMrnsH+nV+nqi493/fff0iRljf7ApcYAWCBeMXVAgr2iIYDac7
Gpljbsau9j9pyY1mWozVDfILtzyKuMCskSseIijWYp5T56Kem7dcUjcHEDevf/+mPkQXf1ymsZFh
n0du6irocn8RjgnYQHaUAfWoKkc5McLkFXwzqMsyGeOhbYd0y9G87DTb5DUVjgoqlzSvAeFhG42t
4zGfXHXGN82qLPGa7wQFBw+hLyAa9dCWE4OczjWv758sGAgmfmlmcdCHq7mNxeKqEP3zhegNDLlL
DQlhhvAUk0Yt852qIr1vNMEjMsN+GaVO8HO0iQSDjCv2hmW/4cT+DIDTQVFKuWR4ZJAN2G+vI4O2
11FCz8sWp7gxzcr5amPomuFFSGbagOrCU+JbxZZk4GWfzdzQFUfJkZw7746JKWSouaJeLavoQgG5
sHhw9A0i9WnbKkyazXrC2O5gPI6i9T+RpaV/ViTKQI2pXYLfnI4zFuwLde/UlKdh4ABLk4aanWaZ
vkQUazqcu14hLdBZQFZrrT7Xi3ogoGw9U2BpbV0gvF+iim2Ga2aoXZxC7hiFS9L7rPCSD4oa1GLk
ADh1fCHGRmCl9uzya+sMhX/uyyUYLyqZBF9SRlaLMXf9vPNEkRL0Kp2kBNLmMH6Fic76viO/BLm1
/dIkUJk75cADDPylFCciurNtsqz/IqGgT7Zmx645TjJcXQTNUXHfIGMkxbV0ZsnTmJqeTBuiV1iG
8IlFHTW7mUMY0PFMKR/MMG4NTZFPO20e6b45YkO3+2zCF4wByXlxR05hGxMMhTGvpXELUwbFmpXF
vs367DCMVFdmMXFFLj0NRVr7w0uflUzq6R+X2ZKv4cSMdtvqbKSp5LuLVl7ZeVlWoYmXGo/A20jO
48HxUDhjdkgwbdVx6PXECnlh80YcVPPmaova0C5tsihmfk+nD9t7OtHwopUJoXGi6ffLuvtcV/Qy
5Fw7J3PmNOrX3q5OozJOq55IcXcp53ED52PYW8S6nMCt0rXUgUMwTBY8VE47vJjWYLOesps3r2uz
A5QNfSMtuudtWy88AfrG6sjjZqCkVClve+La1zQaTpM+qVFdhT2dUeK6ULMY5XOPdObALpE4YqjT
7GXfm3rmW6kWJt10h8RsucsRsaw6K6mYytmo5jbsWXmEphXHpadJQi0JhvuC3zG8WBNjFojg0UVY
sj2zyqwvvuCLQ1ioD7Vpe0StkXTGBpf2ftLZIVwnQMgR5W1VMB8KMtpklIfLTxbUYtll4SJfC7+6
H+dAfiMIl3bb9MSdVbswK6cUGarLX1oba+G8vuuZpEULNGzDhdEg7rtoZypP1nqrsnFfKGiKaSsZ
lnz11EyuQMsWdJMjzNsRQsVkZG1es9mkgU9nVz2YpItAuc0pRT6exZJMPpYZwtY3BdaRdC16mes4
Pl/VOpRoCHa5WQQU53lkuvZxGYLCopAQNYjxmYiSqyuYeDidVg8fE5/a4fIBOFHGPqhYNo50wdBh
s2PpUlCViBkvQ0LU+sd4wBAGXwPeyyBm4MhXvw7ylgxUdiEZCE1p+rMNF31duN3qeNbr6mVaGf2h
YHplyrl4VBKfw4YCOKJPoSQbGpjIagAjC8CWn1hM5B/NoMM3iHNthjgLtyDKaUZwCcFujHaIe5GD
0ezIfmecweBu2tVA4WNwW3DmCzjZFDwkuZKu0H1G2MVEEEqv+rI4LoMyr5/UOzwwe9eZvX6u4Vtu
ErstT8Y6XAFbwbFGR5+cPyY1YIvMTUip0cb1kvE3VTbDHkWWEAhnXv5jfvPxkJwLZrd1k7onwzR+
mOaylsuBwc9XVhRLqsNF8a9LM2N0KV1GQ6yFk0fTKuuLbGy2ckgmLiGRll8aixka+01manj06suE
b/xudOm0YmH2HO6G3X0HTNF8nQXFTmuq6DIFnLPNlPIVpp5q303CAmD3FYMFFKNilONTnvc59/R6
Pat2PYahE3SkQ5dMJKMsoOZluUu4b6/0TYZm/onUZQ/Ed74+BWjQvlohl4S7DN33QSXNW2ol4i4Y
JGOjdr1+IJSCHGUOWfp8nGSdfn2Ut2HEhBSka/FYsX3cLy6PSR/Px9PHs8HqGQEPoUjvAo585k4M
UUfDc+8CYXg8KqYovKiIMkTpwn6aWj3GUQXM3G+ohF3aYZKcc+tJ+kCIs4EfEs5WedKlWV8Ik6gv
nk0RW62/QUp5+MqiEhFouzQU55PFaeaK8UVPlMmyYD5nNqX9RJQUhy3n2BcQ1PIVn3xyZn5B3ug6
Ehx7hpYhHOezqNNpm8+Unx2niYxpc4q9CGeukGamOOlpdipubOCR5H6rpuSm0ObYfC1tgwH1xMzY
yRJahZ7C2YFstrUZLu942HPxfByzc8C3weRI37SNKz7T1WtSFO1q7Se6mSlU68z3LUObZ0l659FY
JkYWI2u4O7Tn2SEduY+KyOGp5Y+SHs/hWjPM5HGemJfZ5VyRnOx66jwRxUzEGW8VKoO9a0kvvyOu
g4QPn1zEUQDxd1TE8yFlZMI92TKdxnmtr/izwQmoYPgR1Ml8IO2u3CBf4MbNIpoQWTbyG0xoSg7V
LeUpr7nJMpmld5D8v46jx7e2BIZzIteTW2Us+A56skK39TipL1QlubsZyJ7noWw2EXXL4GW3E+R5
a0Pe1chmPKGC1KPejgM/uA4xyRc2I/WPf/y4MXWV84gxrKF9JwLeeJQ8VIiL7ud74if0vkrz7NBM
DTd0RlUpAo9DBkGhuIOcgI568bLlKv2FjmwKiGzsip+DuzT+Lu1oYD8GxUEHIpUoi8dprQL0rGjJ
pL0MBwYJfOLpFJQ5AMnQfSW3PN0u6yamZ6CyG7yAF2OTHp77pP/dzPTfVeU/rSotIB5/6El+0SNe
s65b/4ez6k/byn/9ud+3lWH4GzZh8CM2ZBAcYT5/5e/bysj6jf0gwrU/7ilZWf4uPXTM3xBakw8S
sfDCsO2F/x/poR/+splEx8ZdRL/kOBEb/L90v4SBKK/AX36qcpYKgaBE4Pwnam2pKDC9nkOzV+uS
zLZ6zgWLc9LdjOvaqXEb/bwwQFObhgcwa7QCTy7CGk15UiQ2R0fGTRpoQ76SEtEuNrOZbFhukizQ
w67upM1jrmeTEVAC8y4ZgOgU+9rtx3aC2YgzxAok175NHZIlchymj2rlF7Y5h0E4TfP9xzz+YwnC
jDE5Nx7rCcwJPNV4mzQW8JTkG1yoZc9qlvueFuukB52TH5i6RLQeSy3F0H6ykmUwziGhnRaRo5hI
vo/CEf5+igLCUs0xEdmuGsTcklxI6NFrakYaBjmPjz69aXqnCJ3NRETqdK/sAIV9IGCbIwsz0nDf
wCYQjzD7/D2Tkkq5mDYrk3C+jhj0rZHS0J4sd/0vBTVS8GVuC0IWfGX6G0FHhNmCuJoiTqwuEFtr
ChcnjBntW2BsNpWfmIEPslt8qxYt7sYAOWVDeQCXONBKbogfD78sw9wbhOxN847JBaNrf8GjPc0b
mjHOrVyNtwEppF1cmMI5lr5jEetqN9uJPIIv2KyjMCoPVVut876wPITRXrZjmGMw8YkvJGRSuUre
A+S1uWBkwEwKQccqEEweRoINnslGLL6YJCPAoqlRuGIgi/us8H6skpXHkI5sw/GvIG4b0T6lPEQJ
FzmvjO6QlWHe32YBwp4sqvuzmwDLsKzyMS3z4mGc+7reBAb0o3pSbNImnzzJ+jRH+omqCsu2EUXd
N28thSram+3Mo/JUoNjfmVNf3QRwpNn4uVWcotIjYJUaTBlWekBbFr37jJtLMobb/H40fPUmRqyd
mLK0eRvpkLxBIi2MMw0Ef0qbtfnQrkOxiUXJi2OXT7kh7Vfyk6SI6bvfM1CZL37ITYWK090z7nNP
SDlH/I8z/ZAz/Ugw2bwthNHvIgkemCWd6N9IjN/lSwa6MJ3cTSGnm9FNvbuy6Mq9Q6AVu0uRNMdW
uMWpwbZ3ZQoPQt4eGBwHNUsBe+pPUV5QELo6ige36Z66oRF3zuQ1x8KpnBu2d/NtiTfyWAnpYRlN
LVSYMv+i6jR/5RctD/M8ODdDs5THoa7pvXE3vUvRgwBPWhGcs9ZZ7pXXj5eqZ1JWZdTrm0SGASGV
fYU0x3A4VtgSXwF1Og/RYvrsD7gljuXcJsZGhll2rhkv3g3hAKWsdbLP5K5QETg4Jq+yGLNrnxbq
aSiG6RO2CHl2CpIADDbdr42r85d29PsbGMC4JuYhyEE1B4u9t6q0uvfMKDnhj5oOuCvE1szRDrVq
9H56Y6sOUAD15zmnpBQREQSFrOh+kysFAb37gJRrirwZYrk42ZG80R75O0nkkHXqDt+HekJAVsBv
MTGAb8gvaLaW1TFmyupgb6cw55fZV98Yig03ppqyfenqLPZrd3rIG5KMU4zWx6YdkMPqSX8Zmmx5
9xJrfOALSe7QNw6fl0BbMZLWast90m+bas7Zcrj5Qbq5TzbF0BTPeHzLAz87d4uxmluDQn5nwtsf
FoaqHZA309mh9HLpv9qePKuxtkGqk36V22NKA+LZP9EERgZNUTJwKZONGzGyo6Ear2lS3cuxj27t
xhZf0NKUB1Yoas8syBg3lIHm1c8K8xr1RXRrNJX9QIgdOj4LhtClaazyEJXzXakGFFoWN+p5GIS7
XehkAbhPPTmohSXOsmFUIkIfge5ABtWgSNMIHI6auqxvDN/LzzY5WZ98XXl2bPYG6Hnl6/c0n+Cs
kyXVZmSY5vmx0536Vvj4YcycPJO5iHYJUCKUnmN2KjuvPChc9E9Wm3ePArz2rU28O+QlRWGJN0Y9
d/UQ3c5esFxHskbfZDOYPNGs6bHMGgLiuXuCSz1N+jvDEVC2hVAeaRfedDZENR6SzsLl3rfOmYlJ
vaf/Vy+T53X3s0ekLNPF5eBkc/rAk02++tHQfAv7Ovips6IvN36P5jSKxHcCrfO1TIe+0kvc9OFw
o+fO22K77smO532iTe4IfwU7Pm3MrhzfSCWyyni0J4dOaTHy8wpJeoFO0O+aQDYnXHtZEnt+XqDj
ttQe35/6HAoytnZuI6pvjhDhoVZzch2sJLwZQ5Dv5by0pzQKj0CeaLvoC3ielG5f3vbQR+/ysOqu
hUU81ACXA/ST0V+T3iBKyy2826kMCCce6+Ez7jl/Y0uMhnGH3AHJiDMND1J04WUhkumHSU7JsImG
jMd1xHdMTFdvPKWp578qBIiHuYBDRYwqZL310AY1sywJJnIzbOjpUJ9jkAX5B0R2W4Sltkh488JD
QD7eek1MmRPbkaFYzgCBQb4XvhXmgpM4c97coWuuhqi9T6EQiCHN2blMfeRyDGr7HmufiQa1vq4/
4FkB4j4sPWJXXWerdMS+DmFPah56VFL5ahw+wnaeg7AnfyQwyr1SjXcw/Jxc+sgn99Dn4Ui2MoTA
xpEnvZjdAxtp953+lHQcqyeHYpjG6JPl5XJfq87em2kLuzDJUzeuDOneowumU7HHOSJOjwU0eqUm
nkznEibtxM9OkNMVFvK1ZwN1jno73FmZoX6kZDT1zBqn6Jj0KjgGBpCcrux0XCe6u5dLKaEnSewS
qW0fZ3bbMV2JEU/TEi2HhOb7M7WA/TQ7aE0JkmAADS97eK3QTu2TQn7xVBnsjDx6cGymenw+s6fu
mLCT2hx5IKf7PKUFbI2TX9sdqVOu3yY8tNXynsm2UpuOndzZHuat1/B4Az5BKypcEnLzwrtPqE33
FrySm4ERQL6fQgSqWwdBeR7PHMK3DiN/cpTbFzxX1d04ja6Mk8V0Dzzv6v3oDiwCe1oxI7OCo02X
fBdYDIWYaGWvFGh+FyPdoADRyXGQeUIoUYGcIbCQpJywLFgxV3Z5Tws3pjEhMblH8BnphchnNcSu
Ynr025Y4h8WZTr6p67ueLpP7xPFbLo4o+E7hm+5AydmHArHDFQc6xTSJTHPNXNWcPo1mKZ7Noimf
XZsakPSCxY09VnN3suijm6VYCaXCS07IAoZqI8ycZQsqO8XefUxO2TAS/j0LJz/nfRQp7AlWNlBi
Rs2xUrbofjhVHnRRARZBWwhVWGVdkpFJw8wolySDVD34RudcXbfVt5FqrW1UZCLuhZrPaT0tO0Hh
/2Xxw5vc9Z+Ez/h/sLPbOvNIF3Lcc1UE1lcEf/YGCSd64cRHGxJU/hdrGe2Thp23GafU2aqBNl86
y1ubIu0IjIdQYlyPGCJsy8ViXKQYFDV9PR1MrI1xgSJspkW4yUqr2pWwTfhZnD2CPzeOyLBD1Uxx
Q2wLo6vMuaIceWUZzQp1JLJBFEW5LYqQaPmq5IvB7sAgl+FG6Dhy0wRufRapcvb1EO5TUeszKsK7
VLv2i9PWZRGHM44S06/bvYV+NF6MeYmTYnC2S6OJdIaXG5DHvVmy3HnVUPzIsV8ks/rwECVecDf7
aRFLvy6uKMOKNwPDuR14yVOFj+AojUSfPbszidIps+0oJjdewpbHHA63UyaDcK+7follxypNuwNy
9AZbTG2UPNmLXN95Jh8OlAVBeX1FnyDbPvYlo+o/dK3/wXb0yyqSphRNLFB1tsq/QhHShDTqbAiz
Uw7jhRJuRoPVYq1iYcxm5ROpceodSzFDp3ZgpPL3L05/K/+0xePFEXYiyA090CzR2rX+AZyxZHXr
60Vm6PFR3S05tBL2cOkdqqbi8e9f6helrEc/E/L/tfvFs/aXl8pUlvtzyqhq3YTUO+4RorVqLZof
f/86vzhKI17IDVyscXi5UF7+Zb1XNFq74I/FaZCJ3qewUU7+8KGAy3pGpgUyrjFKzYwfvXqTgaCj
nhYGl1AB1+Y6SXl3f/+Wfv2JA+gOHwgc/I+/8BcGs8ceTpeBEK5erh/Leyef6KBd0uGsrSnS9n0e
Rn5n0t7+hT787/zoH+ZHDnuFv5W6f9YNKnnxx9nR73/m99kRgyMSxHHO+RDYTGz3/zc7wvG4houj
h8bqyX3LbfV/ZtYVeLsSv3i+ruiv/50oueZvANz/h70zWZLbyLL2q7T9e8gAx7z4N0CMOU/MZHID
SzJJjI7BMTnw9P0hJXWxWG1S174WopkkZgQywuG4fu8536F4NHFxfwjk/52O0i+3ExJ33BYOWnsL
airqp+3O/unOTcbZynl6zTejfE97MqCrr3+9aPmwft4a/uUNfrlflQZC3mreIGC4BX8QudUbE84c
HIJ8/+u3+mh+/bQNcZsyJKITxzYYws/+FSmxWD3SJ6AB16hFiT9uQV7gOvYWhksCO+EXtEZp8C1D
Pz6YRxMNm7EyJXOXvL5gyt+l8r3pmsBHg4NwEZ/zkdOyeVzI2wGKYTLvuBqVQ/zzpenBrKgwYSbq
iU7McukRkZw8Ld1wKETuXvS0Gu6KrinyCHdlBzWNBn7K40y5AyWhZ2BWmic7HMgmkzRiHoF+p5Mi
tLOe/GbHRUicuN7C1LMexYWy2vzToqvxskq2cdu6JTAcJOY/m6bIQLSiSwDqDQcMd/5CQedFJecb
NG6DUDGjQMe+dQy/XS8pOTLjcTaN3EFNin41NNp4KAvSPbEZqfwP9uZ/do2/2TUwqXiYL/7HNvwv
Xeeb718VUb5vP28bf/zQH9tGiJ0dGzvAIR5EkMO31/uj5fz7jgIxBfCnG/7TtmH/hh5l2zYQI/mY
Ibjb/vTAm//ONgHI6df7mPsJSiyEePMD2rJtJD9tFJU9GkRgkZhpgzKZsuu1VKBPiI7DLbLgj/Rz
Z6EZk09JxhnGIOIEpd385AbKO/frkDxWMkjWqObyr5VVeLecPrwrjXHZiYaKZSj6Kpsi8m+MA9PV
8TP2OnmjAlJpdpMIx0M4BPmN0IFNralwrLUTFoUWPFBMTJx9Q6y9i5vD7A7mFMi7sjTruwF8ykNY
e6KIcqSTz4rsLkTPKiBYlEnwZ3o8yTN4WENEXdCEDxX70wOhIPT9yvWMYkQfOXykdx5yg202qx4o
3JMDJyvvdk0QphizPZAdFq7I7bEgT56l9+TaUdzl9CKfxrzQb74vycLA0007YiXet+va/o68mOyl
QxW+xGYDidVOJ3EIM9969N0ue+B2JrnNdAh1NMxaXykUkFdB13+iBCUVCOqmT0rzZNNcwdH3VA8j
NmZLfy2JtyTTeSr7Ex6i/KrL66Lc0jn7LzmBsih3+Q4/VWUhb4J5yvDkZeuFIltcRBlQll01BX5c
1Mw+OZYb+R0J0WQ8VentXBbFgQgPtHWZS8A58rKTiff6SmdkXTE3z28yS+KdHeS8PC5DNx5KHRKt
yzn6NkATelqo1q4JtZuvnL5eTlRc9hsjguaiCK3hEdc+4duSAxrmknYg+SETwRmh73i9Wp156Czf
2NVJVd8bg2k/DoszvAJ0rX6wRZpPYhrzHQHSNdZG17ixUVSnrjl85rNql5hqKbzr+kB+tlU+HThU
1buasxzN9XI9IuEwIC0q/d7NfX/Lyb65KvSg4xCRTRcVLBzaPPSlv23CI4XB0kKIZqx2zYGnykrw
LnV2X/eTWUZe2A37BWJ3JM1mOgSYgSK8bG+TmILLepv9EqrT3jgKd/ZYk5htMBgEaZdihbIMUqUI
XiuuWkCPJ6LQgpM5edX3ok6LO5MwGNZUut6WNBzaqHAT41vQbCL0JO0BBXQzhqqIenm8rHPPZ/8i
FDYvOQmgAS122Ezdz7klzReFwerKC0tznzn9eJ37rctgoe2me1QA6ytKHUhPRtXqS2aj6RNzW/c2
YAiigjY9TpNf3+VmPzzQiRT70rUHegwTUCnWZO1HbtONSA4G7e68HgZL1M+1MUd54CVnuygSmrKW
OrtLgYQ26CwOlLAn9BjRYZDPbCPt3VLT167TztxPpBvvc6M1rwmp4ZhJixtaMLL3PSfS7lamMr1V
mSMQJnv2lyqvODNzb+uXPsl8juzBuDx6XmmncVtXgNILKzu5pKtcjOvEFEIa/pzEE76b6YCJxrwt
EtsCcUjEs7wxaGo8+1ZNB833mgSFWNfhzKpz2j6rbN6rrTqLRk/qa3v1STRlOoLdtyDR4hn6Qh/u
C0AlSVwZxIbYuVUANC7qThy07lZCyYNW34vKtF5Un9RYp1uh2u5QeWjl9TWojkAzLLIJ+dbioKY2
lVuQ9OIFKY3SsTcf8bSJxfuU+rIdHgijHKdTAx6AOmb9vaoBTSB1u3MmUc6P6qPsQcCXZHWc+ZU5
u5/kVMxwiILWNTD/jONQvON+aq2ScZGlFA8uHm7/qQP+rg6wmQb+dR0wvb3/cxXw+4/8eXiwODzg
18QgS0UBXJYH+p9VwKal/fO4IHjub4JoQGMb2WsjV/45gMZoa7ofblaHCmMrCT4YRL9SjP7x7z+z
Yqilf6kDPAisvA0HURus2b+cv7PB0RPYNvvaT3ofrYzjnhfbMhS69Ap/SCa7DcvQXNAl6Kyosbpp
b65wIGc4aMdR9N0V8vBRfCYCuLxpKDqzy05PthOLtmPboMBenu3JmT4PJSiUISXzIGsXwX48BTwO
W1KKdjRs6uk4zov1MCJbfa2nZLpdVZgQEkoU7RiVq/LXqKPResilU558HCfxiDltjPx2GY5eyCVG
bcYDDTdv49AGXdDOOMviw0LXDINP9AVWAj7LwsTuT/s1qpayfO/og97mKaGizMOkviW3nilAhxHM
3OGdYmRKzFXpn5tFOethtUbdHrlX+b9277ZikzYtTF5dst9Toj2LHW5+zSSbC2zI9F7xNnIjS/te
BMRvhk6RPqxFCcK9oq9U+NWwmzNEu3GC2/RYzMo/ybCqO8z+DcasnOfWHdVNWe8MR+mhvbZL8Wlo
28FfW8bDZjN0p8Ry8/EoE1Ap/pH+0JaupHJzNUkzlao247IO9I3trxLi68COdnZ6qxlLXLEdGsdi
C9uqS9SQlVGx2baV09sPE4KuSNEaomdHJuWkb8pucsIEhluuQlpiqZIHtr0gjUYbYUAau0ZWJLeJ
tRiHKUEpOsduP9gckpD/+cNVT/2S7XgObGFYmCes5FKorErIvOqnbeEgcFrp7jKn1OQlRqX0UFBd
DMM4tkRJofMZbBWpvp9mNtxyFnNvfU5pzYj1lc11qdU72r9Bysgt17VK7v+z4dVDPix/u+FB7fqr
DS9+U02V19//6338r5tGccL//vG65/f///8E64Mf/mPr893fSDT1ILlj6ecosXX6/tj6Auc3W2xo
MFoXLDdn6478sRPa3m88Hi36kLANiXzy/nECsu3f+KvQ2uHh0vQI3X8LEQAZ6593QoftmE4DuSyQ
PMk997ed8qcTkV9q5rMVBTKdeZRbVrgpFkhz3pR7xEzp/TDh4cZo5mfeORHkl55rgeSNiV8/1rGY
vUIf7FXLct+4JNZTaDcWpPV2qqVJjrvdv0uyMq44dRFng+P0BhyIcx6ckXJ9ETh0KnSO5ym3QKTM
Bbcjlmja3JzPsBYj3X+tN8Fia66kXU0FEihSrFEhkyTvvKG2sG5kKA1Y43XqedHYsOUcBSJehUbU
2H7EThj6llTAd6IbwueR+khEc0v3IBr6QD9AdQyfZW7p36XpSYmwEsKI9kk7FnXZoO9RTXDhhX7/
3gem9VRtjtbIymojZkJf5XFLjvjdUmmUQ+UIgQQ7p6MYP4pUnUzLtp4QZblvvgBo3jTGeLKnzMZC
GOi72m7UqbfNpo882Vs3qej4/WnDJs+FB0ox7rq8xbISFn1/5IDWvyMQ5hOoHWZjOfzaVwA/m7fB
Vvw1klebS0lC9NuS8nMYAbkA18JNTeAO72baKQLVJGPMMNpY6Kn0Nb+1U/KeQWljecYmn0RgazGj
jQz5bjwE05d15mc3Ni7MK0Y/VoQ8W18XST6dbeLBz3Xu8zOEu24aKJ0URP1h4PB2rGv+y+9faGWm
pdqleRI+i3H7hqE+6Tu+0r7/7OH911cz3WmL5xT0L0wOjCzvDSn4FZql4FWYgvFn0JO3F7vVyOcy
FxsbIUOHjRp7cZCeQtNOySUbpDud2g2H86I8/JSHSq5GwzBo/ZElI5+EOdXhM42nh2Ht3cOCkMaJ
qyRPnlfRF/cIukKHIXRnxK0lxVMN2P91E2ixaiULvdTOmByQb/FKayL4EwsP15Zti4gznb7LALrA
PRsmVoNQmK+j0B6wSYcc70kBsUbnuvL9oYsZRrP4DIFNP5kEt54/YxWklT+ne4aZ1k02d9yEfqj5
gpsWXiSnsLSnK1a0DI/qgolZXIZVJfcwf1lvFrflVdMSxQO5P7HPBopwO16wqoL3Wsec81yZ6Afb
3AT39QzcMEoshM9aO7xlzQAfxsK2Thbqitdx+4rAXttn6aIbCKyeFxs6Mz/idAn3TLNywtencN86
VvuqGGI+fyzh3PD5fMsetM52s3NGal8Tb9IPsz3ykcyC0kEjXLmTq6BYwK1SHrYAIdRLIR/cgOPO
jtsqYMGMzDwvq9rjP3/cEtj386OXcy7HhD7yZZtsHLmVd6+rr9Spc1uckN6I+9+Zm+TZwFCKyqcv
siYqaIsSZO9zc+LyD/crgLNjlbnzFM255NcxUdDmPSGNH80F7gfk7mgJbG7yvpz4fEjKsJ4mgQlm
MVd2EIcx0tnPcGziMwqv1m5T8sP75RWa1irWqEIgEsSj32c2TdQp9XeG6hf2UwDHO7Nq/ZNH6Drq
PPTrOCeMnY2UVzGkLfl9bQJP5sPaL2O2D7kpUFQpDAERMjz9IAWi+Iel1+11WozhPl9Q39oL9/IG
wz0HdWmEe0wPvI7DgP5clmDdChwATyb8wKeBwFY+QenoB1ra/CWByOm1xBN9ClHoH5MhE0++zZr3
SsadOOkJWnnsQ5rV2C1w79grv7AuS1YUWfd8UWi/rafEXNf2Im18lEt2LavsgiN7fizgaBxHR5Rr
PM18S1WeOG99Ltia4Z2zpiCCsMAXDw1xrPrKfTMBZ+exrlFhd+OChN9FprQrlbQ576KQYjLfD+H+
w1czo/DwECR21k2OEO1JSnBcEM3aNNlP4bZyfAuayoVTKF5eQFZ6T0vyC/PMZXV/CL23taeYKxeX
Tjuq02ht3bePNe8Ihx8yB37nWCCOsPk2PVRq+RQ+k7hA1DujDd5imq1uuJ+QtGokHj37m+qJNK0y
e1uP4dIHcdsF4TN6NL7I37e0ordyuWt99Po44wM1noug74yIenNWNAQN687xuLuwKAPuGmc+XhvW
zMcdJ6fAeZ7rQaML7FyVHT521qbJLA99RtA9W7ld189zmi7li0tLL48rZ9ulrAlDh5MN7ltYzZzu
x07eW9ko8LLU73Wmw7MiGn1raqCYjxb0p+hImJPfzKvLRka/gDs4aIi3jHSGZBLJ+5ItJ7YfG0eW
lY6UEFHaYALByrCGl7LuB8QjfqJTPpI8rO7XglaQibmR1LnBSJ95lJI0P7iSr6g2uWvKUbPXck+q
XcYW00TGLGjV2Z3y3ptaPjeppS44Io0kkCzBrKlDbPWENRMd4vYg6r26eqLb1V7yjAnuaOeYCffu
ZKO+s/Oos6zhxjXt5rIfqzSe8Gh8yv2OwMKlTr50eF4N0XTU7bBHFJYu00fEOEejtKQxk6a+nPts
bC/9IgSEdmdmToPZc3ip6RS2bd8dDM8P73DCRATYPiQcc82Xxatag+dEg2z2bFmNZFdlomID2sbi
yyFy15otdDFPrHXsEyeeIs50ihgDjTxZVoepJXfaIDac0j6UtZjCyEeebI56vnCLrCxjekAAAEQN
p++weMC6TyHLkgSOfqQrJvwsvBxsZ70N9OBfYIHjMQfRhXOW0Q74pKxPDhEX1wbSg9t8LYMLXySs
Xgs/mJcFzT7F7JmBIdAiKkp/vFR6opuFg9COesPVb5XTFNi85Cen8Lvqqup6574rCcozhn4OMNeo
8BBM9vQDG3P4NQtQnfUzapd1s2V0rp/vArWow4Kah15hN+0WPci9pLuUYcmi88vpuLgOVFYs13xe
3nsxBPVhHel6IxYwgW/MnwjqaA8lil1y2OcvE0doNy/8r8hJlofMXeqdVdG3srccYDG46r5nzEz5
U3t7V0v9rRhxyBQ+tFi6p9dBnq33KJsxn/mjxAhrOMcEoNFVG+bOPu36py4cgVIoj8po38uuuR7W
hC2qlNQnM8a4lLrhYpSwQESvDGTmTX8uw9G5amz0XXxo9R5fiPuoPUiLuusC4A4rp252LIC1srxj
HAHME0bIWlq3PAQWSr6pxohjeOdK2ct92tixXdv1SRi9OtIno2Zd2glNTjie0NYjbckX47WnM7kD
Phder4V7P+ZS7BAvmw+lKoKrhvCDTwLLyBWU76qLDEyDiIqoXb8OEyyvXcI582LQdYfUZGg+w7Og
bS9HRnasb1E+CZUEgJFs48ZEOQ5LyfKRwzmH0XeXQ9GU8jybvv9mlPKzNroSLaYP72JSqj8YPssm
WnyM+NDCx6OJETR2gxK2ZpWnuxUR1DFJs+E81e57m8F4F4jHY6s1N+ddbZ2XQtlviTJhqNC90J+p
iPdU14pKMDfr3VKa5X4AYfuUQL26YedXRC43Vh4ZufA5i2v7KDOonr2AZejOlTVfMfCB0dnaYxGO
bCQ0/EkVc82HaS4rCzVUpRZq8Y4D+0OeWDR8rUI61clf+yl9Z/NPD1khut0aWO0uQYaItQ1YhsKo
YCdHwp0NNiaVe6cAPfGzAQcC77eXCA+Pl5XtFE1QVWTd3vdUg9+D+yK3h/m5peV0BqqGb4wwpMMK
W32PRJh/Lfz8AEHE/DSnOmCJkyDkGBc5ZNtJsJHKPPyGEz29Sjt5k01D/2Jk4XgpVXDtlXUf8/BK
HuUozM/h3HsqGjm7MAfquiV/6b12NM+y9MLhwuisVYwndq2QoZE9djN9YYPKKeXgRvNjCGeqWcC+
kXbzJnhNsFGrE9ymuV3YvheU0JFrqRUGZIHdw41F5RhmlPaGOacxI47Rfg0yyVNXjAX64ODDZU5f
25WXnYkT8FBiLkAZ4sohYPWIUO3dkRo0U6SwUcn2FCIetJeRLHO87BemteqHRcwWGap4gWWHZwOh
MfXZT2f+/4tYySKDYWPACXQRHKN/0dYA1a3ydsiLU9KElQKM0dj6Zd3MhJ+dZV27gyNDqpGmBq/p
RfPmpvzrC/hXdY8Fc8DazvBAJLiKX8aZuHWthrj09ORqYD9RUmOw3I2hlYgbC2VXSrGZtMfczrP0
cmiTtd63Xp/cpPVgPQXmaN0A3aWq/Our+heBDxdkM9M1KdsRfmxKkZ87CjVEuSYrnPRUG5R+yHs1
Df+8oSbd8Jx4MASVzyhXiiNjStvXv373bTj8s1Rj+zB4e2/7hxKcZvMvb4/hGF0ufUR3qTgKFVa3
oALvu0AWfCHZ4uL8tOfAfir9xDhbW/lNLrNTYHHoWnHreMtUrpFZDml2GrYTdNuldfEDYRxnmHpj
kfzNBW+fx096Dy7Y9X3+YdJH+9v69fOawjQ3bDC3pxpun4rCRY89BtASpLByQ7cjJ1fWe0/33Rtd
4OWhG+hVdBln+bzR6kHSOP2bK/qlO84VedRANDCRjhHu8CucxHA7Yx2pG4gmMigbPVjxD6DCwuee
Fk8fBcZ2/J0Fjl1kXva5nThfACHDD2Ahx4Ry2LfbGYxP9q8vzP7fLsyDN4SOzUJO8PHd/9ysmky0
u6rLTq2XUqHCSG02GTcYIl9TFdl9/dhmVeCcl4aydaftpi8vcBlPD6Mz4ebCkBk+m+bCaRk/DHWx
NXCMNXIOUQQaUb7D8KDmThDfMiqk11OHJne2IRO6JaWvNNyyRg3vvx9Kofzqh3HdugD10uqHLMkx
q03Fqu+2Ou4tr1HX1WsflNCvfMKO/+Z72iRcv6ycjdvieBZ9A4dcp182IEg4Xb5MvnG0MyydkWjW
OrsIxu2oU2uuno0/vFpEMBmPtVhpnmiZcVkLfrhHHXp8WqmNuSp2V/zsBS1wtldH8Kf2qyXdf7SH
bNFuX7Yq6NKM85jmpyalAwZts53SfTp16rQuknd3BQN55tfLxArhQPC7LOo/w7e/6UUT4Ob85fDt
6bt+639uQP/xE38qcOzf8Bpt4WkhchqfKdz/NKAt0/vNo70M9MUCZxpsD7B/NKC3QCPhs4c7JkGT
LL0/RnHC/Y3NHeM+jevA/wiv+HdGcc5Has5P+x/tVpdnJ0RXhwuyea9/3rAx1hgTQHjzPHdCvUyG
40d9tXwLtKhuVpb4PjMs/ESyKR/8Obhmc5k+e1PRkXtsPFIg9BfjAjdiC7O4hgxunBfoEclxaors
bqw74230N/6/15jdyQkSP4tcF4n6XU2Vat87Tl4Kwt7qyvLPq6UCcRM6q9l86jkxYCkyyrWxj6ji
2/Y6aBUHwtikm4jzqgynQTpRkhCXSVmWmphPWloc3SdM8QMnL58uiHWRhdpDmSOScNjDlsBikFWO
aKGY46XkSIVOBWyfpgylkwMBxLrwm0U8O0vak7RG2HSDr95JdHAMhL+4Z1yOLqB1kmH84ilZDGOc
qKtL0g0zdue3ok6C95RYTrr4ouehgdAAxyVlFRWl+Yi9BqHOwCX0x1I34pIBxNpTuofg+gsL9MA8
+G5/mGD/T/sVu1GwC5oCd0rTvuoaS0REzPEANl0H+xkA2esykagBFyhDHpQ/plsiVgR99LoTdXMq
xPxcNLl9hIOKPUuG6amcUzbTTqbZS65zOmsLLimU7deNoy4JlxpfIHbVMdPKO1vqjL11CrGvp943
9H1zpMb5lbNMT0cmjEttn1NdPutpwA0ZWsUFeZFf05xcBRvp/OOKsS+isymPIx8p3bxm24jnY+9n
/iEQ9ZGI44dpzZ+9Svxg4jNcrn1DkEOJjTbr/FiOw2sj+wsJ0fJUDnm74yGz06vEVUz+9GXbmhaN
hfUuS2UTlaJ83uYKjH9heeCy/O7ltXctvTW5m8PGizAXguccR9oUAKLKZSyPzgTzR4MzF4Xt7aYJ
rCS5khUwnym7SsZKXQcDKBXUj+bZJ+IUHtLqRiOoi3ilpvmaj2I6ysnNv4Jx1cATlmUPV8Z4SFuo
e3WRfoc+3Ny6xvDoDrl+hJhTIRqVZKXCLDjVGD0ikha8yG62yqh2gZOTCXJmX8gOilr7gCINa0hm
hMfJm783Lqe6IRuaXcLeEZXpSM4rnNCvjU0vZHJrbCOpQmtkyn5HQQxGvyZqgicMad3mVAHfh9QX
CP1kubUZqap8pod/XteakU/fEr0xGC/41uCzYUi7yDo3jPEh5T/s0VVfxhVhlzXQh5iBJPZT58FS
WMzySk7leOl5A3f8qALyi53V+NEMXm1HE4M2F/tFgA1TFdO60PrUBhx4c3xY6Ij5j5VTtncYAyQ+
3ETlN20gvIPdoNFJ/MTvodiPxVNP4FY8cLRIj3nRiIt6ZBhMBtjAu7GwKBkxFn4bK/BfZjJNd4xz
sVBOLIs0JBMvIipjeYcUY9Kw8J3lYhyIeRIwNubwOLC0iL1YPFPHBBm48B/7efhh0f8HczMn7cHT
45j9QHHEdCKYQ7KTHRPj9w1Sif4VG8rMiS+DHHKwJhCeWR3K45wHbZx1hjiaouE3K4E2LIV3pGfN
LqFnETdmauxdGzkB8jsmI21n75Nwxa6YEt0igvWzptZ+9vMWp25hkNJQvog1Bw9clc1edsPFYHTO
TWHiY1WVKC5rI3/HTqx2OTzQZ6kKaJQeAqxrAeLEonOwYmaxpHXXyeRTV4kywHpoh1etU0HPDIcD
48npChlc+4CWxHgkXNV/E9LNd2lJaswqQ6zwY4rxDQSPAB5MD/iwIJK+9hIs6AAn+l06DMNN1WcN
0qu8PjToPY9qu2tLJ/Ho6tAJTDpa1EZXZaiFpztMizkt9P40W2YGgn/AY03KF2fzxKvvZ3t5rcfG
PTmTDL8pgYFOO9kc9dCrSEcYmF8VxKrRB94Lezo7AJJ25WjZdjRY7fAjaRxnXxiDcbmMbkYbbLR2
tbkyNWk0quo0SA9Av9gPguUmnwMIJYY5XS95WFBSEq6W13TddI/yavLFuIcGnB6z0NGROYsgDoti
jFpLHRcjVezBw3U4smutNjjdEO0LvWtdnwegBBHh5S6c8flhDEAilEHDuBaeL8LsJjx1BEkbS0f7
F+hA3FjaRDAWym8LoWMQ1e0hHi2DLIy+pJkkG2ZuSNH7pzAvSOAJygU5QxUCjOnOSAw5tRjtD935
n2TuN/s1hL5l9i0zuwWFqeE4UGtqDcNylBoGbvfOceu6GpLx0gLIGa0zJ54KlMotUn/zShBrv6/N
BQ9ePpjn1XW9E9A3pIItWg0kcDntIDpLUI3Q8JVFFQlZst913heYzrTNAt/aZ+XwBfZmeem2CT0+
1HlRYs9L1MJkuGIN9Mc+d7INLfRj9KrwoNv1S9ryquUaspcVsCBxuHOqprhn62fK8lW2dKPMaoBL
Vookziarv5mdYOLhLtrIM9PXxnJ/tGH33YGPdqhcCoZJOy8SFiAK0b57rgJealUOo3JICT8UM5K4
6ItyB0JCRj5k+Dsm5cV9KJr2bAZivZrIGD7MfvlllIm5YzNt2LXz6YU0Kx4Yg7151OuYIPcR/U7A
vu7l1VeBSDSWYmnOoyO9QwGsIQZ5UB/6YpVXwhLzflgw/0328rXPEgAAqBnwn3MNUFXLvRl2wXNv
ivWuRKTEB7qi9I4yf9Q1H1jL5U9I71+57cvhGth58NT5Lj9rm8ujGpMzgs45NkCL3499Nd+5Q1K8
+oX36HoeGLAqvXFE059sJEU2VGwok26f8EFneeZ8Ct1yjrVLb2oZgr1D6KLY0pDSTa3JSGjtNs0i
UxIrThvx7kLgcHcL33MkWqu5nax1OJlElJ587QZf5rI3obrT7G2T4XY1bQNxMvy+U9EO9q0rvWlv
raCp2FlbspIJzo5Dmu3A3lyXFWHKB2Y47gP9rN6M2TUNSgzRith1+upHr8hD2G7UlO8UzfvW2lTe
ESmiyy1TewOwhD5EJsssydstqU0g6TLG/mBeEc5WfEaKbH5FMHpRzbQMd0WTpXGX2u+V17uPtZeL
bxbRPTJeOQaWtDBHfW45cGO8JAkZgZe76G8mNIUd3vH+cZ1Vd07YPK8ZnOOFr7271asvgTQM/m7i
caBPlrEWLGdv8t8TBJhxJnofArmbv7itcq4tnNE7IBtEaOd2yywCxy4ARl/u4Y40DwruGJYxPoob
ZvYMfcykwaI6tCOtWxUMcjdp0pnrIK+ODGyKQwK7/2AByNq3XNdxUJ5xLNwikcfOr/IXdrPyhUfc
+LmatfmIlSM5mbQ3z6Y7U/EmnXfR1RMt99zok5Ku6VyBWs+L5ZI0X9izK7ytkFF6E2XmXO5x7YUX
ogPQmEkNoEADmN95U2rucUCr+2HVw4sZrOO7287TCSN5eNkUxXDr4D371NiughnSN0j07M7blXLD
J1Fdrc8hyVZNwfGhn59Six025pxECtkatjYdhapdpn1ecD9cYpSSch8klfdpToLV+5wy1YX8HGie
rMHohNyISNsiOhF0x5zS8W48u8xeJ39mBMDY4bFaaxQRPSqTa2j1+Wsi3fpAv53oK7nqjWxZmxgy
ixQuOwoOHO5yli9mosGf8FdPWrK9Khk+zpLauGdC9bWWdQP6xS8O3rCml6qmJK3qCezBICf5BOsj
i2zTF8c5kOUVQardgZSpDOZmV8WtsVYg+VTrHmaEzPeV4yq1c9dERsWUl0hzrPFK1uvIZLzAGu/r
9E7AulweAr9Qza1O0UjswlSbnYfXFXEmxYIEbMh4lNazEG3/TrmZB2NKp6WbnUeGDV7JdHdccDOp
/lSEGVFFM/Lk9bLSjhF7fWHtq7WtFbrEjH1UB6jHm96zT0NGwBYzfjnuVjCc/kmV3ItfQy8AomkQ
n3pFoBrCeJawKvYiSMG3CbTZcckwjd2HdLeraTDa00jI3oPuGAVKaMNQKLxsNw2LcdHBXDsr1iRI
Xju/Au2fx4kY/R8SrBmouhJZuMrVUBy1bJ/6MkzyV8tyyEhH4cG8CHxL0K/rJjEPgu/MVNOTh1ac
+c+QGRCIlP+8FrO5xz+1OvsQTcyhF/36BlK1v5yX1o0qzsdwFsxjw8terKiboKjk7Wcwi/Jhni0X
GTVEdCGddudmFh5kK5P2Pi173MQmkDGzK3tIB5MVK4SbN47TyR3qKOcTQAm5H7QO4xU2/D7lWUdx
3i17LRTkhco/G8Bcdw0H94chzcODKk3x5joaikGp2ohoro4QkzagJ9dkxzy1p51qEIHZuQSjX/bZ
/LUKIeNWxEDYOgvfoULeTlzJR9Rf3AqxnAjw6CilxvSq5EirUaY585510x3aULv7DyQUHebKZAyT
Z/s5kUglKh7jiTbKL0DUUQ+FxFMbeWLvDLrv0Hq8OoAbP+C+N40ldgrbPgBdlVENcel2sNfloZ0J
htJlda3pIsduWtuKCtyo9oRBZd/b1nOukyTP2Wi7lL6/wb3bs/Fj4o+XiryvVaHHUSVIfF/Py/1/
s3cmy41b6bZ+lRt3DgewN9rBnZBgT0qipFSTE4SaFPpuo8fTnw9Z9qksx3XV8fxU1MC2lEqKBDb+
Zq1vRa3u3fQjbPcEQ8M+BT23YWPDgdmU5THWjTvXhcbTNM1IlGMVvsFlTPwCwzdKVaN2b1KtVozt
WGYZsHtWSQaiKPSIfJRDwxQuj6P8Vaua11riU4h6d2daC+UVcMCnPvJgddHEHiYUfrx/XYdWwcKp
PiJbW0+pZPrghLYPa/YNh1a06fm02COPL6iNTlFIHN9cfxZJ9tIk/XK9dXq5ITYvZWcpCX5YJElZ
7BFTGDfWWwq8b5UDnFpTMxtsOYsxyTYKqBfslbE+l2ApuFoaZ2foqYM2yozPGXD9O+YPuu535ti5
m77S+5umpd5GvCP8ehn/EHZSLXzwbDMPMDXDxNV/DAUtGowHEg3MtvMHrRZXomGYCFQKusXYHp08
TlY6sGjYTJ0fRVN1cCu75gGspUfh5P11TqMQ6UT9Tr9GKQZiA7I+aM5D0VU9impYC899G0Dt7IeL
ZPD/RCn1CN2iXjtoA06RLQdsOTOFIyT9YJhrBsydpgD9dd89o74MxkRkWiKeyPVN10lvmtvKRhME
w999jkYjB4ugCh/RPGxcsM+Pc5laKNBTcSqm6BxrxWtbOZiOmuhB2cYXGZ7UfxPVUQFM+SEqxatc
Ej5kX5ifYGYU5mkl/UrLn0b2RV8VIH0olYVrtwjGB4pvCPHRarbze2I2iOgrw4R0hsoNvvd6RwjB
2PdkzHnTcI9OYi5XmRsEjJ0woG2tBogQxX9u0OOM1i7tpHdPXCtO0EpaJYrqPnC6FVv6VuNOyDe2
nqqjwE0zzHE40uoEZATw61zSxKpue9uksDagrKwEeH/IaMynWYq7mdFs8LJVNyhn3QP/wJeQcn+J
UNybScnhwXb+6FV6epwsHq6GHD7ggXQkbWopeya7I2vAYRBtZeNxjh3UEbrxpHgkrTNcUatOLLNA
oLNrkkQd1EF2v9wTVHmxYe2ERSUcNoIjwR5VP+yJlN87ff09dOfjyAW/ZuOnw/LSLoHXUOtkVr1J
audYGX27ZaPgbJzUzo6Vxfiv9vRmTaxbvaYyFevArHHA9Ve0nJ86UUs+eRDWxhuLa20uXq58cqBl
pVBAtDba0bswQJxz7XYQ5nOMGOPUBhrydwWuKMwkeYB6FbLRzo39yJbGV1bXHAoQ7Uwu4C7qKWvz
IfCuGB4ZwwVDvI7K6XsaGkzO2klunRRUDfLy98DqjYfBhc1hj3DA10lXDj+sxukfOPvEyrYttUYS
1R1VzTAKzPraCDREjGQMMmeJY9CaIID3nl1cwPQ0YFCk2fkiHrxuQ/BY7gADjtLjkoMKA7ZEpTFV
b2jxy1cLofMS5jrPH6mI0GwYU6q9lXauQH3CyE544KkVfpGRlXmizg7RfWt86ElEkk14VJoZbmQ+
Te/UWdxaYZW/xYnh3paDDC5zG3UfWmx/hcqYkDFFGjwdxtDXeTSBEsXOUKwrAjK+uaPV3QlBFPqN
Gt0SebGTlzumoDkr9lZWBCl69tYoIbmw3YhHvxKAItbxPFXbuBIR/UKg3Rixsvq1xcNgj3HgcQqt
b1QI1kNN5Ow2rKd2z30wbWzVgPn03KcBNg/WjUI8hGgB14gEb5FYBm/5iOIQNQe0PeTksZ/RpGun
QVDUnLOC0WoNO+FEDdGOZM+rEixhbHeIpzh/VnarVwnZnED2GBJlaDmYhVHT5LZBds2cUN4NZYVC
wi7Vk6rM+oT0xEVHS/irvup0ZnzTQqOZOBde7ZK0zpshtvTHnh9g+y6uuOdugUZxG4PskgyokXsV
U3ORXdWdHa4e5HLV0IKjK+LzXFUV2kAGPMRFdCEV0zQAHRItrnCF/nudc8q8ojFwvpsqYn2ddkm7
r1zkmrU21hStLiYNcIQZ3HZXjg/oUEkaLvQUHBNtGHR6oZFoIhrUF1GYhH4RBjjVmKlN91Pa44qR
3GibGREQOsCGxptstgyosp5Xfi+rr4HyesOK4LpwtVZzY+vHKrWxs1cd+cNxUF8JmhHPSUIF7lsm
BzaBQsZdUy86kqzu3fvGUjxPOcvKu2zW+mfNjLujhCjb/RSwX9Sktc9ppek3BJVNO1G5uBy7vpHX
BizIPfE1tC+Q3b2TpkXineVpekSV3j8IIRmGQtTjLi0LjtVVbrkFEuAmivzYahJuysHkiYV/iIhN
qbwwuWHC3/I88ZTMTokhJmvb2oPFJ50nm6BVYYLCurnDx0QEmT0tJEzGUI9Q68JjYnJUFhmhZlmV
G69wHynUZhsZI5MOdRN5xBuswiSunzvbKreDxlMXyxEPMy4pn2Yn3uhhAyBOG1y0HSo/qWB0Dv2g
t5uKINtzZRQF4F6IEOcSUvG3NkHAyCmLFiDSoNHYygw4TlrtWqV1dYPm093nkRFumn6udkOjm2s4
+Fwlmhrai5vl8oXpLcK6cqgedeq7MxEJw7Zrqf4ZZzpMaTREslFCRg+5ZgztCZwNqya/dK33ofUG
ih7yT/Z2ZLX4pmbj4vXcGjIR0Sau5QE1pXtXjPZ4GCarP9qaMw8rm3hREyoCF41H7JDdqmODpuai
KSc9o0l4x3REpnEw6dvEnd5ColnWYBjpDNyEsaIR5MzK1PSkxRiwHWVEG6C6cqNxoQM2rhrULZM4
IJ5mZlOmxSQYtBGZLkfDtw3dWcEapJbVZ/UaZwRB0SrM+0lBTeBB1nR3rlMyBzbQhBO9IvrsfrQi
wqJhh/uJlZb4i+Y+PWtO7Q8W6xtmrAaVRhltDUjxcNDmG2xE/Hc9uDZynG4HtuOAHtInrxEvkhwW
3yK/KzbJMGJS8ubBy1l5IQuPYYhCH+Gr7hMQXW6FkZr7AWCRGSb3s4ssrTTBbnudDgwd96+MYrnK
kvoZyWRyZ4cdARdiT2HV7vrZ7L9rI2sQIbUXqRsopGcq5EWovKt6HtRYYt9yWGjXoauv+D2yaaWX
7kL/WhrBKNNuXenBS9RFdKgB5J/NXvsEHNFd4MdipuL8X8WswRj0eOYLmWuQm/Lx3FfVeFBZ/fxT
svC/a+v/sLZmjLWokf6aHeG/pWX79hcGquWP/rG/xgqFa2oRe0jUVmIxhf7hHV2YNISteLrgsPy5
if5jf216+EV1hmZgZwRwGIfV9h8ICes3D1GL5JEmEE0hEfo7VlLTWdbT/1xfmyyuF1YVCjCBpdk0
fq63f9GkkLvA+TY64jzDvwjnXUwkY0uOvACUzqORBD+m/TmmRzZRUG9XFD3zK7Mqm1y22Ng3faWd
MUJ2m6nW8m041SWZ2nNzKcNiHynZHd16cHwG7Pap7Ao23jCMF7cTQd6Eca4qproPPWLZb4nrMenp
SvLDjaomOq5JamYkmD75ecZW4CUCdtgHLGNrXN28bsLVLBaycXSxZU617pkVNPTgSitzOzalv4iD
ViYPgH3dVHLlApRYO5l9NDiqMdN4BCzWn51lAGdLOLzyXpGKJovpAnEm3AyAhpEKf0SajfA6a7QN
mkBji31i3mGxZ7Ebih320eLZm/pk01QpUV+ZuYHOeqvSydwgMwJFK1pMPE6Ohp7J5F7mNn9/jiCA
d8pEzOp69EddfO+EIHtz2hbcPwzmgMbjDKqqfh+2ya2aPJ3JcTqztaLZQDzIuE6v5CbSLYkxSbMA
KXdM6MusOSIjvkQGokUElffsMRmQB87Oy7t9ZS657kA22TWDmzbRQPsi0BEQJeRBR9OT1ZLv17fL
L4FiwG871rzZ1IVrZWk2Mdbde96wMhnH/FhBHD5VKp7WUoybcna2WpxVW2uuCx/UmbaKUY2tatYd
XuAdW0Le127KaiGeA+1pkijj0UJbm2aZsshuHLdQ/z3gl/l0EMjvHp0EuE9DTozvOOBZScK2gD9r
CF5H3QR6zBDfcsPd2LFCraXNiMlIvldjZZ4I1Tqghs/XwpK135Glu5KocSNJv+TV6G0zQARpUj8y
aXtyx/nMkt9ZhbR0W61Aj23oM5s1ivHZSr4TK2XuEkIBsWwNsDS9hNGZ8H6wnyXXs/csn2vikaBu
NlRcEq4Kr16ZELkeptPi18ignbbo9I15zZydWU9rHWqRGN8nczbIDSd3UUvf58kcN2PkVpuEofDe
KnD7sFJ2QUBwLYAPqX0nrMx9NJuEO0IeZnXDf0sN9aI1TKtTZwx8G/wF+bdTvSOY3dyUkMu3Nmbi
bSCTb0rY4aXQo3wr3ffQa/TjGBJzZ1W29girKV8kFJHpM8yO71lGu+uCapI99ZKUGnvqEf6J68NY
T+9nxzX9ppkvJFZnW5dV9kYEkU0SacfzVejOphiBNbZC0+9iW80Yz9N8g0wrWpNuJfyolQTWs0I5
GOiv13HoEr8oQgDCvTihqe18DTfZt45Q8W3nMvsS6PLXdugNvgUtfKVbJQo9K9G/TYEJNVsjUSjv
Sdpoo8rhGT0zhJvT4iHV5AQIs9OPRtsMFgIaO2KJp6XRxq5cEmbb3EalgYlaTtAyeam0AESB8Y3a
uSiZ/INmv8G18B73dgSPBRlzX8O06Nxe8x3yNC8VFry9A1R7FUv9awwi1x/J3DsuUJxVYrcP0KoO
iDntozs7mJmUdW8HSY3uRLJEBN7NtjCzCVllko4c5KNrs/sYLya2tjuSi9uVnsQGYbPaj9ycpy0Z
dicGN+d44PsZtO0Gm6VhYRbFlmAOYo9UU5FQiX4tciThtmb8VpfhsKL5f2hKMTIJQAqXpY62Gtyu
XRu6O21EXAqigmouKfqxyyScbZeLN69m3uqCaoR53FgPgWChkzvepiOgVedW241m/aNnI0aTPwU3
lkrkTs8M4xiQa7lNMtFv4KM2LL5Smn4vd/eR1G9J8vhu2805Cc3k0Fjjkzs0DDFiu11nk7QPHTE7
j57XP2dAA/yqcn7Y0UAGRRC36yHMHoXRnRyzVYvE4YhKBt94WWYYEm3aKsUqPIA/LSN3DQn0S6lO
94m8QL09d+XONMHTBFBPNvXQZmcslGpnjspdWTLw9llCvyaj7zDKvcfJBDBN4s5ptgm770nHRVSS
UYO7/I3FPD/icorvmtQ+JwYPoVELUFMNrPGgMmdb1VnWSs+th8XG6dtES5ymujmECo5J30ttFeLI
WmWMVn04DfZrlo4vQ9AxqJmczxI9zIpgH/bLiCsI9ho1JmBALZn4ebct+349RAFWm+bywodLVTfB
urUEIM3gvkzmEsRDvB3reGA5ZpJzFGnPnVclS0v6Ken3OQu7jtzMWXHWxApQTmAzMR7jY4R1axdq
nHKDiyEVHUrOsFnIHVFo1jZ0BrkVWcWW06yMXegkz0MfW4dZcx+ntjmxW2eDoYVfUqucY1ZkweKR
QOdR2cbWQr6yMcxcP7oVQ1eSOgkA4lTdKkYAPlmSgHze2RUW7TczZmSZcs1qtccWaACSVq3HFjLU
8NQy6HS4FWs2J9mq5urL3dvAUh7sWCfCosdNVibEnsl9LdgsG2unskXwTXYIn5lXTJNqoLdYTcnp
nZKaXA0xEgJyLu/Jbsa38Fr2QB2Lo5J9wzA2KUm7t1AhZbEWwbes1KzUP7L3/rfA/k8FNkJJ5NF/
XWDfptkbVu5/xbL84w/9UVqbv0ESMBxLwCGVQNh+lYYuDDabpA+HwFtcBnzpD2mos3wFZThVuUCZ
+ntZDZfANizLQnVvohCwqLj/hizUskAm/FJWWwa0SIcN6iKOF3jk3T9pmxXPULpvoz6arQZ9yMx4
PjFjlXhArlZUROXBovUEZwyeytqkyu40gtut5JPDDEUBh4qqMNTluRcHO40IDvXYTXV2ckkaTO5Q
hqnvvYqdV4tN3JE5Q3ZCoSh8T8Oxgcs5zo8E/hEliMqTOiUpzklVa8AIooqUw4mEqF0+cRsPKCbD
ORIVIMNBea9Enkl37+roFpFhT/ZLP7DXuJuE5WDoiiOKpbI1N9JGurL2wGPFb+wZoxdSnpocKn8J
yKRqKADPOI+ilrTFLGf0Aew2jsZVjqhLDjdIlmwXAWPN8vOmbBaTeTQ25E0TrZSYwR7iLyiwTV7W
upYfCyCTLrc7ClSCetMOm+QNchKgmdSyvJ+ICKa8w8MTWJ5OKd/3jrE2osDQP4Yha4Axp1FsYdTC
NGRhZyo4eFKkkWrWppXdYUJDZUN0NKcMD4tsFbkz2HzfSkAtr1PW7hihVMiklA2Vy3R5Tj5xy02N
BVgN6LkFjbiMmdoLQHE7kY6BunHyVjvoQ6Hu9MQNVhCzSTrp0ZokTOwOEXtHAqQrQY1is9OSDXOF
fllKG9lgbW2vmt6cKkk3xAcve66JidmyzIaox5SI2cuubMz8gD+926U/99/1z1V4ny0H+7gmSyXd
5suyHEpCeGsJD1VNlI2+bYbIc1pLUpyE5b6ZyRpRy9qdFFQGEGmQuSumgNVtltjf0jIPrxK34N0Q
9c6VhqB/hXozEvlA1rqqovHK9VBi6S3jJwrg4C4T5fScRpUm1shgeziAIvAhmzo3npcGT1E1yv0Y
2dqthqeGCkYRXNI7Sp4D5lI7DVLCTIlJ6/SE3Rg5xqI+qG2jeMB2niK/C6IQX2RSy3GNv9YZ1yUu
pUNBacsYp23yDZqC9jAwG9kNWRo+MR2UJ292kD8YlTU84huhmUQEDYqtA8r2ZQwEbTKgn9l2YPst
NikWhNWE4JsUntk5qMF6ZDviN0lnkkEtR+fMLB4SHeTqjJwc1fW3QCoEyq+x3Jsmtrs2mfisEf+q
a5TZxZNqxmLHaql6H0T0bCyajjZz3SOfdL6ZKohLhAK7lxn8xjWwm+hYUJMgzpDzS4fdOt96KAU/
klLpJ20usH/WbEqPQzZ6WzOpfvReHewJUUJkPiLhTAMnefBSt3shKyR7ntI5fpZDG1trq3bT51or
PH9ASLi3tVbtMPOIjbcoWwhPPhHsRSG9KF4SJdG+eAXx9mPjDSj5QDagMPe0W1bVaLqtZRTPzCO+
K4IE0a5WjWQrhiliVWQ+NOXumK0YhTa+qbF1Jy+9Wg8B6gzeF1Z5ThatQ/K9ASIOx1L3Cl9OFopx
QsduW019i2f1kFSa8zlaJfsknYhsDCgDCM61qGZaQ5WYpxyG4llv6fjtpAnQNYcHb1EMLUN8bo1F
RbToiSyllx92ByeOBWJ5R6k3v9c/lUcG4CRSn4fqxOjd/BZGprW2EXWatNI14qzZCy+Mc7rXJbW2
QOm1Bq2irzG00sslozoi82TfzSzwRzawJUbNe2YLOmwsexj9qO/kC0uheC81B6PkOAwTYsAlyCa1
4c629EfccQBuiSqnxlOlobGvIZ/hmiYNO7eqNXDyLG7yvomXhMkg1qkM8yEZ9wK23305LH6XNBzk
A1te9z0dclw/HYJquXYXezwhqtO9qQUYZTGhvqE/Lk+eHTDzJAiec67T5XgXGkXAVtGNGjJvyEJw
PLAFEyLnGwcn7rQKO4kzXrKcxZAbHcrcxTxbwfs+E6Nb3hDqlXKJWkQToUyreebdG3Qlh1Ajc5wf
ij8yCZoDhl5UwrU5nrVWxMvoxv0wS2V9lZr5GVe1OBtO37TraVHEZR4lOs4tbnItvQy0xRdPpuk5
0lnBr5L5I9IFYcI6ailzHL+VunqA58d4wVAR8QwY3GJ62W1ssBDVCQS51oYqN5otIkkPPjT7UItu
srQPt3QEAb2PMp7J86LNx8u55X7/SGi972sBDSuqs/IxdABqGZGqjkNCK6tUYGUXqwQfSUx6fykL
Pdxrw7KksXPyY0xM8leu3BylrDfcxTiuPuuRznaR9WWUPab7FNqBeeQVTr4YKuA/FsMhOjMrv8sD
zdpmi97RWJSPOpp7csP1+KyRGbSyi6Lctd3Y+Saiy1ehVORnLvLoHlll2xjvSV2lkPEXteWQhzAd
Fx2m6db0LSQL+xioBKLvsfky4JNuOmPqHhLdtjbU/mpThm66NV0ChOG/Bg8U0M2NrTvswzwmKVMT
I3IJE2mQrbToSk3BVEtTkXYYcNUvClSrGN6Vbmbf6xHVbIgg+DNfBKzTImXl2PseudkPRaDHQbJy
gE6QLhmb/BMBAB6R5UyL+hiZrI6ZywepJLYASww2cVry4SVEk7ZZpO1ai6AVswkyJBMZqTEEpG0h
0tWHjoJk09WZt0fM32ydkcpLoyHfsZ7tT/FP5W82MgFqFzmwjnF7DYGu30inKT5aix0zr/0x7kJj
3U2RvQcOXa9j6zKbQ7UvFrmxXnliizL2o9ara9ex3iuYzqDEmXcc0dpqYuhvwOBdRRFtWJzOVBiZ
bm9SvbxxKnV19GbnNfVuZlxHj0jyrB4V967WpkesxeEWpp+7LN7ZW8dsy0zwoWQ0LiLr7CJzTbv3
GiKZMrvz9gQ4scCX+VVLizt82dG2zfUYww0wKTubrt6i1Yb+m+0aaKp+i87MN8OStjHqjF3Ry5lD
2JG3WotEm7PdeUSdHe/nJIAJYRk/yKRAXf9THY5lfgXNyOJBlqIdxyF7HRh0f8T5hN1b4/IrG21v
gyS82lqPKH7RoPdWZ6x1r+oOY668PQBVOt94do95O12z2PpuBs63/11W/E94bwYsaGzEf91L7d+G
tzj+1WT3+x/5vZMyLPM3CGgsFeSfkxXxqf4mTBuDJi5Ni2+h0fm9kxLiNzov0hDYT5gm/DVWC793
U4b7mwdjBAUVgkuDr/ytJQXxjL82U6wgIMktBG5h6xigTHeBwP2yo2BRkuGZCsVD01QVloE5p5Cj
YmaIPS9J65UZUm/FmfqoHBJpoyjV7oVXT7vC1IgzzWKODkpUNIt6kA2+xu6i9TS02mNP/CxyZ6Dv
2pIdoVHM3iVqrBApVwCvSsqqLcp2dL8GdmBmmosVn7DcOEmnXSkm5qGJnPdeCG0aP2v3A7cWPUZk
DiZlLqGqYwEUdxWRRvvG6URhLyOESGHE20aAc489WRF2s4UHWx+tiSznTkTJWwto9k4jA9EXbjK9
Tgwe1h7ULmctObV+9Co0eJrAoQuFblzDyL4arRYz/cga8a2T4/yfskX+5HL8+RHgWmbp5Om6B+J/
6Xd/+QjyGZQJD3X7YVbSO1jYmdj9jssCtWSCvZLIN51VLHLvDk2nIO4LfewK9gPuvzjV+90M/mTj
OFZ5QEbeX+bAim4EwXqfRpxqAGis5j6aNFLm4yS5dFZLuA05G9lTliHhQtdcbbtGlreuq75x6Ft7
pM9nJxzEo4gEniDvk6lQ/f7LTXL3jyXYr5zVxSX6SxPPL23Cc+WTQMOuLxD4PzXxFRujMNDRqpll
Hrway6cfEs/2YghzvNMcXR26RKpDngwtY/kCFV6utfO2kWQjj92ov1epwdvgWcN4C1MlPQ6osx+C
iX+qMbb+EFVpnGCoDbcR8JEz3RYZS27whOBQ7Dxkmk9pMZCrnGb6Pi4GRFOa0nZpv2jw8XEjB8+5
pmWr9yd9lp+F3Z0HJYx9ixpvP7lgnFYmE/R4nNLNaOHD4/kVba0YZqGXHLGyDB+0cOyyW2Ro9EUS
i1Wm9qo1SCKMoh4sBn465s333JTpjdNDiM+aNN6nctGAJQpFgbIbP01m6+SabC1ipK6dH8dNvcz4
vR27fsGesHN9pyjGe1gs5O+xlk8ueSRr0oEz8Ty1RfXDzeA4AsNQKKYtsvL24+wY2yJqmj04t/iU
ta1+oaIFe1UY/cVKa345ITukenU0J8gIogS9r4nOTovb8bZpDd5QEYew44iRH6zl3sQMe2XO0Tyb
UVO/e2AAzqapPEbf43jz76+dP51ZFuZitnDsaaUBVET8HHb9esOQJBEEIeb2ewa987X1umKHDzh7
msaBfHCn89ZwILh2VDl/YIaa103bVIh6hyn6hFQz3iyjy2Pd6vWzg8IOHFem72q3ehmhgfs12Otv
ec1PSXsF/inpkdRlfPbnkrp/pUNp2zRWOG6mvBT3o64IoHXgF62nn4HzNCZrjqtp25uWWA7UMj0q
i55jg39RbGKdKgoTDgRZlZbz9edlW7F2XWPRmS6KbNuzUZUBnlNXf3G1vHn2EqN5Rs9c32CjxeaG
NJ7pt5RF/I7iaVeXiglLN3oIOGXX2TsII6gNUzdyb129LqfNv3/7xYLJ+Odae3n7iSBxsYbbTPlY
ry+39i/n1VAbDSR1FdwD9bY1Kj7QOJOqtQdqV34DIxE67V6jPSZTTJ6jNVZedRkVFLGdCwRtWknu
wW4lsjo4umlfvaW9rbClkVMGy5xon1cYyfwyusiMQx132vbv/wKAWXhZCwbEYVf5r79AMacNApvQ
uc9Ay23GxBhvamYP25phCc1YwTkTLGQYS9gcMUUEQN92Ce7VA9060YQFX9x7koN5Kt+YXBhn2tL0
yKQPAGSNMvYxc7AxriK01O5/QIL8fB7/6c0nMcfBGi8Ygpp/fu1DjnOAotm6L9mFFCugVMEXVzO0
JUUs1pMxx/MlGZvxlsDDYtfmLr+BKAobiXPcH2kyWdR5Qh0ya1CH0qm1x9bOvZ03YEZbq7orSEJv
4rMj+P0H2MuCMerQfPU8JviIYvO9CYbuwKIeZXJaw7Po2HwXO4dp0xqnw7waBQr/Fifzs4gMwhVc
zT02cY0lE4X+NmskU8wsGl+VXcw7NSyRceQJb5jAFO66FWL8YYQN5xXmBI2layWMzSwr+EJl+m7k
MFEjWdRYgKvqkJl98Fo43OrUBOOdudx6JL6En2S4Rv2GfD5eXpEGx3lU4h414NT5eSJ73Ft19KlX
zbxFgBq8cuX1P8wsX06Q5a0B98UIgggqU595+8yck49MU3hUOAgfdYRZdGi1Hb84efIhy7w8gGIb
D0CYG/wSosfKmIlzNA6NbznZeIN5nmfJv7+IKRL/fBt6pACxEHQ5s5dy8E9lA2d13gGgrIkeNjCh
kPjLGPjn2YxTqt5NQR2tf0eQzsjZKcWqN1u083VGwJ1uwrxhXMoIjiVrdqxjxrmriTaHlA8tiQn2
C4stue3L7Qr38H0a9Owbx3/7zjCj/9GRsKf5nm3lzPBAwcU7LHbZpYdusMkd+r/FWSUzEvmyAI+j
EZQ6XiyEEm5I50iUmnPAi/KNna4heZXNlJEVAUC0trWr5MYa/KbTu0/AiRyRaQEDi+Si/WjMzc7k
rt2zTV9KzuVzZdPUPsPn3EP6J3RzFPG88eT0bFS0ZbIkCZvXE+E2T7ghoGBysSaiQVbIBupDOmbu
q75Pj6WR6PvZy9jC2nKmj6xFVF6Y9JveuurS6InnQPxE7OfiRK0GtsAlTIZnlKgeRM+0tsN9RN1C
yIfkNFg1URV9asRc3Wv9sBQ4aiyPusvIUmty21fI7cIVwQbtpiXtTefXTTnysrLhjWoGrKDYjcHE
raaIefzatRvTXHIJi8cwbJtDoGMMW81GIt8jGaAUCQ27Sk9aS7dbo3G7hi1Ypc0c1vp7jt2G/MQ6
x7TByb7YL2bjHFoDOnkuBBcTS1meNHMikNQypHwBHBW7XE/dfE0KDzmv4STjvaK23LeMKkM8KfP8
RTaOe3C7WWOUhlIXCVCANkFX87Ax+94DKmHHEdrNAJ2/WlhBcU2VuRpDoPe4N7UVjluWyBBDv5Ch
3LdlDR7IomxFnJM6aPIHciocpNZ3Incw1IoMIXLjTfP15430t7aEl/hD8c5+tT8THz7KiqYegtzP
LdU//+2xzPn/v/2Wv/xBy8v575/U/HeyxJKb9C//svnZlF67H2q6/9F02T9eA9kFy3f+T7/4O3L8
cap+/L//+/ZJfJsfIxmJP9pf+1QC22x2d3/d2t5H5eeP/3Nosrfi8//zB39vcB3jNwIE8VxIGyzM
P6R2v6vw+JLrYcXGdIR97tf0N+IcBHYxinwDyvmvy0KTH2da+kIvZxnwdxaFUv9ToWK6/E/qaFUp
ob3lSf+vz/lahR02R4JHNaZQeLWjkgk+Yy+4lR7IP2G9DHnfXwhnwu/QVS9ZaC27JYds6Y7UzXyO
UpztZs7AJy+QjehPRDuE9F5ZnWxLk2JzZnt4ULAL1ybJoltISAM6bOemynqsxqNxB01BvXkyv+BL
vUhtAKFbBX4LvQtya45zqu/cFdvGL067+AYZiL2unQqtXlHWK11DeztagoAZfT6Vnn5nGw0qGjW8
lSNKfitFZGCSyaDa+KshgN7PZUgrWLo3jhzBPDj4c8Piy0tJDTb6+wDR7woZ+hbm7qWb5jsTmyyi
B5ZwiQa3NX6bKvAdJUm4FgdJ1hsfpWO/1FOzxdmfrRWNxXNQ42NQeMgHHSBW2SyZVxrh7q18Sfvs
zYHHt9XD4Z66mNPTuGtzOhQzzb6SaiEmo7nbyoxEb5mjmOsWxQUZuY+hHO6Xre4awEaI2Nb7GILU
2xmRuYdVe0o7UR7mBXtOshxvjK6vTSs+ioVQO6bjo808fqjMl0imx3DM3lSdvMETvHEiSR9tm83G
5BdCFQ/5Y7ozMz4r+Bzb2kNJjw7piPiLqNaWp0QhWLOIkjdKRMQCI4Eg+lvoKL9TD9gBU4xTi0F7
E2rLexnlbwx6Cb2m5F61KAvXy98FlGTakCd8hzb9rhVE+0TzyXDp4bReP1VOqa37NPqSGd9mGfEl
TceT4MPZk9FlswFbOjxzeiKBi+VEa2dIbaTm8yhGeRK7iR+BITorQsjZ0j0ps6bUtMbHXLf8cSow
M0aqhXwZvxUwzTaZGAlSmk+9CON1EgExSWvnJaaDdmt56w0xRN4B7aVo97MF5Ziwkse5tvYxAEMu
VLkPEYasNN1Fb9f2/8Xeme3WjaxZ+omYIBkcbxroPWuWZVmp9A0hyzbn4Bxk8On7C8lZZctZNrLr
poDuA5yD40ncmwzG8P9rfWvEkLteBI3GVkn00RY9rTiPQ0bCso4jneSaLPrBfpCp8xzTHwP5jpx6
TKtz2hD3XT/de0v1tbbJKreDZtxBergXCRWJMidbnDYnAO7AyraOk9PMMPfdkQFNTu+x6STuZM+/
bn0vpCDLv+N70t1GoTSL4BHCq6ZQynC02M/j/2g/EvEVb8Mi0ztq7uqdACi/q5YUF0tHR0rHWDG7
UCuywn11xqocnS3Ksm5Q5lV7FCz1jbRaTe41uRt11uGOsirxPDrDR6364NKJ4PAxapoctWlPc7bY
xXUndmG5zk9JyKkMDCZi3mPhdZJqQ/IAXCbAdewNcb6padYsWXLtyfIjTUE200uFTjHQMDryXTvq
fk9TJ3N2fRDQm8mhfp9HzYg7I+yuKyu7lQ24jNnyHhqLdsnAaQCsif+0SN0/S8n5SlpFtq+oCUTA
XTiHYlWqjeuZU0tyi1hyxKDD8Mfs/wxJqoWDWKPxVZzdFtc5iJDaM58i2UyE20G/cZDsul50Q11n
Oi4ug06X4WNoBdeT281nieq/WnN/4QXlazIrC+I/R/K8pTZGBFpg3SIH40U88pbsRxyuN4HMoQus
TDVs6kY8E8t17neUupzgN/tqU+/87nzFmoG0hAVN+MDNnCh4w4jESTzJQIeSVpZqdtLBEVoJgMD0
dH5zpR8rr1S8IqOsoUfj2jYUtZfV6/tjNOY1USRtA+qnfIoTZkMzHRfOjO532Ax0qXAy/ebo+6Mi
/ds1I1Z+ETmAWEJzr7+7ZipknEVEcp306GeotdR9gzN+awlMGRYJ1+b7EqVw0Q/Mbt/tHf6h4ifM
qfrNnRVEKlHRBmnpQEf98dqwAucVZpg8cboTcCxqtC8JdDami4uiKcqTHS/P87CoQzkrdV6ogfc2
RjXaZ/o5CxKG63oxpQAlEc2d4rjGDTf1OPTnizlg+kZ+hKENTSKxpFcy6CG1q7ulTh9sP4M+uHjX
U1RZ26Vp4qNPtPtfKU0x7GNMD7/+pv8whATAOhdfgmP77kv95Lub7GJ8pjLkodF3h4PX2Ld2vJJp
wLH4N9f5pzuKrcBsrbAGEAvz4x2NZyfCeWrGKu72s4HkBE2HbG/jgNrIIC52kFeuRrxM7yqlb8PR
rt+hf8zhbqdfO8W8bLYqVNvLjeMuFEsH6D3zdG/FwbXo1TGLmO79Nq+JkMoCcK3u8pj6rj5yHm7h
tur8YrL74U6Wy8PSs+xPbu6dYz2oUUqOJDjI/GuSoyaXZcVTxEF5XKwC8NH6EKXTYR0HFu9WnACv
nmDGY16t15d8lQt0tBW+5/U21J3YgJp2DnFkfex9lN+hwx7r1zfyH2YYRGvYNRw7ohwUvXnnV/ps
nQep67TOcPPZTizMbIiIgg35l6dfX4sd9k9vgW+zTnG6DGP/LZe3d4HzYdCSkLjVnTfk58ALfzNh
vrxJb9400gZcDyGe48auUeh9/5bnWYcV07blqcG4dhhyLMZEbxFb7j4jONUwVpLz0vVOcFGuMQJn
+1BW5yiH/hyK4lOE/ozii4IaVRXiRIwei2zM7NTq+spx0q9rMIt9mOTlqRLYywq0sgge1uGSI/ke
u8mHaOS3YVekZxjD9Zb84XnjOKCiOjwCB7fHGCvizj1OC5B5282/+shgNl1eXmHMPC/9VHPepVOh
YUssvtNupUReruzxrpFY8DDJXPzmmfzDG8uzgJJK5rHpRrg/3jDptuPS6FqenIqDgsrqfJsTOboB
CMB3zrgDeHgL/BrRde0HLelkFIPAld2MBWM5KQHaB3I6zAlGwBHw8m7K7Me5aMWO1iDaIRVcJwRE
bOkd4Jd0iTPumYlaGLW7sNAPtjs/r4O9ycP8PWBadlUdX7i3lmOZ2Q+ajdimTbL2KKr5GLfzXeoH
cJwQZyEBNsTAQAEmtAh5q5MqPuJUf4jbXr2qaf/NMsyaYf5D1Z3T25t7NKfgeMZZydMMUJwtDh70
mY/j2dMmadPfPBHHeVPdMqtjxCrMtEapM/rpnew8oYXrTfLUu4PcOwGeoygpzhNWqtjh+WAURS6l
OSARPgr2r2AHmFbgy9kATk0SYI2NW3QuqtvHAQlp1LdG5FbRp6F0Lumk31QxzowMbyzMC6yToh2e
QWzeLZW+oN7AYswwS0X5BLuPXSpMvGK1r6iP7oqlcbdsV/dqLKLDyCN9OV6u3kI7iE7QNu7Lc1Rg
/AsYQoc2mcZNhef8bImW25dDUCIXpNkjAVJymu/zkYNkBC5xS8lpRlE/3/eY9TfaiwkIUvduCRXP
ys+Fsf06IS0gCVfN/B+r5ncSZQZkOxH86vXD3rxGw+KDf5nvg9QcIKi18D611rbq2C3ZSXG1oCba
oZkY9r3lP3ZQF7ZyTLrL2F+e+5EIvokbjDL7KieicxsvbMXBYD8WmbqbCafYisY/keF1bqnifK27
btMTJ4LuqjrnUEzyHitLTo+Gitv6EGDJrRz/Y0ZS6nnp+Giu1E5A/aPWiwh/7fPj3CGfokN+XY3e
o4vv6TfrcfAPrzd7Hcqkto86Wdhv1kn8D0VHKb0+DaF+xspzN9ise4pjFgCvYmf2Xy9H7WaMncMY
s9N7eedlNh70TFmUAOhn2dWAAkdZ7GPcbZHqRbirxpTkGDeSsBomfQJQYXFAK3HSpIADO1mlz4R2
xVdtT2LCmrIuot6A+8xcvl1Dce1azDHFqB+UYLtl9+C0UP5N2yWF8VJF7KxTDoYk1WbA3LZFyjY7
LKb7UTGDYn6767H1Ycuh7DpNd55P7lFTBcs+70ux6+b1os5mQr2o+9UwvfBz6OdgWNtD3453IacD
7H3BtWIR4ZA53Quim81ufoRO87q+/qsS23+nePZ97ex/Hb8010/1l+FtHe5/YIUNPrPDWPuvK2z/
6XR9P33+vsT27V/+rcYP/qCC5QQ+JwbfR8DND/3e6MrRSIA+98CqGrHKNw2Jh5sVpDIKD0G3HQnn
f0hIPPcPhB6cpgJs3IHt8I/+hSAf3cmPexp0Cw7uM9thv8uRnL39j8snMBOmj6SzLjzPUe/Qm9T7
1ev9s7pay33YTsPOXpV7J6pAHaPGW/eO0vEZSggCMMtmvtdlUF+Iwa23TjdGDEsbphCOULklL6iA
SSGzPdB9wLXi5FGE2CReT8XNI8hoKm9n1xs3oIMRzCFG2zikDrJAm8mzhuYI7QmcDRRK9/0ogVK0
rWswmGl97c1quJcCjN8Qjt5Oo7P/bFsT2UHiA+eRr6JF/w7N4p2O9XhXNIF/7GbfQxRQTPVdXqzT
OQ7L7kKHGQvQQtj5EeUXJByQEJd6DsKzOl3qfVGs47nXJ/FhHCaxLWj6Bju0JfZ1H1juspk9ncDE
W1rIjkvHUZNGjj6tdm8jKYBH0vqdf2n30amq6HXYDnwnpqmrusSgnyw1yxHa6DQin6jMSo2IOUoO
o93WWwZMs6dL1BPfWlJCRMaPjrjf8rDqi3X0ykPoW+F5zdK5TRpgbZMXtofFTRfMQVI4KJsHCHRl
tb7vfAkYQGcPsXbcD9QtA7o3ofpLOg1EtKEjtUyLJrluYRTY+6rJctrhnZU59oWSiVjfyx6Z6bTP
5yaynglxdNgVweeHQTRhOCJgRDbDusV/6JGsRrQW3Dm/IM9AyOg6TskswjiFOH0DLLZjhXGH/sSE
vxzDWhJ1DQMnvFlqOd5ZHHJA5+VWnY2baB2EovaU+/BhentLnxcaHUIFygj4S2va8JNXXlsajqHF
YroseLSbVydS882YVL76lPhBxrXUvnqYwkSOAY4m427q1xenUzw0uTE+9WPTF/O7hHDfo+yg06U3
iOCVmg9xktFROXpr249oDbVLvvX8EnZtKY0YZm/FBYIrnK3Yjd2DzQGCHNdN+ZqZPefkCHQHLGnE
aTsmWRsu3PKORh97G/0SvY1lHBhsaRK5ARZh47amgbpcrsnszl7iu93VRHnT712uSoc2P9rE7rNP
k2il5usmd0A+UKEwk3QEsBMU9JC8hoUX2nW2tckQX9UcqAPlU6LFpy6jRERMgjzXJnu8MSnkaPsJ
JMcDqd/3LzHlqFGXP8uX8HK/I8e8y0g0r1KyzTuTch6YvHNyRFn5MhOCzgewr0Ax0kWkd7Wnp7ie
cpObHgy9fMDXCcE07EywOiJNQtadmLx11ySvZzSgaHKHxLH7g4lmT0eogqSljUR2EPbFIzcx7hxX
iHR3TLp7Zg/jHWG88hbtR3pECoLOTPk3caHS++QlIf4lLL4zufEv0/z/XxF/03MSgrLIr1bE+y9S
fhmGL19+WA1f/9W31TBy/ggwuBvn2cui9m0ljO0/mJPgLRBWiweX//2PlZDMXBpNdhB5LjW9l/Xu
bzWl8P5ggQzimAqjD/2Ds/K/WAq98KeSDL40VkHPpixjxyQn/LgUogMSVjb78sxS5eC0RxUmKbT8
xJphR6IiBsvgBIgrLkeo/ltDTtw5A4FT5LqGp672crakCX4bTGHO9WBCqhYTVxWY4Ko0Bfm6nXvB
uxEsj8xXRJFrZKfIH4m9ck0A1oQgbksCjMcJPfw8yZaYLEFyo5/LdAekoQPRRZzWaoK1tLKhOaMy
aLBRLcPBzzqSMGUE3bjQzaOHVehJ9kN9NjExHuw8QCcYhjt7pEasijy9QaoTnaTOcQ9nAvOCGjxS
wIQbNI+ZA3fNVdZ6PrzkhaU4iT6hACFFDOgliWI1HIirptfjB5Cu0eXC6epuQmG3k1X4Dn11fGUX
KOOjOk0/VtmAgUOU6rSGk0J5TfE5KeweejelzDn3cPsTfNa0DcYiIogPAfrODf1q50aG8Xkqy53f
LOWtFSUWK7rL/h6G0L5KhwYwdOe/722BNbfz7K29et5ljIDmbBpWC/gMoQtemVnnFAZaTEzdus2s
YsW3ZDdXBHuS8tZFFvjZmcKZk7eEkWFbvExhsh4x89awNYTPTx3Wd61yh6swtwhomNz7YCFcTpdT
sB9mLD9JWA5gBxN+EKmAh2Bq0Ne3RNR5JqxugoBGsutHhIHD0WlFcZoUhAw2f8mDivLmwAQYfI5y
IlYom7jFVeqjqK9YIQBbLUTmRTUe6zyLotMQ9D1CJ/hh2sajhLiEsBwTvEfQXvwp6uX8NQXHfVgN
lmDbJeQL8d547zxOQli7i/YDGvcCNFqjnxD7kvQnV9++sppSXUSWcSDXNg85j8m6a9OIoEA3iXaZ
CQ9MTIygMIGC1ex8IKGXugaV5+4UTU35bmk6cuKlUDcuovYLr8uDhU4r8Zzb3LHq8DRZU64PPagO
RVKCR7rhaoIOAxIPi5fsQ1Q+4pCZQET3JRuxMzGJeoqKrSFTpxvKCTa6AheYgsCc6e6KjiiMgWoC
oqW1vrUsyso+yRoZ4K+rPnCfmqoLk8uOeM3sAoPJnwHs1TtilI+JFTnW2ZBPXuIekXiSfrhR8Szj
59UjcnWfJnplsVyG22Fyo/qZMnayXnqSrkw0Th98/Hq35Nhn/bQHGnDvJQPnyn4CPFXJGClrSO5I
nAyE0LVZ0N61i4UQdstSnp5acFz9B7ci5gDymF1KMLySEPnwHA9mNFi72keAx64j4L7XqkXLBl4z
MBaUxP6L7Ip5hMRmpdedDuvwT/YZ4JARNGrnnWQrmXwuElpdhAbFG2Y4VkTPoqQ8Ne8ZucQP0DnH
HRr3nlNuFwXzEEFkXHwKwZVZp0gqG/dtU82QiqNpKndq6tG5JEs2eVdzWscPtW4BgqLNY6TY2kmx
0aOx3cgOvZkcQ++z9sRYHmmHqhbbfhfKHUrumB2bkyTxXvoll8S30ZPtuhBkJNKV0OpyqCjk2DMp
wMx9XHEsE3xYbjyglKxTYAsczGPZ3ISRdkFSajYvYrwgwNO3yaJQtOrCJSRdOZPBzaKC5eCb5GPb
rhRhjj73eBuQSXtfzZF7wb4d+GAJYxvPWh3PNPhEcCVjrzsr85j3fvGTnY8ZaaSGLcIjcebZUYYQ
WJusL2+lW12uKZqJTe/4zeWS+eSrAGQ4NPPoIQHyopCXSuHd2k1ycvA9Bu45mOMjhK3CvKtsM500
yPeg5YR1sE12S1i1xT4AAuxsxQwpOLCkpPk9NXeRCjnTB536C6a2q9H1xhf4kBEmdz0mlsVLKQcT
eL1Z1wmISj2s+rnT3SfWqB7wtBeAlU8wjKmc/aJrd/b7dHWSw4L79gNQo+Gdhw+OxUFWZxVK/Ztm
jCw2iNo+V9JOnleOrLR5wFWH9PWZOpMTGZH2I7S3fDfUcfSXwqTXbEaA6afC75aLcDVhPT7GPiTb
6C+A2H3MUHOe+12jrr10OSBCgquL9LfYjiJz2KsqQZSCTtZbmh4FTP/4OEBE/LCGzXimAzURPobY
0Id+3W1osM3bdUBbOHNQuQkxRxS7fnGjC6JxWyKVhb9rQRVtqHguZGGRkOA6OTRDUCy3rU5hZqAL
2XtFnB5RTkZ4stE9bDC8ZkyNq/coRAeZT/lx+6Qid7zirON8UQgYDv4I0a10EucUDJ3401q4nhs3
6a4lXPlQ5G277+VYXZf23D1MvIdXUz/2tzjk40v6iHK7ZrK4LLOF7DyRqeuy8UkVpcV8qlb1sYvA
5mp8TX8mzWRfJ4kT80OGgJ1AveJJjOAENbWwrwcEZ+M2582/9YtwOcZu0D/RRtp20Ph2OBzGd/T/
lnrj1VFwVsdD/K4kE/7C4ez6aR7SbtOCHQZCQjBTZqd/Uu8LyLvHwVnJMNxYlhaIa8o+Yt9tPS4y
sfdgENsrP8/tC0HIS2VW/263WCA0PSQelGCd8YPlTjAFpyEdyKsnQTnGX0aQyxJwlKSpuF3jCB8g
ZCgaCTX1PmqZZeCQlMR7H60CxdrUq3HX0HJ6cpeIPQUR4uDv7IKZoO/LGHGHIiwzfC+IOE1Z8tIa
Fdj9AO8w/78Qlf2/WPFybBOq+F8XvP539TSUT9/v7V//xd9mKTf+g7SvKIiZ4+zvC114oaiBwfQD
REBLKw7obH+rc6EyExTAbGTRhMf5ppr19+7e5498m76OEAg5cUz9q9298WN917szH8dh9+ZR5or4
nhwbftzcR6HSdT3Z3pfMXtvia0W7UtgQDl2rQyozFq5+KKo0Hw+DFqTZwlfz/eeFk6S8JKqLI/ah
tTyE4SVbRpCLaCttDAVQfbLlQ2/XFqKYHqjLSuxrAl4UlZBQnae2cGXAuGCMmgb3xgnDNoQ8zho+
g7WYSEuviinl1fF0nGPfXSfe7CObfpy3myUv/LhHTLmw+T1IVZi4FajRYAm23z3I29f24veOHufH
KqAHUQ8zhhNE/Nen7vj27oD8cppxWP0v7TCrmHccbVdFRcQToryKUz/mkouTy/prF1Dkv6ecCY90
i4ar5/tIh6jaD7/+SG+cCnwkWqxst2m2UvjHKffmgaHzJRtu6NPPVEz88gpdVvqi9eoG9gmw52jz
1GGOTH2DfCeaNmWBPc1QidumRGI3aHob4URq7nllqwEx0pqkKwqeauFR7Eeq+etD1gcJ5qpgRQJ8
veJh56/V+OVZasCeTphvf/2lfmwge9gEzRjkaEmhFcFl/KYPl2TlkltlJb/YM7FQ732ZW81dTTDl
evvrC/2oFTEXQp4CWSHwHUyCXO/H0Q6pu4tXBFWfaanAYdm3VVJCBXNt3vBFhIV3Mw/Eu1OwDPzK
GnFupKG6K3OfSNRffxIqBN+/d+aTsAuF6MlJI0Rl+qaf7SBqRBtSBJ8VCVLBtU84D1qzvrYwXZ6n
Q7CiMfj1FX+6yT6qCqYSgSQA46aZ1L7voKOossKmCsVzNdGcgsyqWw70YBrBk/w79YG5z0xcnsM5
m5lPMP39eC2Q0VXZ5r77GbYbYUNfXGLaM6jx7cS4S5vO3OJKB2Qw7//tl2QMgc+Eg0k3AC3ujxcW
cGX6uCiH58WOyX6C+F9FiERxF3J3f30p5+dHSNvYxTKE4oHJ+63YqcDah6rHrT8PpINwmCMbQH6o
0OJ2OM8pfqTtzRKviV1fNjnbCXvvq6xcH4ohbFuxqSsmxARmW1LH76hXk2VJrpLZSMMa6CN9mmbP
wxvy6w9tZof/lFHwYPyIOinCEJ6ObfTNP94fB9qHu7i2fJZ67PkUQFXK4qtyNE3TpqkDusYJ8X/0
WH99Xefn0Wc6lS7QeEQc6KTfXDixHHtp4UJ+Wn3LcddtHPo5wb9h1GaUsR2Bk6WCqu6V4ZPOqpRm
ctf3Pe3u2lpcdZ/X60wLNgPAOH6iMmTCuWXg6gu/1t4Q7X79aXkv3twnPmDIBozXhJY9dbY3L4uf
zm1fT33zKYvQVCNgJUJgvR3A5DOoVm2nWuHMB4V6beFV4G0aJL0ba4vOTjNZxqWX6mcGYF18DXAM
8xPyxENhgA3Zow/zOgF7Scvs4i9TGjwOaUweOfi8sGSkKlI7eDqy55Qz7mhcwOyA5pGYKdqCic0F
Xb1U0TskFOPy16rNFmJDOgPBVDtKx4JJ3l7zAE2363VGrNJlc77ctoFX1F+CeXLgggrQaestr3/s
P8IlYGj2UKP5jE5bxBzrHU5qj9CZ2wJseLBU68M6ChSvqu8C+s0FvzNjCCuYQQzAoOGZuRiEuHQN
5gRZU0EPghc9IXKIL9OQsYlnR3MclT5+kAJE6yZwyCuhtBKEaFU5zSzZ+G6cw5rFTHeQ/sft0HsF
AvAijbm0BWefv75C4eZqVkoq5bWIKZ791UW5r06Jp7r8qvJkpI8zRUh5QSSgns5BYCyMpSVKzMzH
wc/RF5EimAVGQ4JjFalOlFCjOdH8MhKuxpMtlP9vX8AvIE8DMgjtOCh25Mhb3FDflgw/uklmEqvw
B1lYSwcoCKjwQ3RFBT4vMP5//4wOnla/F3ni4yBhyDWITQQsL+7BJCBS9ael5Sh5Ts+J70QEt7mr
FIRm7pwftdhmTvM8kiwgq35CSeZkdJDqPbgYdm26TQJuS6tDrJE7JnozXBr4uHT8ykYyaKilFfUd
TqYmRNKPC5Xh0lJU4Z1SMo4ZNanbVzwzsdj8QLI3nARFMk37SJxbHsK4565eFPewWVTB9WmeRk7y
PgJXwT2hhglE5owIQQX+O12l2bvRmxL8mcaBaL5EEbfBctWJRMl031jYh7NN6CpmgX2/CsWXoflk
xm8vUK4RrBmJTqjzeFAeP6XRjcergIEaHRVPfoROiWAAeUO7RXJpLjRPhfksXpwZQQfxwLyCOurI
fd2JNSAcXQWRScEu6jwy+7YEUFB+PeCz8B+pevELpN8ax/2mgM3Ed+ywSBRfKchN3M4V3Dg/qWIL
SMz6SKxCeEjhJjFEzdZa3beR5H87aKq8wGExMjewdVzZZXi4FtSd7jXW4g0HbTZiRSd680p7+OGb
XU+JnyfhD+wbUSi3DhKZMC+hjO0JK2gHfVKLPRT1larAxYh910PDIn2HvZgZ1cRSoI5vy3h1/BPa
V3/pd4V9HxOTDc4NUAPKCBT0FUfHQ2BbB59Iv1YcxlKnnk067lrRtFZ2u976Wi8M/2hAtwwjl0Q0
LdkozA2BXb6vSlAF9lhRIwJMKvKbxsnyZIBtPpknLHNF/fVAj35Q1lk+2HgBNkvfjc2wXaphsOaL
MhkQ0lKChhr93HmUef0nOTiSLwMbSqeYWeou8SSYtyamVot0xCOVjYmY6WY/irTQdHxbUhzJFWDf
vtA3d4MxOwGtnXxQW1HJNBs8rxSMqDsx2Wq+M7Vv0FboS7IlywhYaij3htfjQhWAwUOsoxmJ5Cig
5CsBXPIre1oGxlAi8q5MLyD4r/xZ51L5c65XXzBVDp3kLu1oWTvUVRbbcqbuepgDlymX1uXEU5IO
vZtsjwgPcBj6N8yKsL64+YxcOyeWTx3ssZ35mxxhOv4MDaOZl+Af1Mu7eCSjDZmiN6VMT623BNw/
wrKYHRR3kXfBcceBAaU6GgXNGU+/09jqdcpIj6ph5YNTj564tOdUC5+f6ZLlSGnMGgJZnY+IYR95
lVlkxxEJOrr/wMdix6Lca+YHHWWWd7PYum/TDVOU753aboQKvI8g9/WbtXbNFssmjUA/1xG+RtA3
kzmHMOubmzM3nUCYXPbMqkTOZ8UsLBAI60poFi6ndNcls0z2yO2S7n3SLXz5vGHx13ul55BPHBYk
L6hDU2chL3YxrWynyXiaXuRMr8O6zmfzZ9prEFtsV1D3fPKgscx0P1gRixa+dTpbexH2mIw27ERT
2umhBQZ73HoRKCEiSjInJIMnZ9rdDXHZj7RUVkcHHy05V/17u16q+9h1Y5oafd/l3XkgyUw6BI2a
2ucWH4V10ac1MTGkcoUCXHmbdx9z5tz1gO2vqT57RbX2VNkJe3maV2huN0D+KE3OVoWouBX+jD8q
wpmIbA2ZoDcgvJz9SF33HUkxxMrWdg2foGJZxXM8girteEYYGZC6dysMNal6jyxl4s3Mln7tZ11R
cNLwoDdtb+nxrxg2mfc+qEbtpSBRKbQTfQQ4Kmk2bcz3TxinSToSdsxKVm3DtZrXdRfnFaqNQ+Ku
c3Ox8HKAiBqhbCGcaQ8qDlOx89mgrfcpQRINC18whueDpkGxEd5Ih10TqUuMJqo9SOBW45o88TB0
+23qV+kpdMW46xobXVcSS9s+OrOTuYekXaBZbUaAsHAHEuFbty18Qe/DNED6ao52GyIc2MeNvaBr
HheSYOFaSwt8mTesD1DSvWrjYzLpKZcCZGyM4yjs2yPhN+m6bGwF6HUXL2tVHmEFF8thJduD7OK4
bISLw7h/CZt26iKSn7HAg3ndEZSiuy8xrfaJiK+Qthxl58Ef7eOYgCOhyFfaPsaYBAoZ5h4ntEq0
M0HLtjb7ktEDQuCybSLaZM3O8ckgDfaBGAU9C+TTLbkQ33bftq6SwLmjr9A0w2YGS8uy1Naibv0P
s/bb1tu1ydwniv2UnbJH0SrEEzAk1FeRwS3a7DWl1Re8hr1YjCLej5lIeLk7cJSstSzgvA4wNc0M
V6PrZirJLerZCV6/Cm6y+WLtHF2sHVy2cUsLVbH0YDgoWGVGCVhnPeow5GceJr8x+5QAuDFzSogp
nE+rCQ9Gszt1dR48+nKQfBSntUJK2Cm8k2nXTp3PNOkPAzv7CKpl6x4912cXjCHb7KLJ5GqZy4oo
N4sGjeYEVbGoB9/eg/EJVnGKPbdiSyRdztnWGcQpmy/KvgT8zdb3695MiHXlskbPdPrYmtD/G7lB
rQzNyhnRmuGT9mkGfeY4UZ9v1vfK85E2bpskNv4uG+4n79LgNz2ff4gLM0+WXljxVyCyx3wiWHiD
gxWyR3aLzztRzDbuOPXBp5lIoOYQuEUoL9OmUCyLY0ueiziXbWi2LFk8mns0NjIYna+TNWgUmHPl
qAl5lyOpG2zCNlm4t7GNTLu+Yg7XZov0Uu4JhtqsUt9WMA/FkrovG0Kkxm0Qz+bTOyKxuJEt5Oy4
gQlOkOdXtEncWKaZwnyCabAIvD39fSfWjldoM7XYxKkPyYyf2NTIajyw8UiMqbUTTMQto8TOcPPr
JfEfq96h9vT6GFkwHeeB49803kddQhvrIArs/P1pGiCs9tcyLRVwuXUu7ARwbBn62GOyNkjr+cxj
O4pDDy0g38pZW1N8gsetQAi2KMf4WfYIRHPezFgNWBSjoGOw1NTrHOCes92HI3ZMmmDXdDTMbl4h
eer9E5lhg4puESrDd74MktDm8xAwad4DIXqbr6pKNpkQ+T3zinQIfyl4AdDnLyTKMxs1p+JonHeO
GWAimaA+HDs3rNhnp6+ra6YgulrbqZnZqG5RNLMLDLBost8cAzMek6rAkLK1uQM4RdYQqfOW3zd/
m11Jj6WyikKWSyfjc7nbLAvN1rAMptRs5kVrPu3r61GOPs+lmuaGhworVIz1pViESj+qaE7z/oSO
sUSTX4M7ZJjmRFDznnk90BpIPBKy61U9OykdhbQaIofsprGuBZvaudE8W5yg4Bf2cu35CnarclOs
QBSCCVA1HPnSMM77J9VPuQm6L6eWAA7Olp649GZnLEGc+i7jrEb7z50tWp8Tm41AjQeCdpHtJQdP
nvOo/VVfiNnl/BSEsV4U3jvRlU8qcxZuSvK68xlSW7HXGJqo59vmS1yyMfh2Io5WidPxsKSpzemL
JGHBr1LOLJiHLctanoWa8KraeFPtrQBbwHEE3EcKdw7ZuJjuCYEUk4Xz1uH+W1lsDt1hQHyYMfU4
5pAfxr3ZyKdQYdV9MiQmoWGsKeg2gN2tFbZNr3zJHiX2Mf9w182MuzodZ94zY3eeB3N+YDgFPpen
tJesZqpsmZODU4vQb8z2MlwY+icncrCD6TJiH/X66klVma1VZdUxydSEpFQDGEIF9JKBIWdTP7IS
oc2QhGkzyxsbtqXsuCGrOXH7MTksJFM6oXnFOS3TqQpAh7B51XORHpNMLtM7YlzWAdzB4lSnaHA5
U7CwWR77A7GMQGgPAcH3/JjYI7ohJkZFmp2oi5uYeQZdgDk1LmUKqvmsK5TDJMWGfwrwbc7Mznti
qMwp8PVgUSWr+dDNSkwoWc9dgANkM0aA1c89FRUMdA5JNqN/zqTkkeYOVOLyNMmFlRAP6ZSM457m
oldehS3FEf4iiXTrrQbjzlgbeYw4bMn7ymHFQ7gZVjoDUFXKJ9Es5oSONtHMHGiCzEa3dkozKn9d
NfqHmlFkizgWNHRC33lbYEU+EuE8quZPSzKac6YijTrzd1AoYExuBvqePNJfX/JtVY0yFaYSH2eJ
Z/BFb+usupUyssdg/OQHs+nevA6NCvUOS9e/vVToROxxcVm6FM/fGg7cLG1XRXXiU+4lZn5qAk9g
HF+YrBkHv77WSzXw+zKlQ+k4hBPrhsgMfu5KDTboK6DM4tMi6omDzJTVUAe3PmICXsOsr1HPYKpu
mDQm6fm4HiZVdbg+25HswGuqEKazEXPkNXPP68z8rfch+9QcEWQI1x8mUID++d9W2gGKwNGDD43X
B6ePbZ7ad2bJpU9qiHyh/wSNdOFzsECZYyGLK0eoX9+pn8acoDCMzI9YKOqq0dt6N9uo3CVvtX2K
s0jg10h0VMwQk0LzigQJTNXfDbm3LRSHB4MgEUoWVVMXJ8iPX67vBhGl1O+fWi8zc9S48LLdAhI2
C4QbmzUridnvs5nQ/PpL5YZ2f2M4BP7Zr7/728FP1xSZAEVa2qQ4qt6OyJlEPWAAqfhITYKjI4nF
VKki1HHMgL++0tu7DE7L5tvC9uNqFMfeFK9LNoZQZojhQdMdYj9tK3M0z9HIsMhnrtk1/vqCb0iC
oesb7ghyUOHT4aN89ONNxoS1Mpno/mMv6RNl+x6pFdMck6LmuSZ9h9x8k+WpzoABlMRB/g6I5v10
cwMGMYARVKmEjfnC/fETcEoEwdSGEnGzrVO5p5f1f7g7k+a2jaeNfxVX7mBhXw75HyRZlmzJSyzJ
sS8sWqQJgNiIjSA//fsbAHIISJZSGR9QL5KqVEJngOmZ6e7pfvppCh+Ievhe+KZzW+rcF66xDdUj
i94HxRUAIVwvYDZOsAu7TjhxCAcv8SpL2XOKU5jsuC1AuJ1gEooNAPrizDVKxQXRr21KtLWzs4Sx
pPNASsW6P1cFikjQ5uGLlE5F8Ejb5c0OSMqGEN1rF2deLy8DUss0EEw3ivCtiroQbpeS6w63GOi6
hDm3swDfxikMYeKzLM/4LKcL0Be49mjNzUYXTlPolq3Hp2vCWZ6HYNWI2hTrHfJ312FOZFKvGwiP
3vkJRQovlLs+2nCOqcMhY1HACwzo0dauuFn4ND7cf039rYHPus5KcQXyqC9G9fYh6+e3nDi3xypX
qFqvzdG4YAEcgTg4VlokyvbltnB3X721LWKMVeDZm2tq/fWN8l4tVL7ghLZsFZeoRpsLp5BeDeJr
nv+M8cwNA/IcNKftMW0S76PES2Jvkx1r6X/dpIQ/38LcX8a3OjRk+ZVelC+wLo43OT03LLq6uaZt
uOQrxzWyQD3XgZ8Vxbd6m1HXB3JIbIswzIRn9fy89NGRZnTXoahJtR0yb2DGRxNb7xo1ipJav02K
kmauc8KX9LuAHzvgphuEkN4bJyS8Y/7hELBhXzaW4d1xWbNAHWWEdQnBcOUR+ftsB3yTOALAXjzs
AN6Wv0Htcir8NPRFWKtRRBiAomV6LlzWLgTQoi8u2ZGbWtEMJqdsLGzReq2ITJFWx0JfcyHYNNtL
WrMG++g8SdW1+UK97UjeyADcFcB3Wus5ANTHMrCsdenFdtXcVnEoLPM8JVUBd+4u5eb8vLyN0X4W
a4ryAnfu2ZhFY7yf6fxLTFUz5zeumbbvqixCp3DLCVe/QtWjgrrcewRIBylA9iaipP2/5XUlIgTK
TkW4lumIeCZ3wQxNp8eQie8ulU1Isc9VwVGF8SHIoOd+szcqLkyvIUbhegyTqLiW9Ik/skUiiaRE
oc7ZObjqgd/qNBYLTus43qK02XGnC03UGhFQWrVavljJUMNroXlWjeKHnDsPRGC5T6FxItm7ITkP
7N58TpTDoCkF/XfTF+ytO1w+xwE36AhaLKiasYWQZg5VxJYZ1K6aze+j2nD+DvPEgnGd9OgFtGmZ
SYyf4tK12Xjv9vSFmJ9lJkj2WN9Ed/Wa8jdgwpCa0kcctidlL1DUfrm9nXN/LT5GTVH7p5Az6BeB
F36KSbXd15lZ0K4hV3wIEpy1/aG25uk7H7bNayySf+C27tebM6UIjS8H8sj1W7qAhRb4ak816etl
be6Ug0K9WwnUeXdaePlHE6sEZX2kGNdUNdDpJoORnJx4dOeTw4clRCdLEGYl4byUBglgMbXoG6gJ
692+ofErtDFbVaOsOndudOzzIvMhd6exh+0TwgDj94bG68nNzjGqu8AwfHBQqmImZwpxu6+byiuW
0HLln6FTKnCL5tVF2FThOWmCvShWJrl82uy8QDmpzLimJ1b6utx5lMG7fhh+qWAuJWpOH0o6Pufp
zYHWMme4n7SBSBTFhHlI/WSWe/W7vi+Lb+AzTZCbVnXqN9QhbpwieA2BU/BCSftQWbMhSCujzCxc
BVPHURhtCHoabJyttU6WrFfz0dPntMezo5bRJ1ft2+dP9PBAdy9zAMoJM48PN/ZI5gcT1w7ylCU9
BmIwQo16oyXEV0/iGJYF0xANr9dp/IkUIc2dn3/3o53fThOsDikbUZk6Mo6VVXjpxszj5TZJuLga
tLdpzmODjsovmIl2pH/McDtL+MEBHsBJIFjeRiJtYOPUa7AyS22XcmYMHXNxQus6oMWNHzl/JTqd
24JiTjsQNbK87MyoM5qw0FvNPmuiEtgXYD37Q27n3tsEKsxb7G2BnwQt310c47zoZQInkl5q5ie1
DpMfcWW4Vwnh2U90rtMh5uWeeqKlmppRWkmlX+yxjxUntonebMjFaTuPwFru7ZdhSq/KcFvl59ra
UhdqUxqnB9bvBV9oBMJDJMINwA1CLpQEP+Ke0aAiaEyavi2hTkD4dFP23xgUM140h2aR0P/5q6F4
zVmlr0l6bHPFvjCTvZWcPb8FLCH5wco4Aqwp8CDQDGHGR3tA28xj0ge+s1xXJA4Ip+Wbk8alE8UZ
6N9DeVabMT0T45JqvkDJYrI9KS2uiFtd15lNNW1E18UPB21tXhiHPYEzyme/xQHx9NN8o1xTEOhc
7Q046I3YuCEGGn1IFRYNymwaup8eyoa0Swg13amTec5fuI01fckhf9vbYfDecKgS2BApvgjWafYh
tspIoIaLih7rfnULo8/mk5K4GAi70Xbnhl7u6GgPYeTNLvL8kMYlKhPwG807qcs1KQAn3IYkQrCJ
n01Lca8Cf29+0YhqQ1m02dAA6XnhCtmNZQsXFj6ozW3WGTPIVISEWXdnvtwGpvVe2RrhXRYY+/3Z
hp7W77Udd4kX3jgi42BXwTgsULfgkSgNAK42NGZwHUV5jOlchVloviVspsQnc/pVviNQGZ6TiCjR
9NY6X2aGGt0F66a8CgJP/aTUnnH+wuwfby1cTdSnDsQbJO4YDJhTfQy1DFWEa0qQI+7t6fxbmh/8
+owONxbNa/QNEY44BfRdWsQKz0Lfhl8IOOwZcRLPOyXhSVFIntqw4JVRLUK/hNATpfCvN3ZQXGwN
o3lvV/76cm05axOydQ9ajoLKZ4oAMpXuIrnmpqdufLCyNwpiOQ83pXJNWSBk14QylCuaTe0/QgWJ
OQutIKNbC9b7NIWO/4rGa6TAFSOuaRe6jShernew99ckPe+smqspvkjxudQbepnFkUFTcop0VHYi
6aJTqgCLj4YX0KPFAVHXkNEkrwRBIB2UCrAP17vMAzyfBpkNrtbVU+0ScArNOFV7rX8p8zT4u0p2
5Q8z0ANCPXU4fynw9Vj/sFM6Jh3NZn3GKtnQyYRumt1m5drEB6CTojYIlMeerCFLxp3KWR6Kan5p
J8p3Wjvv6Jds15S+P79JntqwNPDGbTZArprEBoYbFqRUQSWLE63msQ3pc7sg9qHyo6sgskv6xtfe
zTaHsmdv+/PXmTdvvvpuTsWRTwnNzQsf88SBFaWqKmhLHazlGLEL6/GupvwwXK0d1f68hcPzLz2i
S45DYPcddrF6X0Xb8m1mJvFl1BjadZk4GDLodpqPgeO7AJJpVXAVKJXxA+T81jpxYXn5/MJXPnIZ
IIsCPs8RBzPNpXIksjqe72Nva1Yrot7b9S2ehUXfbp2GO1Wh1u91u4ZEYFccbMhqciv94R/oMXRy
oG5n9waywOLO8qL1lQp1zq2e0/7ptMIKnOchnYzVw5o+w+aWdG+30P9v6qj7iTxJ3gsLcEe+JH79
mAZJeZM+Yvj9V3/o+YEGbMD3NIIvBbfwOkiT4zoMXUS1BoUb7Se1TMTPjRARmC2rJUTDhjezRAxM
bPX2Mf54FdFtvv9Z8byZSjAcowV6XTzdC49E9CshPD+/xzzJj8cZzOCXjMjUbeO1/xshjIY4EoI5
a71unN9ukoQ2joUA0dUM+BwhS2DX4qHGhBdOSAi6RiBNUgomjWCJKGgeRTftM9oK3IpnCEEjwDG5
TUDJCKpPahPAYW2J6x4i6KbPIh9vAmqZOoYCvdtuE1p90NusldTsDWbHFifdMdr7rj1zTfYFF5Tu
bHTbbEKzhyJMdusbzky3TJuQLCE78YzWnmwd3ZAd4Rt1bHqTEwLekqvL7gHq+JgeBXluJ4WRAmAr
kLJxyP9CdCSe6R0EGvHJCoHOb6JOC4B4t9/RK8dqwKOkEQIuy3oQ0uSEAEEYzqycNqBdHTlXSwW/
2z7j86BaMxESxi9o3zQhbSAgUdJ7gNnRpMohBvykP+B4M42MIQHJzh1QO3lPSAqAi6WFgOcHs65N
6fxPxX98EBxrRnEtGAiN8yKeyR0EiteIQ0gfBJLvriZcnsHscZa4LHvk1brZT84lIrsoIshS09fd
GW2KQPqQzXtKD7goQ5e6PUogu98npw6oQRU9mKSkgGMsik7IVWP7xDNykQDAzACLkPok8Sme7oUT
UgfwpNrSUjBmQKM48YJ4q32GJ6KTgougpjd9kjiyR8FwZyCRMPr9GqsMeKwQhF/gOECHCJ63z+TU
IQskYDZSR4FrAvsccnJiTQ9b/VgKrgHhA7EEiBa63yenEGCV1LqPGsVxHgdNfhkvMM0Zal8lit+v
9chH1DQTtjscCIKHrcAnpAoAd8nHSzRMvwCUYGOe2gUEjQCRkcQk/9A+3d18SlLgIicdMDC5CdhI
k+BD+4zNgqrSD1rlqPQduyY0fyq6delToHJT4s7cn/RHl2bHmUFBQYMGqoanuQu4NIuIuZRGNFU6
qbGZyDJ3syQ0MNCI3BWAreKH/ONG88IJ7QXycaINpZQUsI7AyzjuLPaTGgHrCTEC1+peCpyViUmB
vHf3URJ2gQ55JHiJpj8dQfUMgu2qSiq0/31y90ZUlcC4yO0FZwasHWoSoCwP535wIizCSGSnDa5n
7TM5Gwn8QeRApaQAkTuANOLlRzv+WAq2N4NziVwrmLP2md4FkiY0sjbCUGHqxUmwodftnqF29DRs
iKi6oInLNKVAcYO0XkA7ehwJdsJw9o49c0jdej+Ta5Pzlg2abctaSGZPYoHbMzNtn5Gf5KrE1iF9
AqjS6YPJSYH2CKbsSaB9AwkEbkZUc7QPJvdYH0CIB6sTiZZ+t03IQdBxlmWvz6aNOmwBf727OJq+
Z87QugYhq+5Nk5o+lG2y1oCsggDZcAi6M8ChOl591yK5SB8rMJHd75PzDAwbJnZ5KQAkoEkwHMTd
M5KChxR0Ao5UGLbP9DSBZonAj5RnIFKtaFVqjnohjKyCS66R6xm5lz75Mrm9gLkWVJ5SUhDpdvKp
BuDXbq3H8TRvhuMgAgi9wpicl/hUW4RfwG9+GUkyLLLrzFF1+1mOpEDKVRA1itxzJ6XpxVbR2d3S
/Pd7EyAkyldo4feQbxtpR4qAORIk3GD1a8UwQSngy8ueCJ0Au6fDrNqvNdrv2EaQcEMrUAzzgFKa
nl4QJkxWCgZtP5gjTbO6HT+WgoDpkJWEuPan3kARTchfoFqkD/hJnAju0NS7e6QcOiMxOhEOPjWK
keZ4/e/Ts5RUdUrvBWJrXAtwGPqbwUg7OoTZMaOUoveWdHJ3aIo6pJOwdLuBT5TMktlbytGJoIp0
BvIXQYnuOdM6C6AxRKmDnKdA+pV0A7PDd2yfoV5kb5COEFVTD9tgclIwyQPISoFJgjoCnflPNP3Y
OpCK5xeu0VDgts/kNIJojygrBYMkNAwkgl/35ywHUhA5CZKPIHa7rTI9G4m71y2NhHUAnwSpF5Hm
TghjuKKH9UAhqBDN/TwxE9MLAmwqeyKImFAP49Fgs3vGNhJPQcNhFMDt9pneiTDhi5aUgvCdCSvh
EfWbYWQjW+y6Q4SVXl1T04u4eH2457+fBXLxKkWz/DUyi+C1bcRLcXxvNqZ3gbShUZJcfsKK7G3m
+Qu4KldosEkadyu1txv/fhP8C5/6Z6XLqR9Ey7YQJlgVLZSiq/B48Q88lIk8HqAv/7hc/vmHqHMZ
/MGbfbbqhl4llLLsxb//b3DLbm8ERz8+3BDa9/T/ez/Bx68evOthVg//8SJY5Yv83oeLTby6/0zR
3vjPP2iV8n0RL45rdDBU7Mx/vuTPPwbfebT+Lwz8dA+Wn9P/j+PmAUV8ww9uC2qkPzjfQGy8KB6m
LpZRa+HZsiOfLqLgR5onweCruyoA6bHTKM0Xy/T4qzs8tfzIlErel8F9VQ4GbwtXZAc/W0WL3SJf
HY/cQYClRw4KyDbuy1fpj1enNPeNvw/F3mFsZd9yjtSD5WA9e/iq7Mg0Hs/Xw0/ucXCyI18g8SA4
ljhEkYKERXbgy+XCH2zAHrImPW4UBUkaDE9kh4CRHjpZBouRFukKUqRHTnfDbdHBNGSHffdYN3Uo
GOmBGaC63+wftkGr9jpQhezQV2kVFI/E3CXpZce+XgTJQHv0EAj5cfN9tEiWx+LoM+ryQxfF4t6v
ilVZDvZ0n62VHj+4h19uMay35Vr5G074dYAtKNJysLP7LKv8ZxdFwN9ZNtBNtJ8SiavfMXpa5eOh
RXpYeug0KUc6pK9qlR35/ep7Pu5g16ew5IeuF0O7RaRH5EPkB969uljEWeEHQ7PO+CLG/jvGf7vK
i9VAUwkqvt80+PWqCe4HZqyPhf6OL/+a5psHGbT3AxgrtYf/IJz7/+YMv0/z0n91ushTLOXwcHZV
ZdLf3r7gbLEZn/0uTCo7/Ac/GEq8iztKD7uJ8EiGtxrosEQYS3rofLUeUxq0pSqyA3+kJX2xj+rF
6JrQA59lh//LT5erV5fFI9vWxbVkh/+cVr/YiH0Q9fe84PFGFMMTRpMd/gbpr+B4G7gUfb5cfuxm
eKvsKxpkx70tF/7DzIVOAb0pgnOyw96t8hjL9jBQO3IX9pIeOeBmM9refe5RdugvC+wOLayGR7Ov
pZMefFWUr+6e+vgObCg9flDcp7TcGHhuPXxJeux9GiOYwWp2UbznR34q0vQzaf04/vTAjvLU/zYM
rok/cR+tFvn//g8AAP//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2"/>
              </a:solidFill>
            </a:defRPr>
          </a:pPr>
          <a:endParaRPr lang="fr-FR" sz="900" b="0" i="0" u="none" strike="noStrike" baseline="0">
            <a:solidFill>
              <a:schemeClr val="bg2"/>
            </a:solidFill>
            <a:latin typeface="Calibri"/>
            <a:ea typeface="Calibri"/>
            <a:cs typeface="Calibri"/>
          </a:endParaRPr>
        </a:p>
      </cx:txPr>
    </cx:legend>
  </cx:chart>
  <cx:spPr>
    <a:noFill/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_xlchart.v1.11</cx:f>
      </cx:strDim>
      <cx:numDim type="val">
        <cx:f>_xlchart.v1.13</cx:f>
      </cx:numDim>
    </cx:data>
  </cx:chartData>
  <cx:chart>
    <cx:title pos="t" align="ctr" overlay="0"/>
    <cx:plotArea>
      <cx:plotAreaRegion>
        <cx:series layoutId="waterfall" uniqueId="{F0C00D56-016F-442E-9825-6A6136646249}">
          <cx:tx>
            <cx:txData>
              <cx:f>_xlchart.v1.12</cx:f>
              <cx:v>Profit</cx:v>
            </cx:txData>
          </cx:tx>
          <cx:spPr>
            <a:solidFill>
              <a:srgbClr val="0070C0"/>
            </a:solidFill>
          </cx:spPr>
          <cx:dataLabels pos="outEnd">
            <cx:visibility seriesName="0" categoryName="0" value="1"/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_xlchart.v5.15</cx:f>
        <cx:nf>_xlchart.v5.14</cx:nf>
      </cx:strDim>
      <cx:numDim type="colorVal">
        <cx:f>_xlchart.v5.17</cx:f>
        <cx:nf>_xlchart.v5.16</cx:nf>
      </cx:numDim>
    </cx:data>
  </cx:chartData>
  <cx:chart>
    <cx:title pos="t" align="ctr" overlay="0"/>
    <cx:plotArea>
      <cx:plotAreaRegion>
        <cx:series layoutId="regionMap" uniqueId="{0276C406-D14B-4B70-BEE9-436C6002DB5E}">
          <cx:tx>
            <cx:txData>
              <cx:f>_xlchart.v5.16</cx:f>
              <cx:v>Ventes</cx:v>
            </cx:txData>
          </cx:tx>
          <cx:dataId val="0"/>
          <cx:layoutPr>
            <cx:geography cultureLanguage="fr-FR" cultureRegion="FR" attribution="Avec Bing">
              <cx:geoCache provider="{E9337A44-BEBE-4D9F-B70C-5C5E7DAFC167}">
                <cx:binary>7H3pcttIsu6rOPz7QF0LUKiamJ6IBkBS1GpZ8tZ/ELQkY0cBVdjf4D7KfY7zYjchkrIIS5pxUCdu
MOJwOtzjBllI1FeZlfllVuKft90/btP7lXrXZWmu/3Hb/fk+rKriH3/8oW/D+2ylj7LoVkktf1RH
tzL7Q/74Ed3e/3GnVm2UB38QhM0/bsOVqu679//6J4wW3MszebuqIplf1feq/3iv67TSr1x79tK7
1V0W5V6kKxXdVvjP9+dRnt9rWa3ev7vPq6jqb/ri/s/3O197/+6P6WC/3PhdCrJV9R381mRH1BTY
pIKjhw9+/y6VebC5bAjzCAtOESVke9OLVQY/fJTlv9799/+pVpU2PuWR3n7nOcEexFrd3al7reHR
Hv798jg7DwVfu3j/7lbWeTXOZgAT++f7ndtGWrrry64cn+vT9cNE/LGLxr/+OfkPMDWT//IEsOk8
/rtLv+DlSsDrtopu6+q1iflNxPCRZVvYotR6FjGbHNmUE46Jtb3pGrEn0uyJ2csjTVBzbw4QtUt1
H8h8O3fPreTfBIweCcoZZ5SJ9WdXxTBBR5bFMaage2u9XgO2FmRPrJ4dZALT5ccDhOmvdPV9lb2h
KaSgOIyZhBB7FyDOjriJKCWIPAL4FKeNJHsC9fwoE6T+OjtApLz7dNWu1P12de+vUlQcIcRtRqj1
iMjTXcu2jkxQOJNivr4+MYVbifaE7IVhJph5swPE7PO9ymT+ltuWeYRsi8D/6K52wX7FGGGCcfos
VhtJ9oTq+VEmSH0+xO3qPNJa1ip6Q+3iR5TZFkcmXnsY4Po91S5BjkzbpjYm+FnEthLtCdkLw0ww
O788QO06j27DKFi9pZNhHnHbtIXNN5jwXcy4BV4hErYQm+tsu1627vxaor0xe3aYKWbLA8TsLxUN
Mn9Lf8M8IgLiKo7NtRpN3A6MMVhG0xLMYtvQbMftWAu0J2Kbx5qMMgHsr78PELBrWVfhO3elZBq9
KW7gzyMqTII35nGyoXF0xIWJwKF/XtU2Et2/u6vfXdd3k5lfI/yci/R8/Pz6aBMcr90DxPEySVeh
fFNP3zqyODVNtomg0ZT0sI8sBKQHssFePnx2jeVWoj2he2GYCWaXp4eIWRjJ7Zw9t5Z/M4JGRya2
LCxstIZjurlB5IYEtalprx0W0MinlvISpNkXq1+HmOJ0fIA4/aWSVa5Xejtf+2NFwRERQCZSvAnN
JliNziMVgCb4lw+fSWi2lWhPvF4YZoLZX4dIfLirNPohVR69pS9iHxHLZAy8wzUqE4sIW9kRwzax
sbnZ1LYrZsMtbmW63xO3x4ebDjRBzv3rALVtS+W/kz/euTKts+9viiEHv8SEAICau76/bR8hzIhg
dMOGwPWn5vFRrLv7R7H2hPE/GHICqHeIrgmAKNXq7g23OgogCm5ZyCTPKyIC3wVApmyyx21F2RO4
F4aZgOUeYtA9B6yiuzc0moQfWQLcEhM8xYfPxGhy2Oo4OCVkdCXHzwSytUBTQ/e7AcDzo0wAmx8i
b3xz372pZ4KBFKbchMBsDccELiGOKJD8wrY3ND94Lk/N5IM4e6rXc2NMoLr5eoA72+JequBNNzNg
hU3IYkJu+lmwOD0yTZPaEGevr090a/Hf/3eUaF/lemGYCWSLQ3RGlrJ9Q1toEqD3IaC2TfMRjx3O
mEJIjRDDaHN9wj+O0uypW88MMcFpeZA43QH7sbVE+8dnpnkEbiCyydaRn8RnGJtHzIJgmqNJZLYc
BdkXo2fGmILkHaD9+xhC1cm7pU5X+d0bYgUEMOFEWBu/XUywsqEUBHOORpL44TMxgk+l2hO4V4aa
4PfxEMn9ZQocsXy9fum3OSsMOgaO+obdF7tBGRdH2ISaEIv/TGE/9Ta2Eu2J2wvDTDBbHqJ7eCHV
/wy/DxEWBQNoQb7s4TPJy9iAHLegooet0zJospU9ZeRBxrck+J8ZboLkhXuA1vPi/rta6eQt3RGw
jEBWUdveYDRNYYsjjmETHJnKh89kr9tKtKf2vTDMFLNDLBBZ5nfR6k3TauJozE2bfEsMw2b21IOE
KixIlUJCBuqwnoNsI9CeiD0/ygSw5SEWo56+NdHPgd0wQYXsTdIF7+IloIqEIwyZgM0GB2b06Qa3
lmdPuJ4dZILW6fUBmsQv97p69zmCEPZteX4OYTWxgCTecByTvQ1y1wysJhXoZ277KWgbie6Ny9vb
6A6urNJ9Q+z/YMgJoF8+HyCgF/ftu+NVVugwestKSJMeMW4xLLbV4BOrOYYIsAkSgTaJHdgInwK6
I9aeyvjaWBMIL44PEMJTmLj6Num3M7h/ME6h0IDYhDPrJ+W4s+dZsOfZUGuHNwzyxE3ZSrQncC8M
M8Hs9NsBYvall3CGJng7yIDogqAAClZfyG+DVwnV/Ng0ge5ahw/be68zpRuB9kTs+VEmgH05RMA+
3Oe57tNm9ab7njnWZEF6e+Pto2nFD6RIOeV89GXWoAHT8tRMPpFq3/3ulaEm+H04RLpy3ARO7pW+
f0MzCehhcEmERTdeySSas4GytLkFB/HW4IlJgvunTHuq3YsDTZC7ODlAU3km60i/cUyHjgTE2YiB
g7I1hk/3N4FBLTGHGtiN2k2A24q0r869NM4EtrNDVLgvkb6VuY7etpicwWEMi7INLGI3tAPu0oZE
qQVpgnUoDk7nU2v5KNKe6vbSOBPYviwPUNvO4XTNm/InJlT5wJlQKJJ8PgOHEZRwmRYmbKwPegrX
RpQ9wXp+lAlU5zeHCNUqyu+3U7a/029acOR6LOx/Qow8NYpMHBHMsAn51LXNnMI1irMvWM+MMYXq
EFnJ85Xq3zYHNxZkQYwGWO3aQJtBzTGwKHAQYI3SxAZuJdkbqPUDTYaZYuUdoFp9WQEXkgfVm561
tqFSHFMguDaV+xN+a33WGipLtmfbgLR8agp/yjSZ8PWXnlP+549lvDjQBLkvh+hynK+0Xt2Gtb6v
Kr2dwOfm5jdTpuQISoyhpgdOqj18AJynhhG4LIYs2OT4hErekWdP4F4ba4Ld+UFiB8dFx3+KIno7
5Maj8wQOZD/msifGEhxGOMRGoKh1k7uZpEzHo54bofaF78WRpuBdH6DJXKe8vVXytj1gwGhCZSSc
WNucwJ6gBwEcVE6ORxV/RnFPjeZanvE42zP56d81nK8ONsHw4hC3vYv7ZvWWVcjQC4FaDPjGbbnC
pEgIYwbKB/UKNlQKjZ/JlreWZ0+1e3aQKVqHmrY5v++i2zcswYMjUnB4FM7Pm5viBHAdn+5zGLEj
DOcPBWjk1kavyeMLWTf3q9oYJSrrfYOA10ebond+APbytQ5RTw3Rzvd+s2MW6Bv4IFDoSn8eNnyK
HpSRQ9YbzmdsA4NJ+LbTtuploZ53K3d+vPMUh9APa6RPv0mVbBf1m7iMEIERc2zO8/CZqBI0ggG3
A0GCdBOlTRyPrUR7m7/1g02GmarQtwNQoR2Zoefc+hT9m7scYAIpgAK56XX0PI3TwOUgFEH1P5uo
z0//YP+z86+NtTMPMA2H6GrcQC4Nmu3dvyF5RS3ohQXJarRxJtAkFQNVWtSkkB2FeODhM9nBHkWa
qMpTQ7gz9euOir+0DXxpnJ3f/vn+5hArtT5Vq/DtTOToH0JQDTUgm24HE8Qe2ozYkIMhbGIcRzn2
hOmZISYIfbo5QKP4P1CYBVUDmHABjZfWBnHixdtQuAXZawtObjxLN26rqPbE64VhJph9/v9CfLzc
qPOxwam3qlazh86oT3p1vn512+Rz8tMNK/ish7K2Vcu7P98TKMwBdXrsuDoOssMnTlzsrVY/+e39
Sld/vjcwotDSDg5QQeU5pEvNsai8hRrAh0vgUY65OBNaegobiJT37/Kx9v3P91A/BKdKqS04wWOZ
kAmbpR7b3sAlDGoP2yenY9sMAmcNHnvTfpBpDx0uH+dl8/d3eZ19kFFe6T/fWzBQsf7aKKsFeUC4
PZxVMKG2hQnLRHD9dvUR+Fv4Nv6vMjbToQ3y+EyROupXpjQt7eSmXZkzFAojFw5tVRv3xxGVOjOW
koSFpVxh2fmxbCO0YIbu7xQN6sw1UGG5Xdw3w2mXM/u+VKntRcxmaiiP8ypgiWZOkra9eW3ocOB1
4DQ1IYW+S+1cpQ7qA25bs2QY4lBcosio7KsGIidMZwWrVNFf01z5lcvapkLfUtqmUe8MpkFqV4US
5dlJxI3W7bhtOKTJrH5InGCwki48Y01eFvw6JPYg29gdm8SQGc7MalBOnBeZvtHg+uMZj02aoi9R
aVdDvciLhpPM1SjL0WmEo6SeDai8DQ2t5nZZ9B8skua2O/RtDD9lvTH8XeTIjiDkgqW1Wfc7qN3K
oldREG6aCj/+9V83MoN/Hn7z8z+OPYl//g2aj62bGb/6LTjROcacevqlUZrHsX62zx1X/qOoE11a
tz9+QdFevfgfayEG//EVLfylJmWjgOPPNgpoj12dCFhfOFUKyR44/vGogBBEjKluDi6NDX1Nxr66
G/0zQcnA1YHd0xJkon+QN4LhIPYQwHtiaMDwO/oHOr2rgKYA5ht68kEzZk5sOFc0UUBSqjyjtaWO
RWNE1M0VrWag5So5Df3GOu2QKpvrwNL+iURRWC8bUPSrsDCabJHEuE9cpZo0c8JERK7t19TxaxU7
pOgCNwh8M7oSjUYLO8mpE4gydofOaC+CBIfUw73v33Qkt76yvFmluHcDGOqmKX3rukrkcKWVuJFF
ELtpXiSmI1nqa8fCtnYUjYfzujWt3OExxx81k9Spigp9FQmOmWMYEfmY521yolVTzWTGI5cV8MOW
2cYMwofuIuuk9rCB8Ud/IMYs04b4oYmSyCkk7VqnyQa1DJo4U47ZJcWKNriaDa0W7mDq2HmYqGQo
uafs8DvgH7mGoeHXLW7U0krUwBdjtbR046xeDklsujat4YfaajXxSF70scMykYkvTTyUgZunHH21
s2o4Z0UjXKjsHI4z1A3HVavVsjFquDvmbevksdHPdVQJt40krZ2wEspyzCgiidNqOhyrmNeZR4rA
+FbX1LrmVZxlDqspPlNcC7RoLZx+7pPU5l4T1PiryrgROUmHYLQ0C7tLXqTGjyFshdvR0j9Jwi68
M1LdXRQW54sH+fQoFaxs1Tsx/LkkaQVg5NnQuDaz83aOVJ0v6rpvXMmLYR5JmGTN+2qWD00dOnYV
kbOA45qFTl0lSXvGiB+Gx36Kk+GYQe9yOg8tO4kWdKBSOrE/GE5uyORkMOWyUWZFnCpu6nkVBeRr
YSDO5rjoOVrAUhmO6yqDtcCL5CSutfbg7pErtLaimWlb1rXMhvSzMmh6HRaq/1oWoT7jORU38dDw
eUiJYl6ZlfQkt+rg1C/N8EvcF9RJRW+dGgWAzVmcwG5SWZHbSHjIeLCMmTUQnS9g1zOdxCqr1mGi
Yk4XF8O3IW/7BTe1WKQpoT9aRtvC9VWWSQfToQu9gMRRMhcxqsKLJJUwlqjTYs4kIy1xTdoAwk6j
pB3PqiDRH/1M9OfR0CYulUnkDRXyzzOWRZ3bBC1f4ErguUpD+jmtebLIeGdIJ2GhSL2uijK+SDDS
15U0v1pVWp9lFvqS866P3b4p29CJ68EYZk2SnmeBP1SuxozNIz74LhzdKNwaJflJ4ENI50Q1V5fD
kMoPmg3ZlTYom7d9n32wIhOf1AFs4ZiUwSyzmXk82KyaEWEOJ6FZJqmTkJa6bWrRTx1myLGynneO
rxgoatfWjqkTUAySR7CoWj+Z51XTzYisTNis/Xhw61Ybi7Kg+rymIr7sOE1Oc6O1PlRWQGZN2FTw
RVuj2gmy1I8dDn3pz1JRRrXXdsj+2gxGdO5jHNz2Ko7BP5NL1QP0QyESL4fG260TYxnGTh9TlrsI
frMaSgFKb8Sqy48DmZXXpUBFPGsbHM7qsKGRYyT58KmzejQb4jK8aGihTgZUyM8Gs/oFKcGtmtHe
kJWjggIZs7wfcOE0aWV6JMz1jNa5hUGVrRY7ddoir2GsP239Ql6F3aC/CHh+ujT9oYuXRSZt7bEh
UCe1H4eu0bN6cJKWJ5WT5VYEz1/WtTuEtsSunRfKVSkJb5gdoMHtUpW4RGXxaVPFSe82KgodFBMW
OZQV2lWi6RYhCnK37bOVBN9jpqKeLKVf2heyr42bJEnB+NckHOai7WIKt0irwh34oD4oniQndt5w
T7ZgzAlrwCppVvvfHixLmVT+D9FlyUkqQUMJHjBaa1EBp1uvuwFslGoz7jEDgVltiGzAavSwwyjJ
8kUXgHku8pSYoA4t+Yit8UZVqDovJxokSZtkOG9R2xRO2Boiv6AY9xdaJbL3pByqma7z4VxxbEGj
vP91l156K8TPoAULEzyYl72lSaPT0VVa/+QxVIF4xEQWvDcCDiaMiadHT2lsHgDtTCFLD82BocsA
g+DoaagCv+IcWguMV0CGp6EK8EkwHKAI9aC/4ykRAtnK3VCFWyDX6CchkAdoxt1QJSttrbuEtWc4
KtKuZA5vK3jxhwPHaCQ6lWtfPV577gnJ0gx9qR6c+uTBwSdrbx8oflD/VMWqgEDAXscFEcsLzSq3
jvMI127RdmY+N2mbZ26ei/44NtrWCN3cIiRrlqpOM91oZ6jqvCrO87SPc69pIq4d2PHyM8uPuxNp
ZA1axhHrz3sT/KyYlsVJbrCv4KQ0i1Y2dgD2THjCiouzONPRIou7GjuWlZCbkEVD7oK71xqOyNok
cLhqxKylZdl6qRoC6bCUdR+HpLFWqCB+4kD415xHKPTVjIQV2G7V1NHgCBqgdJF3TbroGpVyzxIy
WrIsAAsiRNXEru5RtCgNA/Z4VvTVolJJUztGaqRumJnJceGrdh4Pyh4c28hh4NyM/c7NGr+5JJaf
f6vaHn9sWZg3C1nFlRdq3QROUPSkc3XQD45OMuXFVtl8rZTZf/YHaTNXBWXRLTvJuwQ2HAse1PRR
Tb76aVyejQ7SQhOmZiZOmhkLihI7GquzVkpceFBp0s4Qo2HhRElrLZmv7c8i7rszUrVCL6LYLKt5
qBVKnQaWumfQukdXJUtmpDLybEGr1HeZtLrBaeLKdiIdx4ZrNVljO9B+XkkP1ablFKzJjkvph14X
NDWfk7ZtZ20VSzcLSBPMe1LB1gabCMS9WKftD9uP0GqwcDBPLOjyO0/8SM1QbvarDFLwZC5UZi1q
2RXXOFfhacKq9KtE4C/7qMGtWxhBdZw2YYA8ouzLLOuVB7bdn0F4a5duEaYYFg3ucDMLgrSc903Q
zUJbicvOKotF6avarUszOAmF39mOpFlyzVJqFY4V1ukdig25rPyYLKvMzjxo+uL/DdqgGnBpsfju
Zw2OnF5XTbIIqpLc+GlUL1uV2XOSNnboiNzX19xsblFrGV7T88HzueozBzQgWkq7oJnbBx04zwHj
+CxjqQmuq8W/QbsEsmh0yHzH0gPGntWQwNEkM6in/fLGMlN1UXI0fE+rzPfqMug/11GRHfuDDypo
GEjETmEMdNYUhr7sZZdflFYct04l4ziCYD/yXUsn3MOhLz+xoKyccctZ5iIKvlRlmnUOr/z0Y2IW
xNVDUiyaKltUksM6tH2zdiwzQVdWWNZuX3VUzGVukhYsi4/906LgsVNbVXGpMl/MNUPpfY6TflkK
eHlNF5ax03S9cHK/uo1RZHq0b1vX4pF5HKdCuNIkq67tv1ipstw8CUTniYbYKvFKagGOrVOUYVGz
D+BM+QHcNrFY3Svnf3fFl9+V9HNXhH0JUhUv74rbdz08pfDWv9kSCBbsigJ6wcGhaAxxJIN9acPg
AYEABYnM4tBfE5i9JwQCkPOwtcCBXEEhmB3JhZ+7IpyvhlpGC9hACzrIEeget6VQdqggeNnU5u9P
CTw4ELq7LY4EAsMYXmQC78QYN+AJgZDETRjjQZTHPevDr2CA88JjBQVD3Q0ZrE9bZdW8KPsPqSRD
66Zh40KDZOHmPirmMdAJsTPQAX/1ozoLnTxPmBsJ1N53FTM8DoO73KeJkwbVh5wbhgO739+mobhH
QUXneQD2tqcomKlOsN6BSYyO/QxCvLhq87Ouq4aLNLYgFOM1Go7tUvum60NQfwItpRKvln7nGHYa
OuA5lg4VTJ12JRAYLKOpY3RWvGhBOOJQxYqlPUT+Uhqq+piLwDxROvo7tkvja5Rmxk1Q5swxyw6C
XkGCWRFAuFhwXVwOneZe1umrhgd3lpHAQ/rwpDgkVybpIeQTSej1FjWcOMirBQqSH4WiUesgUUkv
R+CqWgUYc1JWxbwc4O5hQ64Y7ZAT2dV5JUsKHji5ijC/8Zv6HPsid8Iuv27LAZ91bRE7aZI3DuHt
+Ed2JvvszOTFVz+riDvgqjtJ+uBvwfwlK2XjpJReJX3yd2k1sWNLed3FxvAtSXPkFTQMvYQX9bxG
EPNGUe7CErzpqD/zbdhGEp+NIpQOs2BoUXZ0YQ82uqSJYczBrsvrQIv0M4QO5mfc0XxB87Rwy8Cn
c4Yh8surqnRClP3QQ/EB2hMNx75pnFRmX66kidVNAR6DE0Y+oS4t0lnLSfEhba1jnw8crGVVXvZN
qL6aCb9hOpIL2alogXUfnDE/sWeDLfCxKBmfgSfyKR0Ko3TAy/oUmH5wYmZS264d6OyKCL++NRBQ
Y65dInpVkZReZFEZYq8lYccdGZbDLA3za2rgbkYVbKYekfSjTisw0NzPPUpD5vqgOU4cNZEXpkbj
NllXioUqaZEsgwJjJ4h6IDaAHncq3jB5QXBXnwaBUdXzVhnWJ9tso1MzY+hvEx7c030VuVkUkwg2
sETKOebKVw7tenTa9qVVLWWMLPDg4qr/YeTWYCy4ktL/0Qu7PU+JoqET5GYyS+2IKgengVtkMb7+
X0P/nxh6LMCavmbpHw+LPTX1m19tbD3nEObAoXow92CoxtLWR1sPL8wbm/BCBMShk8L4GrafIRCk
eKCdF4JX3TBiC+ic8WjsoZUovDNgDIEgnoGUjsC/Y+zHAz1PQyBI6ULXUQoJG3hRHPBkZLz+JFsT
9aqtZYSB38x9IA/BacUfEejCOW/AFssy5pVjFTb6rg3bv7FDoZZ9lvsnhop8YGIJ0Dipjc8kggAe
WLrGJQ0G/oDzxLjhkAXxbMjuRDOJgNzEYdxd4tyo72NFwI6FQfrZBBs4K0YyNwgz/1wiMxzDfbvx
QKuUiwOk2kWVGcOxLDN2Xed1B4n8x835mf1uDPKe5KtgBqCklZgWTAPMKRRI7s5A3EMgJJuiWHYK
dx/A8ReLoK+FS6pqfC6Q+/X7QfT6y/0gcwcZOMS4DdV7u/cjkODrgiQplq2hqNMF6fdgaMHy+jAH
r99pkggYnwwO32Fo4QHV1phMw9uhZngAFzldtn4JdEwc9w6QnWBCqB9dNyQ1F30Y+x9fv+kzjwen
keDAC/gisEzH1oBPF1SMiG6zXKdLoIH7xDHG3IFGxLa8urOAWv79u1km5C4hz2HCyd7JZAaCw4s3
szhdYoggkvNcZcO8Ywq3l3Uqbl6/Fx79nslKETZoK3TqBb53zJPuPFqXBGmYJShalmGXwn4V+jr1
yjKTHld4cMIeePZa1fis1UlzPKR2VcwiDczn63L8OsNQngG9HuDYF5xCB6OyK0aKtd1nNY2XZZ1k
EEjqHujCAAgBwQqg1V6/2a9ryAJuBFgIaLbETWg1vXszVYqUVooBLYmH4Upypb3KAA0uwiIJl72O
rNizc5Hwf3Pf5x7SBi8U8tIMMtloYpeSIG6jgBXxMm9L4PsaQLOl9Zgrier49+5lCnhrDhT9QfE6
wAttRyf3MiMDMjyhiJYRLgOv7Ho7cQpIg5wGfUs/vT6f41hP1tDDvcbyDRP6PSM4YzkBL87AB1YG
rKGhH1rsSd/OTtIIMlHe6/eZUFvr+1A2tjJ4WK5kF7eapVox2UVLH4HT53VtDA9l9jlx/Aa42DCK
ssrpVCUjZ1BF7M9QFoTrLPP6Rakf1k/1NJKYrJ1RhvGNsBCbMJswNF07TY+TCHwYkKHRgVfgpiSQ
PTeCc5/22YkMuAXkMe3/jT1/mMLJFEPeEx6cQqMGOGsygbMJWCMH346WIYQZX1TMshM46NpfFHEe
LhQtcu1UBgT8Ttt3ge36LWS0li3LuzvM0lLdQq4uO0n83D8OkJGd+JEPfwyxcfU6Qs/JCXkjcA2g
Tgdirl/CLIv67WAbxjGiNvvegwet3KZMBUCUspYd50Zc2JCnMGx7Zsg2OUcN6VOH5r6/rBNpnopK
+Msu4vRCGEzbc9aEMvZkKOxm8bqsv65aaM4FxA2QruCRQDfD3dWEBORRgI2KlplAkCBOAuDY3Fzr
avb6fSZaDysGjtuNx4Og0w38Od0bIwPeCegbGqifMb8gIkjmOHkirdNUm9baq31xdU7N+cPNxoQ8
7I4WxLnTPHnPtaXNLgZzDrlxL+B+46G0qN0UVGXuQ7LVLYBkOcV1Z38zsjxYdNKq/s3EYmSNmri7
XDmlUC4Ah+gBaGhkvTu3qSoMAprhH9t1q/qlnRIwppXoaLEM6mK4guwb+m6FfgTBWQ2p674I4wD+
f6I4xLTIOtVB458IyMt+qBpBakeXMSSFyrSqI5ck2XCehpDrD6OSfBxS6v9oujr9zPt0OB9SBWlx
USp2bZddckIybp02CoHB1RlkYKw6YdcsLNBxhYF+C4F2rD1URMaNYbfDVQ9RHqSX87C5zBSCBmB+
j74PBrhx2iiApRVd7v+ARLQFNHVWZoOTN4V/PGhs6nlsh5AyprYafQSZmMjJS2KugGbEt1B9RD+1
lBal0/lNZri6880faVOZrZcBmRZC1jkOzwMKmg3FRYGHVRN9r0Mw3lIH1o9AGpy4eQZu48hJ8ADS
6iKo5yhk5qI1EThDud3pO27XZJYDv/+Nl63iHyWOYb2B9gfJPJECbl8UyrjiRIPtRLq2vw2mb3ld
IoJze/yttiSIAYG+OSujVreOHaXGjZC0P4d9Jv1cln17+TC9PmshS5qH6KqgZZicyAEYiqWPA0ZP
CMrCcyDxsnpWDmFczKB6C6xVjftTVQ1goTjujL9zmcCKlKiDnFqaYsiHRwXMXQ+sIKT1EApvzC4y
v9TAUBsuCVD+gSbEzr3YhHHaMArPWVUEni7t6LtCos2BI1d9sBCDSAdnPIJ+HQeUfuJ5o4hjEJjb
jJLoexpkZI6VNFfAtxspFDvoVDl+lA1XQLF3lVslqvuAmrK7jHqzCYFKx9HfKavANI0JP9wjM53R
cR1mrfRPeB23gduHvIIMd4fBgcGZHOZ5k8JaeiiWCNo+9aHoJNK9AymI4SqzDITcIQM/pw510bsx
PIB2sriF5LWGBTZDOixWYRugY9lxWL1WYnYflB928rgOIWJgljRuWAgciIMCsz8PjDQ+SXg6E4OR
eJ0yu0tpAP1dxTY+DtpBzoBVslzI6KqroAqjJeIqP22D1nSjLI08RjQ6xzQfTuoSsWMoEfJvgsqe
SbNOViXLk/Me7ub6vgWc+2AvkmgAUiT3uwWKYvqNc1C7wswWSPYVJJdr6iGjG1xoAEZczHI1F53M
XFPlaeLCrJLPImouoyDvT4BWn4dhSedtHcoTAUrihEZdOEnWCqfM4LHShCs3hDSu1zdV7RBt+k5l
md+Urel5kEWXqqu40zS0Gwl304UNh86tMvrEfJbNel2Q09RKXVQnlltUebtIRIbcZMChEw6IeaIw
BycS4Ucd9t9FQVZFbehZbGTU65mZO2T4f+yd2ZadOLa1n4gzQKiByx92F3tHbzvs8I1GhMOmRwKJ
Rnr6M3FWZdnOOulR/3XdZWNvQKhZa85vLWZyBXjj08CN7OGW6DZ3a4JTbdLkcxfTs4e5B/e3uoUp
tewayt/Ps7yoXhSfrCZ+X1K3nsu2wwZMtxipI+6WV3F8Y70ZHqKqNedgZs3Oe37diMElOqNdLUwK
z2oghfk6hI0+uUjVsJbkLIfMFXF9jhRVUSaDQlxPrMUNqRYabTY74j8wT+PDurRy2tuZpBcbRcMd
AiVa7haO/aIRYfsBvGDxYSLh8s7B6OkzZXRSZHr27qYRsBJkx8WBNjZ5q7tqvFrhp12VQ9rhooii
b8YifEzYsjwKwBT72E/Tfjt/WLbCaSzzSg/dvbHC5wIrrb2iAUUoQBol89EhFmk2Na3puck5gEBs
Rf2SQebCiSCKVJx0jdRnwvzbdQjzDqkP6XFaZqrzUZPuzoT2SbR+2EVLNd/SwSd1XrQqqXeWN7Q+
sJp0wGAMiIy6YffhtJoDF1Px0dbFcomndWcruZzrZQrtpjumn+N6NXBfYM2Dl8E+CWtkLM/xgLg9
I0tiTn7uMDFrxA5IEdrgoXWj2MOA+tSrhB3Czs7PE+2TbxYwlst4H5H3pGPi47r41B9DVgW5mxbA
I2pCPNavw0l7n96uwcAfxtY4UDJK54EdxAkZdHpK14jYTEfT+FWTJNnDjXXnwcY3oqPhTQrTsc1R
RnKNFuk9QpheHCfRpg+tHGSZyVjGSP7rkkKmGKP3QRVAfbBtesZLTd+tbPI7HMKtBbE00y+rD82D
sAFUg6E3u0QNZAdPai852M/MyYIdFxG0B57YGaJmRT80zqj7wpo462RUX8l6IDcYwWoXd3M+zDI6
zoxhYqf9DQpswxwwELkvhpad2CDi67QowMhpz95JNkS7LlnUsQ29PrTeJC+TxSNhoxny2Sxg/hKL
D9xAu2XJsZx70mb9EpmsMLJ46sM1vp3CRN2FXiLsT2PFM22Cut+7JlA0q2o4u5CXxTNrOEQcNRSX
NWCJ2klJ2ysXpO6rRTp+beEIPFgaQD2NNZjAHJQMznSaLmPeq5ndImPXx6YTAglApM7AAS1WF/zt
pe7aew1F+S4x63qKB1OmsAiSU7cCAVmSPsjmSCYXNazypp765EiLuXtt+kHwfaPT4SMt2HDgALa+
payDVaeFVlcBzPO9rtvxSRj9ucNP78dB0RZssSdtbqSfYW1TmHyIMQMIthNiWTSlsvlQ9mxHaz9d
IumqPFT1Hm+82jcd+QLbT++qScMRB/pp9n1RuBuRTupVRP18BrIDUyPFGTiUsT865uSOJo29j8LZ
vNZjgz17aHFqYBMYm8LmMxVDwz7A5+2F+YIerAnNQtqv5bcycENuKwPvoqC2R5pkg28DbPCblWly
Wy1s+hAUcn6lY5U8F1M6As/r0wD8V+iTzZN1XSu6HIpIfwo4dWdC6hScFp8/OhtVt2HTDbsgmVto
2EOtsmppohxRVHHriBM72w5QNcggr5hq1xh3ZdcT7evwBqp1u2ubBWeGIiDB8naaOEd0qcopi+ph
PUVysedo7PS0s5QobGfOF++SuCYuXxmZrhjAoDCPoA5hXrYpdh/jg/dVm4aHFEXse41D4RiH2p61
r6YvGrkRMoyy3fVBh1EYk+qzJNtUhqIU3pRCkz4TZFxPPIzlk2MkfgmIDr4RPi3XMnHFe9b7Oo8U
fnala/ohAnOWEXCxn6WmFcLJMM0HU31AYCz3VoJVK5vhkcdPReH7zIHuQx4mMam6p5D1YRYmwaOY
wRbUovd5KJID9QHPxt66HF5vl60ITnZClDCC+hF8BXLsrI+pytO1em3AaPV5gDw5m0qYQI4XJ7IG
5DDx5av1cXpELk/zYSTpoYkSkTcdPxPTAQOo5ijr2HRIirSACUyCnZCYzmG9RhfHuuPkoxev8cOl
mpIjcUOTwedvj9RW67uBkzInU1Lc1P38LdBhnA2+6zM+z+RcQdjdG6hZ5wq9ZU5pCHmArLPDeh6n
oy5t+NrYKM2Q4+PUQSB0ppOie5NWw6FbrLkO7VpfN9F6bHiBaB4BF7iyle/sst4tPIyykq78xMah
zMNuTpCa6B3gxRIHhJL3a2TCzLa1PiQWDUTGQO11oPwx4pXKuiH9PLqgO4xO84vV0A58AfxlMQ9T
HLxUnB6AUTjEKelt35lzFwzPS+fvpkaereIf9ChvsOVCMGore0HBwLd6KJ7ATDwK0h81oum8r9uX
NKyWo28gUgqbvsJjNbkfi2mXBhH7gM8FA7ZQ5HVNIwRWQYFNviRXLR/tDiz3oZ70ZS3Fkk0F/9LN
qc5IB1U7YwEygmKZpo/wQb+sM/CYeiKHQbTVkrvUFR9DbQqfjQDqznTUc+acyypVxccIiOZQfVrn
1YB4La/Z8CFM5un9kAzpvjTVOxEX5UksKTDtYZ4+BWRM9ivKF06APMfraRqD07jW2zJ34ZnFlfjE
De2PVQeTbGfKZbyqBg55dKm3dEKk5XpUS4QQuhoBZPuI+2s7s2A8lN36yAhP30IuXHAOdAtBJ2tS
AyCXzKA8LzbpDPDnoZzXe3hR2++RoalfHETnBcJFJO1VAUcyPYil0WMGVZPWFjhiGx0iU5SgVxEP
nQBRi+DWTlZUOxOoesiCFKIpNwtSzg1CHycin5Oikd+M5FiAuCosBiYTJCJoitvCqUsU0qIC037a
KWwv0Jk2T8MpoIlTgQRBBgNyDEXYpa78ejvgjHtKBuluAgrcl1RAyK0beHhbB6ya9zZ1SDsmgW1p
2cjDPtqyk6ha56+1J8tdzV10HQJrPkTF2JzLZpHPRRdA5C5g+T9Ghtk9ZyMykcLP4atSC2c3ttwo
6RgWsMtLps3HoZ8ROrQBB+EcxeMVYnv8dMD7YF8qJOg75gp/EJFAfrVw+5m3HdlVI8K/jJb6no0+
b6IZTMoG1Hsc+VekAcxemVie45JBFDBI8pNJQCPYnJrv15s1DfZO8fFKcti1yBPmI/qLdZ++/5E0
6chjyJH2g0pOjwCr/YnEYOVNZ5GDrSOBSpDEy93iEfYESDbh9fiev0sbDGY1liwLSzscvgvFYOpg
owDI2k0NdOO2qzQM7qpMj0GKW+xKwPzc2/7IO2Y+qsriAaoav4h9BKUCEF5AHLfRp24K8db7Bky6
XNbxamT9et+siHd9UIYn30z+ZtXO2XwN8Vy0gxauGdK+YS61ypmrhyNCNeT209SKcTc3cmmyykMV
gXiJzWACDiDDMd0pOrPhqpFh12H+hz64TlWhXyD+VcewqaEoJv6SjqMh8FpTeLc4Oyzc/8Krg22W
BSjyYMNbFi3somoPh8wziFfSA1rf5l1Q9f4w13gDsbftUzu2/qG0hiNNWlHggKNBS/i8G8EWIM16
aKdtTNoJLluEf8W7Wm+VmDFsEClzGml/Q/qoPwK3/Qf9Kpxc7ny7gJxVIAw4irFuLA3x2+m8/WBb
83cFSYN9WoKu1QB1d1boZLf2IvzUhRth1lOUAWyQr1YWoxXxFRMWTSrczYwf2js/pmw3LEH4qYwY
rXeNbdJjZTDvywDhdSSgs+6+C09RQOQ3j9ruy1xjNsUg8Xc1qPUXSIl9jIoJMn+wZI2u02iR5xmk
1Yssw/XeyRJLJyixhGk8wZtcrDxLHamXRhh7BQohiIGVzW04Z2Mro0ckB3jCnnDIX7IoGkTAcumP
aY+KBOQt40ebbsPbhW1znhQg4dko8rg0tkakhRsnpinfOt/plyGpcOl1MvO5tU5eWUiuwKGTwLx4
hwKYEIqcHfD30rFqLth8Xydm5ryMKqQeVn/pwyTNU5h5RzOP8hxavB1rJRb7ihUoJ5dCsehTMJEo
YikUWM4YEviNBvz4PC7MsdxzH13agkR3fczlmbUx7twi82G7HtvhMURNkslgi4K83GbBoiHNMc0g
KTBK57xJLHLCJZ0wS4QPX4uw1i+wIgOVw4vFmlYjkzuF7BTIB/bHlGKkCl4E7z0SAgCHGg+c2m0O
jhsSIpiWZ1RkdBJxgPOnQEzJDhAT0r6El/PXhCNPzpFgrJ+MqtbP65zAhTIIyEdIqbrYlwgrcDLq
eriOzNzfloud3lfhkrzpmcpvlVrT88zK1mXFgpOJVgs4RCZcATwQM2BOB/lco29Nn5kxHuVOKAjc
u1ZXyv0hP/+3LO43xalwvv6Wc/h/7cvrS/fyE+Xw/a/8E3LYvuQNC5Zu2Bj6MPxQkgr+AQsIVeXo
3Yv6N3yD7F+QAzA4FKqhJBVmOEcWDf/on5w3ejoQfPwbDhKYtv8Ucvire8ERoeIuQrLBcb+axHWk
CTUxDU7YBGiNBBezeEqpef+fmhew2lAOCGgDTgkc05+FfB+ZEYWqc3AynkbvG9U5AG1hctctc9D9
xrL8BVqAdwFAMIo3dgPu6Hew/keXHe+iNukcy03lSu9w6s03nEXxmXpsnxo1Q+VvLoiPsv/Fp8DH
PtDLPoTxjd1+aw714yXXxkB4EKM8gRmRRSYHZa/VOAEcB5iuWJ6kS/qEmq2YHMKpmOMdw2Hjjlwt
iLcHVkygoWeKWHntq6OuK9QnqhVbm0vH8LVfq/Ea9GsK5LhIj4sH5dVxBxVfrv3ZjVH30DYtKq2A
6n2ILO/P6TzqQyC76lYCorqlRc3AaBWw+NwQdldVYdx+sBv6FVD/NcXx+1Q2FNKALm7CyVX7RbR9
PukWAQQinBt43zzJyzqeHoiZum+I3NWdj5f6A4Fmm/WhbKGSIoeLKgg2OESWU6ik2g1+IMdkDlU2
Qu3fR+Wqs9bG5iIiq25HnQApbpv4JWyL4ARfb9j5MVhOg2tFkSEvlTxPAqK+mKTrrlFutT6kyiOr
DocF4uKY0ENoyPhcNUG6QKouIeMOKJqBFm2e0Y6UOQNfRtcH0QtoQIvEPM/DUoU6C+Ouf51GoZ9r
xMAf67Qhj2kRpmW+hCZ9q0Ey1lmUjqLPoLAqhBx1tR7GOQkLJLtx+dqUbcKgJtD2LmznROecFuoa
NtV0cVO/wEPybb4B6TsCnO4M/QQaFa1qdlfFCAbWCioWircfoYHyvYnC8bkTaj6oNbQH0HHBpnzy
7g0Vc+Wx7MutYkvvihgeFLgOSIeRZ2W3NxicspftDaBr/5HGJHiI+8pfQ75CeYRZo+aK93MY7Jqq
liHMpOAd5RW7kjSkp3nZqq9c1VyHdTG9FYbb1yZydbv3hef9PrBVesYQmF0p+ZfBtvkSLeNtv0UW
qwDgvtWNQiC9yMCuWdMUH1KDWHDAIXkMNBJZ2F2oSViXHrkPDfNUVjwT2l7qYKSge2zhINcm9QuM
T4k/LD7HqKjdlTj496vgw6NcWnLNS3OP8xvFYWBPKKY2Vg9Ek/kmbijZ19H8de1EcGBjYG8a0vtX
u4VkeLPsVa9Nc1elPdk13tpH2O3wvGzyOAxptZ+Y/wS5JL4lviR74ry5DYT3+yXlyzsoR1NeROl8
cB196Jfuo4ilIqeqAVVKM1vMpfvS86pBbDxPk9rxqVnrNoPcTgD4mnreNUXXsD2CLuhorh2QOiZL
69YriDoFRKKyGMIQWltQ+KfGLBQ1HCuZzFJgINSwg+1u6vcUta0FivqiGs7N8l44W+5TIC4Fsp8S
xWyBbCoQkLBZtqCk74/L7Ln4tAa0SA7CNYRdQQw14Q7Wm0sOpjbVQFEcaPmhaBZfPM4Nw5+MdTUX
t3wYkYKpbuyX+4IHRQKgF/J+eUllMAOFMHJhz0SXG7QU9jIo9wsgZPJUo2yGHYYVTQrexFriRZW2
tAEoW11M47umQ1HBcIxS0zzD7WzepXNXHcewxzasOsFOc4hoX0gHTVnGRLpsmWD8sXVGpLT4GWQ1
C5AWMRvH54VIBErryk6oZkCqB3G8crvOp9F7UqoCNNWw/WchuXwHaGD5wkkvkwxpgIb5EMdX0O5w
XUjrbtdMLb3SJuzP1bqke9tNKALqBgktM4CCfBkoNQNKlgQScm4UCoGqHmhyaiG9hfAbAleiWELK
9PM64p8GlLq88waFmtD94TqhRGnpHtaY6q8UnXSvcSMVClUIVRft0s7vJg5kaj+6RV0lYZvetazi
L2034P7ido4OqLLpHoKlEWAKkg73FnCN/8cC230jydg+xVCY7tum5n6XgD1/V3RlBXMaYUSEzaPh
E9Ztu/t+jv83CvxNFBgDFULo9Cc7+ZcWJX822f8xEPzH3/pnJMj/Bx+ZJQzEGEMbSVAt/8Jdyf8k
P6Owf0aCW0N61C1scQXqiwX87T8jQXxEhyKmAh0BJRy5E+7wP6ht+Dlsovg4LjhXVOOh1I+ic/qv
RCSJwrKZWMkvKfohnMYOwCeDWHvyzjU+t6NhCIL/HKB/g0D9uwtu7BNwQYbYJ8KD/Rg0NXhqTXTH
LjEqN3bRvFRHFIEDM22T4VQ4E/0Gfvo5SPvjAfFxbYwXvn641TX+fL0UC8Wg/wS9CFXylzrFBeK6
jt4bNle/QVe2cPZf3Mr3S+FV410z4HNg2X55tLFcymJqInqB9cxeKlGPJ2Y9VicnRXS7JaxPAv0k
bkfJ1se/H9V/85SYSfjWMUpB0bPmO1n1A7S8DM3sQhywF0NqetUnGvpNwHrUZMwFqrv+/mLRFtj+
8qCYgcC6gbMlHBTkz2O6qtZ0AmzFZVEcFxIagEy21GEL39OKuoDIX+vy3K2oCsndWM7mE40UVMm1
hYUZkj7FN3X/blL99fHRDRQYFnAswQUMop9vqEZJ2tSiE8clWSgeN8V+egwD9FX4/7xWFGHRoLA3
wsT5ZUIVdRy2pXP0EkOOvZ1oYN6EhTI81USjieHfPdY2jj+PMxwBfCiSMYHi3z9AqR/eamVhInM1
0cssy2+GmHQ/4QT8zdv8d2MX8a09MS6GXeqXlxlCfBMo/qAX3xh1qVGNpFGfqYM88g2Skb9/ol8Q
s22NwH3C12UJAEMM4a+ZJ/jDaPZBFF9Q4dF0uxiyExzGAE2L2tFoYEcNe6HQkm/jKl0fXWlj9CeR
8dVvbuOvMxiAK7a9cFuq9C+ZqSQRkXKLYtfEknPc9FGQDTJNrlH7iBkKRKHbNw0ZOWyvyUW774sX
CnV1xA4ynv7+bv7dG0CtNZDH7U2j7c3PsxdZHEeLAI3FO8v1MQzDJVv6SV2oHtP9f36pDQNFAxkc
LeQ7evfDjFo1imVGMcSXCu7jY5oWWLJBu2KrTxDt/NEk4P/kCX/e6rF9A+jfeq4hUcTl/jJ94Zap
dhh0cAYFV3v0qxn1cx+3+tkvyXo/9w67w98/Hsrdf1wx2yUFauRDHMGYZ/QvpQu68Uha8SHccyiR
L1P45uCzRrM+cpBZj5WReK8x8+t9mdTkPVLidN+tVl1Qda2XXVLx4eQHHH/fdxBLG20wAQhqvGUZ
+GhXRep3g4RmZD/fM3D1TSPBREzRjgwfx/vl9UPbrum6UUCmDbtD6NFnQlU8OBSRaaZMhR2gXABu
9QjuRdXa8X2EH3sYx6AFnVS3uEfZoY4YpViFffNxZ99W0mDqpqXHuiJg1MpdOCJpyiDDo849KlL6
MpTJ+tgi/D8hD7RvI0q9r4TD39uZmsRXC6mHZzsLdUkKGp/BDKN63DW1uy+QVox7iBrpk/VlUOcg
FIfoBIcHP21EOQJJTEve5AidJRoiTVXMj20/4BoJRpoDkrofUIgcZnSmBGF5paNbA07XAwCL9LNT
6At2DKRP+XnRsboYW6C2HYpHX56btrRvTd0Oz0JDQz13UeUeocCt9wGqzufM66aoPkcOoGwGAIk3
aBeULPJpaBXmnm34S4MWQj6nNWEvDunJm4n0dkLPKPLvkDt90V4SOIdieBw56pfZAoREVAWFUw59
iUFGZjhhIheBiIkHLNI1Sa6pbII8hqn+2AKOfgKfVh1lHJu30Vj0UVEkem89wfikixSPBk7nE5mZ
edMpxXvqOHSiaB3NW4Oad5Lx2KZ7eDERRHs3pk8T+pmh3ZN08VUqUdwMzs9F773FuNEpRLry/ZTr
cVIf0GGhhRHQlWN9KuiKLNIJgZlNAXo6NEtxXpzLLTAJanhoxdClkAHI+oiGIXzdt2EQ8B3r2+h2
qAbMmiYO2YvggPVgXtYaqAZcuD6fQyn4WW/7ZTCj3PRoKDDtI1kJbgbtn5tuP1qci1yVWH8KqS+Q
C59Et2XQtXiVrLNJLhUY051wMO4y20iJhLePMZfnOkifkFHhZxMLYR3OBgS8aOveZK1o1oNrcS5n
Fo0i4lzHBaBdYFzFpkKxl1kN7IWXqE7NTD+iDxBz0fiuiD05efTgEztScPq5n+f+feIrd9MOMwpW
zAoMrg7aKDlEVTieq1bNV0XrcBnTrnDwe6+A+cJrfd+2fqta5UnfZILV7hbUdnjpaKl01jWoRK+Y
icF3BDR3vXfvG5QW7ydVan1uQrfhDxzFsWCl+gerTdKj59PUfVVstN8S6tUVPqcz3aacTT0Qwa0H
xITOGkvuW2xcS6jBMNnA6U+8hX94MMxxgFci2hnb99fKhGNxgNwL/z2ddLWLatUfZzWp27Teeh/0
3pSfixgyk1CAjkBk8uPQO3kBhySGY2IW/qxRBnFwvfafebEo2IFd4bJ1of5z3w7NnjHi0ShpxmtM
JIO30iz951rXwu76GbQHLEnAnQhGTSbWAU3AxrEL9gNiwK0PYXfoEhBp2Jhk1qtQPk4NsKO+GfRV
PZYGJsfkvspCLfsSuNmDS1X3qWpmIJmuh5vUV2BNQKhkohlfhKVYH5UPdpJ0ZT7NY3TowDzVYxLc
0rUMsf1DvoGljprQaMdFGyubNwM6qbBsROVUAanSrHq5RqSbwNONHPykal7QJEPiQrRNwS1NRXmV
KPQJaq0pd165YE86NX3QDR90PvfmMDF0FQLH/KUVRn1K2wrtotJoPaDRQLybWtxHKm33gFMJrRI9
tvdrTgfArkWINyoKUl+DOejvQzuhztdYTGqASsK+OGmj24DUWBIG6O26V9qS+sJXiQCbxKsdcuy2
9q2AqtLlalNDXLiVcYeA3p9GMa3FPkGFWbhvKlRKo43DEM5ZJ2QLrJYF6llGFEoCfMJcuHY8WQOQ
IU8mJqsMHYfURY3t9mvRqg1wXYstCLsxAjOtsNuuyKOAOiCE47OP3sNDx9KfSjac6Err9cSiRj9r
GGe4NTErg56UfftMgM4hnkPPFTQEU0RhzQNf7j6zukz0Nwf3KzOzsBLVuxZcWU2Xr5Cy0DiONQH7
iOrt9GosU3NqlQNd069FBdo+qstXM9uXWrN4z2hVFLl02D4+tT6YgncAjVV8SkiZ3M5jjRZ5bdXs
y2UZ0HGG+4NLev3Bp0UnMnwdbvkws7F7RDOUb6T1n1ZCo7vGEnvCviranKTjtKeTJm9Af4o3X1XL
u2ISeHNY8fV+mAGtZ7RAKUA2lxUYzqE14sxZBSUJLK1Gn0uOfTxvJlMsJ5Q0hBc6KHczGBs/cr9W
KP3vGig5HG+hRhuyJH0K+nnt9yvIy5t1HOmdr3x7N0R0euyqZMhHFZkvdA7avQI09apSPl8s154A
ByGQXk0SV3lTjiUUNjChoIhabBcpqP26S+jZLfOr1MHybkHDtYdomsIb9M5kn5uFoy0ZeqvBVK97
9CwZXFzcptRVN+PKYlCZkEyzci7MC6kWfelglez7ioEX5GEgMwqjYTxG2PIOAYLZeQcUlcisolKs
h7Lt4/e80fo097F/B4FLXodugo9cwjVI0dvteWrtMO1DY2h1Xitofzk8VMBlcLGT5pav4aKPKb6y
dEKWG1zXaDn6AbwOSYFcToC5SCDC5jRh8twuOOG/odIK/dO0no8rDsJLX5uu3ekU9YqZipBelNjc
UK0ro2oDJ/sAXRrF/IAGNEuMxi0SJCG89fG5WS1ac7mWXa8VwTYahw7K4KDnftmRbpwkujgqcmOF
8ww2zhAl+6QVFBtitHxVAPHkId24m0IX9IrSAT3SWu5PKKSoHk0XDR+myJmnpHV0P6++yX29AlqF
3ZXRsCwh8Pla7GK9iCqPpC/fgAzjHLKbKQ25FkQixVDdzx55St96MeZMyeqOhGL9AHs8uGGVjYus
ikHLJ0E8iqzXPVRcI9gCtb5Cm4kJc/ebbMv1o05i+2VhUryBtOHVIdR8MrlpI6DwtQI1kskkVt+8
9UO1G0vvphPKO7+xci3uTd2hDt9Xxp7jZQXWpFQ/7OB/DC6jYhzzBqfzXdAu9Z6EXIIdKxCzF96t
K2gZhT44bKI2uTRowZAFVMyfSg50CZ0LfH0XCikgoqMv2l2ftht/DGzwoQxivLUWAhI9dXpp1+kJ
bWNQJvNHBvtfLfQPLfSLAhI8usevRfWvb8t97/i6yVl/ihd/UUJ/+rjGvzrDkO1v/UMJ5fx/cLbG
aHmEti3fm7n8UwlFw/utgzca46cxYxSK0p9CKL5bhpoCAeRjaweAzPkffniEFrHIX6FaQIOB4kXE
f6KCxjD3f1RacEV44fByIU2AJf9ryVlUjz1yI/Y1AaI3pXuiqUZzrlDPcEkZm3Tzgn4szBz6wRlH
d2B0MNHzQEngJP1IsWMosjbinJYMxF2Drs7DaUm71ty0rNOBy1QDZPmVAbBZ1S7gvAVEV6CYOfoq
YF1Nj1hyon1JAC3LL3EXD/y24NWA/ipIcQxuhWocTHcl2Oyl3xUtGxudqYXBIo2EG3DLYP1Q10S6
uK+/BWZG9c5vkmvABz+NET4iTTabfSskxaiHvwhFIuqqqeRl8lUuCjViJ9vRlp5aOptRoIatsEA5
oXa2IIlDWRF5+GE+3f8he/1YO7s1f/j5+pDBUb2PthGb646bwf//QbvwdZwYHvLqrY6auKlyq2KG
XQY9v4KhPqBurwCEOpa2oCX2jMDr/n6hsTMoIKKeL/HZAhw3DfYi9FGIblF5ifj0N2P0cy5PoTyA
QECrou37HOk2LX++x7VEwWY5xsEbaprnkOwKLwoxHNqEWhTW9KPl/HPDQmCgfz84v7yb7bpQjwQh
LCQoMP71uuD2lVBBnLzBZWyR9M+hbs2nkgIQL6DMVlN118vSWpuVpSKE/7Ep/p9Kz8+11dtjC1gV
NEFXU+DWWEM/P3YBLT0I1zJ+Q5shqEs5W0LOXrCQAvRr8ZVob6sgUhHc28FN7xoTIgzO8IXLFoPy
9wPx1zuBycIppHBIT5DUfhFTSgH3q3bh+Eb5giV3cMB3owZG8TIZuq8SSfnnccIQDJnh+PDDZ4XD
EzLbXAEQWH7zVn4R9iDaEph8jCVblxPCtnb3P85YnJph7ZpefpGp79l4VIPupNuD0TCpO6LNxoop
8vfPH/2yk+GaKYSv7ws1xnb6aw1vkfqapdoGr+X/UnZmzXXqWBv+RVQBEtMte/K4PcXuJDeUnaSZ
J4EQ8Ou/hzhdX8enKqnui3YdZ3sDQlpaWusdchXU1sVMosqCQAk6Q0kNkLNcN8resIBAo5ELuSH2
kDTUT3XnFxxkLEc1T1Gd0RHe916r3Mca/arh7c+3+XudDuSRg0ENcAPqkMRwek+/j4w2iNrZ/Tq/
QbhXTAK4dTbvx56N8Kx4VmKynjq37LdFM5p2+5HTWP7L+/nHYDnw8CXufdhDSOrRH28j7N1hXNDV
fmsqzyKGF0SvFVnsxR7RQBbkfeXrQD+7fK0B0xBRVVcrx7sIrcKaSnDeRNst8i8ZfwUEo5qoB5Ud
TMU/D5fzcVoj+4C7BZroCJijReZv4/lfsW9GJrOLGvL7IXF9qz4U49BV+r5fx7wD49IvFPngUtTg
qg7tggDHsg/LdbGeTNcll0OkKhjS9bray3Wd9c3I8ZtOJTr/2rOt6hGN7nStd0CrZkKia1Ffaq5s
eLB8awnLre//skydDwV4HgUpta1Ii+Gs77Gr/P5AzMymn2A/fw281ivgVdqhx1RMEh1F0MxQASC0
J8t79Kw0ojhAlbdw0kGD4p9mMwq/P2oIOH9dQ/JjFKc5QTKCQgwwvW3tfpidJciuOqGi87VTrKL+
IJA9lLcueu4LXR+9MBxRMlXrCzriyxIAUlYGQgcB3/iPab8mMA5qwD+ob+vBP1NW3hKEWU41gC3a
rdvraQcRMYWWKfCmx04V5fqyVn4JDNuuyGJd2F+VxQtqmwhUeCywNFhfQlpqvDtB4Ykfw2qnlBc7
Kk4/qYnbuys5E5Ng9D8vH4WptaAK184FX9GSPHDnudVsucHYeXX5OoO07rsj0DFnepICyeAbpUoE
t5A8VtgyQK6q562SaNIvTdgk8mWyJ4dJRvmEPGPqm5YU5c+T/WPUZPQDOwAYCUIRT4+PvUyRLE3q
RF31dXXqAdrQzPmFIohpOXVcCt0bAsWfr/gxGtHFk9h8/JQYZO/+eMVBwZY2tTBfoKBuk9FouYW/
jeXO5u1Pved/TQqKiH1sXD0OkN0JLMzTP9/Gls7+d4ZDekP3OGCv8ABmUp36sChWMekepkf9UtPF
5KQ5ttqzfrR91hONMs5MzkElQZvfT0MIwTPuMq9NDyktrKmNkZAw1RSPbtqDrw/9p1mgALfEdCn9
6XEMkVjZ9bQ+2msmkY36uS0TKt8yAcLKYs9QRXlEfprsAipmOW4rf6KFd+ey33cQoCijzX9T0fgY
19B5CG3SDZ6apxUIPP4eBko/yZCzGYLnSTfwlg6eUi5JLC1C5i3gWikvMsfMTFs0BlDmjdPxZ2YL
Kmab0gLqvJs8JbO/TWm3z9daXeSdK7YQ2YPLcY59NW1tu9VbNlHsxNRbTu0sYGuokTk9y+gvL/FD
ZKNbC8qAo4nv8Qadf6hZ9QJ/gLZo3OdwzARrC42B7QZG9HG3pftzHbu2vXBvsDq2JU6s3EKK6no2
GjD+pPHO7G2/avtyKF/hBgbyIudMy6+AVLb+OelnPpVnYnvEJa394VhaAXYCNPgmMewW9gse9y+P
9iHL5NGiTRzNYanYaEx9lHsa59IJKt0uzyKdtkg1qp6ptVISb7+NdggQL14oM64vEMq2/bG2WocX
Mvt1lS6HtfadMT1GwtLmmSxVMRwmKASzT0wr0aTJrYgpJimUbdFNEzYvche+kbsbyUi4YD4mYD/h
Ci0OQ1GnkqGgKZBZ486rdMGSyCK34L/ex2cLheXrnwfhwxqFoSvIroINzONgevIx1XXMSnva761P
E9BNosN7ekt1cZ5wKaDMiJL8n6/oftiOtkvSyqRZzbaEIOTHg5ddtGSt3Rx8GrTDDBkXnMVBXK4j
4yOLTrbeITHo98AQq9ARUsgb0yZ6rQl6jBJ4vWq8D3wkG4tjMsqQYMCCnB4VzpzsALXFwh/nho3q
12tLexoeJp4rSqMCXCMU1CROy3l7ESBiHX5ESxFNj3aLnmR+8koaRC8ILW/n1D8/O8im32MiD79t
AgQJx0HR9R8nKtLBwUrtefmUZQveKPGoS4GphAFyd/bdVSpAzRnCpWEcuW5UZFAI6V1d2ZUWM+rS
ZDvWtYKJJm8RJA3ErjftnH6zc1DOJtHSR8igaavvsqhW9ViDvlWvBpUOWBcTsnSA7Iom8pCqIH8c
kKw0XjidYW8mM1LetV07N4g7O9G+odvk7Ip51CqJkdzo1yLOEA6R8y6dy4nFMK0KGY8Y4niBukDk
Olo++TBq5KZR7gAhPnWRyZyE/C1Jx8sxC8jMdgHMpXXlWMtUhFpfLomOe2DK/nGKghRIeY1Mxifj
U7170RIMzF7I0XV2C+fTFg2BlLL+PspdLDRSr0ovAleM+761zXqNhKptnxyDSOsxtYYwsw8dGH35
vHhTWlrPEdIq86cZeZnx1qLBZD2yYwT6u6d8Xz2vAciiFh+ZlhL+QzSvVXlKcqobx7WVIY4fcJgF
TNtArUMfvjl1ETbfM7drp3nPVFn6H5EejUFHo6JCW1yMSdN7Gy/O9ir/lNRW6Z8jJ7DK8jT5nQsF
/EeGe8nIKM+A5pS8xTJlYkqvDsCR7EH49ujbh6aRXRdcamDHWXXTeHOJLUcxpaOZUDxP0jw/JrI2
2ntMGlf00FBltoFhZ89HgBflCpttvRrCnFJ5akm/R2s9UWuxXJp0sLL8ZPKa3WZXRkYSYKcu197n
1tK+N1wyOYyV7IwgbQEZ1JF1RfG4iHD27ypAfvwY339p5XnFvyE1ILnc2g6yf1t1H7nTVeFDG3Uv
HNhvQbBbCq/UwWlGPBy+vEedn33R9qycx0kF0GbxOieLD3G78LLIS+8W05kuuC8SqzDVMSgFFPDL
EpJVON35hfByNFGAfRC4AjV6WfkSoJNnrddSVgMjBd+ekH1L1O4zTGBEooIKL4A+d6p7tMCLMDmY
gkCQHpDIFNw7IWu7pYUGBJL/dpoteY8gUkkXbt+MNtX5z27qNlwPTcIoegZ339O04OjNyLqhhno7
IfAC0Z+epZeSssQAtbecXmYDT48gO21h/1hkZhsxUUEqjNAZAWv81NTBFvLlNKbQwyMztkyAtSHf
OGEXtMm/dO+Pmo3eyvD1RcD/2EuGhKtVmcMhk9bG9nqcTmau9y+nQn8HbQgZFdSS6B4pXoXVlGEm
f4BZiDhxqDwn09qZ0FlABuRh5mmLNyh1r1/GotF5w3hZ2dqeMg3rZb4NEc/iVnLedLc++cwsriD4
p/4tseZtgvnK2t68t1j8rorqbWimCYlHupAjTXLugUYjl939eh6lhOjfKLhl/M6bu9Z/Kj2ZRGIn
TUQBKO6CjDYM4JCfsycBAclXBoW1PVwyLj8HQzNr1O5XjosehLf9lwDFcSvopFhPv4baev/4fwb5
/XNUCtzyFpOcmhtAvzSb3socoLI6wWJceOjeXWeulboize0nDuBpG8Xe+4tq12lkqnHy1iq9bJxo
SbzYKbNp8e+QfGoZpcmtKz7idtTYFDwakUxRTP98S3rT2qMNt4MsYvdv0fsI0qCVPGH//kyZm3NG
23Vt4xvnYoFdz5/Z76/2fXqglFwxPr7M+YuDF1Tbw89oezNPU0dtl8mATPDLha5pkD0juyb1iLdE
JrbhfZ9Iq16Q0T/wkNu3OLka+DvgD2jTx8OYbbf+PqDWioCL2rV0oCXKdYgnwJxdUTafu1O6FZHs
g8l1y5qOinSrfAyG95tPgdu/OX7aMH0Gj4yVh1dAxHy0azhb84XutP2ARoDcBq0nUFYmrldvu/8G
pHlmnoFFVmmOhHjI96KS5KTiohwWqDjX4n2u5MUQjcHp15ADFFDczpyLki9hB2i5eNHlJfv85PSr
bz+TuYES3He9NTYogwwpMh47OrgtR6ax6qhtVhQMKNnwmjBTC9p0W86a/ZXflYv2i/BYkizOy5WA
j40i1ShBOSGhEcmqnuJkQB36Eh1MzeehTg/8IGn0qnPdI1N0XmpD3c6zjUOpqKeWX50nfHYoChhV
cHUnS9vpxYcnxSkgWZBtH/cmIpQXx1n0LhEmVBmaC4eqZoutD7PVJNGAHAdb1fzF9rH4gSlRtW1Z
XvwqJxdjBaLmqGlctt23RQ5SCPSFMobjBMyHNdO3ISaPG12iTNYXkYWtGZ97YTJkC8f3R5+jdGCI
REdnjycq4StBFVlthyiHacc2fPTat1lDvWqb4u/103AoDSPgaHd73hELNH4oJjif73Oqj1acVyt1
5Ui6JUZUlCwWv74VnaP4BFDK7Qw7eXpgXr0XWVZaeCo56qZXiXuZJj22XvH6XnpLOJZTNewxa6BE
mTglR19EBMq22Y0VhQnvusZgiydFei6nCI8I00iohJcLQOs8LESa4shZbxs8kF9bqQCtjZJafFE1
CMNd0z3lKb8Y0rPEujLJoFR+jkSxFSlbTcC6DcpE+OMDguj1khyAO8C5OPqm8ypU6loLtmUcUATy
v8oUTwC0EdirefkrrDaeym/qbduovWSbbspVDpPvfSSLsaUSLXI7F9OVWb06CR7KFSLLkyKZpqqw
dvCyvhJvmV+W6VZGoMATYJtG9IQJ/hwvtypVlZOvkllHdWu6r360ZL3zJuEPV2cfWMiSHBF8GZCq
MTkknuTAjiYqDywR9W9rF1aQBl+oSMK2/mSnfbEBFrxFZPOjCcht+u/RlKN/+GWAzqXskyr1VNPY
dtehfFmlBpsRa3aHmcO+47TklEHgRdrB7yuqi8jdIS20WMEUB4bO1Lz/9STv77LvCgrEO8/DnIvH
+hluqmra4h8qHFs0IfvfFm8+1Nsnmp/Ve/xMtt8h4WfxiSVdtg8idejxCU7uW28jr5KOpZySLSbn
dVyc7lCwULdVGdXbv/yasuSURCJYCds/vZfgt3BqATaYFyWC2HGVHd7rLAB+FBuMXXjRy5pE7qVB
L44/Si1AnpTv6RPxQ5KWjZc9iCpYbjb9hzN1y+3OIUnxp78u5KmILQ1KPC/7/cTW5MUaACdqOi0f
yveAVb4XGnsUkJgNyN9tRchB+UrKfZ3WuNTEWe+DKdG51/HMo6GLN13lbrqlcZmcuUYwVdtt6Z8L
Dh1H9pE48fS2yDt3azPuGzNvczLAkrHMcY0Zmro+ZGAamb3vA0IdeAt6JdRRvlcOjlVcZ67Ay/Av
ha8PB3pqOcQHZrC7eeOiK/yhrJyNQIWpV7tPWYsFHyzKNJ1ZDaYlzPaW3FYQFmPb6pryfrv3v5zu
fj/bbZf3t14NXBZ0f1m4v1d/lJ5bywwBpar30FhQA+YuOAewkv58qQ8FdFYTjAyba1Gy4v/97Vj/
XwV0QCN9mJBK/meO2OXctru+S6S8g4e9ze4IXU9+6LzgDbdSSV7Zr+D453v5vYSwSVVTFXI8Hp52
OPPc/f1ekBt2Kd8W6ROAI8JYjpcRIXoYkC0+rC2p89/G+Z8XdMHdS1CJ2Kryrj/UFUH/2A5WXckj
zh1sFDgrRiNgX4AllDV/ruw/P+AHlP/2hNRu343MYBDJj4XMuSokNh+V//grYhiciJlEC8IOnnec
5RBOx6JLVvWgjViKfY2iGctcKEKDBVmc/egvd/T7TOeOOEqF2KNBRkfzge7g72O+RLZlgkX0j9X7
ojLkdazxGXEk4nqOtj+vIJNYWLn7SLA5kFpY2XYjRSd6vaJDzMn+6NWi9ex4JrRAY+27no+zPhLn
nC+C8+TOvPezuvcw++eH+PgaeXHSBnFLxwQle0xxfn8G9t1+BOoynbOh3CLT+jMR6gav0Q+LFWr5
P7FqPBog8OgxZIBxYMNr+ghMD2ayEVSJ9fnXtjenmw+TjROnB7d7yNP/qbSGRS9AbfhLLAzBUv1H
OBAGl8pmyovz+7ZEkry9jQAPV3FoBjT//kbh3+LL//NrqM9GtJ8kKxA8CvZ6H+uZZgFxp1avvAga
SyHuGdTA2L76igXztyX4z0vx6kLaXj/pfCC2fn93NRjVBU2s9OI9FZk8qiPMI7ev+fHnafILivFf
D0atkEvBd0PbgRAC8Pv3q9k2fZkgz4aTWl07Gw4uxFqGUkOF0S3GMw099B3KwNRWQQSCJHP8GDvR
0amv2a2B4CBcVXZUfm5cSe3Bvq/hFqTtxUJu4LXnZM5LZ152iUvL6cuA4D/HIFW4sukPdaVXd0Qw
0PaHGhsAj1LbjZidVvj30Xs/r/Q5jIg7GMJOP6Pzm00RkBk9+TnKaji1GXHBQSPI632F4Dev4leC
Elj8WbYJu25TYdPqZLPwf4ax96NGaWxCt8lql9DN0XBLA8zkIpd30aJ/WZ0bV/MBUixfB2cxVFsy
Z71HQJQ0qavENtoxK5i7YawxMGgGhWLO3u+CCuXU/5Q8erZNPETfE5mfGRSdNcP44pS8beJBP1FZ
4mxR+u6hC1suWUMUJ1Ow6VbkkDlmBLvyE/X8qqieBWlvJM7+MkYSHDTwya0YgFgOddbl/RwWmWUQ
AOjANlJ2pQIT0GWIi2wM4YRYuk0Nans99EfPvY/6qMO6L+1Z3P0nb4mmtf1Ev2HraJED2q5/bseB
JsInxKfQL0CgTwInOGaqd5xiVzsknf9eOHoO4ZXnz8b96njzMoZnymZJ99BEUVFCwW8GC+e/jsCB
4rEaM3rph6ZdeLd7M7srvhYI+FLt25GaOR40QIkO0w1iaeOAzFuFmQGn6ShU9EXzzB5O0q5G8+bb
dblk+0SScCPCEDQ14qhUXiwdw3/cWm6/YlFPPzz1b8KauF0cm6yCc08W/TPPovC95YlAxrdN531q
VD+zwSaoSo5sCvEL1BTQ9faRolVD2gbchgvhKzalNUWfCOJt+NRtSpLHOvdSL87S1Dx5y2busOQm
OeVyEhe5LdbLWs3TBZWM9jFQvruDEZ+dg3ysbGrGk/qUMKkvEOcEAs3qy9C/7KrPqZ0DCI4cSA8h
bhInDruUlHAJvw47+2tbshwb0/k3vsk3J8Ys4+1C70QjfJaHos313VpUo31g7x4PyNrh41UOfv0t
6/ST68juWkkrva4nNLA8FHV3YF/SC4gA0T6LTPgQdFlPX7/Lv+dDn+yrrEvjRTbN3kui/ipcwekv
qP0r4KHYBpKHwvkABRwcDV95GXIee1Nzq0/gHpLvfVRWp3J20MxeosI7ZoXdPnUYzKz4maEsHlui
TZ/NvIavFYZNHOV1/QlXq/xgY+14BYUsyxFMscSNpEx3VOPQ/BiKIHmgeIiEFAzA6LtDq4fzjNM5
j5NbZPmxW5CEc4Z6fBwmScGBULAflllfCSRnkCWtDQSTIEqy8HOOevFyCQJBfxtcWTiHVncjx5y8
zpZ4El74Ixw9rBqtxFJXdQQcYS+dsXiYJ1FyTqrba28YnX6XhFn7ahdDdzNDCr0efGeboYm39VDT
yVzNpLO3dlBOl1S/rau8FBniiES/744xoolXCDBYsIEr/GK63vzADnRGZ89ZX8HRty6Igg744ApF
I16yqkPW00FMZt/hfj1f+Trt0SCBq3RenIBAzJFqNxmxiYygI9BdqblXR7fT7rW3OTFS6X3xzPIN
OavkLB2WzzTocU9p0c7jdMaDE2ZMKw4QDZpzl0n1ZelmcjKb9jaSJboEA1FuvCeQz5YW8pXOdBsL
t0JZjUJBjEL7+DA7TfkAnWtEq2Ac0+c+W/rPau5qN+5nPe8SBx+NuOD+6LiG1NxYeHMG+WoOzX3k
ImUKI2UqXou6gx0IH+KlafNNYn5ykHyR4WWHmthOKzu5kmiuvA6hP98U1Psn2g5Sc9FkREPb6jmR
auzPEPSCuuCU0asC/m3vQ/IzdBmKob/3gbMfCfRItEINCy5GHK/vwemA7TCZenbbBrtKPTunopv8
VyWSZ8M5+XlFoz889R3cqaKv0x8LA3LKxgChatLA5WlE+C2Jlezp2KJkC3Z5mi79CO/LnjwU87Ng
iJ6jBh1NMXfiU6GS9g1BpPWHZoLvYde5txJgwclmp9j3cz8+kV9asWea6cZSQ/l1tWHwiAoN3l1D
OfmcoR3PXjYTkewiD6kHIUl8ARcdwd+hKU6lp9Uz2C7cAgrkTB27EcfCF8MX6nL9fdRk6sJZquip
rtV6nQ5Fj+YKIZdjMLJBjbTHK6WluW+GRH1SEL+/iXIiOLj9gkT2UrN4qGndOWLU17MKzGVuZgG6
W4fNCa10ued4DMKSskd0uVoquUmSTD2sbpg9h5ROviCyPX5iw08vWGzB7epYIxgmwOVwbbwbOtxQ
3sYa2la4Lg1yu2DRjmtqtfclJfj7dG67fgcyxD4qAz2xG7VEdslb1xsVSX0NUKmkOlC3nyB8RTUx
u54PIijDC4eeH5Lcq7wLp1RQmVfWdytBT8O+WTy55tFuqWdy3T1Ujho+X+kJaCgInaoSfHkVdcmN
sbr0nipLdbZQE3+pRvXK38B4HHPnZajJYAodFOc5KoBfep2TX0Ut6u7aSvRmCGnsW6A++jl3p6k/
ZagDyV2UOcG1TFoVHiMbCTz0H8MOHboBOfmJfvc+jFZoKcU6RhB3RNKcW4t+//Vi9Qh4733bjJtE
1ESjB/agYy4b2dd30BCthwBXVtSJ0ChpD1nUqccizSdYeRBnsus6L9scqcrGA4SYJI51CqZhWB+h
wiAGc9pSD3sf9dD825JRa01aXpWcyVW1cwIyl51X62S6pVpSDDuhnfSTgX+xYMVQ+TfA9RIsBB1S
RHgonj++eDmnP0UcUd3o+SROaQOs6GIa/eDKc2e7KT6tYklcNF/n3o70lUuwsy9DSUfg1MP8Uvts
Gjz9FFlpWYDASatIxQofV7wAkISfn3IBaiZ2M1k9tItjrSfDQbNAkbh37RsTFXOzcxV1/NugIpzu
AcitezQP86vCRbESZlZ5BatuHoq7arH8aBUMP6rg9Z46TV1uKK3O9eq7cZRFOCJUXPjoqTZ6aFkP
Ie3NHbQNt8ZHGbrXTZnRnYVqSZl3t46IoceiXmj8BLooL5pcei1CuJ65LXPKpHsIHsh9p6iH7/3Q
zgJKYoVyLstUdbQjNaJ/sWvofvuQkM4WpO1gVxeJhF0nS9zgFmp2L05nqe8TJtd7gSC/e8IO0REH
aFaudnekcBlCh/TmgaLhx5H5j4sl4WTteh0uebUjkmL+w8uz8jn/RhDqQ/+QdRXi2WnvzBGS3wiu
ZofOxe3Fu3WsydfPNHPr5KLoQ/maTtPXdc3S5zTrvqZR5xUxx4T6yYDtOCRhok42m4dNkPAV7a9g
va4WtzorkesjRpbRruu7tYsDYJpQKGuvfsLkwYc3iNOpRiee+DqN9bcxTVB+bSvaeCka6HQYQ8Sz
52GTD2OzkffRkImnAACR2ucTtR7mAxMmBg9nvjttVz506NKHhyEI0puhbdonDesqPUCTmzAFbeo0
iFGuii5r9HYR4uyrY9kn3hMiq84hGrP2GvF469YtZ3ntdjQt23SgeY0KfYvYVzK9NvDATuuM8FeM
xl9V7+0I0tGhczC9BD9ogC4qk8TRYOx512PntZP+gLJm5NQJGFIAkfpy8Hk4tGgt52mFwP49oe/d
nwr6a3vFojTxupQKIxRcv6fcx9AiL8gvuIXkkV0nP+og8ne66bKXIk+dr1Te5iOgnejU2lF9DLqg
uLcKG1Ol2s8+Qxt8rgqQYCkHt2PgJsUXlOnGNvawEfgiYNBfaVfgHZsgnxzucoqjSI66PHRqU+FG
+nfHYVfcFRxLribj5N/KTARfyyR1PpeOMDcTndu91/XtpaBk/ELx3S23mIYenCjs/tZP4IeXdPYh
H0ktv8lyOwwvCEexa8MlfmsnWL+HysfaJ6aY3PqXjdfk7W5Q+TzSa1pbioWBKZBsr4gjsW/lhXcL
Id59y7JsLGM8tR0otlWQhbuS791R/mJOZEuHRpavXRTeM4CcilyrTK9gj47/6ji1ZbuyE8L+ysZr
VBwhDDVdWJDH92NXWBc4eLnPG27g6KwTDP18sbo7z5uLN40kHNsDJ88jOsugodrEEze07hTqT4BK
NhtzV93Mg+7eSnec891AmXGK86mav42Iq6oTi5JzmobKKL9PdK2mmI7cBBVyQgerx0WWzXVeSeaB
jf5AU2JKjnWQjdcSabBNJtqDTIV/g+UdrL4G82uvk/cyDlUFYX6a4V0JZIdtq7fP2gTOE921MAIV
RA4X+6PJqhPCsuMV0a8xh7nPMsSs54jUExSH1Z4FQl/WTicbEm+pba87KLhv6YZIYRLtZFZnhSyn
Yzr5tFLqcleUJGnqsB1joagtPeT7nYdf1/q5GXRT3rmtYwZEaoakJKRFfosrjHI0PK6TZbtFI+98
LdDyKp0+F68VsFEL+rmFZEJypGFWzvZtiXRcG+04bc+yi/Wa1QNEMTZcb9ln9K/CKtagueUCQXlJ
6vJ6CfHWtXeD5gAG5XaiOoQuHTDvSB+V7tAaRy9XtukeRRtFGwU2jmhUPM1964/HlFytucRDx8LB
F/7w5B2wlslrVMJ6em1PiQ33cDp1AKXGZq8WadnFfaG7kvcgLeBSmPVptALp3qAd3To/aitCc151
Q4E8WdRls/fZo8uUPb0Xa61uazhgu7GVRl0nmbtrlI621j14ga0Pwjpcg+/4ntizfwJXvbLeegdF
+i+6M5kFTTak0GVxsk0K47NFEI7HF51RUAhvRhLK+WwXmJjJnU4H3Zenle4Wb4str2iLNxHqZqqR
rhz10mB7wuNhdtOCskAA3xtEnTyJ0ety/+ADVM3Fla11v7TgkOAa8p1Cpv2x2+zdXWB67b4EhXTr
AuYide8iIiZaDSRRoTzlY1AvS0cVdqKSmu+AVOnKIBvfzDKvDh1i0m1E7QCzlJuV1C9Ew7zyE7pg
UxJ1iJHLPpIHqJdCnuj71S9dqKtnC3QN/iwt5LNYatbOAbRJ/d1u8GalS2OjqHdo/SHK9pMCpzLH
K/6rDxCG9PITZX+Fvf10T7F0uqAOnON/mohd6fr6tnDwfTh0ogasNUU0gjureiqi2QSXPSlcgC9d
t8h4bkzZnNRog2Kcww6bKSDU5fdutdGcSxTa3LHPPopLhFiXxwHrxZkEAT4vGSgnxKToPO+kfDnW
+6QO5zdrTeYFKcjU9M5jWOalt0c7uvmm8HJUMSKEHA2a1Zo4jaD5kR1IJxTK+ZlXTt9TrEmouJBR
u81uLbP0CE9rSqxjrZ0QcI7bo5iZ2LJtD3KxB0Q92uBLNSG4MOywWEjbHQXF3OOEGizDuQ59W+/R
2NHjZ6APwCZi1YGy24Hp6CcSJMcFV0Rx65xy8q5j2ZOHo0uu5RwbgVd1UPrVlZUOLVB27UGuAFvX
1UA33EWjA994ES0pa8xO8BZ4McGcWrEAW3fRd1Vf7PB4kW8rgAXmRhI9aMvezK1wgPGdbr5feNl7
GSVhdCjAVvywAC9RPER/+cYiDA9fOVya7CEoaniwAzim/IIMxr9SmALnb4RIsZzEJIvH1ojkFphk
CtXeYeRDs87A1VCcist1zee4Q7r5OcQe5d5AmOYRoLHRHQ7qlmgaYIM+l1706FA+DPZR0ZpLRJ9l
vjdgY/5lBPa+0NsHedHIogCeqLwnFF9RT3cb+7OvBgdeOjjEDGV0EPrDCoM29JYznEo8shGPnCB1
VQ0AeRyxImQrfAU6bWhwZI9TxOG53Qj7FKM4De+6BomXIx0i+qy2gFi4TycxEXqxqKMKM3YB8EKR
YoCBifYy3Ard6ZvUdVApt720C44AIbpPZg5GUMdjw1OCBgi+SpWhzFqTgN/11pbxDiHSOzE5NYoX
fplEwFFKJA73bOgFyCvKJfcrbj5DvPpdh4HNBMBuL+w6P6yYjVKh8IDTARupEVQU3b/NkDUHNxlQ
4hi95UtAtJiu57FReGf0U/g4IJ+huZzn9RwIcqpAtdveiipxr8OsKgNgQslSxwrX+GvLyty3BQ2A
qxlzp3uwelii5KH7CitGN/QZgmjZRDwKtQuMRGdSm6UYUKcKkSXQWR5WxF8lquvCcRfvOPrGe7GS
rJvPVK5K2OESmeMYqr/zBRFStDNqgBjnFoSJfQiMt3AoiFxYDT02pPWhRrzgU+nNyuCYwv48kZ/v
M6F6nAzpTN0ZYShDC7dNzmFVi889KIs0nnT1RQx1+1mN6FtkeUPtEUQlQKl0YspX6ktqGTRry2G2
dhaZx63S0HsG6i5fm1Rbl6pgUe/Raw/uRj22V6PXw/VQQXlDXSC4sBI7fKFinAdMg9R/w4JMHGZp
D4+TWtxLdMJwvi+m0GzZGtLC2EdR4gmGIbwYRNb4+zWySJxqJLxOyLRM1SNsWUjiFLf2iqmOq4vw
EFLAyvu6WdoMbKBxPmfJMn9GK8OJu0HbUCe98lCHFR4XYAv30pPjMwoliIpC039rQaB/tvkTL7aw
BgFoZX2GcxPezjT5T900supC/QpAebzvtL0g1T62tsM6WO+j1EJERznYzbEfYBmkw0HswwBwCn99
Y3pX/aug2LEPZw4qfYtFQTxnTvtihZV8KjI0UXaSqv5l1zUOrTCQlqiMfls01X+FGxP1IPXGBlXW
054eOCymz5xo27p7VHJopXc3FllPlB/CcMMmqR7+MyCBeSkwI4LYgMzGnVyA0iwn48LVcPeitecx
u7R1VhfrJUDuZXxO8tl437xGtuVF0Yb1KHeJVPaI99LkSaMIXiVoFnpa4COKyMl9+//YO7PeuJVs
S/+Vxn2nwQiSQRLo20Anc9aYsmTJfiFk2eI8z/z1/VE6VWXJp+zr7pd+uCijYB9byUxmkNyx91rf
WiO8EzNlowOXwasTVevjoZtGupgwCkdrS/bD4HxRed5yU6nKJB1T7mNWqFtr6jx0CmuNmJ4AQQvc
4x45MmU8qqoJLzQXDTJ2E+zBEjHxXa+0CYYwA02EepumHKaEGKA5ChLUQmXgLyJy1iAwl10QB7Ne
nXrDadnCRMao6vpTAbWJlF4GsQ77PixD0RhfxnHRgN0FUwNYcqOXRtdUX7tk7gWk/Dgoo8kbCpOS
DA5UyJ1h7+Nnjl1w0tPySUwV6G66C4MRaNF9B4RXWiuCCRL+Di28rcYzrW3YMJ/FU0PiLOEZrmP3
29+M594aRFCYYqB28coy5ESmh/Dh7XAu19lzxGPpPkFeQl31OvWWKrEYP9UGBKh9Pzg9TBc9M2sJ
17YGIpKsUuYojdca+WjfxS+Drl+/r7fTZd6WzZweuyqpqwwPmRW9fVuRNWFNCiL7W1KUy6AlexV+
ADVKWYhawbjsN4PKtzP55YjYuDkbi3eYke+CCvhRk0HT0Gl1/BLfs9cj9q+qGsPKa0bzwG3MDhFc
rxMK5YVRzLDy9av4I5bDRfRUF03x3P7P5ceeihIDThC2L0jVf/3ptsj49ct/8m9f6M3rNv/r5UWC
78WCUHjzh03eRu106r7X4BcaACf/wLou//K/+pf/45W98BuwLWaKRQTy73EOfJiQ+X3+I9f2rx/6
B9cWDC3IBhsSwCIeshQqluF70/7nf2iu/sFE4OJaCy2AsbpCjJMXzAD/8z9M5wOFJB71xSJPLsey
+Bknv/yV+KBckg1sUP3s9Ljd/gnRQbxdXJAAjSUMAEcd8w+MLu8lKASiQEhKGx4wpcltz+sJ+hz3
NU71HYkqucrwQ05ZcR4nQhvuojE3DyTmhIQyNfSwHu2oz6VYAy40+pEZgponxmEAD+KzQGK2ZVyz
kNhoKdXN7ocz/Tegg+X6/2F4D8OQN4yVnrBnCU7r/Tt3mo7UzXquz4xAH29EiHXUGmL3nP6xfjlo
E0PDXx8QF9JPh0QEJmzwkwu84Cd1goYRv1zGyGdKuedk3ED1o3MiFPJHtm8o0Sqt2otaLz+7Q0Vn
2OvMHkuaqzr6D1bAs/FAvDiEtrm3OSu58rt5J1s1Xjt5hHqjyCH88twUt6kU0P1MPwc12ghaAwFP
1x75tw9fqqqZtyBopzOwDQbq4TNN9TD1mKuvpZghCuBqaxjFLDA44D09qgPbj7M1zg5QVYPCxeIp
vpHKy9qm66BpaxOYs0je1swsUOcgw2S6A4qcfblbb14YerWDogW0TASljljkIdiI5Z3rtJPrdRUG
8lYIDQJeZDd8NsTP1WctnKDngUSMkHBgINgYliw/QwsCLYgVpwqvxjDjHbmTZRyov8Lxrq6sEGFB
xR7+lhGmaM4kYnB5OScDIHtlT6p8QEgO47BdoMt2QFIVmk/aPDeUKBLYYCoXKA/GkC+GXJoqUTPy
fjDcjcWBrRMC6p5xxez5SuPQaQmMig4yIakbGS+Pk3FeAGC0I+LwmvhJxhR0UEgbNtmLRXRqcusx
HgL/Uzcp91OP6X3BFYo6Q2WsTqFCwO3pTcVJIn+Xb4EdaQtiglFVuSdkAw0j59Eg04JufITLOIXu
N1ptNX+c5oKvtZeWFGcBpvLwyMhHArbn5LjVgoF94Ty6lAwgNtNWs70ZjvpFGBCprdEVZ575rzZ5
hRmFaCeS8Hhqu/TtVrhJBpu9hUw3GJSCdWpVgnbD37bNZ6srHoO4tS5eWufgC8Xl0JfptWEkwaOk
4t9jJTVpd9IMeMyDpL9HFIirScwsWbpK4JWGvl1yMQbOeJb6xFnKUcFnswrb/YRKuGlPEEMXkGJv
s2x6yuqIvO1M1Vd6Cztr21iBlqde1iHHZ2hu4k8w1jErkmjNZQy1igxifp+neOrKz/w2i5/LcRhv
okwXt8weQH3SfLYeG4mexQsLF/KbXL75NCEJFlDkwHcL6R886GzDveTMcHERQsVFCZxgQGaqs/d5
WKhyNw63+HqjzTZ3R8yWeGeSVGfmTUBCSU0K7Dbo44LhqS/Ha9MA8MYWexrPjbzj1NtFx1GIoIPe
Kbja3M04xpwXiKf0NTqrLs6IaJL1LTtlTfukdfZcnbey1urraQSGuU0ng9svSrbJvYtMRpE3lH1Y
RjOtZuROb+4wk9IF2JPdCO2FlhKRsgxZBNyXBV5b6vgd/dRJR4pXn6unrChuvJeFnIwaX1yhsSFa
q365KJDZ8yoMsLmHUjhDgO1gEXuUJ6F6wO/YyavYd7lROIFIiieb3ReRzA7APXZfHJN9A2w72w/q
+AttlSFgSNJBT6VF2Sb3NXcIEXqjP1v1VZHluXIYP2i+u7GJOqk3MhG8Egq/+Iiaje+8TdHMx2Db
xnun86vku2XTV0PTPNHo3WR6L+VVxvNnrlayiwN1wLNGHB0EG3DYBxTBc40me+EKalGgf2Ez05Am
FziXuaG7D1YPj6yYBZLkYBw8sWALpwVgmCwoQxbGMrwDb2gsoEPjhXmYLfhD8UJCDO3M2muU2sN5
YcZsqu4D6rFma5aWyuMVdRRR1im8RXp7+qfGKqVnZPoXaHX0EUjpxukBsjEKh5HxayKDr2nj29/H
wAA9wVj3CnXoeTfU1bRJ0no8qcIOvjB1zTcZDymmc41xQxxh/kXQVN7SCgl8vJAZva3WrtnBka9h
l/BBCNdO0gvYIOmdjBsYfnrTbuclmkTrIXcSO0p8ZDaUV+AasnMMdN2mI+fmxG29/BK7XfixN9Pr
wdbHeFfTttuC0oBB9gLOJH7yI/ko6d2QmU2AMgXGpssDjNzXaib80k1wOpjRipzJnA6BbXPb643i
lodO+ZCDfQrX8dzkWyfSi/tQMX0TPHoID1UL3pOB4HhZqhFELqPZdeDbzTPIlpo4UFzvco6D7ZBK
eWkFjc1gHdMQHM6JcmDd1LI/q9j/75yU1Bwvxld0sMMRG6clTrFflDtgPN0a81r5ECd1iZcXp9Ah
n3zRb6YMwmjVmv5Hms1qh9wWPA7zU6y92uxsp0mpSw3bzRk37Gmv5znWR22Z5+O8IwwdeFsrEV9U
3RTv4SmpW8wK8zddT+Mzl+HOWf3CXf11hfJTMbeINPkf/l9UjUDu3+4U2DsbDqBj/zi2Zb2HqAOa
azB4CJkaPsNY7wvcrDAsf33Ud5rNBSYNlhmgkaLSZZ+yVE0/aMZNdJHMESz3+EIPjsyIGwMMzt9S
q9/uvChVOY5CGkq5LJFsvvd39wwwusYNULng9ueeqtfcs3NMMhbml+A3xd7fHczW0b3aFMgE6L47
lXAj8VNTBB4d/JSbogjNQxMq4DER+IVfn7+fC1kgTA7njc0dcuX3jJeKEPZSG3V1NHAhXQKBxCpO
M9JrFg50Y5OC+cfHE+xDBMsE4eJPGm/hQAjJ08wigTr0P70+ggCz8sSwkA8P6yaaOL2/PuZyut4W
63w4GL88VJh1/lSsTwjT8Jq25rFWOdWVrS3BktxQeQLn45IQaNJZBuma9fxe12IeH79+Az8vUgc3
A+eZ2deC/3onbC/QfOgjqsZj1xEgNgyacRgFQTb/F0exBYpwJSwQRO9WDZ3UgSSbRh3hntb7KSKw
zHawOf75UdhQ4klR5JLA0Xh7wanWkJXF/PXoMpZcK7hhnhyJ4vz1Uf5mWVquaeh4XyB0AKZ/e5QE
tTLSx8I6yoURH9Uhi6KfsF5tXpC7WLT7+Tdbup/vX9zTl6vc5cD87t0HgyqM4zhV5hFgoHoQhE8f
Zx204KpLC7CpKDihfjczS+TXH/Xnix3HB0AbwaclreP9R3XlEOlzaclj0nF1+wX3yVbRzJ9j5fzG
LPA3H5HFgUoDqQpMrfc3Szsdag6VSXSQ5CLRPS3O5qYtP6cmCyZZdnDjsmr+/POhqAc9t0CxrPdO
ml7HbhwCCzy+gOzzzDQOqe6EOzY6v73SX/pyby91l+4E7hETQ5Dz85UWOrWjcz85znXjOisc+RYB
o7ae3oANoMUfp2EOsooyeRyo6wZqreayr/oRsYTWmGwuCuuRGNPmG8QEg6pzztPw2kkUyWm/Pi0/
r/CFAYcDgDvSgmpc7hk/PLjA8A6IEnxWOKNrw4vg/HxeUmYXuLrJUvsvZFi85Pa8Pzt0EPHZuIuv
6705JUjpl8AmY4k7BD1sRqTXcN3Hsf3m1IJHJjm+y3oHH3JZdfD7+94iUOEl5aNqZJXuqqCbgS0h
ed7hHgQ+/+fnhDsla0XAUgGm8vacIEQOZ3JYrSOKTopu3Yq/iEAzCF0gO2814Ab6zZfw07WnwFRy
NdDKYYma7w9YRc1S9E/zkUhXtKukLCzCKLIleLKzG//1p/u7g9E3wkgPyo7HwbtPh2SbgLnKnY5j
AAA4zhO4/gBfQEYAgox+c7CfHjl8Mgfxp9CN5Yn3PkQkSzRRNr4+HZUPC4TytWVlcSGyS/z1p5Jv
W+VURorb5VI8WHw4ZgXvFnJqhNGI+WKgggAPf62zh+s8zWna5M7Xirk5K+OeTogZmM456UsIn9PS
Nmqw28tjsKjGGyjc9Am0gc2S14iZ7BG7JvICftRnl66XsUWcvGzPKyKzmbYE03WbF2Dn//RGTJ+f
8o6GqQvM5qdSKMrJCFykk0c5TxgklnSXbIAmEujTH1ddHIo1YOLaoKXHKOftQm8DZPU9qZjHGp7Q
wQGHhGSuqNyNhoDvzMzH3/YPl6fXD5e+yWMNLiGXvo2rUf/pW8rnzBBVbZlHVY3m94UtxBDddz+9
NESwstLVqebUuivGUf7mIgMD9P7gXF7MLUhn1SXGOGvhB/1wrzNTv43MIYqPQtBJmtd67Kik2U1q
7gzpDaPvfFUiScw1EHrRXL7EnOVGHUR72U65v5Iynm70LqOLOCdLv6aq7WVj0cHbQ3LAOqqha8W7
jte/Zsqq5bzSEFlE5y5qVEGgWXFCYw5ObFleqcbDYDe1tSiPDEsZy0vVjNcWOunOQ+VE3y+hcQQJ
veqJo3CCAZAGDEZyV3SRZCdGW/FlrVpth+hFXb/KWQsbyjddbOaQr5pW2tJ67jW21bmAKuryvE1M
W3jv5a2DEwnoEKmFVKEThI4y6qwiq6X3rfdD8WjMcV5wzQjgR15XilR8QyeQ0BTHFGV4LuEINEOn
IAmv+wkE4MYGXl4cVEGLcufW2Cv2CvQCsrpq5m/nyv6r+CRPns6Lmy51TVVyrcFXt6ZnuuUwghMR
1Gzcp3p0k0PgkMuDVDYLGcUjOD5PgqpvT8jU+EIkeoR6A5CmTG4KohPEuu6wYmwFpqMbnEzOeaAg
DdzYpWi+jY3OpxiM2Jq/GyrvzAsMTUsrakj5mkc94gf56NYj6nqakoAWTLStMjbPe85mT0ejozcX
JS3UWFUyi13TB6FzRcgNjXAnw7y6IV+YV+xUyAR6xtRxqMbFLDwWEBjQdM48tVwc67RwwtRo5FU+
9FZ7s/BgSMZguYTX7FdJAYcdM5QeAezmoe9rpnvrru3ByJRkfayZxLJg5oAVlOc9GwlpD5F9bvY+
Em+IcQsEaxR9dPka0OCUXTPvxpdQFBDudBmDTh/rWwFxNt05kcUCy0NHyUstqnk2vNQB9OxZfXOg
aDWEqqBvhrsKuiVkdfQ1dNuK8dltZ//amfvx+rUFB2GNNwOmQNyaTC4fIz8M/U1DfGm5f72slOTe
oi/XDA692HnMrYjWG6IHcStGEUZ7ur305mVrchuvlcUqQmzMziwEkg1+FAS+RBradF+nqBj67RjR
h38dzQiUxogpl0IiMKntnMI2H1FPLJ3YmvY8TBa2P6PQ6cC/PP5sZHP1dUjvyj63kLXM8GOYIW8L
B9LsGbxTLlPA3EwaoO1zYk2/N/FKuDKITk1e8UaETu9kW6ayuclnUY1fOmx3ZAylNsCzG6dwx+7C
GlNxq2KEivhU/Gj67mhMMjYxbjjzBAOBLnA4URsbXH8IgngeMwaAhx/SrmCtmExzEq7g1rDvKcyT
NlghZVmQmmnUIyGEhzpn9Oa11IqPBKTRrZ9SmpJbOmiz8zkyY9M/Zro+0mqjQ946NMjmro+H1yf+
Hw1K/19GoG8mq7vvxeVj9r15P039/3BOahPF/kPJ8hP1Hvpq/v2pjZ669sdJ6euP/TUotcWHJfaT
64da6YVi/89BqW18sCU7hH8OPX8YlMoPTE6B11AB8Sb4zb8GpfoHGmkQrmHl25hSXPEng1K2L++e
oGAF2BzqAEeBMf9cGVuSeY8qon5fwF1dS6jcm3DOXc9q24dJJV8dIgIxXM3thime6xE926zGcUqO
Dhkvnt46t07vJEcNNNfF2KXnvbPYEzR1KauahaxrObOHHovNovtDTTpvTTrF6ypgmWMbdbelq0Ue
s0SXsYE8lX6vr1H2oNs2nWQjKjSZgeCYOMR6LybU18PfrK/jpHnoU/e2s6KCh0whkaPGX5VW6uuU
JzaS4RmRfm/Xh7KvH+jwl95s9QZ2GkvbgH75hETqBvrk177m8MoqH9Iiei6CFjEw5mnPVvIkQgK1
Zc7ngb+IH6iuHpSIgbotEeGDxsfLkTZ6I3rpda/Zh7p2DoAP2o3fcGp6198EbQZCMU6eZaKNK6U4
lYVTN2u94kXTnlPA3eyOj8Bp0J1DFjXN2q/5V73Oe+hLU9uEuABADMtiH/Oo3xYQndaqUvxtYp4G
p2s3y09yJ3BWkYu6eJYqXwUTp6DEW7qxWjGfgiI9uVPab9JmubmgrTqzTB7C+WDITVfxhoxSJWt9
Du6AQyD5t0necov8ecqrYl8ZNUYSf0rWQzJJxoJp8OSnmuA8uLeurrcbI09Ljz0OaXAolLZm6zhL
jSG9mr3mLS6QBKOSwqSmpfMW6eu8HxzOntFw0MGyD47Qbl8WSVRRH09m1axLm3UgJuOU9Q5iJd3F
NCp6jyFK7yE9P/XEvXhBnJgHQ6vdrYiRjBY4vo6228pNXy6rqOXfUrZeRo1IoB42cmP3YewpXy06
XxYW06vSY+JwyXp+ph5hnoBRfJUO0VfAAXz3M38i/2VcQT3O10PrIITtC34m4yw1guaUtMv5gu2l
69VN/fDyfWcB6sc+ZVlBiCHtJWTJMGXjq69QVnbKSY+6CJ65yFnVRImtnJDV6dgslWK5FoKqne5S
4OIrqsGvhuCNcOU5q75Moks8QQfbtG8Jpmw3AyMS8D+Dfxzgg12ENleHazcPNi4kJgx8ww6Pg5XD
1fhyMsj16r1B45+WSfYVfJHc+JSURx5yFsNTFm2aNP5xyl1xgzKy9MCvYrmqCZgx2rIEgCTlpk4K
fZ3VJqdU73kPQdicOY027gKas+dG5QMaJu5uk+BvhERrYOyLc+TABauMLqI3Dnly4UguVCSf2DT7
MN0kU5BueOA+62kfnfrQQumwLJB4nvc67Cvkhyl0yIIIbuzyxUrP+LrN0E2OQajnu1E3kg1eDy7D
xCm8l+9Wy/j4mp+fK5hp3EJYAjmuBA/HZ4lClu8PABBZi2Xt7hqKCiYjqbvF2p+ukV+X3ssCWFY4
l/gpMmeMmBO3MRfB7cac3Xn/8jW3HQ/3tmYZjVg6Nn0s/McysrS9FfJRZ41jIYTW9tD5uHuhLAYU
wlcgkudgGV+5BlcP29HIy2BbejIX/lGvu/zcjhDmW6O1c4b4q4Y4YaXBczr3E5mQjsUV0c26tg8s
rtNitsT5ZIfu1lYsshwo/bmGAcCbc25fCJwf8XM6KybYq2g0iU1K8aJrIy8mht4zG0N5dqsbWK6s
ZlXJpj4Miv6rndMpHBk67/WCZC0NjhwqCWbv/sBXp9mJu/M7eQppFuxmkU+7kv7tBrVN71kVHxtm
HxvrTnAV2WWxJ/mN/yOF7fXeJN1Rbl4uWpxMvacF2i2vHV6TcqKv2UyeJPPvnfI1Z2W1+DuSeGAx
VWO5bRTWxqRAExpWen4+KnO87OzkmWwKTg3Rdd7LuUZslKyTjJfEtOluzVwlGxIRm7XmWNwCTQtt
OYT1a4QlhJgVdKAcv3qubP5z1sWbl9AnTOLj0dTSiIKrfnJwpG8ISACOUdmfssIsNolGST90l+Tp
xStjoK87RSONHi1tiNnCQ4BHPxnItM9HjWh2UMnEfyyQO4UMSm1cRzSg1+Y6/irjYlyLMnYtL9Ll
rRXg7mqcoYwvJmwZxwjgrbPClIUDCIOV2W0W6eUqLKL2mopY+cFKiTSwtzWWlNibEugA4+TWzWYm
YFF4qqo0Ehu7RzwYxbfG7Z9MppLdKjDG5NmpDG0mW0tDoOtxYQx7tNXFFgPP6JarGim8V8Z4QrPY
7LV1wKMIOY7jX7hDMWtbGmhDc5mAQLYPuWs22R5kZKs9THj2vbAL+vTcD12jXdV1KpRXTUjBL61e
yQl0Yu5rNzmAOFIp1e0Ppdj1awPix8CY920J6hqGK5golb2Qj943h1MXYhpUPWKpommChBI+k8jm
cAtybru6MFhWXHVmxEr/9XHfdV/Nl+PSBdfp++k2Ks+3HQl3MiWpYGW3F8PLzY5r0IiSb/mgJaux
TJ5/fbR3nb/Xoy3wLmky9mIM9PZo7LtRvM95t08nFshSCbiJr20A+uqvn+u/NwG/FUtSv//wpfy0
C7go8vYxB3b0qr18ScsSLz/z1xZA6OYHulMLfmsZvdIC/OcWABHdB92kRkIOuYhhpfyXVtL9sCiE
qcjVQmkjo+pfWwDzA5kp6C4ZFzMsYz79R1sA410TjeGJTvYVvwym3cxTli3CD020EuoYedhTeGWX
IFe9FGIOT32IuNzJVTLtbZRd+RbBTxijcTDKi0CmmpcipP3Gk2UuAMdlkgpGJ3HtEEJNwPoI1+1p
rqW7yfLIIcAuK6dzePZ1eh/NZkVY6ax/i41gdEFbJmO30lGyTOtM63tjFxF7fme3rS0PDQb3/jga
UT1c1KXKNyENGjjzMp2QmKjkYmnkeKIDBYEh7lzvpjJaIYcjEDbOZ6gKU/2l7yTqGxmmB7Mf9Qmq
siO+00XvUKvjvd66OIMohIbcCjHlhtFFSovv0KUdVoi6qw99kcXcB6N8PPWVtpNxJ9eFdO+HfAQm
wMYHIVhQLO9qmuP70WooHjqjXCOtPw9R3tf7hVohsMUnxItRxaQx7hwa1VZL6C0FNUmYdUOx4Cez
WPHNc5b1uRPXEWarI0EizTUK+lidDezgnjgj0xn1SwyjAf/MfEDV1GjmmV1DGl/sXivUYwq0bO2g
gt/IUQ4XRWymkZnubUJtgUJs1exkvfAG0DKtsY+jMaRZ7rFp6Tv7bO5GNByzJxoh5LgZ8PfGIUbU
oEZGchAZhuL+DPVAHCnaDoKJxEsfj6DhNaZB83NvSHHTgGO5Tiu8sN/c3C7jZzcWzfOEPXIwLmXe
WBnCpMwXW9VGS8OVVp/9QG5fZ64qIEfnQAeSI228khNFIknoTeAGDlCUcwOMQXKCfFlv9CgjhjBM
hquGzc1Kj6KYZTkmxXoiCBr5pBBHJ05w3Af6vCWuM9klRXglonK8aVWHCQsLoVxHgGpzL63a4Og4
rY2R1eBsexLH2F5nrN9u4OrjGB71ekvh1zwWskyfJGYKY+sC3iFPtiLQqnV8zKZBGy/7wsYVx8Zo
wVMbQXqMsygWezPvvmCQ7dsFGG1da5xBa1WYZfAlqEHKBLGZbbPR0na9YeZrm8NdpMood2IW4ykv
WrELh8SJr0zh26uscoZulUg9OZMiIFF2kE1P6g/u1B7z6yVZCbFcEQFtQkaJ5yOmW52dqD6B2gof
eY9wWuHXbyEEX6qw6ehBmuoclQGizjHxv4QkrW4RbuJljQ1zk1RJfuyEXd7R6760cts6LSv7CieH
vrZ1I9+oSlyQTzlhSCIp2jFKC+VTKWvOQKk/F2LSrwoywh/waaASqkyEZX2S7ptUlaspUsEujvuF
Id9Q4VRl800O9PFLVbsfA1PDoIKs+dxJ7E8gza5yIyaWW/PVOe4P67yMKm0fx81wb1XFEK5iwgqI
6DTk58xaMiU7JKjkoKW6ccNztNsI5GXPmu0wqW45G9tkjttD16ZPTPLYx0U+RYEGYhfodK/Mj6VB
iKUn2fg9mc4U3ELwDwAaJLX1tc0KsjbdhvyNudQOCBHRwSGmXlVdnx6IQSuOyYi5yoljaAg9XXED
FvMe3DxO7pIKm+0gXUnga9TJdtdGZ8INu9sWW6pHCnVy24zViWVd3DhyOicgADE4hrq9ZodEHjhG
ZR9xdCIqg53sfBtVHl67qRPte7/Iv7GHcHF7Iw5dlXQJFWQBE8uWLg6+im/ajG4FmxF4/Kzuj0Ir
ymwlhknuXTzXWO3mO0eP0cCPFmwE26ZqwzbGnb3TjS90IUBN44Im11aY8RqZj/XZwmtI17ycb4qR
2t+06+E+gW8KUSAuLmRa4jTs7fGJvUe/weTbsgcaNC+xqnlTpODqRjQ2D5KB0tUsIveqH535esqt
Yktp217Lui7PfNo2H21Rk47aVHVCAAccu00DzvGRTni9NseuuIlxWrdsPUMDnW6nrQA6Bc/Y5vV9
3uf2Z/TTxEbPLC2Qv0Pqhe3UU/4GIFfygju/M9TaynZ6dSErksW5Io2tGQh5x4i1PHMGKzwWbl1e
VwIwQ8smmDPrhtP3aKrbj4Qn4E2tpB+uG31KGQWIJvP8EWWuEL08gEabOo8Zwfcsi4yNGCGjIx8v
LkZitD0y5etzpMbDKbW1TTcl7kWFEI/I64mU3IOhtOQi1EW1hnwcf0mbXt7GTVpe2KUzfdQH0SB8
VKF7Axal3fdOOx6K0Y9MSATm4JFJrF/VdBHuM7eo7ulS1Nd5l/qfysSPzroR5WM4OPOdqM1pQxRv
vJvqfoKh3VYrXeWoRk0+beGNrdTbAwmz4CsCu7vDf0FOa2Q2+VqLLKSNFlujikiha6J9AoOwKL84
Uv+arZclw3RGfBVsgKgWEs24aXAe2+HBHG0LRDySRAxpfejFlT8fRSTUk+T1IWT4eXSN/GjwVKy7
9yTsNnvdnHnQO0QHpasmaKKtihLF1rksb327x2WpMaCGCeTDEVk7w3gOxareNqWJ/vKl4vvv4vg3
xTHFLMXkvzcS/W8CafLmsfmxOH79mX/4iNwPVLLUn0ijFM1sne3UP3xE5gf2NaiKJJZry0G09c/a
2FAfrIWCjiqTwpoWOduiv3xEhvEBLwv/mi3fX53zfxip/to04sH6t8mW1L/Uvj9MtymH+AV11RaC
KhwFydvamDAZaZayMw9W6kAjs+Cv1nnb72bSm45pUFn7WStITiyGYfpmUfaeW4kJMQMhynBTcLNc
dU2pPRIfDqsCy9TlDMV6mRlFbNkpaNdBY9qXYdo3N1PcR7dZY8HTQyx5yAIlvhSlD6k+tuMjg/AN
aYXV176J4/2oOTW1eDyMOJa6cn4idEND6kMPjptNIj8CaE2OGHNzhnpGuusMtqF4pi8KS9JtT328
nHHG3K9vAEdFGfO3TFPGWmqBfQS0D4DOT8eronTSXZk62I8ajABgekZ5GrXOhXGY6BdiigBbwRLv
V31hVFtpi3QnChk8CDdyL4WWXIsRVoKP6wUTf7EWWINWeQUjZaVXpfFsTBPmdIariPBREHl1Vrdw
QoW5EjHGIUIbqZTrNOp2VqqX3yDpVVujJqqliphu0lNM7iozVuSDYc3aldkY70FMAvw3Bwg89iS8
Fs3IfeFEPlbncDi1RTQ/udMwPYCXME4BcMM9sKj6UhnxeEJeSqQBzvot7J/uTCef42tmdOMayom9
Lfu039k4A9YCmQ2d+zwlmWNgxp2Y3TfNNVZRbU2ewUOC3FVGitq46UgaYvRYINu2/IssKbMDCqkD
rvRkjSl4vgcSWe2qqreeA+AAAByoAVplDjvyOfyDJInzmjjEWZIcHtMmwZmqbRjcd2dQ6eJPwRS5
n+1KkXcWqRI+jxo+lv1Q3bq+GV3MutIvhkYHNtIBXLon/qk5jzs9/WhSdu7wS0t3NRAHtGeQacer
BEXMaZ7s6CIIzHk72Ta8Ja107BviNwVIhxYdX9QY/UKm1K/dmrXCxITGfjyb6VMHMfjSJ9t4D4rR
OFMtyrasVJBIHDt6qIhyucyD0jrh6p73Ix6qS13rjTM5WAsevgiuCIJobuPZcBmpNOkh07pDmfsL
NSm3HOZJpfxMZ1pdVLRrD2TSlBR9KWSJDIrQls2MdZWWw5kMB5PlWNV7jeZqFwbtY9g5PKEmWEgb
Wfr2Y2UM361qzA7BVMJWmzLrUFS+ubUdOvoTLoxPhpk80bsu2UUEpvxsO/lt0Rvzp6YpJ3gUuX4q
kPTnGMOJMSCkCo7SksZ6GfbCYmOFD+gRiF58bdPmxXrMCO4Jq3G4y/tlOjNH6R22ACxbDC82qBWz
M/wd0GoNIzpgtVJrhyyMj7bRtBBYiGdctYm4bYv8EMhBHQts8DnIbA9MLnvtKI2TEyrQ9Mby072a
hhZp1pwfcKDjlsYDhsPdNT7TRo0ONrEHW3g81dpucEn4+RjflI1ufp/h23gGGgVvDkFogh1JHmDY
jnfMFLRTKbPC4wu1yVTA0LOuYGwgZhjxKKjqrKp7J/ZcF4FFnO38Btod3nY0femp9/3+AUsS5BdE
PKdYJ4Akp3nWeOmg95fsruono514J6a+xl5l70ACjZs+FR2jL/RNDy351iWdrTlFp2dPBZkEU3A1
N0Wyw+OJp26aLNur+1EtTm9CAwIydhkzNuAlim6ZY7n9HdnyZrxKExdkRB0A+NKaCBNnWbPtKqvy
AikQES5Ce4hlUjurIIB4EKWuveIOoHtunSu6ItF9AvMAiSksh0KPceWwt/yakodx5hehe7Igohya
xhqzFdTC9hS1WrK27Rz9edk8qtgedwgPnWsdVmvrldCuLpEk6p7jZ3O6kk6qNvAf3U8uT41L+rbh
fe2Y0Tl7sC/u3Ko9T8SZ5kXTXzKvYNvRD/F5EyuiOSbNPc86s75uY7+6iPWhAkoRpYDHshIBDe4V
4UI0mmVYbqymMu4RIcm9wnq0qX2n2IZjLL/PdtBd4HcoH02qUB4uECcfwiyN7lop+nRFceVujdgN
dlCWoOZMweBpwg+vkUYtMQ+Y/6l9x496x6nPQ2teT1Nbbprx/7B3ZstxI1fXfZX/BdCBebgt1Eyy
OIqDbhCUKCExIzElgKf/F8hum6La0te+9kXbYUdLVYUhM885e69t+mfUVfDpxpzq2/LQJ1iZoUA0
L134Wkd6N8VWvyuRMByyYK4/5T2IXbrhzIWi+SqjHt7UA6HW2B31GfKLVtrg6RDqyGo4GUNsHgMj
zj6DbmCeSD+NcR3bbcIrfkZibr0HPU5gWyab4Clz3WRdlEp/xGUb7VmZxCHqzPVkus7V3Kfa19r2
9GNNYuYWKFxLt6DMD46tkS1C2MR1Pin/U6z8aGswhr4VQwJZaPAiLZyAB24t4TWnZpJfSlAtX+ni
sPz3TTcz7R3teDei3ljPdK1XZqudOaVuAuopm2QkMmKJc9doCPUwWoss0a+xHjTs/WkaM+XmILJK
e3iIYWkF3bWMZb6vMP9hQa29LFvNbQNbyIt8+Z3aJDsMuTBXBLdq5wlsQtiOxdUwlNm+c/onAFPx
irWWaaTfq/5L1rlPYBqf9aj/7uXzE4mxNyVzkZDkIuZXliwODeiYTSOTO5PB/bEWnndHIWHeM5cp
v6KEHR+aiD84lJhwn90EBVx2rGN+RY8lr0XTtcvdEdbnBUctmCKMXzPd2SRm1dmQoxJxPqKUALYy
9v6V7OTkPrZu9L1nWuaTZ6i4cWCHzXqrwU8No0rfEb5UI+EBNoH9S2rVU80CytkrGNbGGGVbyUix
OKLHaQBGpOaaQ152ZsQTXQyMek/O5MjPOla+9CoaRX7mCcdo7vA2imiX4ymbyxC4IPAoGjpO+uKL
sdU+OTIanQ1VH1PXSgOjeZBeYq1LTWfAwLh8O7jtAyWPWjUjU3pCPjHDxfYDBAO1Z2xFoFvR9Sf+
zUUd53GcxAybNPZ5j4kGa6BWOasMeOk9CDFtz1nkUznTwhOu6R3ZQbRbgdEP/nBuhHFpTKdBxPLU
cDePM52mTiTqecntOTaBq61aW+t3RjlOjF6X4xb5tT0Za1ZzliSHLNoS/0CAXRV1exjUdphJP9nR
y9LDKbKvixnJGra/+DDbMb2RKIqOTWEmx06HtGvkGLDAMZ+LyAWIGXvyc29hIgKCNO1QNiaAgloU
p4ACN02SVxsV2TWTW5GxkUU1BFFu877XayyZuVnsHD3Sv9s9XJOwzmo4lCs05sYLo3HXf2j1vvTa
r73tycz5FEnQbF2YyDxBTvW/Iu4VKvGbIs4k8viXVdzpm/p/T8Bu31dxf/6hf6ucfOTN/jt6w19l
nBf84bnIi3hI3wYZ71RODrUalR29Jw83GhKpf5VxNhAJvH5L4qxOMbdUeB/Ktl+WcT8WcRCxkOJ7
DvMNUi181/0wJTMGVw66HlcHiJLIvbMydi6tRtUn4jX/8fyPz0KUhScMex2V6DKXfDdMGTBXY3cx
ysOrfXge8L6lvRXcT1yBcynn3wm+f5pzUpPqDI4IzbYx+3ycADaaxXzd1/m8YnHDK71GXpyOs3Hq
RgwxhL2jXAWbZhATiu3+XTX/N0NW7+cL6+gAI5CoMbLG7PDjj5Wa3o4VsWa0tbrupcgLJKI5vLDz
yZjHG6zQwX1k6r/7yT+NWBF6c7WW+e5CClkem/eXuGvpsSvfY1cqjPEqy0X3AuEAwXawSFz/uage
Kgb6cp2Pw9mko7tbvtC7e5pyDgYZ1wR7oUXV2VuVIDpmW74FjiEa3KdfX9aP+BLGug4jQQAgS3AP
i/+HrsPUGmixoiVZoBol53c3Qk48vxIcfEU6OGo6nDR+DraEIB/jhvqxvC9rvBKhcDOUHpxcvJtu
Mlnzm8HpQabXoj03xmB8nEz/N08B6VwfnwPPYRgEuQWjCy2ZjyyfsiBrPmVv2zseE7U7rTCd6KyN
c51AxYqikYQQQx2hrk/5wsx2jDvewelm8ebviShx3SODeOtQTLBXYqvFVoIplWeJ0xtWidk3TsRE
0K4YdBPgQNkMxqkwIdiiul58RL3ZLqqLJoECMiHa2tbOaJwgmlFd9R48gxq+842xcD2iJEClPDdD
5XzxB6ue1i65f8OGhCgzPWssZ7zCIodwl1CgLNgjDdcesHYFpCctVMlDE6VkfEM7m7S4QiAmDOPb
cv6hnWPQqB8vOjsY7OuxnNR5qQvcN+gS1WoI8AhxgGMhaOh+AiYe8AVoqhuvAs6lPtgAWT/1qYlF
pdGtw5uwfhyG+smHAUDN0FZFGMj5FYCQAjU0GucZgvl486YDL4YIWoToxhtNasad01H5JHOC3h3b
cYn5OxifUO6jvGaczLHmlf5AycAvrTObZn7eouQn7iS6p6zh1NTT6H7Oe67jqwgcVKVx1+O8v5kR
bd4rCY/F1RDiJzFbPQU16vkJOYofBiOqp1WL6urm7VkVKaf7UFiJ6i+SbGxf8pTT08p2+LHmNNTt
rlX480PsUpk4Bl6UFIcFOVN0YMkCv98gGBcPYlDBvV+znq4Z2mDXLCab54QTp/1ctT4mgxjsY8z0
8DyYmuC+zgHgruwy4ckYs1oLbQDyZw0sOPJX62q86pkVqzVCFC4pb3f99MauiCvsits/ASjCsIC9
prAfyOPgtyrwekwKKka6y/VHUOQw6/VtILAedEcfpX8oy0A/vf47UCLLsMCtwboxi73Gb70WXjes
VUyx3Eui3+B38Hq4mOvrPUEQUXQGHVJHPNoqQnHk6Ac3GIoMRoqkmehQDnOGMqdOum3trPwiM8db
mog6ve6ITv+wheg8rSK6Cswg88TQD8roPBBGRGCj8m/B1Wu7Se9ThQAX9fkNDDsnR0fkkPRQCiLq
z03y857ovaqXAdI8WjUGfsmVmjjDPrRcfrFr8SXsWlOUAKn1rFppPuaFCqM1/fbB4Tq3d7UVCVJE
ae5FZTAR+p6HchEH0L+zt9BgrZNDME4I5gVl3DSedczP71zSX1+Ngtx2bTqh53IxuQjjsdVNua4J
AF/RKTAumXB0N0rINuY0OTifOw69Ns9Xq6wwDpLxbCAqaG/7yEFXvc5wfaVX88lv+vgF4JxxciEb
HstEuKdaLwM4JbM9nRulKpC2jho4UuALlNf13L0ECai+NfD0OFnzcAdHOyIrHeX+QHKS4XnRvVWS
jb02NPtTJ2I6sI18Lg2SANIcgfdeKgtvieEtxBHIu7z3U+a0LwKYEi1Tpx9v2OZ4lk3YJcne1SJ2
6Rlb8rR4Zx2jC+6LSSDq9eJF2+8Mw3jz6m4fITGfatuon6Z24dcNmXoeKz++Tx2XBbMys7sU1M9D
2qA5C185RJEObA8aE6awOljaVSCs1myj1Z0LiXJOUlqU/AxaBVbhO0cH4FzwMLe18bloNG0+zMLu
/YMFIdKCJlK3jDJhoDCkNy3ryxwPjrtpyuz477SEpk0FBp/gzhNC/jeJCQSie7dU85kH0l0dHKvX
hrWlpBG+j04ozfJy7M2x3862ef8xQ8GeTAnZHb3fnxkKpafZXwia4N+v2bGaTwRnm9GXwFcJxkES
Aavt7GPoWZlx1lMWkbV2Tg+k59IVUb2aGdU+Tp5f7RO79C89YSFF562iL1wzs53AlD6R/85ZpO4c
/9xSCQNOY+C2krsNtClvbRYLktrpEvjtxAA29U9EVbEtQJ6nKZ+77QswjeDceXVXZu7MQyN7npQ2
1v11PGrLo9THpUCJVxkny0QyvJKuyZqeBvw9A6EGO7cTwXmruDVhnpMqvELTyHd6Ne0ntc3/IbIF
WDBacXDu5jVhW7GZsd43A/5+MTAOGCCPYPNyXP+czA0tTAmbylcpm0kRWp4/XsGp5F1yFNJJb2If
BwGX7Kxotp/nKWXBf10CPdFjiCHfc3n0lY7juVMlkmfg1Pa56nt9R/oygJ+m09qX0kK3DCWlYec3
ZwkGK2d/bOECqnXxaiYinxzjTE5iDyeGibpm9/a13txOUqScJCJtKfo9IorOZI7bc5igj3UDZ9+C
AfXGmPMSZhNtIqgt/VTY4wUhy/jddEr4J0WXWVyazuIrTYqa36qGxddFj2bybmzIwy27hUunuiBC
PJYZhEwcEkSCx6MNhSEjVIXq1Jlucag6T64wWFinRkvPVd1Q2P59aoZNS6hlXfSM27zS6D71Qvve
NTIgq0ShVOY7c8pJNAhT5qjY9fy8YSeXQWfcWXRlmMM2I16mxrMxQMVjslxRyKVkMDlMbzH3+RCq
ioal6jZa7miKpuN5frU95uRYnDRDUjV05qyj83QYWMHd951Ivze0CfQq14mj5S0YTq2/HdwRzUaY
KBEL/ybP0LGzVdXkZgBHjuWUbKcs0WKDlAhOy/S8oPauPMOB5IaSeJPoCM3DCKDSGnk8MgiXzAoo
6JxBPBN7fQZO+ARVewjxzU0b/pHrETHcMU/n+oLbL28qn5UlG4T2OGpBctQIhyDgSLD1TH6xj03X
oNcPVi3vlcPvkO661IE/614AKL+NQlkw+fFZ0jGC9vTx8L00swEheBzloSKmnKZPbtyUIKXwlrBI
rNKBhigGzW7VuUX2Hece6haaJ/sAuBlNHjmgia1aFbIqfC8b+V3Lp8tgtNWB55qDQS/1S0Sh+qVT
TMN6oPPvtlOxH+nrbTgbR7dMyaZtyiZK10XA3ieX1NY7+2I0+/Kau82+XI75kZ2v2NlYsHHYWKhs
CncTB/lFn2EnsbhUl/pUx5/wnfVPTWVap2ooUtr6sc4BcpS7PMjJhB7wWho3nPygKiOn+I4YxaG/
BJSaxqMZ4C1dlcCPI3+vpTNzEszXJxteKqAgB/U8cZ16TjYvUz9MjOzA7WpiXskKInRWCPYrVsMu
rc56aWoH16J9f9FmOQ9pIVhtErfhiZyHiHsfjcg+rqZMpdhZOHavf11GLVXSu9kt0YfUUR62YM80
aEF8LPtnwsICdrx6Xzuvh37Uf+aqWbBnv/6cn6ofPmiBbDDa0XGqf0Q2YoTtMCV09T6n/Zmses8z
7mTb4Ly2R0AY7hKMcHxdDn/9uT+V/ssP1JFvYoC2wcp+qBIpyXOUNWO9H9Pcfe40WGhFO8JCU55g
/YJBNt24rmAtRkTCKffXn07f5uPVRdFKVcwLzpf4CLKd2pTuCfEm+zf8IiE/5p2/rLrpKymxi9Hg
rfS6oSxZTt4Y0FjcX7/C/2QXv+vY8aTR9PjPuosLjGIVjewfOnZvf+jfwgtylwMYkwu8Ff3EX6oL
5w/8ixBaeXX+pbegG+caaJV10yNVGzQ8H/6X3gIBM+0nmkDoJHzMHvY/atRZH94l7Fi8rPBcwP/A
qHI+ooYaw01lL2MgkY7OVCTPY5cRiQ1/cFrVrj086XHhEYXkVDdJPZWnWdHclj5sxLDE/rYxUL3d
pl02M64wx+xS+F1KuIkGtI6AhB3CNOvYYclZFQNzg7Xjjwxj4LMvOd2wOLeTcMTZkKvqXI+JZVxV
Zn5eI8e78irL3xXEFe4itKo7O8vRM1FWRWvEky6xGaI5ZLblXvTtFK1ngvw0SkMGISvSCM0zb6zU
56wgr3Q9MnYILdEPRPuYyLRK8nsqabMBLukPh17/kmVz9exluX8xZxYpOc3oYzqyMdkrdt9tFo2w
4aPRx57vBkRNCiYiB4PG/T5rTO2rqtiBvBoJnZWW/qGKiuZbPJqRxJ5XIysWdb/rLKu5sVtbHdMM
/SZ1Caqs0GIOSICjjlUJpCMpUDD+NUKmTrFexmdtPWtfSzdu0C3juDzR6CwPUyIfh2CUNzh0oEcK
f/gk6q67DYKOQWiuzc2XBcv52GhZFiCgIUzPdWPyVDGZQoTxSwaqkBdWpp40B+EEmReCgWieJciB
PjRt9eCaxOORF5N/yZOuY8tNuq3BZvV1Rvh1nujNpTbHzjFrOoIQo3k+q6N8CEvHa7fe6LfmumEg
xfY/oQPnfsbZI+IUZl9cpZ6/rdDardmC9CdaMQqbqnD5oQS54e+L+nNjMXOlBIXsRhnldwC3xEPW
JSILVVlbJgcN0jIKejwGEZLgVlbCtNA5Jjx7B9nY/UVvIxkO+4r502oyAOaKmT0ijwnYCFXLMT6f
LaD+ZHup70lqwryux4VJU+b4+utUlFeJiwHRlpN3HjfVvHbmqV+ZjV9c1B3nSlOzjCnMCmVriIkn
BLhOVcf3EZoRdxX0sf1FjoponKx2CIjJkTZWUDP3cz2DABg8EmArvzQIeXaCa0bnIlS+tqlFgXmH
o4rbICUmfeZr6VnZQW/w76uUEIU1gZLTzi7FeDYzm26xznflp6BKo0etcGPtGEkUihu038aLVHrb
r4Su+pthVlW0GWhZPnWIkErmWLK/NvpSfm4mIlKCWhnPWWM1QzhMHXkowBr9vW1lChmQH1B1mRNR
F4U12quoE4RW9JFh3VuDLs5QHNpfeub15crAWR+HHsXvvo5L/3NK8xz11TjpB1yewR3BTRUDW1IY
iSVBe5XDpG+rrS/K4hk2QvCpSewvmq7qtVs31oXRu9M3p2asyzNhVOWSa1Y+pnHfYpZo0s7jZpXN
E9Jx0gQmL61h9FfEbWpDXxDR6ATnwiSxqu6aa1hIARL3hPe50cmrmPzG3vjk0oUF8xMAyvgaCTJK
FnNjv5lVJ49ZZZCUp7dgcS2R+lwHpE4oG1jRGmvyQi2o9R0hLcmNOWjOrkoIt19rQRfZGyS4+pOZ
CYSuNovpYOr1RI8PNTontDpH/mLJU2YvWSZBZXU3DUJJLqxXpA9ZkspphTTTUixmUX+I4rH0F4VF
/XnwJjiMNiSevdQhF64Iw2wvbU48XyvHQ5PfGulwNclJY3GZRcCwNCWzjxbosNV8IT+7aiIBleSv
J3JnjQurTaJi06nWn9DCTk0UBmRMXYopiEgMM2sMekJFEE81TICGXt8SYV+jdQ/UWeM2eCchcq7d
0jva9dSh1SpxO4s2Xw9xEh3SjGWzMmyJS7S4i0un3zEqh8ACvGlYkSVG/osGrTQMOoS8Uh/nlxlV
dLEZDFeuK+JqCYIUA0hlHe39qBv50J/ZuXTLLrSZISUPsxbn5X7ybMLiHn0ykDNzJRrL6LpHeozE
CkZjpK04WLuXRgr0liiw5sYtcv2G7MGYcEtyMjw/mw9DrO4dgnhvJPOWG6yTkYmpIY3uKfnKR5p6
PuI5r1TIwOLsnumoySKleK0Q2pdXej8WV2DF5baNCyfsksyGd1O0uOBx46ZOQ0KpwW6HuGrCR2yS
dyV9TxIb2BbFiQwovq6baVuDSDYuDCgbXvXARIpHPX4OU9m9nMfOvHAcvAQkgnXRre037iFNMnUX
95qP1nmIxDdr1qZLMh77YtdpsjqfaLky867rW+zD3iHmh39FsT8f1NQ4OzDt/ZbmN85IOx3x7kpt
3sdGTjVE7wZ/SddvZBf1YGsd1iPGHvMZ+m3vIBJRhYVKr2Tew8GVpnUZVbRXWGSz6EbN0aFyU/OC
Aym5ReVsM3z3++oqBnW8W67nXVONxnmQzs2e5cLbpbLRLrMM/xFeIeVc58EsXlDMJftk1BTZDJhP
+Ry9m47T7E3XCIXUjoZLcBiMvr0n2xWFhUFOFO8T2YVoExv6zB5BpK2KoeLO06Svu7REwcwUQF7T
GaRybFPUbkCYjY1wEp1Ixdy+7LMiupi9YDy0bIywTUx1KgP/q14lwVejJQ5m5bSOfEyQD3zWVZQd
2kqrdyC4cMsmA0sNj59gk7Zzi/a0rnvbZEizqyjgCFJjF19nneE+mVXiX5rk7W26xUm7gs1pJrtZ
KWfeNI1pVrcMDR4BYQMjHgSHd6CzsjdCvfRNEULVDZ4SLEu3jhG08spFcNrukeRKHK0ucRYEVRpS
Pzcx+LCPBZizCY1DowCHoQy48hUsrNtGxuuRoeaEcMZFYRm4XiggJ6MojNX1bJhVetYRgFHs+04T
j05tOcmz6fKK02pbFCQN7dIY3PWbuMQwSGXvdtWb8IRH1qRB6b2JUtCTP3HsHR+yTCu/psNo3gdd
790Zi6AFqvidXCQuxSJ28SQWLq8foAehhHFRxLAAfrdRyKQoZbxFMgN9lhOEvQhpWhQ1HurMPRPS
HDF7vlF2oZ1zc8wVwafZoYSR9N2CPkEmUi3R6ihp+Yu+Ksn3TTV115YDWCHse1sgh2rIlLzz3b7Z
FLM5XwscRzQY3sRB/6ue/i96BzZcatn/XDyFzzmkj6ZMvr0vn97+1F+WTsP+gwm0jQod6uoiTv9X
AcUYlPyLRdNACgb4RcyZ/4q/gOpieD6+YMy6gfmqDfirjDL/QJ4AChiYLIXPP6S6GD85OqFe0vOg
A2Dplm3alHLvB9YI+6p6aRqfIHwEm0GRULWqrNQjqttTw7WrOdMxHdGDbXQ965CG2sMnekicEdqg
lA/vrt7fiAQ+TrPRXHAtUOuTMaOjKV7EJu+/jV1ix8PWNCDh5aQZM59m6OJVBG3ytuJ/GZTNKwTx
COtm4dMdkukSPxDNoK+XxbF8CbpOv+TvAGtt5rnxCYiLb0B5c6JvxqQZ4/bX3/gVkfmuc/T6jaGZ
LvhUZwni+CAYsRMPZFYwdScL91O8dsc5/zSggrC2HRJUhI7ModJ1gtwOioRLZNmU6dauGBqmk4yW
uxf0YhwOE6121kwHKlIKC0G/3WuwwG3iChRY1gfHouWcgn1OD+5bIc+yXNGmTVrNvUgamvC7X/+q
j6U1hmGbYSE3AhAHLKIP7SKPiTUx1nl7QhMS3FexD+XKztCEruoloEONeO3qyMgff/2xy7P2/lp6
zMGAwgIZ4lnkP5av9U48QRkf23Ubl6fSR5RiZKI/EZsSJrhu73/9SR/6YcxBaV3o9CIWwcaCI/zx
k+rSnmZJ5vXJr3X7WVIG57uo8zlGZLXY6IBHZ7bDCUJIypJb/O6hWR6KH38oDwoxFjYyEczUHz8e
hnlCnBFJ6otS7blIe+c5y5fv4MxFuyGYr8J8x63fKcIxFtdA5X0j2bM9KKABgCysRodOQtpCmHqE
85LmbFpr4U/Tt5pW6xpdUeGFTlDZzd6xABy+NdP+o9fF+PlGwW1l2bCY7kIrtpeG37sbpbu9UzpO
pFHvRMVzQqAdmgYt6xDb4tMo4yPIyuwLE736fJyl2LqEbSUh2mDve+fNcxVOUOWIRkuHb0ljeS+D
g070+OtbDMf741XG78NDhGGItZW3EzP9+2/pUqPoDbbli5RpTBT46y4QAPC60Qq23dBDlhulfj0U
k0PNKQTScKNkWt3Uu9wmpSDLZXFT504xwv9Q8YNKi+rAuLVb1Y6sP5Ff768jWUZU7Hh0VqSYot6I
0rY8qVprCThEMx3HBu0BkjgZD5mDKPaO2+U3ZhpfoS+1ICr2njx1kbzrzEKzaLjj8TaSiegAGgIz
FEflp+e5cPynSCdVWbi+cT4TSxaEihq2CHnoEmwiCEXosvvz2lAOfsV0/Fq3srvtddyfmGY6j4Ab
2eMzMc07KQyFe9bTDE6aImOgaekN0cKl1D73hVes67oluq8q64Mhg/wFvhy+29oqslsEMaNHioEd
0z1p+hBlLJ5jtGaXkjySja0akIsA/KBHOR70k0HFPoFKJvS/orUQitTBJS6IGFyTUXV7thpThaWe
MqXqvPxxLKjNzSaobx2SYnd9QNNriwJ+fvZdPNy4UyBGge2Jtxphd89EXqvvbVzXDhifDsVDGZtD
vB0ZKPByKDII4qH3t02FwTLvrGKP6slZsQE1FRe6GLxVij9KI69U4VqtnHFe2V0ewS/SymKHHXAT
23BZOH4bNl6WRmemyZPUbTFrB1hQmcafo6Ca8+i6V7IrCszJSwj9iwASYM5PrdLGJdQzaFjKq6/m
VKSd1az6ru9r/dRlHdSUY0B5sxsC5BSHokmYfKRmXt2+ohHTyaIf33MPInjA+oIhEoXvr8soYj/s
8kzJjUvJqodN3hnRJUdz16v22eQxeZnGPOjO3RbSDkq/CGU/xQR74dbVRBpdDrw6bhxKXCw8cLSh
ii0ikCZYEYZHFOpmhLUTEkiCQ2+FFR9qYdUuREtaDZSlCo9asWkjTgVbNNpk9vgzKoCwNLE3hYVY
5hlDC46GiaxG3k8VJ/53rSflBtRWZXa7xPZ7/+RoQGqOpeV1npOG5djKedq3wGgbQuRj4RXQ0QYU
NsBpSkaFuVsQM9G2EJRA0SGX8hAR57smkUzOua3mg1YXDD8tyyUpiH907RKRi8bslkCOB9JmguJg
NUEHREp07g1YLLC+KRG3Bnk9ooXU5glTdDuwanV5y2ZsHUkcNLNtX/MNNlUHDm1DrtJMHZaiCLoo
/IlHW+NVadaRYfRHRGFOTkKHFfcLFYnbmbxOOMo5teZvhD8G+HX4AiBDp0LIg6En9j5OiLcFVwbl
aU2SCB3hPspIq1RNHVylkUrt0EokTdaiTmftjMmZvTXqKGZUKghO2BiTgLUqEoPuBfIWoUBcEuO8
+OpKHp/YkoC0EsKYuzHRPjfkaE4axV/mmydITyi/Vv5ga9bdlCuzP7l1gPuuJG/ygvARtqQY6ih/
gE4aVytKhFE+0ZZAIiTBYI3bliIQL3oXd2+wT6IomA/78NisbU8EobVp3ZnxMsHBiBZyS2ZtSGTj
JjES+ZQrxckC4PVw2zqu+lI3wiKxnHApVHZwfImkjvh7nLzCD/+q5SMT3rKvX3WBRkfyN0PhJcur
A5SKF8gs0mQPfMLEqUgwlnn5OginnlwezjSVLW3NljniONnIz3SpODsSTMUXq1oW3TN2sOAe4SxP
d8Eq2awJryM0C4l6ZF6lTQ/O0/RBFx1GO0Wi1o3dcvhcMr6cDIXbpsIsow5VNTNVH82CALOlYc2P
X2SIivWJ70XgK4Klkl/RSyxWyCuQkYVBNvDq1Dn16HXZeLzyTc+p4E1iZphdKS6lYU90Da0aw/VB
qGbsLwr0c3SQ9V6O21GnOb+ZBsm4n/9N+5VfxAIyBsZyTu7KAoGtRZzHkCQAAYh55rmgYf+syiWC
aWzAG1vdCPMU9QgCx6ous/TWZ7dAxqUDYw9i+QQUHgulsEViHhERBf1ZJEhYXU+NB1iCZoe1q00u
K6J/OX3N8sy5GvuWuGWpT0P2oNwibvdFRCT6RL4XawjyfLGmDvBxUZmTQNrgFsGDpkcALlQdy5Vn
s8xNjRI3SdW1Z6CmUmftmI0Zs+w5NtuRMJHEpBoZb7lZ8ppAR7GCg11WBs55FuTpCM9yGYgsKzbd
LWYRW5Ibhg2bjJJnRtObLiSwvBvYaekPc/TGMd8EQ3CnTRzTj3MApfmlawk6XhWG4Q2HRMEE3IyF
IeaQWYsbH2puCyYnglS3czUM3cUIzfU2HVq58r12bxeEje5n5XJzMt1Y+vV5VlUXpTva51pHkPZG
yLIYzuJJ1SL0HQiud5xEUPggtKyxDSXtsAKRQHc7UIMv2QUmeYur2EgejQpRCMlXnMCmT3VnEa6F
5I2xrvDIoTpqUa2+iBgHZZh7cBQPSaAb17hUonnXIC1MNsnc85AmZpdaVyOOFudUkDUADRw2onth
G8IeQ+RHqgXxglhyowjrI01t9mhL+W2bwyawxmY95Kbf7BB98vRn9sjQYIqW2QU+Dlc+qIXum4qG
Z42dblFd0nG8KoPSYIE16wDKSCFcEoj6JxOvkW+saLF5n1ARoatTTozEwSa/a7iRUYs+aop5ojd1
YnE3KRwA6CRWB5Haa2phXZmjnpOCNS458Mk4avFF1miLNggcvYnSsOi7ixxrM2VkkMXbVviZWKtR
1w+TtHnvJ1hh6E4j4V28nkr/N4f+zRyaQsdEC/+fWymf8Na+b6L8+Qf+6qLoMK4Y8fq+7pIrg4bh
310UGiy4kym/oWeBNbOpGksUZEuI6NJFMZaSkgLmr/aJt8CyFp8+CCQKPwba/8Auwsz6x0oOO6K1
NE44lXDOBTD/Y41RIZ0S1eRPF0E5a6BGfFVP07ZwUSAXS8pINo6s7kMc12etY5PoQdL57hVX/Rrx
0FB6npmLxjjtCV4pEmO8EdhUr5i+tsxaq3xccochBur9AEiycO1I3WjeNJZotYKBEdEnEY1BUe/7
gh6/G6uBbqOeR9plUNhDcayatAE5anLi9r/TZZ6Sfq8wb40kwHu9wdgj8oi/Q0zty+G2HrjIt1pZ
eQugUZj2Jk5VM59xLW3r0mecHOp8rFjFtU6gQ2GyQmMAnxgIFZQjvcqTE+dEglU8osAZfLrRXUne
+93cVdaeH1UxxOy1L0QwJHc+mFqCsgqRXo+VgwmlkYfZSeKtqOAPBhyOVpCso3SVZIxuXBJWw6Aa
ptxDOD57ZsnpjCRgL14RjQkjUil9kGemNxelAdrbH0+CVEbtMKpKwTLKtHi6JTgSHOZaB7Eeb7Ga
EWG0M4Fa9bsh0quO7FLy4ww0nUU2yGzp6DJrvqjHtiq5C4VjmsVw+N+K8H/prZqomqnI//OKcPHc
ts9fRd9+67ofsCB//sk/lwY3+APbC5oSD02ZZ+gL/ONPhQrYbNqunLnNJdDFdhac3b+XBhRR1hvK
GvnXe2y28Ydp+UGgo2BZurK6+09WiA+tEv5qw0OqQoIxlG6+HXqY902IwJog8dRavfeT/DtnpWCn
IY9dJb7+u1Csv/ukJRSOxh0tO+MnjGVpl/Y8GnySOePS0OvP9RLaQEe3/42e6+8+ic+gMYAoyMYz
9+NvijuODowr6n2nsj6Mev2yRT24cuX8mzbd33wQEUEmTXI+TuezfvygAf9qUDVzvUe7/p3T5PdI
S76n/Pe75+pv2s5//zEOQTUed/yne9Thy0cTijoOZlQAa1XS3F6i7rIx+S8u3dJxxLZFQwop4If9
gmWzsCvBLxqQ2pyPOsiFqCKfoinT3/yo5W9612NcHjyyGpZopwB180+oRm8ofK0LMIsIpZA19dPN
FI+LSvceg/zv9JMfWm1vHwZAlcEVQVJIvX+8UZrhVLybFfkOcgECt+gLU1I5F+/zs+7HBWpXfCbo
jrp//igu5HvHQg1GL/Xj60WrtDeJ00K4KZPqtl/yQpxAy+41vFe/6Xp+2OrffqPjEVIIJ5bpzIdO
P47/nrQJdloNDvq+6Otpk5p6dPvPn0X33ad86ExDwwCd2wMs0YLRoRs23jM/LY9l899dunef9GFl
UlkhqgEc+17kPd62MX2eSTQmJPS3r5f+8wuG2g/jZ0As52JA/fB4ICtz/AJq3L4eQALXOOVQONUo
9me7mDbB/2fvPJYjt7Zt+ysnXh8KuA3TeJ0EkEgmvSm6DqIc4T023NffAUo6t4rFU7zqHzUUJTGK
SCA3tllrzjFZen3N7bR9S9jfQaUR7xNV6gZYgKrj2KJq9aaaA5czxxRt62r6aicpLdcsMk6QMYAm
hOq8OGy34lUbzxsbMmDXrJs3AHzZpmLSUOshHFFzZCGSFeNgz215vXSu/pDben0ioix6pia4+BQy
xQFJVL6rl8oN8TQ5fm7PFMv6RSrlLq9mxx/hypwMQ1IFMi+qYNDt6haFlXlU3XX62kbM8lgI+eyW
xlUysz6dnB7acgJJsA4Ws1C/ZDmqvxTjBfBJl4QSzip+Pg5g+924uYz1tfaHjTIF+CViC6TJggJg
C/ob1DVw/1aNOMu2WPeUDsdayYE5WEsmrjKzByjdEJJA8xMZQmx6gLJXepU9a/sBCsLgjXipjyay
xhDXT32qqUPtO2Wbho5bUg8tVJ0M31GczrGWPcdOXdxbU56GbW80T61V6uCB+EU7e8JV1JQUqvlM
qLR3id24g2cYC+86tG2adIrZFff95IhTR+nLa4JshueIR3OaZG1zacnsRdX4TmVm6Q+lk75AUohu
B4t6FhtePj3a1dOl0AkM69D+bdo34lCuIBjNNyR9myfM6AP8cHLaxxhgONsAACMFSvhjGuOX2pnY
sS5ig7pzZsXVi6W49JXqjIcoC1EBd5nA9r8O+wJSClmLkXOWWDwyeBTcJoY+D7zK4pVtQ6t91bml
GJ4VlJWZJZbNux+JZKtrDWO9kqHcWUWYVoin6IyMjYsaCahNEjUcyel+UKiqiJBfd5ZadWcKrosH
R6nEHYaM8kW3k/rIPS4B8CQiQFWnPZiZRvuN8sidUdWMH9GpgogDLEo5sfbJWO9R8rhnHUUxXFpb
qM4A0ktQe2qwnKLDVzyq67QMW2rejamuijeaLHHrAop9MJpR7kRBweF+QIUzhkgss8/upCt7TuXj
OdVk5IapOxbhq0dzoibyuAJUDEUDA3MPeB/+VYbSYg3WDFss2/UY1Cgp36QeuRuZc+XdAohCr5OG
Zf9pREv2BL1UnL76gMq55sN2knQ9SzXThYR5Srl4082jYO/+3IL9Ps5RXAXdTHpG3mUvuoNdKaJn
eeSDEG8Tl4uvwDojGqi0EjrGLiStuHARzPINSYOlTxrMagmZjD4GroiaDHU8P2nm5HvVuOJQ5da4
W6zEWs9MTT42/TKGJEyhTXMlA2Gl2HEk7f2lj+CqtNRqiIcrQohW3wfZ2X7Sz7dVqx+GevwikyU9
loitAglfCxGMY18nkpdSQ8cSbHqw85GcgCDOec9NZyBUDCLLgwMI85T6/r5cCTKNKXGCP4RpSjR2
SmPJGAoGNbPifJUUuJArmSHXZVO5bxXe+lwW0DnGJtoRhbUEKzXoQznBndO2dbcxuW/Kop/pFTuX
RATg3Jp759oYB+2ijidKMmZkHGfJiMqZUJ8l/gdPLagBjxW3L/qV16jEyHuJFnr62itd0e1ifD9e
YubOtWZ1xJCrxWchmCi7jvnDShT7ek3nHOlpt/iRTY8MsKd0riNIqGfaJJnJXnda0oVoVpDQ4GcL
jZhSl3RmJi5NA7Q74PMetnPr9DURFXivAq+626uMYJVoibS4NJoBINFkOHwJZXPZt9u+usYGXmgN
g2lq8ZdQsMOaZ/N00sil/mNJjbY5sy4dyqchB++sTsxW0LUKTxAcdpETE3eRiTneY2DFTjmxk9gp
yiAusljsexjL3lhvKSfGyow41LM3rjCo4fK4l6uNUZI6bOeR40m/hW8YlJSKswz0WXU3NmSTO1ZV
HSMMVde9ZO5RMMP7dHWDKh9hcI0QnSAnATuKaR9cGCARvriaHE7Ra7IfrSVn8B4UrqUiCU9qNySf
SjkfuvTSSI3xkdjg/nKZk+E8ytaHVDWmB2dD2Tv4rUNz1ShBuukaVElbXjZKF10V+ZPddqWfGgmJ
NojNzSH9xPt8341qfNCdGrRWXLYeqQ/NJY4ovWBZxKhlIXoVNeJim0Uvd1kNlTQp7tuKmRcElnuv
lmAkUhXxN+ixacEOue0tLLMnGoTvYM/Za9q0WJvWzqyQ8BazPMACMLuwQgaqa0kDpwZ2NTJZlP31
Ziekl0iNwy09LVbRSk30xHZOQ52uyruSmt3Yrh25jkZa7oy4HdSdiKa23JE1+6kv9fKImIp6CAkW
jVc7sj0aRS99qZUgwmnkkuVjnS6TPpfoDVXsjedWSV7KTUs27uSr8M6U0CSAPTmidUT2uSO0eXSO
5ihr0lwtadiGx168k2hz3c5+6Zcsoc4Ose07euqtrRvbJ7Njk7EwveYtGK1Qg7Z/TWFw6LEQAgMa
46qyqGh0mSldcgBhJQQDpgITFJTUkJn1Wv/s5ChxvHoubqfMwNLb4Epkh4CoHwWgvYzHCsybnzbq
F9pshwYsFMp8A/2yUJK9bvF+MXGM10JkNPCNSsn8wabJrZj6EvKe6pSdsn4h8sYZDnpLeAx69s85
DYPAJoQw0FUCuWu71R7LQSdRgzVa280xdkAC7SStuMJYL3hd469xYWuQp7foisImESorFOUknanz
7eHAM7+ZtPR8M2Z3wmkJV8NkuoWgAb0lAUvSDz1nEeMH2pbNgfLzwQhS/qsbCoQRbJpNdfXjibxf
V/q6ZAAeWhZQ39Kn8XwgCc/eJHjMcmwtLxYccgnGUvYVudvVp7zw4pQWcoy1z/3ooPZGbGOCMlWR
JhkgMcR22H1zyLVjwkTxiqHwK7V7qS6nXc6cOtnp56qQN9HCMvf7I8YvJ0Pq+5sazTSRvlDn2A5z
P6g3enMUZTw1IClbNmFVJCMWKGy5VZXUp4q51H9WuP7PcpHtDjWyTJEik/qLdu3NyanaHKemBcKb
Vxh9LLNETUO9QqmSdeXnQSHaOu8T9oNwoa9elx3yQnDsJjoJdomGpTjKC/G5XtsxnHvW9d8/D+OX
4wmfD5vUZv8jAeSXQ3kzp7XimDI/JNRsj3LsyxcYpbxTE0pztaTCyWa7KACs7ZJMGy5Gi70m8qTm
stHYaKfcBFuZCvAqhIZF5+TZI7MuvWKR4tTUU/esogp7llvwL4ZxM+EOMhKHOGJWNmYOrsjvy+iW
KrP52bBM2icu/wodRbOvl4jeGGnRc3G/UeufX1fFqiLgw5tWJFkfPAvtjTTp9bsS7ChRJVoAP95C
iWL6+xmrF/g3C++32CAHw5zF3mSYj21qKweFbeMOW62+Fx0ZNFh8PhLu/PJ+0gbfgDYqXwnD9M3w
HBZrshraw9DFqZUL4CkQTKePpoFfKhYu+dMATSwDEg2yszdHUpnKMbKqGpSCyebZQpXuVbi1vVan
IbSzcnJfFuAOFwmcuMffjzf912fMFsXY6j8uZlDz7XEY2Tks12JKDiaC7+hQmLV7pkSR+1xKtsY9
Ct7l0lWEe49M7R5MGybhRkwwfXHae7A9MbMw3yLbRtBO4zQeCNwyaVsd2H+7Z1ld9d/aiACJEyXq
Obi+fvr/drA+6GBRgWSM/OdyNVqruvv8rf6xifXn3/l3D4t2lLlVltHcUZ7dVH9/FaqpC9PeskyL
8GeUpIyM/y1Ua/SwGCzIdF9r0fSr/t3Ksv5A2QbXxvq79P1PCtXmm1G5YcioSlKicbicSYny52VB
hZCoRgoKE7atbUZQnus6i3zsABJV3TFTS5sDUM4kn+AJ6slEEmcGPfwpiEvXFDaxKvVCRMUR/ZCT
G+eVgsoTe4My0HsmFQVretqHMs+GOQpz4mbT9Ez82a5a+b+RPGDt4FqfVDHCDMJZL0s5J2fsesRC
OQaMl7JLcBV5ygjvrzzyYiNvyA16TtiPoMdiYHotk9XW0DXLbdauvH2BY8aTfe0ks0zcyzQlhm5w
aSRzptGV0kPjAqMJXwhWlB26V4ADsQC081//8V8hRh+8Ndv+ioH2m9fmc1cXafX9X9/kv27ltx/f
nr/+7l+vj+38IfhdNkVmVusfjciO8QdL99bpYSr98yd/dXkM8QfNIk0wolk3/3yv/u4Dby+jQ2MB
RttfHeV/0AcWr4XmH8vtLhw2Ms0RFPM5cPhvb9cPmyqZ6jmLfFof5tHWpsBNGJheVaWAOaq22VuV
jr6nijPnGl8xK7yeVukF6Tuc+YoEVV/H/v4ui1LjweqT5aq29Op2hGz6DDoQggooHeC00yoO2AyR
UGw7mtNUYQNr53R5vGnOrdIflDnrdwneGuPMKZTkItdqSq0wbYyjXNuiDVo3jbFkLcukeTn51LO/
jln10peSXYmNunifK715mWgZuLwkMj2lnkcFRTQ1mi7CArTjK6gyXzGQyp2Mc482pV6sc53TZOMN
OhVZiVLsOFE2OHHnVK2CGU3hk1ryoXzQIcN3roKdrjMBdNM7ImCFQ1xLhcO2CmrBizBO5qiyOi+3
hjoPMDqLA+Rc1wZmrpYvKV/4AeIN8LVKoOrR1jT6tlqCKguk4P4B4zEB5xGf7IH2bv8Avze/cXMV
nhtguMtJRtVd0zv15dATWXE6t3MsfFOClkPIZRPBVpSFFnmqBuwcwWXjXKOIWYLWaniQZDbiA1WN
lJxIPGhbmWNtnrXYca6iooYoPYNk0/wIeT3oJ6zhnHPLficwoc0NJYocRe2V6DGknWUolg89z28P
gNw9K6y0Ddckmc4SEK/7GU0/TRNR1bea1jrXCnSyC0rGgN0Wh/oOdS+vjDrtjpKKeZIufDuED6JL
wyxxmXftqNy+ltYtO9OO7DImry2AFPmEfJOGsSrlwD0TSoR9uP0yUTh+AquuPzTqYtJkB6hjeSIG
P6UppROgtRiQ6HJqvZ7RZYLRNt1bvUvj69lY5zhw504hBXg0nvUIMwMzvSJ0f0iU6bOz5g5kJM09
axrDjvfoaVkg5qxKqbGT/XmC7ZFTZxpJ5UyPlHHyUFaVgUG4eJXsesMlboeDp5h2HFjkjY0eNT9L
jNm9atgdswnvLOsTgFvzPOlx4WKWL0xFZXuakXXpWaS/GGGMmRd2F7URtBk7hQcBuIggXecJFsvI
+uRO2N0by4j4fpRp3CH5kO0UbOvlPu60VWdpqjtlOA5WI6F6t5BrHvSmd4ej4J8OB5+uPmLVV26X
iXguPY/O7RIxVzoO/QO1lgtyJuOzQpa48tCfZVhEdUqMpnKMS9UmwEkv1E/CUNN9um7283VYgwjE
3Z71k7QoQy1OWBCn+3TQU/y6SX0OMKsN+ma4yaSW+GnR6Bb5nfiI0Igl071FzKN14PVW7qrYiMK6
6yiNSGGgnVUpN/rYx/HB5lS5lAEi4jdimvTiAIWYfLVR6tJfhnk+VSDInYAYF/7iVjf16pwNWY9P
dtR6zwX9fJzSTAb2TBC0icV619ZzSHiL8k2szDRQsz2sdOHsaFm4pDqonWawL4j7uoVyHfvQj0OQ
C+Jeo0wI8FBi9F9kfQkl6YYAOn03ditfG8YXP95yMsYCqpbTWAg3KtInM1GdquDSv2eLfaGuevTU
dvl0mKFM3VYQYi6zse7JtzSRdRN/c4VVwdi3VKF2U5pgSLfWi7R1FrT+6uAlmID37MspZCj8LS1f
ttiZrm783Fmf6sgWxIrZl2vTndPzJp5YT0a2HnUXkqvb7TNLUc+7Lpourb7AWdnXX1xmWzjlmhOk
0RLtESwhcY4EHltNbw9rXadeMY7YntH80OJYCF6w4+c61Xs/1hLIs/ZCf8KV9a4Y6g7zQTsd1DIe
PmVAwhkYkxLG3fwit44DhcolGDqKuaOmR89GLmhUzVFinliZSWNewY1yIq16yg9GyQmj4gi6BzJG
N4M+QRo2UIGODgln3qxQu5VN4obpunXhSkhwtKFKRoW12hcU2isCi3MYcIHTpsMNfs7o3kXHGhho
WUlXksnFSgP9C32OGtT4nOaPDWLxPe0QAthS3dmXPT2smkSgp2aK1AcK6QqHYnJ26qlacf5Qv13a
iQYrcDnK1LI6761ZuaQUdm/DbFQ9zcUHHPerddHpkUZmFypc7Sg4pJ65eem4lE6xyxdDKm0v1416
Y56lK72FEuABOC4MCZpBaRXO01ompKIoTQWHqI6c0KYcf1Q6iNxdE0uq/VK5Hxq1f2DEVa2fyqk5
VaFhWFFWX8/roF4YWV75zsCTlgXDwJz26qz33oxm8qDr3UabMhVQoHb23ejN8rssqbYC2kEzPw7R
RPfDtJZjhVvJ8LKlFb4lUu1TjQXuhsxigrocGQeN2wIEjvRnxZUvaVrFj4jtKNgtFc0IU3yqqOyd
807lFCBzaIEa89y6tNGnuDPxKWTPlCe/UpwQIXFyw26NIKMb6fK4jIvrD0Wtkz0ARgNz/G401JOc
WLeAzKXme0w40i5HIu/TFc8OI4212tPXxQxWK9Ku4K52VG6m/LrSLBI7hooIgk4G1AVhS+qoswbq
7N0E2l8r14t4GaKgKftvpATeUYVkK8X+IgVqsZuMkcxBLYNZgUCz3bnb5JqLdtvMtMi7zY4oeVa5
ICEX+jNa+TtFt2rfoAb8nOh2esChbH/vtO5GjtpLVKK6xRdAboD9VBUaGfIC4tycq/bRJSfgjCQB
k1jF9qmOVwrSrjySNB0xdzZNMFYtKIF4JO1wXjAMjM2JADixyyztUzot+VnBmN9VqUX3CWUdIY9D
4jVqFnZj0RzrYb41QaLvtTXhXAHkkh7i+m1A0egNhqxvI2eGV9avPOuoNBYfgfIYgGIcdkuFC4NQ
MuhiivM1ivVHDMfRk9oK4xL5Q+EBW7xuNWqyuvhKPVs7QbfbA+BIm1MC4l4pWt/tcvLYF3zraccl
PtFyjUeG3XRwGloRvdmYQQr7bjc6VhKyY7FvEITEflJM2V5l93ipV3Z0hUP92PGlEzYZpglRJUtv
esJuGKI0lfwlmSGlaBlIwSb7BDHVuoGML8NmSoUEzVbVNzIB0JlR97UhJVD9rukRzc6Z0vaWjx/g
fsjScNtstlp1SUWevsPkbjrIF+R/h1YH2J4o6mU09ZdbmAfY5t7regw7TfncFW5FhsF8N/XyqtGG
S+w65+zWUo9fvPDeo1EkOA1w3ChjyB285sKBU+ALIxXo3KnCnlWZ45xZZVt5idXt9MUmz1rJy/VK
76r89L/1kv+Lvm/jsf/u4EeFl77U1+Ff377/i9qJLL+kn388/f359/8+/FHqUF0CQvFrbpWTrQry
t8jP/gPtH/t/lTPen3K9v0V+hkOBBDg8mTU4qDkcUsD5+/jn/LEVo3V+uKltdH70D45/v/QUKOFz
+DM4SHKUslAE/3z6W7Qq17CBqIccMEUZvxSxcjkvbJU2v9ZUHcpUPfZkHLiRfNRg8mVG7//w8N7R
sLlvC5rbR0CBxc6Ie9Zd7U35pkYl0zgOyYU1fJyLyHxccF/2Yx5U5T7O9WanDq30XSg37Iei86aJ
KePoZhVM+pM56oT5kHqPUB6RAF1UZz+4hEHa+D4SEihNAZu24dg3sv9Xm68mwKa0TnaSXbqSP2c9
LW/+uMCEoY//qV/rMOXg0yvBItyDibIWyTCJe606VqxNCE4kEO7eMGis4SM0qvsFfW3HmDjMhLKU
Bjxm3TilGm0TXbZemwMHTWfbWjkKWBHYNsZg9EGfn5FdcY0ATAZzRTwuMJtry33SDCXoY/vz2vMJ
oEvg+jM8E2JESVKnmiQBybo+5BYPKcANnNQ7dlfbSgbKZWhogetqmBbyCuvTaaZVMGulBxvMa62p
CK2VjzENA2zoqvpazqYa5hk4mkWdvlYwkmJL9mdMuYLOb+M1Vs/F1n2aG5cxmOn/FmP/zMb+oKy0
Je3R1/vPZaU9xdj02/cfJ5S//s5fM4qj/sGvoDgEeuG1MvS/1VjH/oNJhu4HxVUqs8bmHvi7oEQ1
VkW+yYSChUBHQPzvGQWYA8YEpigKQNjmLfefGQveNEEYkMijTQ1NM3+kAvzzhBLjRVmdppYs9pIU
E/KoqAcAN3fPTGm4JMCKrqKhhELFd5MP5Zzc4I8tUpx1wBccatQUhSmovW3BtG28uiMIn3CS+hjY
C/BQLaVLTuBbefjha3ln3nr3Uq4jVNVGSaxab6Yt0oVHTSvFEJoaNOtC1yZ0LIRPYZpvP5gi37sU
j9JFv4k0FoPrz8901diqMEMRMDTP7AZxDvk03HNvmG35QctzM8D/UA18fYAgCVUQnwyKX7powCoQ
BgoeoIvsZDcuOqY+ab3Mo+XHVZRBizHog0ZUm+EP1B9oYhmD71x8K4YyiqmIvLnPgaS5CG3MECq1
SZZsNidBBdXq7J9+cUJnXFIEMS308vabq/SxY/RjG8mwc02qdSZR3bQA5tYeA7ZpdD9/f7k3XXKe
qNgwKPTNNJ1h8rZLLuCSGgmIpzBeLKhFefedzPsXUKlEERflKSeyv0r2/7Ft/etjxM6BfnrT7VN4
fsuEJS08mxyjllsUm+Ds7hZ8WW4d/P6+tsf080jhKqzXLnxW2iSvvekf6sZkGbF3aHMZGukI00xR
zmLgAYum696sQnL//dXee4o/Xu3Nl2aZatzGopChM04aynPkjCOo4ibLob7AYdx1ef7l95fUNz3F
2zukVmYhbkCfDTaCn/9wh0uSW8408dppiQWruDaL+1iV0YlFQYnUkpg88fbGHheHGiUOKWtQnWMj
jIOEYRiOuI0COesEZU1283WeDeVksUwUQtHQ3hKRjLIkiSnYtOsHE5P2zve/GRxUDdkB7NO3I87p
Y4vQMV4j0ihMtCrKlJPyN4sxUBRDpcijYV5y6smnBtAEOqltz+pqkxahOc2FDVjHi5vYvaR9/9eq
/x9Hpnj3ozE/b284IUJvfRGZWwAeEMUAzCIhESARPhSYGTu/NQR9G/efiDTPPHUC+ckhbkVEWaE/
wME/5n45D5QIoHhB8cl2LTWEnYGd3I8qR91VaFHYdendhW6tygnGKsRC4xaTaovGaxEv3ks0mvfD
6IDew5aOGFWx91TrUkoHncNeZz4OOaf1SSnYNEXCJXBVnKIV/ISnswchuNBYN1YEvYZM/UkZLmvX
Xg9IC1a2j+gqZnDPZ2qyqA8KdewwqxCxRmJ5yRfjZnAGhK8kZaJOSIZLfnO1//1o/fUFcYRgY8Bb
DyYZwuzPg3XuYyEFu7sw7ZMLhch36DMAU9P5Tq5RE0hZav/4leSKGJVpYG0HkbcOBrebcfGt+RB2
UXSi9WZQaPFXtzLPOgPsAobix9/f4a+roCOIO6ZUTgOXrc+bowoKgbHiuxnCbCmanY4e+CSuJ/qk
OmLN31/q12Hq0HqzdBXh/3Y6237+w5sfSzFmE4yj0HVQk9dKq53Uk7Q/eIDvXgW2NNsUxEU8w5+v
gvSddsbEA1SsTiWZAcLaAeyBc/X7m3lLymIF4m6w7CBNAR/EcvTzdSDVo0lqNvIHqG4foka2t+YS
5FNfUd6IepstBQNfJdfo2DkPONTD2szTj6Ylg8v8PJ3CEENAIBwNQ5v22sb/4aG2bW2u6Wj3oUkS
b0BYRLGHETHszWlIHc8wV/OELD8XaGj9/bXCkw/ZFMZCHc/LdTWOsEiiD74B/d3PBLXIgWvlsmd9
s6zEpqIoUWL0YRXLCvarCFxVwgNAyX4RkSuL8UE2TwWQBK9oYT5K9LmehcTed52KFmZVfC+0ebzI
HfqR6/RMuKbuUV9ubpcKDW8zpPT84mQ6VktxQVbvR5uL929gE+Og0gTVthkFfxypkda55eJMPNRk
uYk7u9nLyYw/JcxiXtPamR/1muqVtjWwYnXlEeTGZye17/rOck9kE0Xe7HRjAJnBva5Xu75zzPX7
KqLqaCBY30MyQI9MIZW1AuE8pcnmg+3RW93W6+jkwPLvO3gzOqeh4APXSx8uShYjMHar4yAIoCHc
xR/SjkkeNC0AG/XEqJfR6xvSkH//ghjvjgIc2ChZHF0j6+3nh+gszCWLkD3a+2RoNv2o+MK26so2
e0qhrvqtLsb5Aah38hWq1yDH2MtqPfFzg1LpGMNWVnu035Zp06LRJlrNumxQ7qtqOIss8wgj0b4v
laYxVdq3UIYDoWYoOBX3gaAg4JyjUM8UoRVbe+WzPaq31sKFYmT9XgOyR3zwzH/dujkWp0FklKgO
1F8MlwiS7TzKmBDarHiootAes8JXVjrJNB+ND/aJ70zbmNzR5bCv5xf/ItoscqvqmHRCCjgvLkg0
Vm1i1k1oNB9caTtxvZlguNIGtDMpiSC4+PlrxL0kG5tOVbh08V2uGTGpZusmmFk4TYglBwyhWopz
jCztI/XhO6svRg8dFiFuevzB20f7YW4b4rTVo0xFJmQvT/DYrma7vSEF5KWwhy8ceS3/90P2bd1u
e2ssVSCh0hACoiF589a4o9LPacqQ5Rhe3UiDfc8SGf5S0d4zxvU7tqo7In5mP14aNjemQ/pEH3cE
xq8fvD3vDiYkYKwsCJdA0/1866kcRpGMvL+TAxBabWwL3jS1ayWtYw+P0cvv7/ydRdNCqMLXrHH2
5pD/8+UsN8tj5FV8yUs3h3GD5GGVTvLBGfHd56tRyWAk8Xh/MaFmvRYDVG76kDNy5znjDA68ylzP
ioi2n2CCeTHcGxw8LSzUCFED1YAC+pQCK5zkmN/f86+HcgdMMrtleA22g/j753ueUOPSmcn5MOOg
4mtAj9B36zldsBg8v6Z4TV9WIbFr+q7OpfrBa/UWmvc61tgN8bDZtwMEfXP5IR7h7xDAFi6amXxp
7E4RuwnU8iVJYwJ+m1Xjc6wlv4DO3hbVNFotani0c1Ciy9beQPLKMp2PiQFIWx8GCLuvIo3fP6V3
JhpiOixSHVRksfZbYSxk4HQRldWG1hx1e4kQOTD7FuFyJNIPHsk7l0KnZEJixLePPfTN655mWt+0
kIPCYY3KFxNE+fVaJTivFEvtv/3j22IPKnDzbyW1X2a1ZgtpaxzY3kJPu2tgIta+XuzoNOsG2hL/
LjRe/TlT/quS5VWdVkP////fO5MYV6IswhYRU/Lbc6O+EhVdS66UGmrsR0PV3JZxqwesbgD95pIS
eZ0sH0wf7z5KztempVmaiVr057Edk7owuIloQ6BPo1cKRPJpVtKmU/X+g0shV+WXvVkh2Gmom5sX
nw4z1s8Xc3KzljhtGSJmB0TcIr0dSmdiTrRvy6jC59ORpYBndCDMzxgnZc/JUc7BCg6svKaNycuV
GtQYT6J+Ke71BgmcT+fNkT7YIQuIcdQmn5FBK+e5AQtpHycFavy+2uLjK27J8GyrprXijgKHwASg
ZTnF3IJqARDVGsC9pMcZ54l2Z0kdJFxhzkLfZ1o5W4HhNon+6E5aWn4H+23Cx2s4wSSnc9IZkd8B
G0k+9UWtLSdFRXUthKxWmoGiNtqxXGEJhaR4jP2FKCvpnJuDXKJrC0tgtee/lQlsVUfQ3k6aLsoA
XF1mfO7YREz4yG/qbC8F+pRRcS1isiulPhCMhz1uiTsdw2GS3pOLa5hAkIBjnqCQiRvPkTX+V5Ky
ljgoCTLpzrKR4yREFLehH9H3k0tSyCiW2YeOEqmnxFREKnWHstH9phTb5iqFgPEZWzT1EjsaZm91
zLq7bQR8tBCsVrZcTbT6byts+kNAmKNr36h1SWqIXMZYnrCJnUHAE4myN8lkb3bofNfVI4bSDStk
JHVAQgPlPxUvc75re+F8QqCEnKQoawOJQjJq9G4bhGuOvKbOu5ejaB6iRi8eC0RGN0Nlgc4ss5nk
y6zA9+1e4mrcV22PEs6ubiKbIqqZwLcDWBfqZg6YHK3HPpbj0RiXyUON9TnLLXMnpB75MpuNPSrE
b6ahTDT0F+RCZmeHVj+pgWumVkjSBsKaCW1QVrnElZjN/MUecJGacskg54+f19YSh9EACjkSjE6k
3D2OiYAc0/ZKuGUXaGqVXqHxXD2pouBxyiI5hzpZQL7Bs0lMwf28GgL7gnadEqOyozsIasc1c2/O
csmmgpSGglXC73t7vc6L+aQd0GYgABP8K9+kgmD7zO4IQUj3Sc9sgxm++S7DUYw4KC9PJwPlF9/s
VeSYN5Dg5kCbnGS/Yoz1FmWQPkE4eriydb2J4qJ5rpxePavQOCLuIuhsVocOQzQ9cGXAieNQsEYE
U4sTGuzk/1XRfIIiTT/pFxsJ4DwedeDJBOxp+1wsjyXMuUciYA+AgW5TuTzC/aOVqLoU6mT0WFpK
jE0UOc7JKG3i7pUWrqFQ7tCPR8c+MlIfUYATqHhN+B5aNFqZu/oJ54abtFPGqzbunJsedzPSkP5s
WCJ7V8ygChel+o7bF8iJMcDbJ4/gUJXO+GL2g4S/OZHXgY0+HVACyLqtoFvTSFQ7gIIg8Ye7vHaS
daczeB5IBTZm3245R7CYMkmQ0jE9NTz7i3ZilGVLVO2cXDtRJZ5spcZrammrc8of6mDmhQgixJRL
f+YsUzz1T0vS2T3gej0yp9xf4cg+oVDcq1kMYlMBiteEtqLXX2fYAs3ByHGp+6XTIbBZavrbZ4pi
DRkeXKeLd8jBBMEoBHT0FGlbmIYdT2o35FXhr0453r3qc/Ui0++issrTkylDiSOAiV5oExqrmhTM
dTejxzsmaa9+sdSI/ST13SawV7U4JbSl+zogqbKCYiH0IJtEapzNc2/dmmMevbgU96XHLqDk8I2w
3l8XZ/5En6l86ZrOwpNZ9tozdMfO54gmLt1Kb57ATRKAmvRLOLBjuXMWM3sae37PohSgEQe9Pb6a
QNOZLGrQyP0DVTjaIFmfrBuPl5GQEHfwmMRO+7VtzHyfz0r7aLd6esjAXxQnBkqvfQpS7gGJPshb
u54mn0g61Kxy7Xk5Cl0R8PXMnC6sJTyioJAjtyL3bUrIBAQObrfPOTeVoKjALe+GNB7v22jauJ7o
rpydG09R6tWq2bowFVwD23FSbGNQmY6xmyW3uCSwwNqdhEzL41TuoUFyi/aGLT+F2sBHtfLxnmgF
OZ3HURRfpg6msFpt1vN6QHViJmAqoAWmoamm1u046GLFU2u3R6tJkksgewiKaUyS31SLS9xVrRVU
dbnuVznn+6mezTIEnx5fFkUz2l4jEnHJS9TyUvHtUoQnBgY/BnmjSfOlG+Pu2lzRCfcpzzvN8iVc
ISKGTsJDVTpzOVUYmteN+B/2ziQ7ciXbrnNRH7lQFw11HF7TWTmDRbCDxQgGARgqQ2UoZqRxaGLa
xv9+KlNaUq7fz042XgZJJ90BXLvnnH06+YsS3bqLa3+Vij5hDDr8ZfOjN1d8WwPqt9W57VlaFI6u
qpe/Bppd3hRWoN0aBO1vUAGkFtcx488KyTA5p2wjDmM09J/R1Hv3LnUdlFtDt7ifyX5Qk+xX1fIJ
GNUNZ57A5MtQ1CcroWCXx7LcTpSRxkamYTxUmNI5G45j0uMxNa0f0lq8+9xrkmfpZynVomPz7qd+
sR3GbCW4CXDZwuPEEOmNjk1AKmzPS2cm2xQK7U1X8cu7UTA/h4bgvpgm+dGRfLU0jfR+jFp/JWji
MYHXlPjdu05bnrpCY02xChfA3IspOWfVwD9IVBRu0nQqh61YJaaGleucNVbdv0JxW77CQPWfQep6
cZIs5cnqBv0pH6nVQnOxvae8ytQL9gisilPDiyw93Orh0MkPR2T+k4EVm3xvPWX3iw/WDAdX3b2V
7To/hH4/vphyLq65fruxGoYXqqXIK7uKH1QYdCmTdgShajQZjTv81QjtLQ8mZc5f5orr05jBkG5Y
2idXAAHuiVak+uJDTIC0uRZ4rc35OTJRZNYJPiy8BVbiO6PKlq8Ac2SNd58ysQ37lh4HtG9Mdewb
DRBdIvJQAHLDT65uxpFrI8e+XU6VUn7G784naTXajlsvyTu15Z6V3ZeFaKy4stbmwXAES1zy4LzX
Zh9m6uQ71E7FUT98NaHBmYlOTBG31UQqrhHWi5vqbu6pt/74SgD15tJrH7lbrF+NLWQXE6TAzNsJ
b/wDV3L1eM/wCxpS8mfxeZL3B3MqrG6Dt8j6sdqlcY0Gk7tZ4Ks/swzbxyGpWfy3trwb1EL3t0ja
R2sI0/vEB5kyRLo+vQ+dE/cxzaXUGBpoGsNri1PTfMTL13OPb4rKOzWgd7+YqINbzsTJXlJ4q/MU
MOjwTjr4TRMnfF/BHsDQkylNTSXl1H7FW8Nj8+J0bgGvI0jzh+8cPRD7/rmTCtbNmn3Riy33spdS
bhMlnV9eBK7AlYBvJYnere3MdYxF3z9Y/L02KJou3S6djqI61XK1qo68R8mpoaZA78UuUzcujeaJ
qNStomYdLdLMOct03XaCy33Xsv8xx0xhX5YdP7bw780JsC3QZu4bGo0wm7lxO/sGAePFS578BBII
eZCRJu68WjURg/ii5ZknLx/OallKSmtHdWumU3ep06A+pxlOIUZ9RsAI+Y8V6kfkwUwugnq+Fo1y
PmmyOre5aXFLo+Jhdfp2V/uWjOfBvaGh3X1l3jbx5cy4sSetMzXDPmOzfGoTaELUjDOQKtEsr+E8
pVeTvh1a4OTRb8p2G00GiNO8bY7htH6w/6t+FlWwalA4fySb9mtu9Jxw4oA0RBaLouhPhWFCkkgw
LhaVK/f9SPo3s0a5ZUKdHlxi+wcHQMPT2Bo+t7oovY49P2T0kuBhhPNKZZCDjyhI3A/Yzf4L9O7y
mOfBy0z47sC6NGMOZJTbVPnSbBpqdW/zkMUNjvJT4qzWL1pVp70KDfMw2Na6DfPR2U6Ki7GX2bCZ
ClaF6bL4NwwX7isUlkPtzc2ey4kbMJH/dZP6FAlHZRR9qWK0X2d6w++iKlpxLVTuD5nNIp6ZYfce
966bKunLF8sLyCgr3iVPUQqyD5gLN93QUV0xz/LPitRkxzKFqdEKPgY5WACoQHMtua1Jwg3Y03FL
S9FBGweVvg7wmQKfgd5NxYdY5uKcYp8birYUG881Ls0i5scVNg/19NWeS3FPmgpIBBobA1kw3uFv
T55h68b5TIdYwS1QbGQ45NfQ7NZtUTnhTb/k3L3MbJd5uHALp/PuK+k1NMpPkYVoUa6nZWngPxDV
qJnRjIILDpqTTGcBUdzJqPql0ZTrriPQRXGh4DJCQ1O3UTKIt8p2/QNVRzWPnJmu7XaVrDTG3Jgf
dFnZZWGZzakuUDlsmk4U52jKzSv8g3MngvmYKABNYV/cEmtsbvoaB1zvNrTlIvBs6qkfSEQKmhF7
cbQoNX4Dt7DhnEPMrtbsdW+NW+krXQwBfgISsfUG7bo7NXbwy1r9P0nXtO9MrOU7XUkNN63eeKZY
29hjtU93QwCYZPGZWMqlsxC9o0G3REPqZxyaMYADjTobTjO5WxWYfXAMCguCd+36zb0x6erueiGB
xPqG9JQdCoy/I8F50EiWJ96rStSPZOSrR2oW6cPOF26gIpuGz7IHdFKTaiG4bK4ytg2+YYsL4Ox1
onlaXDuc3jomHt63nEMOpGAwNMrwnVMpaRhfo1n+5GnJ7mwtLSDLKQtJ6ixzqrzrgpMpsDP3nBZz
/1kVlK70Y88SAaJX9VUQrSJqREnZu9kL61fxjSimH3F+6Ns5eae9i0O4m+RknOSa9J+GJ4lX2GRV
g91aePVT2YIjhRgIaBSuBSSovRtNbDRIr/LxyOyRAaepwfpn/gjvKEqb5J3QIl8TybmkgFxEBRm0
2uRjVDvLUGwhEBTNji5JH/soLq2AQ8zMDxW5W/c3+eoNnBvNWll0MOK6TvcMr3zn1QihlbsT68dt
5kaLcTAWPQIMKKT06GhUlMhMoml+VzG0lonPu2SsPOpi8CsA0DpFiicdcw3oST2YVOPITx1bB4DT
5DoE1L//mJ6is20DlM/K4xVAAig2i7gInd5+c3AiQupOSz0GCTW9FCDmWVP9RT3YocwF6x6cBTkH
zGIujtJiC3RPMkGzybzVu1m6oXnyJhwVvIXorfGUtPx+ReCxD+kkGJabHheDOlTkcbLbSA3qS/ns
RjejTYnIrW9Y2Y9iUfYBFE39WkHAeCyoGiOyI0PzB/zqfsFi6tKX4I6aOWMrk9fIVM6rzuuEN88H
rmug/zUQd3hPuHbZ/WcQ8hyXv6IyBv79Wtv9Z87pJd/wYqPL0qv+T06fBGQoIIQIGJGuTjQL2j3j
kkpx5l3ezvVYs/8jNkVYbcPnkInOy1wpTqbfsUTp0FYEN5fcI9sPTMXiaw2eX3E1mkkBDH/UNSIr
FUP3mXJMyo8YIcugtgcinnb2bAnISG3ZmGc06e44VaPzWKXhfMHLlL+sazY9T7ar/mOt/m8gwL/w
oGL11v1Uf18Nbz+Gj79C0Xcf1Z///t/u6cpt6n+0oP71Jf8JBLD8v7lYI1iggn/RYszfTe2WdpP6
LJFDFD9iMD5axn+Sa/2/YanAC4/jHc/7txX+L1O7a+F3p6gZIR6R1PXN6L9iascs+M97XgQ4RJuA
LQZjlof17v/QpIp+xAA0RvmDKCIH1QZTLL1fHUbu+yiRrvvo+i3zc1OCs9vDr2Bbupl0c0jBdTTN
dy02BlLF2Ns2tGkUg3PNyIaW86sXQoA0Yx9u00bSInJM19qcHoayNT8B107mtAno/Ahp5EH+3dij
1eA7bzK7CNWhiVwWoVkrzjxOrC+H02FDYKgNfxm6uhz/eHoOCrfdNKR7GAaD8gpXJjmkK5W4EAsY
z4q8ofbX8UdmbrurCKqVsuP+6bg8DE3jVzj7lNfz+Od+HAV3fqZywjaruMyFm58C5Y3vkxjtnWvS
Q7gBeJVdu0Aj5PtmXh4UVqFoy5GWNaEj+Y03nDuGEGdWKbcR9vObNin2pKOAeaST/yuf1PDcczoS
dx63+S3wmOAeyR4g0gKbmqCgv9DSyYmejHI0R1RumkO+PAXeMGD/TeTylixAqAwzAujHnjF9ClwH
32nfLDhMYdvRWOAn2c06zfMbdciWx+Z+Nk9p7ahd5Bd9Td5ZVFC5sFWlmyB35CuzC+Jc2jKeMapU
Z6OvTX3aC3FzVMkKS44ObB4CrNbbjVhz4OPBnPXrVnh93239EgWX3XjrP/Cb2CahWFXNZKJJnOfm
SCuI2fmbyhDZV9CVLmpcXhz73B33U+r4W6/NQXM1WfDYrjQJbOqsSLf2MjSPxNy789K4EBKr1nqE
kjLtalX558QF38BI5vmfEyWSW5jd4x1mg1XvXpuKJ0S6oAPv29qQFxckxXJr1mCf5JnWmimUIKjq
Pgx3/CFcph0FVPbBJUTVnNg5W65OfS9kJ7IwJzI0Vr17oU8TRWKT1fhWyUpY+Lm3IPxy53HsU94r
WKTBU0W4cNoGxhzJF6BiQQsmozfJUKEAbDoza6jSnueg3/o2xcJn0SRddPGJWX8i+S0SZlaA7bAM
F4oiFeko6hR4yN9B88svqh4ynK/19GEzEFHc3E/jboE8tJzmdMm8uG8gYmyM0jezI4t1uzlyoC+t
zWAtAxiyNTWGo9lVwb5O8/whnxdrjbNWIZ40XVJxZSdhgNFALvmwZQ4bp1gmUqnLuuZjCz2TsHiT
8W5upaqU7vs0OjbqBit10vlmTmirolLqdl6r6a7sPfPQFcG4zVInXfjEuTRSiEAyaxpBfmc02EP2
KklKAlvYcbttVTL02YRpOWTPLblxs79iSicOEo3GbwOLC9cUg+JMX4ZYAMg3Ts8msWU1gzKwNG8z
ZefuBogJ/PmVYOnBTWRXH/iPoI0io6YinDvR8sS2j7kJpyVFKXlZUk5emrCnTt+AWfoRuy9Szc/e
6HMIzyEiPqnCVvI4ITA1ZDsRXkJpWDdO35u3ayLsR7eeNBTOjUS1Eyl3MxQvDJdLKw7r7IRnYVD+
uw0piJovszU1N4HT1+uWn1QcwjDptQcwYYfCe9XsU7mKrb26zqMhF1PtnTErtwj49k3j10ByQwFd
1MhllVEFPbMcW918azpY6VkYc4z61SFJfAjifc9OV6qfPez/btc1rsu15s5qawiayirLN4ZTl+qD
vzMKWugyjA43/AN33FiGJDcNTEkusJFCYrNABQj5V/HiYgw1N3gJXbWdSZzHNnBCwFF+lzobEF/q
yLLHaXbJUE3psGk8GEe3NCaNsPFqatKtJXVe2Fa/unyE0T/6mUNEVJv2Eddw8KjjsNt0SJbtYHP4
D6I6MHc1x8QdkAF4hZzG52ud9O5dCT5SUS0SVNbtBEDylhS9Lw5h2zhv7TC/cR5V0QZsDat+ag/K
MFbKHCiHUmKmSUfX8qyL1V8r0XAabXh+pY940pKO6KdbLlRTgbAYApqqAJrSW9X23DXuONX/hWf7
9zz1L+YpS8Pr/3/z1OF//o+mS/+5a/WvL/rfoZ7QJeGBa9uGpARs6e8TVej9jXkIrSfANK0DIPxf
/xnqQUz/a4JyTFAyTE5wpnHIYl79rwxQBAr/eYBih8ycxjcDKudiB/C1av8PfqbIpjYiacLy6ITp
T24X82boOdjhunqrDf+pU8ax1kJaWFlv7Ig0yHrZQ4Q8D1p0Y01qnxxi66deS3I15X6nSMt0BPwk
jxSku0FF3deSECvhWYnMoCU+OsblOx4982p8C4BaCnRKhEoZ5vk+MeoZQm5wFVo6nNYcwsFQ3dRA
Lvlu1LuTqQYtYdj2dtHyIyph3KrqHvanhxETiVKgVRLGXR+9PvEAQU5BbC3T+APOHfAkLXPCN0Ei
RvmctATaD+mr71b5xtbyaKCF0kFLpkKLp6aWUS2/R73S0iq70Z2L1jqiuY5afGWAQDVGj21Gi9gy
ZgKaERFrcy3bFlrAdbSUK8uWnYuWdzst9E5a8p1cZKcSFXjQcjCIl4TNPRIxW6IPm5Wc1j3PHL1p
mspRfoWWltehhmeC2jxp2blCfx7QoZGt7hMtTI9GOx+lg8g5w0a+RlrAHrSUjdF5X0UTPdRDdS2w
EV/yMuzGjcAiSBJ5LG876aTTzg4VxzYS5m8jK/hHnI/uyemNIXacmr2iTFX31DpG8mS78H3cgv7w
jVF53wDZlmOczO/AKU1vScT5k+RP9DJXTlEz6o4oYQ0yYqYiarUmqDCUmIaPgYb/16XDTbW0lXcc
nFD+DHLBkV8Eqnypi9q78UqsE6ZdUkxWf69QrBLHQWrK7oL6Fm5pWbL440XM4SzwEWR6W8J57TWY
fG3M+kzXJWu/NqwZb3KKCWmfa2g3JeYJzAEHyd6eAvEe2Cxstt88Z0w4yct31WHowDCeqxzQTdGQ
KIeIdOPqIzX3a/EuJY0PG05Q7ADyAhJmBdd5N6DcPkAGze9GCtjqzchTiioxWBUrM/eRfkbsih55
mm3XhtS78jB8WdANf3Vj4JwMh+dbnJJOPpIw4d9kan7gDwgbe16AcxO0BaTReKQmBr4lJtRl3Jp1
ujzYKR9Nb0yW4uhBxNbpiXS5wkvnNVaNyVraH1nZEcUtYmfhfWD45xtaJLLaHfizmno2gKfzUMmf
GdffIaeNQmdKkBCgE8GrD7KhfAEqCYK0RXmhHBKO8+jIP97Mgj4ZG3n//coEcadwr0aLb18C3H9M
V42T95h+YyfJwkd31lqjMVRfpd581V49/uiFO8WNT7cVbBN+8e/NP6a44TmYK/5hyehy8hQ3kS25
p2VnRj35i8kV79+fNAFDgXY18gMMBAsL4HwGJU5BEsgWCY0c1rxANEaxemH/Zb9OtTaGDJUbPFJ+
7p4a2oOuFkuybdex5rXTMXApBOBNHUc4/0alTaZ2Msl9SWXp5zeIlTOHfx9a/sKRybKviSnC69Qa
1S7jE8mxLfIAZNkal+pVUBExLfCNFNjtDnxKsS/TzHj6xoYyCjRPbcp6uykHipb0u1VNVfOUpwtY
9r5I6iG2iLXEjWYDLJoSYPGITxh3NDzAT/n244RTMChnPvUr/4Op5meIhhrb3/QBsd71dXan2uVh
NPofdAQ0G+U175xjaUryF5A5t/YwIpSkD5kywXIN2bES3ZcH+yByWPEOrBhrO7jOPWQmlR0A4b+k
HcgET8MTfI1RkIlHTtkAHL40cahRCwPPMUDMDkE1K7f8K+uk517DGXzFPbzQwAY/AN1gBcRJ8mq5
y+eIqjOx7aE8OBr3YA2AH6zZpoGtSbG/TBoO4TeF2ISRcjlQFKhUGPWOSuMkhm+yhAFjok6BX7f2
n1bDJ1qNoRAaSFFrNAW5pd8drIo69B55TMKuVqPDog+ghQHZguPLb1g/FYs0oBelKgfsxYAwDI3E
QIlgL0/Fn4ql79PqoeEZHErWzwqehq3BGtrIuadA4qkWo6S7qkBZAcPheStvsEZzzC1UW6FxHQXc
Dn9hC8oWkDoukB7UGzrHSWM+zHCUBMdBf5gwQPA0yT3HkJ+tCR5krhvzQll3cO40PEQsvrn1FDwO
Cx62AWFktJYvZ5FXqdEjuYaQuBM4kgAVdGtBKBlIiHws39ASoWhp1CATE97Zhv664QwlkRWFWlfu
Bxp+kjKEsw3USBSqH2xA9S2klEwjU8w6XO5wp8FRcb6ZKvVgw1epNWplVXZ9aaCvlBrDwseq25ka
zeJoSMv0zWupRkMci7qQW2Z2dgcWYJfeA+S8VvZpqcD0OFJ+jBoD04Z9tBWWejM1IsbUsJhIY2MM
+DFkXX+2mXMwNViG5gfCiho24yEYx40G0HSQaCDEsdbhMmRVDaYmFDyHIbxtB/yfl0mzbBgSwk8O
DeoaMNo/cybSM4TG3/SahDN9Q3GUzSEXa7B4FrrEwtXknF4zdBAgy3PEiZWy3z7B72ag8fhQd4qe
r00rCjA1lSfQfB4qbvFtZy2TlaOttrIL76SS03ttLuX7pCFAvsYBeUxYm04jgkquIu7k3+SgTEOE
km+ekK/RQgrviXXuv4lDrDn8O1tjiMJvIhFi8MugIUW+1YE7c1CgeRMbExILcCNViPGCed3lE1Mn
6aZpPUmd+jpB15/H5q6hQersanxSokFKNDVrpBJwJQQ7OEvrN3NpiGrjbkhD78SkUBwss2l3+Uxb
Mb0KDesTUFB1Zdv3lkZETV0+HWnUbl99CPUkJEFJsWdHLAimfmu4Mqefcz0VGj2FLG+cTY2jkhpM
1WhEldSwKvGNrcIUw8sCZUU271eg4Va9xlwV38Arjb4qvyFYGoc1ajAWM8PtjM2RRNABsDXCAvws
8U3SErXCETi1Xbxq0FaukVuVhm81XeFCJlpvAfQth04jumwN6/LKXj2sGuBVaJRXo6Fei8Z7sZSC
aOMUxk9niO4sDQEDl80A4i/DPtKEsFGzwgwYziyE8nwL3pNL/JsphtuQJ2hzTx0KHgwQwyzTJu/F
kfOBo2S67Z31aQEafDdrYhmOHdhltXXw2dnHpdXtGtWkf9p5OTiaeKbaptwpTUGbzXk+5woyGofn
5DS1ySVP26ubeN42SEJxWlZ/vkkEcSC8IkZWWDt0csiE3F2tm2A0/FwHpzO6Cw5FNYn00fFFu+US
hhGMR2pyld5ZGCmPhLQ1kQ8iM11QXqZymU8z8+968RhVqIRPq8LbLb3gQB5K9nLeWMyi3PDchrtd
+Tl28j5V2fI7K0KsHRvId41NZ0T1ijjxqLeI+6qGPp+64/REFc66s5a1v0uF1+yF8txblJq3dnXy
3Sr9ax41RizWYQBYVdvbMvLEfRtI71c/N0ss7Hr9ZfXWcDtVgbHPLfWnSxfcTZ6tbkOlnG0Qony6
M6cftJD+AeXMvqBgtdeUUWVnJ2yXFiN4hx2QbNpqFB/TwPYox7zEfiFJzpWR00QoTDMuWhaZSuUz
jaNhxqNSlgRk3fwAPfJHZAzzxivcm9Vh0EZn+Qxszfprq+7Ot4q4bNzfWQl9jf6H6Lykq1/vhKWH
/hRN6hfL2OEzKDxxmaa6Z47v3aMDAvfUiejJJKVsblpmGUN3+BSndU0gSa6ru1xc7IyPlKauryUN
4rd9Vv3mAJpSim23I6rQoEWvOgGIXme/W12dOBht9Qk3Sd+zKNrZj3Wu9p1ldj8ZX/ydjZXjOiQR
mzrHujq58O4dsab9xrJL52y6UbsNlpUrbaynF3+cxptWOvVlLRU7znYZyvuibuHZAejMfuGwZVmT
iJzyESvjUWBGHRYejoYNc0AZhZ8QZbhxqNSzrpg3wtehC+TP1amgomS42vA7sDTnls9mJh7Nqf5R
a3+kp52SifZMAgqmuMlagVTip5TaWUnvTXGXa7elpX2X/rcF04NqjUtHTA26ccNHKGUoEd92TSCq
ww9UUO3iHP4ydTI9a4/n/B+OT0e7P5Hd1BdNINUx0N7QDifWccYuWmjfaK8dpNgULkU3ojmkuEv9
ylQPqXacom1gDdAu1FX7UT3tTO20R1Votyov7JmDX7INIC/uDYGntfy2t37vMv699vlXax83sAgY
/L9ltNPnR/ZPVG0SI/or/q6iwWRhtQ4shepDH+n27zsfuFBUOUJlgq/gh/+AcXHBbZsmBznbxxhC
dphl0F8boG8NjfyElrzg36Ow/ZdWQLp99h+zEmS6AcXwskjGQpH4v7oPCitpRy9I/DuEXuOUJvXc
3tSYhrCjUpKOm4uypqpwOGzCvyqf1lx60S+wG38yQoRPblA4Xmw1zg/IT/NrERj5DfGiGcHXDnGg
yNoPK2wzfdSA5NU9rPhtUhq602lqn826TQyWsHnpVDdFlPcHJnghUEWyiCNTW4Z7PH31qUoWEhVi
pF9lsdJtXZXulhy0tyf6YNs7EY2PBc1e3UaYU3IpGRcv/WgPh8VX7dmOuumTRvh3txqY7KLe/An4
NjiYMpfvaGtmzGzj4+LrP5xOUCiFd5pDRmB3CFKg5I6mbNw9b5RxVwsjwRcYqH0GpbRLYvrZ2Ijg
rh2tSu29vuQyt/NJ3FPPYb8qSp+h4UjWubOMe0h114Us9nUY23pLxOu19PLoefbm5X6uZ91MHr3O
c+jvlLnEiaOqR1cYlGyNnX3XVVV3AqbPBCMAk1folyfPz/LbyCg/oqHliEWEaOdhE71pqyICnmeo
X30RJKcl8Zw9SlBJ23je6SYs6w+yLW01Yd+huNj5n3G0ux02n/nNs8KJHqMcAaKVYRoDXQzfbXsk
yxqIjL9N81rl1Wtr8KPhRhMYyiZFFNLwdgx+FEUUeRB7MqjqTTDVHCtKzkTWxsmj6ilYZxKaGJvk
SX8in1v40XsMYthb2EAVRzYZLXJVEEDAaVSwrQ2evwcTU+BC7maeaO4qrPTqFlbxsCz9Cn8vM+Ns
BR2TObahi+Znj5/CNl+3MR5cUZInqQwnf5rgnl480imXjOHpFsoB4fgsmR6mru32dd/Pv4fQpcEJ
rNIQj4UhvyLSIyNYX9c6VIGYLoxo+XFGg7sMSchKb/an9DPDjxmXEqMe7BcAX8sogxuLbUOzyYfA
vGPRZ278LlpLVFjbrEF0seRPw358ceaFCDrWFRvLd9HyrDCDfGtTbLenMh6buIH6uGkqO7qBtcxx
fpAurlYmum4fTdSJt7yoAO7zuV+XHpRmAPwa4YeiJHZ3uzAsoyNVcP6l84xPf/VIWGeZrtoBvYur
1phsaNAkGh3M3vtAmNErCykAm11wIxOWnlWIj6kkl/9L+Va5tzm7/y7g5Z7XGfEx9lXmH6aOIYBj
9PQWNa7zYBRJQPQ0TPbjgJE6rotpuWnQpoYY1ag5h34xyW2VGNluIff0QDaj2a0tT2bfJwo+zA5x
DvxM1xL/5yEsp/EF+3hDQKUmkCYSwHRBlOY3hsSH6FVRSAFPxK/kN0xfG7uMeiLwEy7vTi2At5Vg
vEqWXT6F67OCpL0B3E9hi2diP4oW3pLBTW6zsO4efL/dWknY/cgLw79GznjsameFxm2ykZqDszdy
WbNZtudTnlQM95PfPJBfM8i0WP0M9jdcnmi+krdVr+wftt3ShAKje2v4HN7HqZtO4ZJnyYlilOBp
Fq1NVXSPsirNW+ZOjtDN9AhFuLssQoqYm6d5hz8T6CxzR1xXucNNoY22qTOZp7W1Ptm1+3fSbesT
eTr7VPWjv8mtvoqxLtqFfpMP0GezbZLLH0YgFyJctjM8ccha/uBgkDEY8gXNlYE6WFqW3zgZ1JYT
SBZbuVccCCRAYU64kZv2Otzk2Tg/16UJEVPWaeyHyr81sSGx2OVGFIE+2CZ4gH86jVZyiX3FxlzC
eHCHxWBf4vk/eQiumNoj448lWmMzT5mD8u+OXyIxmjsX3vW1b30LN3C1YYgyP9K1SnetVZZbu1GU
zSiq3ZB32+ynvabDpavKa89W9IxQXcdO18kbXMHDw1pzCpjmcH0wrTy677OuaDfU2aw7N/W7Q+Vy
kmRCDbc9Xo3tGGTun1RvdqZg/j2ySYsL7pnlJimmLO5wWF4yQ1s1pDe9SvJlsUsZ3hXpDzCt0/g/
ySRzbTi+JD0U4mvPi/m2zkaDG1aKKdjL3feiVPg/gza/s5K6PqxmY31MVeqyZ12fOT4ksT0t9tFT
voTdbiTeEw6IGbP/Gp6qqLyupnViejA3UUeR7q4wF97gmn6abZCrx0kW6asxe0STEf0pCqzpnyz7
BbtFm04vZuq358hpg3MaZjLkDppER+6beG4H89IHhnNd1/GBGkrd1kL0hoBEEXt89n6IhU4yjWDi
ksgP0PBx369pdopC41qwPeas3DWADh1dy1an4TGffcDH4VDuSNVUgLyTCz654tAQBTjp1SgrIVza
k8QxzgWV7ccKm386jGJjc0AktJRUl9TruH1PyfSR5aY8GMr0b1bVB7+toCx/dRT73Xl999g7lfdE
SvAZIjzUnihpOfg4wakbjPUQjsG4a71A0auWjWfPrz7Eqkntgkh1i7kGbBM78nEtSR3NRtqfc85x
CDupe+3TunkAMI/8zZNLQaR4xJFu/yQ/MF3wx9Itz2pXvVp5bhzLVXmXSubibOfevnFEG+MlYfvg
vszGhCeD2N0ur51kE6Sq/BGFqTyMhD3ucfxaMXB98ldt8idEJIjZ4GYH9lucudg8HHu4SJfMdacb
6RXpm4p6PIk9fQpyxf7t+t76RVLzR1bVNd4VETwVCS9hsGhe4/XhvxXOreKuCn/Xekd/NlAAXPI7
srmUxLSxvs8Xupvc57ItEEiE4+5co1MHQE3RnnLE5L0bl/ngznn3zimFI2w0RmwXbHUK8BbtS79/
n+h0Q47AmJNyVEXLr3blmH0Yo4dqscCgCkKxnqOIUGeRljfzcBM0EH/IF1fqzi0BB+CewtZsBuWz
MPz6iaGqgP4d8qj3LA5E+VSE4r5pBusAVUneYfvfV74jD+FsdrdEckiwzp5xyIRb7bFEpJeAvOSu
s8VIe5XICWOQPHtgoTWfMswKe3DVFPEJ4aG+Te89yNCYsJQnDxzv13uJChQXXmedaUqt97iy5o8x
TMJy07fEdpKi971NUaZtvfHRP7Zes86/a6jM7z7IErp1+48qjZItL+QLY0m7F+wpmnjBdnJaejOM
K1EYeMm6wo+DtoB8brlFfStnGz2GBjIyVVWbxZj3P4ky2Fhu14lHmo/b0osQBIpC3DP3xkNu0m6K
T3VvJpIn6JRY55X7AHtOps0sDM1j4hjmVwhlYDMsJez2AVmD3hn6KLRhlNGj2/Vl8egR9qMNzFxY
/SR0V7a1jdmTt/odlAcFi3OS7IJ6lD3mpL5AUhv7GM2i37ZTyQ66DZLgrc3MjjaeMdDBUPMxkDyQ
NigRgqzfYP2e4avfk0vmhqDsEvWnsAHkr2SXn8I5GQVkL0Xr8O98rBTqZ1WXUfUDq1ZRuOfEC/Pi
ZpjDqPkxLYq/Gt5oGPALDgwm5Y3oiDzCYi2tAL8cDtYtGcMiwL2U1luDdssBbssy/5Fk1z6niFfI
jOC98TXNu0GUbr/gkzmxSISybingPiR6cgrWwva2lfzrpvebnw5XnlMs3Z6fSOA7YoExsiI65DhL
mk0q5//F3pltx21k2/aHLjwQQASa1+yTTZJMUmz0gkGJFvou0OPr70RaVSWp6tjH57lGDVsq21Rm
IoGIHXuvNVfxoQNT3Jbx6B2di6Br4DB3cjvnicSMalUz9fqQWUXq8+zO1TXQsWHLJECfdV7bgLtR
jBkIPB7MIYqQ8ZJgiZZw6A4ya0G54ljcUPVZm1JSwlhDQ+DbokZzFl0a0niLmIEGcf4iWIuxaGwZ
CI0b5Uy5vXINXs9MqxLiWi9fGlTY4xL+RoO6EYa1qs0sRRY1JOcBIzvionZ6G1RwRw4Ml9Uk0/mR
IVq46YkaC9ZtN5u3UxVa66Rtmo22M7R1jfKcDjl2heSOXZghOLMNdPuYpVYNWq+rMU+Sp9DL2reW
0pMzU9OfpmIOH3M1NztvudhBHiV72LicvhDtADYL+kGjSR/7rdNV5nFKmvqRaBOz3UD1TfYdg7Vj
2uji3IY+Pt5a1M860uJVYIh6LcrwOchd80ZaiM8Z4ZjGwbYqPG2FT0eo681r18+rR8yBTbEJgqpw
b9HCywdyR9/dWTPcqeYRQacRmfPawzQcr2NCGbElIUm/I24le0lMxlhegmzTg3UMx7sT1p6jUPuJ
Bs7w0WOtJYRBYt3Ow2rDOyp2iaZ5tBl1Qb6N0yp6+iSbrtoapswGRN7wZabqo+I3gH3rRadZXySb
hZ/FZx1iRzLrmUkiJjJr25AusrVcCAVM0uNjtGg/wbPEx3zRg2KXWNSOaEQdxKKZV86fIjIC1coR
Dh+OoVC5NVU6vaQsFRZ3/mCu58Sd74wJCWoGL2rfWn12LpY6yZ65r/TMqEXUhKMEi4a1ovJdx3RW
D0USCNxFYFQ4fy6FrFD6RtkU13FBLgcrGHoF8hJcLAwAH+rXsh28/E6kSWPj7XU4jNUXDS0d9MgD
Ru/Q7sZJ48wfS3zAcC98pkMOMkT+wN6YXtpirManmdhb9lej5cDb3ndmY7sQnjvXcquVb+txuOaS
aPJRyhA+9NpuRMmc5v/lsm8iyTjxNIfjPjDc+inL8vH5h/bPfwBsXFDWP/AnTM8ErarA2FGV0d1R
v8AuqnocyIcXwwlUpiIQhRREYfV8I/nRgAoRhJ+t3N73iXVlp2pHBvlORYI8F6jX3UxIRYti1Nj7
yOpSDCh//uZ+AXH88d4cyKiwk9BoWwt45wfJTy76ujADazhVlT65FbVicIj7099/ERRFUGzo55ru
rxdAJe3IobcfTrEFiJK/HCPbFW65u7zMf1uSf9GSRKll/WlL8v73ooBM0r8XP6vRvv/g986kK38D
eMr0jtMDWGh+98/OpGf+hgNMCHioFvow2kH/VKNJC30/7UqakzasYpL//tmbtP3fGOaDxxKwP2E3
evLv9CatC8H2h+dIMlmREO+EadFRFTCJfr5Xsxy9bE7m00Hhxpk2qOwRWxIIb58IciKUlS4Oy2ye
E3C6G1q8gSur0foovVKYu7nWQ7KOEL/46xqnouLMrxxj1aRht9H+14p8k7vBQbpBU9HcyLgbMdcB
fxG0jJpmGa6QauxkkOkN1g8DMgH5QCsrQuix1Uk07w1hlc+6mdB7J3V0Ekj/tmy4HOosek5Q7N1o
q9lxki3LV/0YpuTMHjjF414TNHve8ZZzdCUCbdEzIwpkf6lApYC9AhESFQeQo/HvhgC3OeBIuh35
mVc1lQmUfMOXN1GOIGYl3MYk1ALmdoZTM7S2JYFk95w0suueeKo79sv2FvuxsRdkbmNPC/Cxl23P
0AN9+I4TUdJz3qN4HJcOm6GdpWeX47Dyq8Ak1EjZnzzNZRaGiyWOY5t5VThhty1cRx5odIRbJs0+
WH0pSFXz8/vWsJ0d0hDqmTmjS9J5+i6CAUJgkslRA0AmqnFvDtYcsd0drThGrNrLbwuX3OzthLsy
AvOLqHhdKPNF0A686Ur52qiwfRRNU3h7TwM7Rt6dhNUq77wUxktnP48ZlWXS2d4ec3Ky5J4Hwa0s
03jDUQSzV1nMoPn75uw6pZdsyaBSV3ATzG9otIutzMXZ7e85cBcbhpn1Hgn+vey6uFxU6vZJGE33
Jih+PuFNG+968p3WPtxxY0mBV/nSmorafI9MDgFApoMbv8JMqMxW3qbSeokH6WzS0kw3k9Mt5Jgw
eETaVIMuUPlhMKmOS9HSfEiSc9DV5h0SHRfR1UI/xbSWJra3zSU5aVFnlptgRr7GwLQMDokfqF3n
5Ok3fxi+isA3diinMb6j1BJnbvJw1YxjfWxmgZol8+0tjXPwNLYlN06hHkruNrQ3/nWJC4zQScgr
RtS8Ei2N32RkJBpZDpPPyeNdNkj2ww64l0DYdZX1kfGK2Sc8VllUnxVt0NtJKv/K9Zp6GSFPW41A
eZ1BOzrZfc19w22LNNGheMZbS1+M0dUmgZ8HZtzpFGM4NZ6noeXYFsayDHGB5FMoPnlBNsa7xheD
XXEwnKXTbZIhCiPEVs6YAWKbDN/rHi0rVcOjQuCtIO3UyN+fMbITUW6qJL52tOk+tB7QupdRzlCl
UWxm9o4TGvI4qE4Tr49kz/cm68W3K6yHWSJ0v2bSFumtFBRmr6NvF8lxgApZrbJyTvg0iTnLYlEF
6P6xj2M5PLZp3Ckct6GR2KfUNvvkLcXLPhdkGaYFZL5INdZ6qhymen1jjaxsXRyGbzkR7Nk6iQSG
jNQoc27PoZzM7UjENtUoUwQ+PjF3brjJkgIrSJ3b6AsPE63rN1Leh/arm/oidd64Rn7XExvalldx
W9gU/UWAv4lfnCA9JmapDKwiZtcGT0Xaof0ya9ty1hanzoAHS4zb/+7U/5uQGUsSIvtD7fTvHrwo
/ml2+P0Hvu/Ql22YCoqmkct+zD78rx1a/sbOLQRF5q+xMsuI0GUbJgQCOMOyff9rh/Z+4wBgshXx
dfLjDBb/TqzML8WkJI53wQ0r5p0QKpf9/qdiMhgMdBqFUgRtmiC6rQQuR5RVwRXERQCVk2p4kpJ5
V+l43olhDK44BlZvzODGT6rwqjfpJM2LaYMjCUe8oT9cyf9QhzMk/XG0ubw7wGhkaKsl+OLfwO4+
G08gBl8SCCjLd+ab4/2FIQJVgCe+jrNp71fmwpolpPIvIHT2UpD99OrAnkEg04gDiOg5F6n/j4V2
wGiIRS2uj5gxXnPQGQiQutingaBLZ+NUyr2xTK/gcDI57vUo/fiTSHT8eZyL+cPtmrqn1TfZV2EW
NluEu9m+zYiD2eq6dB7cyKuYGNFzOQaIUW/EMsSRZiWZfSzCQqzUYs1hJ7+LrImYF1cs9idYNdNq
YEdlwZkRlXldZNQrGwUEp0rHegu9IqXnwZwPyAemn0bO+HCy7hwRLweOUBZLHKXtob2ufVQXfhAl
BLXJBYWuja2Xuk/dyPl5DUwHQbfrVMVJY4+DbGTQINSl3R8mrN7Mtmb6HjP+OzoiQw9BJ8CZU0XM
OnLWw1fyr3K1RCuKG+zLAX7wqX2hXnGXGV82mCtTRGOPw9tzFp3VtBuizNnD4YhpntEhAQBr1Wdc
WMmD2dBNh51VM/YtTXwIGHT0BjyWvx06G9QbDDVvYnbiOucx8EKc5XXtZKtZRu2TwOK3LVp36Oh6
+xmjZ6toz1BCPMYk9kBDBy2niTQlDWhuB2267E9ORbEow9m+LkbNYZZmjTWQ3eYjt+cczdeaGJJ2
v2WBFpOY9QalXt1k8uA9OMU9Mb3jrglrawnEBAYG8Q5+RGjiQDeTRO90S303QZLa0y8IP+rIQmJI
NKff9mSIgVWnB+Xm59mCesEkpUuumPgmG0+17jvs0Oow5+a89bOqPUzIrDGkWW0IUC2xJgcnhRzB
O9RFsyf6UlwHOPavcCUGz3ZCzKg3RAMbn6ui3+Vg9neiFCNdv8LNf7dcmSKNmWlo1SpmFElXhGnu
1IMaXjmudpIN/J7H6LIpdn/skEmQO8Oj0DnzcXqJBabXwA5qsMvA2gRDtTb9KADKIVBudbK3zHL4
SPFpwk4iapZOPCPv3rxtal/H76gIsurgF7207nB4BldzN0NfMO2kf3XGmOD5SVnl+2zYbbcO/A77
qCtqo/1a0IQkUJEhOlPNtpTxtu1AH24xF063PdFZ07ox3VZsux4WweNEf47JGcLiDiYIJCn6VBrM
uu6isPqMshzAVGogaF+RFQywKhxS8zDXYXQXsRXf6GiIqw2S//K9KVH7Cz1l3OqjWR6ntEnPwmXR
DMeIz4+8srhDsuyeLFhx/tqwfF5NL5+N6kk96mAmybnG5kIMYS+blzYmT3OlYwD62zFcUgvKcT7E
5VC9YYUp34beIprHV7jeNlAtKCk5O4zGqjPH7ouZ6M68TWKtzJMfDPAXKgLv3jXeHrXBXjfvLku5
zyePQF3ThGoTj3U0xaayiBHn56yBN1BS1hOfAIU+sIIM4KaUYnpXXafN6srrY5Nf0hCXOPcRYg7J
0UcAcHpFrJ3FpNwZqnjvppbydtJzc11qpKw1jfp+QxhuaeyGro3BShu62teeld0tKOSRCXAMRxRZ
+fhAKWWR4lHyYMW07u+0yuqcZGunVBsQ4P1xJNDPWpl9G+U3uaFdhGS8A+7dvJJH6N0es4laLyJ6
WwXdpmi0+9noi4EJdKxTf51hBhdYmRBtr7po8vQqqt3hrRTMMSOHwdjGQ8y/CuiNHEML/lhKO/gL
EsNP9jg4x973E7UXLW6czslsiNypDJhvQhKTK+HFOdnbpR+gSkkCuupmehvZfVBzZabihiBE/WSl
3bhYMTr1VfWFs9iORLQjPXWbWKUxIwNVCE8gNVwHUR/ddLQ0G/qMjCfH2qsos0eNGdTI2qNvWRh4
uIEAH7LPoC+z/WmDRC8r6fblrrV2VNN4q6600GlOrQuarRjsidWvdxJNlToDfw6V3I0BC37Dgf3l
v4Xj/6ZwxB24INT/RHWWkUoPhfNHfMP3H/pH8ej+hnPBojJTGJDo2PDnfc8k9MVvaqHgL4EIPnER
S+fnH/gGi3+FrceDGu/yJhbB2HfpmU3IoeO6gJB9x/J89tC/UzyS3fNrhYRMDNoKQjf09MSrL9K0
H1qRsROj0BFNdDXWGKgQwJdqhVHaua5qFzXPNAq5kR361SqtwcwtgGfkT72nkM03aAQOWuQkG3hl
5lzNsyuDbdaX87BqTZNlABqK3IsE0/1D6if6pQYCpNagx8JkPQUcGle91fQMQznzrrKAgTSuec5y
AC0758ZPHJf5xaDn4yzmVq6KhIYTA2Nbb3uWmWjN2QxSaIPffCU9o/7ik/P89eLFaT0fvNRMWbuK
qoxoUCLRLbURaImsG99qwTDQObgdJN6qvO/ODZv5zm0g2a/o6Zk2sxsRP1ZJMj2MkdmedGjl2H6h
Um3dsTSgeXmEwq/ojoQM9JPqnKkKG1Y41IheyukAs8G/sqi5r+ms71maNUy/Mi53qsB+ZTURfZx2
sFIYBApAlWxd6yXzUV3H+K8fhQWE2I/k5xCa3J0qieAFU2rfd1aijz1F4CYS1n3kzM0GAKe7NSb0
zSMbxL3tGtnJLoazMhlbqixjJ6xGN/oKXK3aSzLF1oiU0muR59DUnLE+95q+PYtoHN4yWZSnISps
3ls3dzcmO5tVlqeg0vm3pHf8XU82z65RUDdC7TZnDj5fVYAwWQQwxhwjqmFO8TcIUy8+5s4VTuti
XWXqqh+AGLjgPx8T3dhne/THa7tyh/u4MWFLptGXhOyud1U6w4a5wDXqo2mjQF+tHGCpDGsq46Ev
x/wx0yk7SZo1J3KMo3XLFaGSSB90lrQnYyQpMuaJ/YSgl0RKDvanCQDsphqVtRWKd2rAcduYfRA+
zZ4LuCjzliIiKUrEFAW13RZhDitzRKtkMruPjP/+Luxk9uD2BbwmrKv+2QVx++BByaHSDxIUloCO
T5KiZp1UDA1SaHL72eiKs2lxR7tO197Aj5BEeFurSttyx3S2uS1Jl3tD6gUy3Whb3PJ0HTYgTTOO
A3YvN3WaDntms+Sv1921Q3fxyoyc275vaghWTgFDkx7a2ktGRmtF1gNQ4R6E2Qv1tAvwizpz+2zQ
9MeKcgbYbu4C91r2dBVxi2B46ZL7yNZ3Bm5CMWkf7oY8M17KthwKvzaV6x6xuT9PS/AGmvfPOQyO
HayidlrnsXWtJAIjCobrbPowQpwUtM4q2J7mi+x8Gn+THxyqoTduB8/3t0FXhUuX6Y3FsLmzqnzc
GQgfySwM1XHCQ/csoUOCPQZykQca4hTZ7k5iXLlM5ZZM8DcIg/W2c3O9z/CbMtu8mtv4ps1bIuVb
PMDYIbH40/F1fBqoMifDCrDCMFTxLh3oREqmXWcvsLOHylPhkRgOOLwM3o8EII0P+ZjN+6JNgWEz
k9nP6ejcSt1DZ7OHo57ojm3QmA0Pg2yf8XQZB6MGJoEuMSp4wEps/iY2M0Nm/qYWSB/uJ6q3/AY+
1CnX3peyLhXNztl/Shj87cjBSxdISHA/2V58h6XhvZAUPqrGMjbH4t2pekWAnTbbz43mI0OUrTa6
yqzrMCOqlQwQbmmTRlWfy4wRXpTdTyy7q2hkvSP1Ek4dZcLnGS4P4nvWZ2wd7U08jdNnf6IOhw5o
1o8UWI+F6XDy84r8DvwJkWm9z+jxPlQB9ryKsTeCWMk8L1O9Cf8sKY9V2tPYjIuW1LCq8M9t4n6j
TzesKbPArAPvQTfiCZw2sIq9VeUUeUkhFdNRRxvRKfScVewYS/b1vPOsNt9NEQg1FncUa2P3HGVT
IyS1fdFe5YUZdewtRv01NYAwriJqXnpxEbqLu1R7Jae5cvQOaYfG5WaU2nkY2bAfbR3wiKQDtx5i
pF69NiLWVxHHbWowKsovLXd/vBYdJwJ66oErV4NTueca0DhzYGwUVyV9gat6Coxd6ydFeAjq9jjB
o7+Lsi57hAlruyus+e4+SgNuXH8eojeiA5ptb8n8QBMxevcY7Pp0czEsYHlv5U1oa1AwrqxQPM0D
6XZ9hZhhsPueY/Q4YwFhaf9WpJIDK9knw23bN839NFq1CQh1Qh8x42PC6AOwdlyR6tK9mIFdv9fa
jN/Yk3E5g/O6xZ2U3wW98r+ZJG4DzM4C+2zAQ3sx0mw+5aZ7JNEBJXJuOx+q8FWMz8quO466PU4W
2OdHVfbHnNV23dBymjZTxmxg5QdcRbRYkffc9ZO6QX2UfRiJmeCv6SxKf6eKh4egls4z+4i/rZC2
7jpU7Ab6Hreiw52KKDzqeBy/pgyuJYtRiI0tLfolwwWPST5Fxn2cOA2ZY3au38Brpyc7q8KQu7iV
7prD1wzeoE4/ZFunZ5wij1mTDRbSgCI4oknOcVVGPKwVacJ3nINhujVDQ2/BgraebyfLN2/plA9v
apiG3wMvqj97tMl2hZGgYTBCPySLrp6MK6LL+/tCsd6s7EYbX6U5NXcTLEdQN9BaD0AYKn1wjaH6
7Idj4a2nOeiOlWhtKAFxQo/Hd/PkpfZiCV2mtNtzIhFYc8i0ayyFVXbkmYP+1lkmTaRJIuLgnUNq
cbX5FvhtILdFbKbjRvSG2neZjM8BjbI9WmV3XaBKxVjuSXxndoSmT4keEXFquTd07usrEbVLd0uC
EOq7BssiN5ybVYCusCJvaxPXIvjkdgv23+e801QPomvaTYPZ4SYzeswvLr6czegm1bFxpS5WeVbo
t1QnLXqwsGvEuhub8jWdrKrYtlAEa1DF9fw7GQf2bWAiMKb1+UWGkf/JjYr8vQRbtLMjPLwblvgg
pyWR4ggjlIAVEe29eYxd0731Z+l+7pXOMCZCkcH+rWY44vZkf3EHrABtIOxnH09dvPIYAKF90qjb
ixJmEQQ7fpvOXeodoG9OZy8N6n49WpF4732iq6tCVZ8RYLQPyscoSXvDMt86zpzBFvhOx71kNh24
GVd8+DXS4S19kdC4wmYUvOItKj5hGnWanV1E43XXdBPSAcMAtqobHBHw4Y9JmN6bcxe/1oV7Cqce
2kbeQ+k0tnha0Q9PrU9EtW+eOqxdm9DPUZor6BB3UCqhf4nQ3deYxWhe6V5+Ie/QIt2nrMLnQk4u
5958QD8oDFtMa9HEJgjWMDw1rTVvB+JEjlaS9ftZqnYzV3a260yzuxGIvJ1O579HNI5I3+gclzgL
1IWrHhf6JnVa/SnEePLFkWWw60sTzD3f5ry4O2V3G1ljyunZTrEjB8qsVrEO6W2EqUw+KhyAxQp9
AX4tI8pYWuzhtkQZ/JIFY/aEBiram7EyOB8E3Y1GtsuYlJDPa3Bu/jo0qRFh/Vx5M3PeXaFr+lqx
TwA44ZLpa+O5wJaxBtBeimKFvbmqLGeL8H2+Tg1RXQ04fG74hNmNBarsazDHLYCOtgXZXve7kAHR
sc5Ce2Ol80s1MVNdC0vo99Cu3Xu7rtE/m7E+/veU/L85JdPglRxd/+dT8st7E2Hkbn/GHH7/se/n
ZJQFv/mEQDnkqPqYqpYT7/dz8oI5dC/kwwvG8B9H5MWdZUnmMvyQJBOXt/D9iCzVb0oqxA8oJhAv
CN7d35iv/DxekeQoOh4qDDKBBIdtTvc/H5CxHNeMgTvnIe8xaK6LeOw4azQt562hbj7/cGH+clpy
eTGmOQyHOI4zK1G/hOaEalwEC618iAwo4oUsraep7f3nNG4RgKEoqt5CMrLf/Z4ou//DS+NCM2kt
QD/6VS4UG6kYW3K4Hi6Y3MLXAMMA4LjjFg2leLK9EYYvQL4FiRsghfiLWc3PGMnlk7uM3XD40wzh
i/v15S07DgufUfBDlhuI2zyjh7NmcgqtriDN83JjDnLjzz/yL6nD31+UW0Uyhbukfv383RYVbeew
8q0HZRXWU2EDaLdyZ4ZQTRbzc9Uq70bGC7+1Ex0My6jt2g+ngveSGYiD8BEhna8Qb4wHfBEYT2fc
vO/kHrIlBBTM4rqvgkls4iXSAh2mgL42ZoVtr//8cyw9mn9JdP74GLjN0bhZCm/UpcfzQw/HGzy7
44hvsYsb3CsUC3i98XPvvAbU2wURPabqr8KyfuZWfX9Vn8cDgRkv7P8isMPc7yYjOu0HWBDiqaAt
v2d8EH0zk7F+ABI4npWsxImcWQYoU9T9PRHd5fVtcpE9F2QX982vzwot3CUTexQPjuGM53h5YCYm
CvdhX4u/kNL9Euv6/bUQ0dGL4wVBM/18owST2xZsN+JBgj0+GwzJ0l0fi8WjYtvNB8RP+Y5JYnk6
F9IxfQ0eFiNxR6io2Dz+/Ov+9xXJtW0Tn6hiDmGTVffzm7GkUfq1GZgPXVvzkEisMuUNBymz51iW
+v+Hh8Rl2eO55H+MtH+ZLyPPh9Jv99aDblpI05w157UMx/K6c83yOtekQth9A9yljrnL/WwWp5wm
A3LcRJDmIZK5vDacfjyHtWIMmZqWd9Omvb8VzDzvo6iHq1VMCU+Z8uBbXflIIrI/RIr/Yxj2JZDu
l0fEZX4vkVwqhu/eL5TaJAuDzpt88QCOijSy2dX6cLlvLpwlreHfA5JkyZ24gDnOom0Yz1m8bia/
PlRTTmM9TmWdAY+aoXGLwGw+PI0d4M+/2v+wCrqAahCp0XeUdGV//mqN0ep6J5DiAfA3F+RymUWl
qzdhBuKpzvRf3dnWrzcTMhzuavZcRMH4ZX99xbwNrcRMpwYPk11eqzZX7+Bjl7/Z2E870x7vte1A
nQriIKA51ie0g4Zh8h9jBojVyqau/bBL6FhocKAoGDwEMXEtNwy+y+vLJYJ4yeZFLJt/0/QusC+E
DCQZxQT8uHygGcbP9Z9fRj7BL0sim7XJ92xz59Kf+DfV4uylPmavKXwAGApUqZpmvUlcA2SAnU0Q
h/qoHxa4WdJuLAX7dB33eRDtfBCzwPr5s831NFb+2kqsfmvmrbvrLyBUpNEkKhYiJKEcl1gwb0x7
9lHpR4PxqTIAq2xMArKYJ1/YqswGomaDsoQnI1nAq2wBC4M1YbYjvap46BY6q9fkyY2Ve+WpTwK3
3nilRk4IN854FZObMuGdsq9m2pBRRx1AdM00g7+fxj76mOgNO5AAo2ITt+zfV6avsBzUdlItOgt6
ruMFIisXnqxymW+tetc1queuyBJS6QPXfcRMEUGm4PyCxtzqawCZKoTRCrRwIhqltbwvtUEHAAtk
06YH0OKM7uquk/po1VNsHAMkGDegutBjkTRyZSJ5fpyGnkRdlxO+fjAGbO90LdpCoQK16NrmjGmr
ezfMM70efTJMN8j4/ecw6th2U+4Rd+p45Bwa3wisoiHcUhr4WxcWBO+uVOq9ISUtXhceqw0lIAtx
X7ELNEQG0MCHQYPr0i4M3NVBBqYJkZl7gzQixb4eiEhAuZj/4PraF8gvfo/6Bvwu6N/wDw5wtRhJ
ZBhHpz7126+IMhx8JggvOdUwdPPtPDxpC9W4psVGe696G0xzfhWLd8VaXCwedcAXYMSwg2JY765v
BTtr8bzki/ulXGhD9cURs3hjwm6xycyLY8bs+HrWUdCiZwsrtckXWw03Vm4ymoAMgONmWsw3Hi4c
WZvOegT4i7/04tLpyW/DslP84d+hUWf63ADZVLqb3F1CKlYtMFYswCs0goHFr8IaYOKvMTAAxSds
wZgcZqep8KtXI+odm7ebJgV+LbK0vJ2BkmOfzSgEyzTlSuMOL6+ZgFAMsYJD0QPHCrY5GyA/5WGQ
fRqNhm9sClo2hWlint27RDat/JK1Ip64K2mDCjZTWdT8GYzQECYRjUhuoVhIb3FCl8A0tbcZfLD8
C9CJrz7tqzcdy/Chc725Xc9YWN8DNaDyiE3q1TYj7IHjsnofg9l/HmhNfTQzEEVngfMaknXIlTl8
Nx3VJG/whGIKy23+eDhTvDlOHOU1ZV3w3EET2qTgr65BY1lPNE6W/6jM/Ju27VmfWc6CAP2Ij/RA
iCXrKSTioAGNQuEDyZR/MLspmERPcXG0tZhaW2BIeEsikZw6zPs+SGneVViTu+C75XhGPs6mHhus
qJc1khrOuwkUm6ibgFeDFNp81P5yKX0txVPTdItKYHm3edcRJWHXSKxKyk5mOiqe7hmL89s0I4bz
rshTfQjDXpxgjYtTT+jP9WQNkAzRKgKNSaZzF3PcsJfQOILR2J7bkeSkaakeJ4trL/KJD8UjySul
EblVccnNkCy/6/W0WNQSqk8z7dU71nHU4Ut5VGXstrUf1m8J2So2QJZmOl8KhTmti+kK8JDzbo3U
9wnu7Tdd82ZGgkE+pE2vfx1TDh3L2jBPiFfAyJQBvmwMQuUNtxHf3SXirihrNp6m1AdUFuPZTEyK
8BLFxlaJtHqj9cZuPqWWobcBodbvDqp2ghrAB5XHutG8856fIYOpHCBG1IYmReFS4JDj6RMpmZAH
cjn82EvpMyVQmzeZAni1lgZBaCsXnZm8HdDooglXEpUPc7w92w5vsLLGZF55BhavbZWL4EtmRLx4
cXmERKCScdePoGg2mLtxV+nhwZND84FNju+oIrPLavm/fijYgAsJiHNTLkcV5DfxXkyCwsAkyARE
znAqMOEc+Tjltd1joo8n+q9YqDLebd/FxD0M7LjtcnuqApSnGSbsTKkkZGqb9JSrEhpbd1sNoQF2
MAo4AwpIbUjOI1BA8Az4jixULLTRZco1a4XnP489IfdJ6hHP3NZmvLetJZg4izL1To+HazpWOZ//
sgikGWAionW4KlkaAzGflH2sfZ6wyllePh9ab50sT33WiuotEcBByUIBK8gudUDAx7eKygQcOBs5
12GgBPWJmHxG6Tzej1PovGuv5Xk10c9vrXgGJhoqnnitG97J5U6UI5nC10PMEqCYTY9boYG6UdPW
YXPvI5mBE0DvDgVfLVmaLLpah1wL/xma0AgdmuNos52dlqKIsDBqIAuo3ONkJopAtkQ8WYbHGcBP
OIbI0RNPA6AHkLnWJPCAkgVPTE/sV29OWPGg12Ig8mf5hOxE1MiNwwqkSx3vLwdePFaQlITNIxpy
RI1Zus3VwJH2qav5hyWeEnvbLlXajDQv+6NivGyb02xyR1WZYS/JrHz2WVX+TWF5hCl2Vo5UquMk
s1w1XfXQHpNBoBTSy9uJHD5FGhMxVXUtz2sRIdzKUiK1TMSQMI7s2d51TUYWompClqM45eFCmsrq
GDUarVnELY/Tb4F5RnHg2Jhq3Rqpm8ryrfK7TJ1HPSxBgoNM57WhTfUux2Vl4b/2n4vR5NiKt/WY
1qWBE933huwKZyo/jbfZqh+FaQ3cIqD38vW8bC7Q1Za1Dz6lsS9DwSJPKRIuR3JJytsa2nt5fbkA
f6xFy8Ed6xfrwrKw6tBlx7ncu0E4sq2NLb390Y2nL5pt6OFyf0pwc/uERsC+L2qZ3rqdxy3imZ0+
SJX2VxEIMO/7DQEmzftWuYxc1rnu9YGIKJ8pXaXeQySyT5e7whlTHooUVuDJIV1oL+pCnBK1dBtg
dyLhcopCFKtWFaxEDCoN3MoWTQiNjH5excsHMoacuw+xWLbWcuDfTRRChK/R6zyhudcHbjnxpCKn
HDYCLoO3ZobKDoNexd6VFTdNh6Di2bZjcYcjZH7gpM5NbeKp6dbtwKJ9WQFl2jJXKQOXi01K0LJ9
tyTDr2x34LFZNiB69KENLBmnA4tCGeo+2JH+RtJd0S3vNulaHjO7nnjdkH7sOZ+Y1a0qjmrP/jhR
+KmQz02OMAiRwcIcuEmkxgqkqYUg6aPIGg9t1xfRHbxMVHoFy+hJmz3vQpHbRShZXHK3myKY9VOr
OoqQ0Ej9ZyYR8b6oxuXzuv6Al8RyHztvzO8gO32NjMBYo0tpDsjTMMqTxHU9pGHyLbSbEvhQzazH
4Ui97ksUEfbI9kiKFzvSkiG7BjXT+lQok/OcJhPXOa74Qks1zOPe6BKoAiA5e3yxJZPcHtthXFXJ
rS0bIZAoqPzIyX48FKJC24hto7gNSrv85o8LVtmxRhZDisxFavj/2TuPLbeRtNs+EbRgAm5Kgp7p
nTInWFkpCd5FwD/93aCq+pfU3apVd9yzrq7KZJIEEJ85Zx+TWJBxVK1+bJaH/xFFAINIYLrUVERA
08HkZX7QKpMpDFO2bt3kiMIfotTk65EEPDOp8hcIsGWTCckEcFh51sADRy4P/6anximWkq6JPezt
ERxTLMXaumsG7pmlUc5ynrKD5XOr+nFDErUu+fPC2WXYZFbUBwL9c7gaL4dJGPPcnkGJZF8rakxO
F7/2N+lyhhsasYGhF3IFXRrDSI/K+ghmj52mbHmmVc5I2jrzNDZrceWfEz8SB7jBxnU02v6zoREU
as6Thz8bdjU9GN9r6Zicn5Ktxr4rIp5Ws5OYjz2vDEKSR6SfZkv0FwfmZmoIPIJgzUO9DglLZDOf
FAHiIZ7Ro6hfL9mGFau3d9lwC7U5F08SatlRq+wt0aH83fNccQLR28V7046Tr6J3dHWy6447rtXw
8dpZ458RiS4VRsOMZEkfK7LSEwfXBZt9oGEb272iv0H53cld1So4DsI0PXqV1n7XAVg/ep5RnXjH
PJWY8/CRuMQ3MGsKTTqJwuFgcfrJIeAXLfXcIGCt7ZH7YY6Wx8GlZLb14pvDRp4837LQt4Qsw4qH
fGlueeX4MZagZEb0Q9AtpuSp7qKMWBoM2RubbmfeciB2xBhCv8MjI2rtVmpLhAblNHEalrTGPas5
7aOrLfsL5K/5K7uo/luVj4pye8ixzuMvOhk1pHljyebIl5QOwZ8rg+4S3tE0ZdpskMY2R9sak+vE
JeIjSp3kpajb6IFgsH5cd0U+BZkiEgTx1nTtW3X4FOOA+yDYl99kX9JDkkuSCBmCdKw5yZDG2m11
ZEOsppzXy1jhf1bXv7G6EtLmMPX77xueZxZ/yS821z9/6M/9jmt/ItGQ32PaTJtwuTK0/HO/41mf
EDQSRYVfBr82d+K/dJB4WQW7IGY5Ot4RtgM/2FydT/w2UHku82fTNB3nnyx58Mr8NDDij+LlLXfZ
M/FXsAT5ZcoJSwmKEj63vedNZb6EEBMsxTCFOcHUnJPBAgEdvk2gqimGvSh+0lE0rQUScrhMUXcN
hwgzoOwh0rpo4TbIurzbeIrqE1HY+WNVwu+ENOKRK9o+hn04ohjomnfdqjOZBJIP+AmZQflsLkPR
ulhquZ5m5YsdltWpWgowQSbke6k3lDPj0opZtcN/ZDrChytcaSAs3fEps6pi/Eo4ge+mxwRZ0nVc
uRtZENAUjelJhwXk7Zw+LKlKRUSWOGHHAkK+aRiBGVfaoyZsDLbgs/tNTTTjym0kujLCD0RA2TBe
G3JEp5/F3lue5Z55UuDQ+VjQJu/BtkfntGbs02UOq1zdXCJdvGGwt8jK0HSq7A9RzOUpQn3PuT0D
b5Ei+yxTBeXYCEWguahDUasMz5delEGPER2EYnVQ1UV9C89Ud9G008oTT6O9tioH24uz8inWFevs
hN6TJM2+cZ9Z0hCR6cJbRjAqZwpTInkZ/IZ+RKnqUhWaNw2poM1Ws6nIJFqK964WbCochhevImKC
eQn7HQdr+ZQzg8+CI4nzJLN5zF+6ZnhNdEJ5vUwFWiunxpZQcq4VBC9GX62iFrLqkqLVs3t6cA/2
bUGx23D+DCVDz+99x+V/5kyoMAbXDmVRQyghJV9c8DNQHDL3XMNbeDX9mQKMCS2hCMLjaLCXcUZL
7PLSbEVAUi+HpFdlDARK4K/PrINwnkoP0T6XJsMC01jmG0VHqsDgQqgDzebTHsScO4RMcraI1pNg
yEY101UtI4Sp4CQyI4OjPxUzb8jFsP5oNlKkpzabqUY0b6nbB6Nhts8qjE+36MMavGNBSRCFPaWj
jYoO88vogoz0oA+Z12GfA35RbahHh7bulwKuosO+NH5EOPDPf7YDVUMXDY6STqnSQBn2K/ZOvJ5A
PUPF4SxvnhkQhddsIm5ay2GxlV3OxEso8oh4l9ZHtUu/RXqD0GreRIjq5tZLeud8eUUHfjgt+HJU
D7nBtdn0C2AjHRiqDDKjbrZIfnQDMZj9vJPSEO867EPv+xrE0ZnPUy8w52LBwXwlSW1xR8wBYwNr
iQZLrESqTeh0FCfk1PP7IwtZ7o6BGsMCVNAvok0n7fnyV3r53EX7fBLEz7Im5Y+FrsFVpgECuPZl
jnAwzxQVt3IWe0hW9M380A7LkKnKl6/0+9iJNl5X1+3k0x47DOInWfHP/pTQJaGMpsrXlhEcIhwu
CL+AcAEjmifUZcYkCt2YtklT59/m2eaKTB1tuaYMk7E1575X7KoOQe/JNYqxW8d1Nq5HN2uHoPXN
eQ/4fLjXB4ZwZNDWrxZXmoWzuqNdzBEDGStf+PW59bo1RDekWbapNSDnTeVvuqKMGCVK5V7j6AtP
qU9zQIEDRWVhFDBomtB65lLVr63oVAgz0Rwfeq5iMii8Ygse30SdHtk4UFr1kaKWsVD4Ujvmfj4+
eI6GCNmUXNimBJyGlKXSzo4uNN4daaoWSSXAJZfeJ7cQ55TUenxk/bwffdvdD2zuP5qaWnZjlBUF
JXUvFbTJyPUQoYw5WOXy+U5jHD5LNPxnp2uwU7lmMdwMsPc2TMNNjHitRTo0WRWIA8mpOVD/WCRO
eDGwO06Mu6UluEdF78BYzpasTzeLzSdmXe5WG+T0VbiFdQwl+OK094wvOfyoZy9iA7wlSjQ9N2Dq
v1rgTx47254OdVGie4Mwsq4S7YmSXz7HplAB0QYL9t33EtpGUDXmqOVnYyzhXvtjuYWaNm3KSJ+/
skXJuAOGXJ0wrbs4XdDzw4iaQ+t1QlR7IkmFnsg3XePQgdW6KhahPeNYybx6bHE0J7QKZztqriWZ
sl8RmcViM3uyz2FgNdOxbEfvGh4aAeOaOeITNyy5BgyoDIYOPM3vZmHFh173dy0wte1MwE+gmqy+
GrqywvrUhbdlL3maTBD/E63u7o2y/EySDkig1lczIeldYp3rjMCwp5A11zNORfmQD+I2tvvmHpRf
tBoiZdyHhuE+lC6S4rwbW++mYR8MASKvN3oU658jcxhPIvQe58h0XjqFhb4a7Uru7AH5OPdHjfmt
l7gaEUPtWR8xQqzNW6UA8zhFHdsbIuN0RMGQtycEpfqdiuFgjyZxZXkqjZVKLTnSLLZxvckHvdQD
jPLDW1iPRb42BOJZgri7rthPDeORtWYg/u2thpCPUW8fERV7rwkKR8VRaEEvSEW3KnStPjDH56oe
rPRt5Hg/gQ3rromHeBsk3KdagQReMfepQXvhnzwrB+hNL3zzYfI1ROuMy+4yw2m/4UuUbxPDquZ9
bPW8vyPlMIxOuOqRiTEfWpP/8ZnlVHhHbxoiLwO7SSk4nvsWdgVCTXZPjjx2WNRuiHdxNsq0oiXM
vPiat9BUmyXKILQn8y5N2v6VEMWQTPHYuaWDtG/GbogQ9ZYxGmmWmvW1q4XZlR42ZhkAZNDu8D6C
0RfdQFRQDshbOOOxVkX5lnStWNtVDeix1o+ZLp9bjsQNojgSklP91TCjQzqk6qxNtvg8DJGFABLY
2NoIlbGBlBqfVCSiGwvB8VXnyr3XDaRFuyaNvW5g9XWreiTqMcai0uPzWZsxk+sgqs2u5fDTGPBw
qehJfC4Gr1o60JcwFe4qyp2CjVslmIMR6AxFIQ8MulGehTVxDSNK9sjy2TFGonGgBnCEb31h6QDI
zNq68yLh3DJkaR8q1Hoc9ESs8H5iCBYz8nq37a9ITbBXdHdPjt4Yp1JqSWDAO11H5WRjVi2KB9pF
JHwp5cfWJKgyGJmmq02tL47E1rHRyKs4vi1GCb7Y0qdHXcr+NClrsRvzgz15M1c8gXrAk4QrBW3h
31mt3u/qsmPz2ZqiPlnF3NzHdpH3UPjUsIGSAG04Hirj2KHnhixLaooMnQNuV+9cZdH0pCsgX9Bl
kYN38WcsquHatg2PgmLso6e+hkztqrHlxFXWEWTnuB/1CKahH3tbtjx8D3hVB7JDC4CAaw8Fk9xO
WYxH3ilaQBejjeUm6TgdSbWCskzg2K4ehPdc+7zxvh7lA+kg7pa0+jDdcBxCm01VEjRYdFYeOx99
lMZ9HDoktYChgVEzRfgkxSQsVsFTdxqlgIBqmoSK8TPjlVuMkLVcnjdf0qZzvuFRGjaAge15T9ZD
/oHbotn70sc+tZRWdaHkKu+R1c7CKLBJFKmzSbSm3hCQgTqq87qroTbQqk95u8YN2geZ65qnLAXq
yE6ktp4437KrllQvcKqQZIrbtE2Y1mV2dd8VY+Tc5z4w8LWtoXvuWwC+HsPYPzKy9KItNNeSG0in
FswcI7thkPAAO3M8k+ytNqxmMXikygvvFGXAFR77mifvZEWf3aIvq2C2Umos4b9G0ILu53BIQcRE
MdTPbjrbqIyvGyhvcuWjxCTA1e6OBBu1p9Fopp2HwO7WsFv1GA/FsRmaU+3NY9AQMXNTqEp9YKzW
d4jD5NHo7ZAdqfdMoTbg3ZLEzUtxl/ZTTrJXz3Zliwc/yo8qnonNS3xydJidg8dbV3lJdkEBvfG+
s/T6jzErGFrwyAPTWIM2R9awaIGtcD5nndSKj6kf1a3mTzNU8Vkmm6hO7O4Pr60f624qCV+VSSdC
c4ea1WIhPjo7YnDc+8rIX1DjjvGpzOE0nq1Sf28Hv76CYZ2RDcW1cMiGBGfpnE4Z5v00du/hhdn6
S1Lwv+QAhacMb6taNeS3Q0vWcsjewwvrzGotLOlF7m1k1s0tp9+hLThBh7/RBf4sSbEvAkvPQptp
oKkVYPB/lqRE/tBNZrRM5KRkGGfRidpJbD7ObNm/+Bgadj9MDv6DBNL+WZGyvKBA12WbwnJ1Qanw
i7wJ/O/k2LoCa1eQctuSvfCqeDC/43FGP2dWHREcuhDXUe911kFKkkkwhyN1Lq5Sm9zBrcaNvXGw
Gsobpu8MSTUHFaE02eD0MbleSM8pAAWOAcq2wlFf9Ei3fBp60c4PpqOxC2tGFqVJ11Fm1qx1Krsf
2gcFHERtWZwaOOtKqHnibaafILrPG2nYIhDv1PpkNK0ynhiPiMIRBeBm+cIlU37z5r58sPyIir4l
g6RYX9SceiGId0W87mrLs1OnwcKPcseGqVNbn6EmDIBlOTTxH0oc1bXh7NgdE5ehDK96vfTCl4Hg
77+EZdrxf3Kp5TuAFyeY1BAtrjOc+eVLz6iQQyCA1d6eln7ZTlJ6g85gvvZdNP1fhVnLL/q3F4JS
RhkgPMv89eryJB0cyONqf1kXMpxga9eWDd8P9554V8myU4qqkSZk5pT9PtD7B6++6PkweCG48nHB
/iJhrLXJcMGuVnuZ1uajg18oSFANUT/mcl+NcLhWTuvSBHzftPz+MzZQKP/y3nH2YiPyTcO1gLz9
8iFDStVCkpyrPc56msJ+wGZ4RRA6StRU0TZjDubNX5b0bQRZlrF72dH4lZFLFJhA2nn5g/433vzb
8aZu8pD5zXjzqwRM1v7o8rYY8vAzf003jU+CBYbvoKK7sH74qv+cbrrWJ1JHXMaUfF1o7PBr/8vl
bX/i/2CyT2fE/JHB4/9J2M1PSIwN32P8iShvkcP/Awn7L3ezSVCtwcCPv5AXEWgLf36EQ9Tq5qTy
bGabigy9OAbaG8EI+eEz+Q8P7l9vZc8xiFdh3Mhpgd5gcc7/6CQPO2gcVhWF+y5lc0n14JPeTLr2
Wwno7rZwWFPkIGlkUM080n//2stn/9O9tLw4kB8MdXxsLh/2zy8eO3k+Wpnnc1/4jEJcqYagHw1e
19az+xRI4DuOm5q4+zKxAjqe5OuotWW5YeBmBegq0SewqqTD9MAjN1pz7LIqvlFeiuKE5tlet5Os
NyqK5qtOueF9wZww+P94E67gDQCStrmQfvkEdYYBVtHO/r6ZIVaMAi5MocFpT9xhemosKEmhkTF8
0ApI14bOTHCArwQBO5r4+1AmE6iOZqcioX6l94x34APN297LgE74PSqkHqlPQTe0Bf3L7Fcr2Dv/
/j38engv34MH09Tg6EB3af4iYFXC6rrJHfx9gns0kMAHVwSJTzu3Sr/9/pV+rUsur8Tjm9H9sjX4
VZLNRFUVNWSpfY9wAvwaI6zW8ZqjbK3mTrcJ1fj96/1yE4nl9TgWQSRyiZv+v6muDcVUViPPAyye
vOPpQHZXRzH0+1f5D5/folG2bIhiqOZ+lfL7kscFoxBvL80h2WE++1ZbfrLPlPf4+xcy/8PtarNR
WfYnPBf+7aGQRobpY6P19ia5PIfZVeYm9rlmJpIjArDV2JoN1K4IotrsfuqxQtS5kwUiNcL7uCvn
U2HbzZ2cHOatTg8uuTYSRq29Yc17wqXDIzX2tEu4Np/6CDPy2pqZs6EPG2aJTIUXGWuBJ98zk70y
HfUyOHOy//2b/J6c9GN9gcVWN3g0AB2GmMGQ7ufnwoK/Qbokx/2QkpxZRARlIJVTB/LmGZhmCpM5
S/cRB15gZzm0p8lN93Rb3bY36nab1VJe11kCwRqCX9A4pf5iMBu+tv1JvLnMuF/sxtmgmjEfDMao
FOhMkNeSzcyjqWf+NgYfFLRAroE/E3xXRsm0y6It5tLojccZAPHWtuELmPa+T9A6cbogvKpDkxRP
J9mz25yIH0nIsjXJwFFW5T1KBGOHlIixoDSamMSIKPyIOXjWBQDRg6jn/qbOjQGhLzgOtOyI1vvQ
sTd1b4q1I+puTYdc5WtA39U+k1X23BKJlzfwBErUfTc2aukvE/PtFU1qu4lAFu7sUNDSpU5srues
hk7JBuXOji2d9kcVL24UZ99qsuHGVab7E4JrGVMwDhgKATPF42cX/WzgFqbc276fH9IpHc9kzjh4
HzMvaL2k9FdWkQw3HcXfH2WKdExv1AZFLvTYMPuqZZp3pZW5FiDJZYLqymNRwG3NHaPZZKZ/YB1U
XldhzcCJEWa7iiSeSs0td5BfCYcIAbcjM1hb5GasVAWczCisV5Qxw0qwITiwHy/OIqynJy3PUDcb
QEiuWZ+w+pn62NzonC9rJKXWDiyQx5hTWO9MLNRtyudUHlq9g2/rKusxE9syrrkiehjfXWNZ72ww
qi0DXC2w6hEXdWWW8onocabf2Tjw1QA5IgUx2g9Tt41j684Mi27Ds60/tDmW90ljEole1PyCXgPZ
lmPUd5PMr5LQJqVg6LOgj/KOtXqGY7IAqyV1/UiiI+ViJFBd48SATBBdgX1/i3Ha7uO21Zl0ztMm
lc7L1GbvJvkVAfqhdK2lDttEO/S2FmuOs8vMjVjozF9V/TyuLxLkbkmOaXuCFl1fi3lEdcPaKMoU
HFU1njQv8neZGktooB4xvnU88ceM4TYGgLGOWU9WK6k3PRdXP5AuNbfZNok8p0R/tmRwRo65k0pp
J3RZ1bnVyEeVoz29p4PC75IoF8TbZHugo8y0viFXnG/IUEZzmiZDHGLAr3vDSvS9W3G7OKDUiVDG
zjtn3QahM1MnFzrJ3MYhSU9p+YHTNmK8ZHRfHFdNn61eDke2Mv0B0ecSW1CLs2SAumtaYkvtUO8P
HXseEO0ZCPt8QvW00lOoMYcywbBLfFHjFIyLomI1avP4JHq93Fq6GaOIjeoNaRtijb6SvA6LnaZB
j3pOFr1wicNgZZNaeE7LjgzehctyxO3NTLDCaaw5BEU2Ss+2IcONb30rh+papzNDu0JRMPdAsGRl
4nrHRBAkrFd3yNYQo7GjxrExmBvesTy6SPk3LBAyNr36dJpbXb3M/iBuTG5UMCl60wVZ2Dpsbuuq
JyJIDjBB9JmEolR+xO4YbdHNuc8XhBrWeONR06kv8qqOb0CVUJ30lHwIaEGNR3j5AoixzRKBDFRy
1J3snuSQ5nOaWlmQ6fMQfNc42/W0yzOD1Zto0OVEfveMJiY/NAma4xn6/z5PBc8eyZtsAK1cOTnM
n9knyQhBeX1txXN4ZPjDyTWwIlpjbcyCtCKHjW087zxL4hviUQZgMpa5ARViboTNMHeGSIBhXMz8
jOnn6gVpnr3uJDqlISOqc9f3LW9Jc8hDaC0XxlabpQSs+bF9Q4uOuqhEC1/jv97rqZOvfbcLj9Qq
NvlIDG6pI+WxR7uwMnCjf6MG7p+TXvJcr8zmmMIYYshkC3Nn6EWzC0vNZo5eafcTLxAHOFIoL1ir
8GdPsf02hPayTXHi9l53UUsB+urupW42gXRj4zPuuJNiRb1zyajYqdQEwES9aJ3sUd9hEsP+LDvr
mlWB2NbQNlAksZYh5g9iGUnwm4rgdyPUzPXQttiwssHeuIl+K8PSJ1ImjvodGtEp3vHxo76Rwmvi
s1QF/vp0glPSjiUQybaQjHEtc8EuhwU+dla4CouAZ4r4ehzMEXTD5Xj/X8P6Nw0r3aJHA/TfG9ZD
+SV5L99/bFj//Jk/G1YPS7Vve3SDiDC+d55/qXG8T0wkGImwT73gxahQ/7JcG59cbLqUjHBwhUPL
+q9+1XI/ufyL5cdwCZpUr/+oX6W9/aWdY9y4zGV8e5kJUfP+XLZ1Jo7yOR6ZpFoMfy22Xe+Q+MjF
7hIdFnxMojmuEjXNa9VpOLmyyDTOTiyLqxn73Lg2jDLbhHrSf3E7o7iZw7F88/V0YuPrZxHGjU4r
grEKoQaUc/lW2KF1wABu3shkcNpVChPrirLYm9dM1ElUUj5o08TxHlyZ5fdy7PobvX8vKsmZC8qL
fZIuX6Gc9xpP47ycQUDV4ztRlMW4SphezvCMIqjOo0+cx8pq3Sjb1E6T/RHDTUBJK4tlb8yts6nM
KSGBvhmZoOd+d4U7iJTrjqz1RS1jemKTV56LrhOuvLECKmrtGro8UiFZFZ4tLG0I9CY3cVeUS44F
5TWrPmpV169VS03D0lJfdxa73MhXw4fHvP5VtOiyAVVE04msJ7y7dRq9m7EJiwyW4aogwhwkSE3Z
aOp4N7zhGrVodWtbU+WvWPMzyZ+KwUU1mmTXnlWMdyK34A1PbTCpCt3jwHKK2f+6Lzu5Yhe2G8zE
vTUa5Zur1Co+RqTkyGsL79axDaKA2rR9QE6sgkSxbhDDZO3DuTaoT7WFXd8ixUinuTt5I6Pzw8zx
f+yRohBMHNlscxK7weylF2a5ltqUP1tF3T10gvoI+fYwr3B0GJ8TNws/txqZVPUAAb4sfe08zAAW
2xKUWjVPYg0qeT7PkdG95NlUN2vbL+R5CGVziikRvrGtmdFPTa2GdjIn1qsXZb6pG79Mg3Lwyadi
m9xfARCTSB6cLntvWMNvInZK9i5KCtJUTMqatzTNKS4HiLcYAxsrui09vzT2dDnJPdIK68WMiuTO
n21ezdJd+WBQ3W27JhYnw0zBMsUAcvfAxyJwfVUdmG3fUEwa/X0UszZ2inR81cpIHi298L+SgujK
raOTfcfJNHjJZmga/x7U3jysVRtV2uc0spzbGAEKQZReCKOcHXr2IerK8vGBmBm8lLkIfJv0tKYw
yke+x+xpgCF4646pulLGFB9djIR4R6qBWNCwRNnlTFERcLlWj54FWT+SSKcCjf3O2agicQXztquW
iIb6OiWjBAjpUHCXfx5LIwVPmn+HlWa4gkCX+t8JphU2zLZdMdqYUudeVf6o52ds2mNJQoTS2nlf
DKR7hv2shxDte2s6xnac7pvBuTW8lHJJuPMa9TuOQSH9hzHn7tmosctfw5C8NCNHphS4HXG166w2
q8X/aD90nd1hAksICmjF1KxjMD3XghXkuSULdiea1KbDUDkxAhOxOwigNtjzuRS5X+5DRX7EKiFh
92m8AMJAw+nprZsoUgECerdOfxCzGgq6b5dkgGvTaLT90MlnwcLwTmPClZFeBJPMAk6GJcS5qmp4
ZSw1SVVfGGZ1V0x3cOHMA0DdZsXULyL1UuV3g7TkfT58J6El29Dy841b80VCNl8VCzmNbvJ6Mep0
C1NNB67Wp0eym/hNltbsuoW/5ifmq7MQ2WzQbGmKxawB0U8SieLXLPy2BpIby29xCBe6m8HHssWi
om4S0G/+woAbZnyc1cKFS2cjJCCOp/XU6S+lAT0OSjf3wPRFqv7UznyGYauf0gtyzvAzfYvK72m8
8OgA03nuBKEOVJ3NN7aBsHivT1DsQnB2EVg7Z0jT2xbQHZlLLMynE3YOKNF6RUAA+/1idNv1sKDy
9CHrA/PCzyNv00N5TtI7EY7oPHu1kPZg7jWJoY7SQuuy4Pgm3+t3pgWiz1ATyZaClWTg+ll8xEkC
uhjW7/xKrpW68sdBbB1S600uo5PDt33WI0n3coEDjhRroHa1nYAtxICxmq+nC09QVViFPFhAd800
+fcWqpo4QG2Y32ULjtDx5Re3ipEyJJFxmgu/IQED+dN6kYEvj9kGrqHH5ffokoce2IZdBc0IAHFe
UIiRE03X+YJHnHpDPs2UkmvNJsDR9JM7W2oNtwQWXQlnEHYdsEVZ5MVDn4chmAw4bWKBMtqVPgUW
X5MP7SnITNCN+Ri+xwvM0azBOpoL4JH1lXXvLNDHbsE/tpZzVAsQcuy4dFJNf7EXWKS9YCNjcNNr
3+EvNTP3YxiJCPE0313P3ThtrWn2t93g5t8cFZbX87BRC55yaJFZrGQHtJJnjHZmww3JskEgco9P
Ig/AUWQn5GcWrRvwS39U8Ye4EDH9Sqk1buB7LsL82q/0/Da1l2yuBaaZLFhNw9BvXaEEEgaQm8UC
38wZfAdatwA5B+PN7iVEIkPLHnDIItRsAXgCrm626kL15HG4ED6BQiDcccvtdCGAImneGQsUVOvB
g9pqmPYl3paD03JEjtnsHLQcUsn3wfL/6uS/qZNRm/+e3/uXbl27+fhIvnwt2/f8649F85+/4K8t
D0UuOvMl0oG1DWUzVelfVbP5ybFN1jXOd1SQ+UPVrH9iGWIwOQb/a8HWoXL/i+XrfmLF4ywzWJbe
xM/7/6RqJpX+16rZckiTELZLJAXmoAsE4wcOTDSB5GTUEx9U4Xanyitx4pVmrU7WVIggF4taOess
455tOSVblK/0ZEyCfJG3ZLHUEF+FnbuVrS8fsMJrjClyXI+Eye5iX6NMvShmkLw1W8Ju0NGMi6QG
GhAVRZcS74uaRKC68RHJ2yuR2U7Q+4wb7EWg04T40r2sQyQ9RcQFFl70ZJTKx4Rrk+LuO+lnwnOe
jYvyR4RqeprbHtIIG/QtdbUetItWKFpUQ5CmEBCNi5YIPxqyolkLueWnBh5oPxuQMnUXBVKl3SVh
naogHtNhL9HJXc0DmbyjQr00LzqmdFE0MfWztkhO41vA7MAw/Xl55wht1QYYUBIkizbKcaF8o1ma
iocotu0tUngClBT/2l2UVdirnirkZ5A0UV15MHK9HmGO1pATFKE1A8udiPYhQzt6G1aGdRdeZFzw
0ZF0VRO50SL3tDnwu9AnprgXG3PRgTno/AL+5oxHLRI2AaN2ZWqui67SeumyrAY0GWNmR11mdPFN
hMYAN9ikC8oWxpZrYQ9wNWGKC0ZpmPLYftHdeM7crsKi3ftD2T4JxXgHJOdsbLTelIzxJo5HqUqb
78PuzrNn7ltEcvQCdtAtujlmRM8hmepHMPtPU0al7E96+UbS1wR5EClQMXkx4/RpExmtTUxOFN0r
UVol+pwqv/LSornOLzI+Py9id1UXlcMIXDm3maWFJB+5hNnL0Lybmird2JFDSO5cf20vYsFymp1N
2CTR7Yxi7zhii5IpfQ4E7hEiJYpDHqBEd5WoKAyr/Qx4sEQ072aH+CJWHC7CxfEiYpRRpN70oem+
JWkPR6io7dOyGH0gOzgNOJk71EqqcdZtX/CRDXUhr+iB3jCLdddaTfC4OehfRVmwCRhIEi/ssgEs
i+oyX/SXU+5SFxVy8l4xjHSPEIGrddqHOeIU1hLr+SLl1C+yztCpynydl8PwhpS/0gNjwlm8UVqj
mKkv2tCZb3lju21BlrHqdWDIqEizRU9Ky0FDOBpTeNcjNx1s43VW/qsuO0atVFvS1QtCGZwE2IBg
/il3/SJdRTDnvDDqfaTo+qrjboUxuEhdGe/oGCKxBcI6FTAXkAgTiOSYe7h6xj2/AVeIpeJr1SQn
li7DYTSojLF8iRjPVsT5d6UusluPSNeIkVr9WlxkuXJR6EpdbdNFs9sv6l256HgJyUDR26Pt7RD5
oqGLD9lF+GuSrlHsu9AAGeh1U3pCgphmm0ThqliR1mBfKdsiHNeq4gOGbWPT1O2wclxNQ0fpeC9C
FhPhu/Op1F0yf1sV7zIPoVfoAPu2Q9yZvj4N21KkkBuILvs8UqQHRdoMJy9xgVK0xWoheKEFUyJb
wb+07+hRlt49w4kwxMXag4i9TuH2HtPMmoMKzdCOGIhk3RtFdDX09sAnkM4z8B7dPtj4K67Q6mrP
QKjjjqRvBsNBkasa1kVU4fPUrGKb1idor5/J1yMqBf/ngWJt3tj8V6fc1qsrI7dI9bAFnSUI6MaE
7NLZ+P4zp0f+6MrmzvKl9cjelDANB2NdbBvxsJ7qeSJvM6zctZ9n2euMc48hnTvAcjbYBsseT4+X
oj/u4nEFt0tugVEYq3Hur/M5mr6xSev5t667je2IBDs3qTvsOOpDhE4TOG6MODJ2llwGJs+HsJhy
CAyhPCd598bB4myHNu/35dwM3KUhKQmrth4GFlegGz/MktNm4wpXnUURQhqPjIcIss/e0gr9lDD2
XMvSS6E/U9yy0turGrOwwQG7oWGEiQmLZG/KUj/oEyNdkODxwRnEuFn4ZSenZSrNnMvbqlo3iWMw
/NNYugni6/w+dOZp7SoAnEPtk7QQyuRbBzqhQprsoXSvefYOBr0gW+EGWoFRYGmOsibQR+tWGtVa
q0ZzWtvcoldxHeFm1LF3ZXmtLcZtP7DNxDiyoQ63Q9ecxqJoNvo8qi9Ix8d1VNQDdJscR4TFKGju
RHyQs/+H57fFIbLlF8AZ3abLhj+KQnRku06EoPw/9s5jS24ky7ZfhFwQBgMwdThcu4cOiglWMJiE
1tq+vjf8Zb7qzO6uVTWvCWuQRQbpwmD33HP2GXjcGG18dFsKooeJsEIRureR1Sy7POtmoX0QLx3t
pwnw8q7VOoCk6fOgd9rTFKfQdqV7CpkI+Dbmt8gp1G6WmcejMYls1PuxkztbYagUmQdU2B4H2gGR
c99EBk5iGnhdn5shiUD+p/0yXJdOj6qAgJLRbsx7QxpIgoW6NHHvTpNgevQghl+rXgBPe9rXqVsb
1xIyEmqLzr9mNu6lbHNm5Guhcm8Yy6G2kxf7Xlqj7gU2XZYLaDykpliJkuswU9I7tBCRKVjuHTj6
oJoHszLBsta0/Hyx6mH+UlT6fHLWHp1hbdSB7TtRrlPQzOsbC7l9FhMTRz+i3Q6gEn08azMPdPz6
4Gaa/FjQLIjG0uCDoWWwCKvQ6+OqITkVesHUayGVkyzfLfceIHPQ9t3aDdQtbrOb3MZgkbZWBxUl
xyvqDi9QthA2ivUoehdLWG+dlN1PW5P5J4djiUNyryfSlT2wP0WvYutqIedXeEPOLdN9HPRmWxsd
I+3AuoUnl76zO55tG3eJwcF3zkAAKiOZBUe7jLbK7cbheDclI5FpbL4bmpWIFdPFC0vQezBsQN1+
1asGUroNMKVyPWhZsTVQlhg1+rfOXsH0dOylT27cNs+wT1igenJJ/ApL5B6yMgFsIIEHdW+EAsqH
KsUw7uBmXEujcvTmbdhRJFXcO6XytV5K0Vm1k529t3q6Fmkt79kh4EEGXgV6wu/WnqooWSurtKSL
AmvWiptY1gw2N6Amp5HdBNC09l6FawNWVFOdSDHiWoxV30uyuqzX/aTt+68c3iqweJHOBPh+CCfL
+GKTkN7wjmK9zTM8gATksjiY+iGlE3qwTb+nPbP2hYyLh7IBg+3LLB6C3o6vtT3VO2+i8Wtau7/k
vQYMeKT91N3LwTrQKnuBXT+gYMc6ufcasRyK70+6reLvHnfuN3qenHMoYqrHkmV0Lp3O1YxSYiPy
roVuW765OF/7tcoFBDYgrIh6l3wtejFnWz+2hCxav0tT+c2qBfo3jm/8qrACeZaY3jVnLf27qYXs
rFAuPjhPk1My0Va9NEJ+HcesW3w4vE5Is0ASs4DXlbmJWOBgDOqtZ1zbVmDLqdxU4McC2FAewzNb
aXseR5AAdAqz2ZmeO2fVVMsJM7jNCFxldfyxNNPcUJ5TUXKQVFBSa+bdoDHHnvLPmRL3sEetkLHc
maPu/IS7OV8Ia6qb26j6pZ5AHvqc5+kvkpTdq1fq+dfI0Gn9smHunEjohicCOfqJqjswnXxez3oT
ySdL9RNyTl0dTaXzA5QNKxnSerAAdObur8vApkgIEHkfZxzNRbmbqH/bp7lWHmc0w03t5dNrRe5r
p+lt0NcNta0RsLV0tdSnq7meQ2Lc8gXky+KMJhcWTj6L9K4fr8b8bLXoL3e3frYa96vVwp/dzfwJ
d5S80BsuUFj947vr37kHANYowNjTqCXv+YB6jQqM99TAtAYI/rMu+1cAxczCLgumf7Iuq6a/7cru
v+GPsd/TfzPWkfpPi+YfI78nf8O2LA3yBsT+TCoG/7Eos9b6HoPmZMzF657sH4syof/GkM7qTZd3
gxy/698xdlreX0d+XMssiZEpOKh1inysNdb+30b+pej7kWuMe9KbAvdF2tXbKTOz55kt+M+iHNVx
uoPzndwGop/defp3sn4qgezT5ac9Ah4HvQ9vfXwUnMXvmULlOzcrpT+m5isCvbVi9MMSGdhv7kx/
Gm4DKN/OO9vf6YkLvkUMZqEK+QSMPv85jrQDjM3gvsdzldJacK8P6IECLNuyolWAAOQxXnsGxrVx
II0tygfkvYigXDsJXIN2Aq7shMroK8DBMtKq1ohnmhaoMxhAYv3q146DSBuvGf4u8DNlkn4jkNh8
iDAav8wRbWMmyaVfmmWxLvciGyNCOzuPtRzpBpsXC+uOHc1XpAsesYSjl19OoWlPVZnyxHFG6H6j
ZoZHKWpHbiLOfzLOlQXmME6z1NfRDSkKmIb4Q9VRechl2AX2GMa0EwMIYxot3H230lt5qMv8ZTHi
+IHFAcUKA1afBETGPlKeeyIGMe71aq6tLelu+QJYDQ+eKmMCbMsCgJ1aFXOg2CNj2bEFCO39XFbn
p7+4jHU0a480wxAB880ww7MaZmmQdoZU6wksMXXN3rml8PZe6VTyvKtdHqKVh/4/OsPz6BQcSkuM
DwyyH8vIkB5lLylysiVK1i9NPvUnw3EpcCAe+lR5ed5vNIavB8MJHX3jRopTEoTa4EdkwL7mg75s
4KD1Lq1HlYPdRi0zZY6R47F9kmFPnA8GWt6VsOjilUg/JzQlWLJuCFfPMbe5pOtPfVpY8UbGc/RI
wuYX8Z1lOOjrBWWrudj1poib4MaCxDptEqH6zxJEqXYIaZp7D4c5PY5W2QTKW1LIKKUcP2qmhEc5
tTD5qQHYEXxqHTaPjbUzKo9L95wY04Pquyh9b3SgVSMBDDepcqqcaObZO8aYPE+LQw7O9BYj/8m7
a07YmQpq/rLNLMpY6y66apcquenSKcJb1DUe6MYKK5kgyjjZlM65i2G+RS4/I1y7mXP1IjpC81NJ
zhs3njGWBxoX651WUZBAFREODUK1DA4i23VFVvD1Jhi7VK1fR9m0cUouk8ITFQWCdeE3vRHu0jgD
9+bg80lmhrs2sqDUZcbZ7D3jWumGs5kr8awL70C81L6oWoT+ordUqujlcsB1xOs+zPDa1thBuC3d
lk+gKBv9pq2g0e0Ke/JpV/F2Sar6k1m0yBF0bpFh9qbLYKlkOzVFtm/oGux5BKrmLLtmOJnpUDzT
4ijKTVJJey9TKjw1r3tSMV/MjMc9eLk3Q+MYyN0Msm4ltqnEiVQlafeqDWZOQHh2/K6EK5HMtvEC
OIJTyy0QAjzKRja6ZLMVZli8SIO5Pl5H/FtD9miJ8t0TjAwRBYeE3q1D2kfPUpZxUFRG6odNSRcE
zlUbXTDHd6skzNRMrq92Nb3qlhVvdcqMjjjKVGDmkpZAoLDPEuPjluMp45nf2kfHFkUgbY9VUwSw
4gq7RydFhM1xKejCsnIhCMfZ6TbOWO3NdcyKdOidV6wWw7meZM4FlASyR5SUs4MVdqh9MiNWeB2y
SD3oGWFwGPvpo4KC9jtmMvdQKSEOAL/Ty2Ro3sxiOZp3oalAd+En8ye62v0oyRogUfAenLZYuxfM
D+isy2aIkpG6QOZY22v6oEBQyvgalvHTxJAQhIo+KV9GOa+2aaV8UdnFeJ8JUXBec2tMuK/P/Yw1
U8PBZsfdA2nA6eeo21owlpliH2nqgQ7gFo6XM+yAIBZfWUpCRCHJsvgRb//X1EVGtQftZmdz+WCQ
0aZnJtJfKaPPf3WL6L85VFO+OM1cPjVNHAULFJFdXlNMMarepUBbdCsMQcsCDIE5h26cDC+JsKqT
G3fWh9XxkbasZrrMZlNeXWhEh1mzjYeus5Gue2wNXTEtL5FRSHdTaEZy63H9XXR2tpfOzsODHtup
P5LF2VbC5cjMowfD69IDTKjkUcsGzF3Z6DrgoKxoa6U9jomwj9VJz+t4V+AcuSVmDrKoVBOt7rXd
fWcLlGQbpY3JxeQWjvE5BEGqjPkHzs3MV1atXq3Roq0kTB0SoPB+VwRL99ZEk3lRNGJc1LTKybnU
Uz5vTfxsy8F4MaPR3KkqrbfL1FDQBekp/lI3dfdoKXgycVfhneFgag480eePOGvyVytGa9kMkp7x
abIyXzcFkA8+lSe77Z+YxrqUNb1lMEDpjVx3XAubzEz/umiUUB2q2WmTLwT4wpLdZSUHnkSZ7qaY
MuPR3JTWUAQDFsftYgE/C0gUq5+I44i32cI2HOKNs4kJlLAPaNGDIlKz+0kvIHHNzT7JQP7yIQ2P
vJU5am6ZP1mrocQundMQaZS3Si7e/7kf/0v3Y4xNBJb+7/vx+aPsPrr/vhhjB7n+lj9vyOI3Wjs4
qvAZCsIRBrfUP27JeDt/I75kct0VRPzEWoP+p52MbMifizDKP2i7NFzcaJLb3b/X2IEX7X/ciuGZ
k6AwIE65rOz+lkIBseSydZjluTDrNY7P2mzaSoPKp8YfOq3uiY/TmYM5BB5tFd6gM/EIbm1dw0Cg
ej6VL3nV6FpBt6QEycA8SaA7PLghn2jsU2vcAQ1C1bcsFtJ1duRMC1hLPQAOpNPFdLgdiA5dJdrh
ZS3kZRRN95lF01MvEocmLDQMX8TSAf3meTQqNhHmXbW8aK5SxgW7blKv0L5SZ5b2qHTfmwYA00s5
G7nN3knH3e60BO4PeeMOzWMKCuGlbULvW5cri+U9D11iCO24SsllG+MrW7yvGpivih+xSBWwODHX
8gpHLzfWAiLEqhL3ARyv/Nbg2NpqXjV9T0bBE4ftyQ4bso2YErerOc6cebZbsUYjdIU5OlMFlv4h
j78j5zRfzc7CNWZUifeJV/4zn5ebq8Pn24ACWo78El7HQVoPiY1Pm9iaQYexBaYaexL/H8trngiQ
IVeD2GHpN0UjtJ8aNN2GqzNHIlozEqRhIyRrqngEyNm9z4j/R7Ndpj0VpMuT15nLiQfjakxLuLgC
ztOSQ5ynyU8+D/ZTmo2jFYwIhQ9xUdLOaUvk5Go2cHf15WusHK7g7lA98oh1/HGOYu7Dbm9ehT2a
X7Qq78RGEnZ7qEQ0bL2a63LhUJdII4Q6571N9xNpcGDvZjkEULTNzaQhkVl0Mh9ykc7VSv9Q37Wl
qHdukmv7JmnUUcSm+sS15hzjzqhflL6Et0FrqkulRUOxF0pbYGAoORoGSqXoV3r3n/+L/UeM8VWz
zZp8R6LTLdVAMfJE2Z7SGq2mPGHxmfJq6/Rhk3o7s9XwVxguqvgI2WVSgR7Te/f5nxP1XztR2ZH9
0xMVr8HwmS1/PVPvv+lPh67xG5Q2g14VmGdy9RP8aTXwfsNavx6zDj0WeHf+oTuAy6PuwCPU9b/h
8lBB1oyz8UcO9d/RHQwEjL/GLU0d4cMF1kfo1TD/HvOzpBW3rgqjEyuHPsYwZDhPkxEpPuNlv08a
5r1R/5FqE/bKRghEbETlZ5bH/YFG2HFvNUazx2Km6//vGf5/Jrpt82+KiHCBmMEH4FEiiUTpf7cO
z529IEa68uiMdl09eFzEH1wlOes5JG2A90P1khhCE0GCZt4DWGGiHVneMjCFP12iq0+dYbtNG9SA
aZwvqtai2xI3bA0EX8xvxGd7pN18rBUoIqmBorZTUwdOYbsd+STZk96bMqgtQs9od4C8C+R45gqJ
WvoWL2PE1UkrUjojoc7SSNoBueQmxtIdd6t3ctvBWF3AaTC33iunO6zOwJtc61EZcgADxapwahsa
yjnB2WUOU9r8KNhaPIvQAmox3gEXSYxBCw8YhrDdGJpxfuphbJC1ucMx0sEST6jaW65ZrD/b8H0O
I23fJqo9NVFq7IfB6j4TPW4fvIKmZ5l2Z9Jip7qS3atzJ3SA7d073dCfUd/H06yNGuscxYmbYyW9
NcJaLiXIDy2BOIhDFQ6IBhBEX8kg6PkVkBBWFKw4Q/wC+mBPVw3r6RP1faBFnHjpgikZASM46kUf
IgrkWYeziPTAknQTkYwdyxnxgwxCuvHquNvMts3tFZZHIp+J1dXPY1JaPkux4tEmBwcDxWqN7MpY
01lv6arrzoaWPCjVBAy65q5Z1d9l1YHLmPK4edWG81Ulru+CsdHKwcc2IgO16smzFdaBozxtQ6ix
YXhGd0aHIAi1atG86g2L8azdsU/XT5FheSfPYOMGrxUhO1w17XpVt6tV527uknc2aMgtqw5urYq4
tWrjkYNKTmFhE2DBhsq3auj5MraBeRfWed3Fjl0qcnu9Ku/ZqsETv5h93A6IbqtCjw9musETGc/2
1A1Bvir5ookBtWsUKxIxtfgHofjHq/Y/3LcA7boQyO/LAcJlLArUujOw+UN8bc55lroeiwBvMj7M
KKXJ475qIIN4pRQAvN8MKUTcdxIwZeQ3nsRsKkI8lUfz3lZfTRbN9aonEbrnCYzh2sFjQVbp3nTP
NApiDtPCss0jfCsb/H7aqz13uGaFlvdHDzP12att6nRnXsfj6Ki22xRGHl+oLynPVMPy6onViyTG
VQsb412+mHZKDiUUn3Qo4k9K8ql9VVNdXjxWU7x8qsmuNgGDnVV5oW+6yfrtit2GrkPuG+OemRue
EyLK9OQAnbX3TlbJY9a3b148qR8O4bggnDpxxMVEN65c0BhrQ6tunITTtzFGrNvUriTBVESK/XiW
tBkliFM5LXQHt873MnS8YWs3LWHAyjDckRUufcCzwbS3KVCrKU+EClZcaPIgnugt43isIgnvikEV
rTNF+qImHD/RZkwi8wE/OkvNdmRNiJY4ciUtu/wBamSN996NU7TMsdKYyw0Ko2s0j5vkODgXsZeD
4Q7z4p2LUPOcDFYPnww6/jVcrdpag4Vs66wGbtg11avDFQpk1ZCIrV7x3yWfUfwmqwGcjW17JXEX
PybmlL3B6y4xJGAZj5aBbuZ6Ymq/O8rtLss+06jHZ57cPeeIc/KRIhfab+iJx5U+rwZ18+5Vx8mC
bz2qAcntxGpnb5XVnIBUTt8iNybEsNrejdUAj3SyBf6v4TRb7fHEBdlJ9qtpPqY8b+dMY/tiWxWe
+hDMxtPKafhSjUXy7CxzYRw6FuuPQogaAAcRydw3qQn5XuFzKjaCEl57365mfqCO2UfceI2xsY15
vPYEKsiYGJMdU1tK8B7JvY8fiHASErBHCpSxsveQks0Fz70WT7vGkd13qXn8iMjT1QWTm7XDgpUe
2wwYXjMRTuBsmI/pGliAKG/wCx86znm+5BlW3c2i4x3aDIqiMYJupB5SmwCEcc9COIu55iI6IhJ4
kZmnR3SPc+9KeX/bDpobnwumCWQ/i3/kaDhBF8tPjHHTdnIFxTDNbL1jdq+PKcPCo2fFBj+1+DSb
Nb3h2Zn1MGv1JQ05+pWdX6LFDQl0VEfycMVG2hoOB6hEW1cnkVfXIr1BwHb2gsGB3wDn4KHki07/
8porsdeEiWkO5raIF8zlLb8krq59T9dcSovp7izshs6Njga2b1TYjJ/jmmXJCIBvYXjM+/VeQr0G
mRc+paxRqU4lCiPusZhlTch01UipKI/T9my5a8rGtqjq8I1OOSIYqL8RW9z33uoIBMK/pWNZf5dp
35dBs+Z1xD26s9xjPCDhiPSk93hPf4/6uLEzMUvD8NwTGicMNKy5oGRNCDEU83bFH5pIyY/qgky9
Ll+yOWQHeY8YWaIljVB2sXXt7iGkdQZ/CLMSL30fV9+XNa3Ur7klgjy8X+E9zqRZafndspuCP5O0
k7nmnhDaMdU7axrKbYAodhxnfIvWtFR0D05x7yJElbs9ohCLzeyDBReMJUOyZIXx4U+pV59Soh8O
IrurIbUTQor9Aax8GWhVUzxPsd7fqjRdnoQ0EpITo25tJeW/UOhyvFVD1z1DjuJhDbvhGtsVxYcV
X7FLwkbN3uLExn+NNwWOqV0IYhJQn7YhQvInAYUG70tTowspzTvhwZ7WC6ZttgF19B4qoOrFBrqZ
OrqpdCq6hAZJD7yuBC7GfDDX6K3DgJ+m46UxKH3AuAeVCfeQWOnCXtp+MVNn0Z5GSxRiP/DQp9uz
wmOh8xkIA6/K5WlMYbHRWp6UzSHDujpv5ykkNdyzU6bvPbfcl3k2xLZqHK3j87VIus4yDtrYs2pC
0TJPr8A8AaNytBdkWtz5vTW95pnMjfO9CTEyVZIQzCZLMsqlCV/SNOw05b7pWhZkWkTWehMT0ib0
6sTDPoF18WjSKl6c3DrxsEs69S+24yLxgTLpx9pNc90vq5F4O8YNfTsTELL6s3QXk0XQf8a6f2Ws
M5md/mnu8pqU5e9d1f9lm/zH7/pzrgNp7pKt5D66OrSplf3/k53n/GayMEYqk2BNmGL4WX9qZd5v
lis4xdBTQUWt+co/tTMBYIjGVNszQO4wkDn2vzXZMbz9dbbT4ecwPGFXN/kL6iBC/rpStuLMK3pR
6pgmtSpuyA4LqW3xeIaHpDdmnA6sibHGWWPd7vArGlYg6976fWYhzFUM4AXEyaW7zgsIwGqtolNf
ZsUC5N3wcrLfU2f8iFwzeoMd7PiYyOwvoxD9lQL4HlOvp4W7pGI5u6lg/V+jif/o4w316r3Geuuw
2qnoQ5hJd832Uw7u5Yc2iXA5611DN5qQZk9wCeXjzcowHV461Sgij7mceB6Jwhp+pmpp8cV37Isk
6SUvrXdqgRekuO1uLSyzPk+E4Rt8rgkxbxgL7ZpZia02Dbfiepfx3r7QbVZI3zLLCjNoHiZvRozn
I4qnEgY1nix55LDpfjpt1bxIMZjHjjlib87pz5zyriBxErol9YaywRG/xz41k9cls7JHSTs6CTX6
va6QSMJi289WcoA90rebFnU16A3tg7rRmeYZeBTHtnOInGKdDCAkMjqNLgepip3GDmDTdc9MHPZ1
ZC0VGD2mx+PAfbciW+WF76pwnZfascNXfLl4qdqwt+hd6Wo7P6NwQT1zCCN9HSleDzTLdPwMjD+v
ASdzM8zlSXJQnvuaNUU5FABSYLiEOvedZTrTk8sOTovqmBy5VM9NGQkay+ktaQ+QZGmhQ6vbmP0E
WmBS5dahKCX2BcrUzl3C8CCqwvxaK2ILjDGaevVy0OHM6pOTHISms+ZNWncoWaYiu+nBUApUPsxb
NGZ1exMLl94d48jmrlaAEsEBFXWqjXjnyJnadk71Wyd8s6kFSdYQXKweAoIidHlMRvXsgvUMQBSv
Cb5qSv1kjd4Lnnp+LIFCtEPPuJIrzSJGbJtTkKtwBFLh4pTWnNdsprLPNo/R0F4pA0s3FIZilK1u
olGIz3a2F3MBsCAraS7Jujc65J9m5JNNy4/ZUR8HoGtcvhn6pHaOk4Qs6pcXHSbrsWnjmNqpJr00
hcaJb7MWRswzT55G4DHrjC7oNK72EAWTkxhy+KNulZy1fFFHveGracocjPRifi97V1A8FbEDj3uY
6H067iqwx2x+LC6eXD9+0ECVn1o69s6NdIatUoUetJAaKs3zO1EPO2DwvD5as00KrfSjRmMYrg0G
wiiOf7dV89WhdHHjhWwwZaNTJilaKNK6cGFKDEt0Ke0ZlF2ywNZIAZgnPEWRjMGGmTbP3TY1Hvnb
p+cUfG67YqTro2FZw+8QlpetGxMvhjkzHbgmAD6tiblEqj9UTXMsJ/uFarDnzE0uBAz3XjvoPkCE
10T2exjo3CiYizsvOZaqMLmWklJIefUjGePlFm9d0+zdZb6mpsZK1h5wNtZ5H4yhotsuFO+YMXGC
4HffGkX+ey50HK/lJFnnxywfNfaMjWH4Xg+/oeltDsHEvZIOxSdX4ITQXY8sIESEJx3bSgBWt/Qd
b5z4bNW4NXk/5N7saGvQYm84uG3+iZ5N356peyfJcXmCTwH2PrTSG9jY9DC4rKf5VhhPUdw8saoM
NJd/lKrK2+yK9CNfT7NsCJ1643JRPde1KZ4Ts5Gnqka34w1rdzWg6m9OE3/VNfD6eDN/oQYYhwh1
x+8SkEY4nTA3a6F3GhYEg45j/QkHD1xGJb1jljoYqNunaez1HceEe67Q/VjVZ7L/wrkybE1aEsGq
Wn16S81hxKmQ9XudN2qnV81ws+lne7bm2bu2s/6sWq0HMlV86yLT9HGoPzCP7UoWwJuZCYRxtnvu
MBTzCnEHHvR0B0+EgJ9W0bknkltmxWtRInyXzPD2Sdq/kuTBbAiu/GXKpmsN+YmsRJ++0Qb7Zke0
d+ba+NEp7yt9OUdzsFfL4lDvCohym9icdt3UHiuZ7lnD4LFNG0EoN2r2k9t+lmiNgd2qDneK+VqH
TsYHOKvoU8KYc7abSb/FBn5Kr77kXfwuMxNjTo7WDimYPtg6YPD7LjxwopawyRhzltaa++h2Fqba
dH6eeetIIIwRpXdSud8zDKJfc9uV29Zy+KppAt4RGXNnGYOxyU6Oa/Y7e2zMcytTlwVAndB36lWx
ny25S0B/UMe46g9ATU9jEmb7PtcT5k6N2qBR2/EwA2sSes7Gnei0xHM8iE/4nD0HdqW5NyrlxFNc
QPHCNtVc8yHB4D6NVQAjNf5R08bgT+ZwwdPDM2HK3wzBkiasrt6oeLCmHhWTwKrHpbs1iVN8jnN5
8NzlK5MtGHP+PVSiVZlPvi05jwt1UW1h7OiGdU3cRba6zbYAz2uHTb1l2DXOdmKTxdWsBZxDZH0L
q6F+tnQjK4ky9EybSIQlTm+rfMQohlWgamOiPDzX6mQqD0uFG8Mw8NuUQz1QX1uGfgJX++ANekKt
t0bV0LQ+nklqVESkNde+TbpjvsNVKB/0qB7nrVhyeFSbRaXDc5lq7tHrMnWaR+tNoAn+IFGhRYew
gOlDK8yESc4CzIVpR1TLiL09N4Ox9z4LbXw0YocGOjH1z7iHH6dSw2qXaU8FvekP2Zx86Uhv74ZZ
VqdGyS8YmvNXaAsnUzP6wOCftwaYm+8cr+IwEQT6SLHiB5MdtjhzNDMA8h3vZU5FjesCrC0yfD9J
N37zSEAFpe5q12icsvfaIz7jjZ37Sw52tB3smmBrbOUfICeWF2fSJPlB95uV0RhbuIXzTqcVnqxQ
MrU7cfpaRqWOK07v9p6TFxvLmpmg2WtNO96wtZ7PynaNm3Age/z1IuRbZrqfdZv9WHTNeaaravxC
qDjAlx3fcj2zt8vII9tJa4OkTdIKlMO6Zc7T2/zc0cV1SIdBcEcooyvlFAcoTRlZZqcOBtjez25h
NtjF3Xh40hrLPShHNl80+IpVv8yvI0z3neElXuJ7UIIuZd//bDL3k9M5Rw+W3nZow+EtITkgS8vb
1167bO1JSwJqWnhAJJ4kHGyNfmybekkGJDVvJTQBvHJ2c0lRFDZ53y0XFsPegdjivCV79ZlHheEP
c54Yj3U94tzAHj4HFuqLC2uWYgKc41G3YzLNeHh1Wsk61rPOEUWZOxCXybs+tRZMOJeS240mFgvL
oGX8KHNb/kA+i+m/6SNvExKp1lBFAzXwmpswhVBnwEKKYsR4pLRNMujb0kJgYFBZR/6yBV+E/Lct
uHn4sZuMEeIuyaspPrdEr3c0jUQvOOf61rhy0fIxl75DwDhKc/pZhRLgde2obdHXczDAGjvSW2Ru
1Gx7rGz1Pe/ayU7xZHnJWG/zikUFIbrvYy+wLqqarsg6pHEDtNOmxRLjo+AcYlECWgipI2KJnx8s
YPKbuE3HU6lPQdhatzROrbdEyHafk/aih4ka0RSV1M8c72VRKL9j0z636OR73fjBgpoLUxpWQVqE
b0bUFpu8gaCuCaSLuK6RUluoZGl4auVSBuz3D2i1hV+0qEQrxHdtoKn9RIxbF7AVx0lCyNWVVJdQ
X+KqLP4+YR+SXPBpz+AlLrz6ba7KKnDwXW6A+J0nmSzb1HAL4vhcDfNeI0UVOTXPxLw64pl/JlYg
9jKyPvNyeKvqxX4AXv3UF8wpJovl3TyVwm/rHnbFEm+sGpFVa+dxh1ZiviNrA5em+PRt7jsMsCTX
/XlBv0kN/ALsf4jx2XRAmylstaxQb0VTz7uq406XVGHyM2uNrTE76kklfMrnXCItCkS82Q3fHCO/
NDFdUa3weroBy19cfokTx11gpKrCA8/2YRbjwwwQZ6fyoXjD+064WAzRjh5VLxCCy47ZuDZIuzS/
4mHDUTRlxc7T7eYm3fCH3kEr8DLg6fGUzbAPHG1HJNfwSVJy6zFq7wGc362cl+Fm6izd6Xz0iSmR
OhP6cjMJCLDS1n0lifw744iR13Omi2s5PyvmjdzQvpmu+ohqiaWzGy6MuQsvBm1MuaLEPBsDpWn7
HNewiyHZAIB9oW6yPgCtfaQs6lzOMcdj3Ljoeom+q2vGWyKzFhEWeBBkkjb0v55dA9evmxJRyNw3
KtctctPqY3aGz3CIflQVtAm3sp6G/upU4RtgvR7LZRl91zRz9AeRH+mzRKmznAsG4a9uXW1bz6v2
GQ/HjRm59Y0aQNJ6pW5c0Kef6L1ZfI0aC78fFBSPzI30WxZWtGEr7XGQzYhLrZgVj4SUDJLJk6CB
P4FDbQEHfCTtKb8vbfy7lU18RkI2ErFlEl2YRE6/ArUN3/IqLaogSYzixiNLKDyk9DKT0GkdSHJt
+TT1Zn8YtbnBFy2zfZpoER5Vs9VjGIewfs3JSPx5wmLZ2nXzNg0ui5sxHo/cqjOE4rjcC68ETbao
6Dzpg9wBun5d6DMk3ug9eO6QPlLsYvyyk244qziRp9py1yrHJTsNdF3vyDm3r6Jcqi2O1Q9m+PSK
cMqAH+ns+KLRH7squlgzSu/Azv1q6FIEUHYRjKvZ3aYj09LoCG3Xs3OnjY2IqFWWNL1aglYt2nEK
1qKQnHpsOojEuNtA2IjB9WWdWgHr1fBBGr08OPnywy0GgCqm8+FEOa8Yl9prOWCYa9PlaLejQrsc
b5Q6cK3oYodnsQeaSqdbwiW+kxYxLtXaLrkGtQovP398502EaBmy5Mx1j6l/J8wUquhs+tU8pztW
vfmRe+MRtEb6X9SdSW/cSpq1/0qh9yxwDJLA17XIkZka05Il2xtCsmXOc3D89f1Q5S5IqexU3wJ6
8S3qAq7rqxDJYDDifc95zpKuZbeZGV3gXFM8Z5iS10Qtb+MQbgVQxi8tQe1bjsJUXIg0/U68vctO
mmb1FZ9qvkKk+ZT4e9yLvMkdWouxudJ92wKbRF2y4/iBIr26sPH8YUtKI4/0o1lqVBIILhuVVLBK
7nFv/a4mjIEuTNX5bKFP0bXG6r7GP0AURc1jLBKCpZAVrrH89ZAsFfzuRSRXSeUoFz3Co0jPdLTB
2VUg7Af0Aw1tN61aDuCPIGYOm1xTt0FPvQPJDWcZKxw3LajWpeJQBI4i+TIV5UEU8mosR/Ig0TNP
wZzZBJkp1o18CVs5X/R06IHEUq4xmqUaDqzKlup7YZHWsANLi03LuCcszV/SFiP3o5WskZZWr9gA
Pnd2/BxhAXPM6naQxbCLMFavOELi1JMPpd/lG7Md1hy1mMnaaC9l1/SIlyAGTVqrbwFYUUaZ+Oia
kiiDUvsyxgpl7XaNsiBZVpWWuxx0pvyxMhXKJn3fOxviY+5ZO7/oYzByRZ1cJ6Ln5OX0S+Sa4Uoq
Ko0V+JRUBFaaH/X7EOcFduH8OZeFe4gDQrDYzW7p6IWEzhjTV0czb2lnS5C8ZIoYjYpqzaJtUteI
0NkoKyuR2iNWaDu+z/zwxdGq62bSLxJHPBmavinTJ6ll21Y6v+tuLDnmRoRHaRNuxMxdVXG+1OIy
Xk1V97uUdbKkQfMjrJRwXZGqTDOHFF78ChRVHGol2JJxOuTUAqh/s22J/R9xEd/WIQv0smlrMSxL
1bRvkDXre4U9Pdl+QYrGquNQ3lXE9jQtX/ISpRn27hK2FzhS/IzSXvSVuKATeUHe9BK9OPFMA/6R
DVWcYM8ny1oQvmojzdfGqr0kIK3emo2eIsoWZr2L0sq/dVjVEL81Wm1lbI2JzF0M7MjlvULcXLPJ
kICM+G2Tvl4aWkipTXBGGFk+9DbaxKarVUhjuUcWoKOaQLpRxYvsmM8N6Y2JvCQTrKFisfg/qddv
X4rrp+yl+X8zWOYnmwvWuVD+4/0fm3/+OXgpVk/y6d0f1q819EP7Uo9fXpo25T/9p25n/pv/23/5
t5f/TSUev4Z5VmB19RTl71Auf/6LP1V4geDUEBYvtW4Jh+I5Aqc/+ipbA4Co2iZKKQ2aCuX0fxXh
7b+bFmVxQC7IigxdRcv6R8BKEZ7IKQSwtqq9olz+Eq//A8cFx7Ch8nNmlD4Os1l99dbU5cKekaMy
eayXIyH1I8yMmzdysxOw/o9DILO1LGfOBSCE4FXg9WYIv29TJcCw7XW+wax3FgpgFEdwS/8lE/43
Rpl/izej4BMZBguquGfnPxrlRzG8SOszwRc/4h3g235/IbMU+M0QVFZNul4M0U4HWz2MfEen5/NX
oaGeOx7FQXRh0gvVmRmaph89kSZVYCJymPAsJa9/FrbgBBKpgHVB3U+e5QOFRL7qo/znFMX62W6G
xgA9EA/adhy6fhuVdf2gh5NB9vfUxKta2gfdyjprhTqjv3TJ7NuASlBXhmQ3r3W+f0eTtg0XdtbG
tAY47NmxHV80orOXTlH+AHwGTs9pwEFqHZELNXjCKlQXCkqjVaLY4RWpTLPlHIqBiGoWorqNd6Ga
2hccTsR3JcM/xPZuDK/UShEXyG2Q+lACXIeKBX0tyFrAI4OEP9Mm7WXrclyIJH8My5C6nF39FHpm
7/0oM9aOQv5UY0+IVHXoDYkuvw75aB565NJbpbXTdQG7emdmmEzSVjM3TeLQoOVjc+WoSbaODfoZ
gz50Xwz4JlszceQln4FxXQCfGRFgNNqVDwnUK/g0LIOiDQ+AkPufroR1101G2yyFP9hs+ZGuKdH0
0ufC/xaWgMpWmZtOX0WPUBz0nPZS18QcLq3GlL+VCvT3cohT+eDq5MxsBiHNQ4fyaknSDExQE8vU
aBHylsmZfjmCM4IkLqHM+IZErAIX1MePgBevgRgHD9GmzRQr13FgvsiGY1c/yrnbBAd60l9c/I3f
Bx1Tjtkq0TeZ4FNTR+xmsL0rbUv41sski9oFMlRNXlwhRYtTAAYUvCb50Kr8vGzg94j5UOwz12oe
IoUdBSdR+yJDJXg1hwbjcq9R79Eyx8ijx7sgh6zi1jTqkP2oW/RWE15AIYKl64/+2hlGNV5OqRPs
rdHU8e8LBtAnwdYjlts+A1AfW3F3lxRTeycxpSyn2p2JNMDpDmkAT1VN/WRPlgFcOKVo153rmjeO
y+2k8UcGYFaX+kpn7byWvRvDrddFxnYBwTPfzUhjV1X7MGWoGBzGIFLvZv41Xuw+sm7Y58TbMAjU
rWbW/jNbUKSaA672a7132Y8loW3DL9FI6gINa96MYa2v2BOJJXtMcz+WdXVZKbb2BVxHtxNuKW59
xYDPUIbGrQ2d5bI3rQc/qzhfI+5BIWF1qteGldDptUgUNZRphiWKfv9ZDi0+s7Iv5MJQYDwUY+j8
NuPE+a0Evlw24PcuanzCz6GrauugrUyQn2QTwOWTFGPQwXM/fFxcK20aaAE23MmmG9J1CLfA0xpo
Fxl79kti1M17FRDc2h+JbWEwS9s6dj5HTJr9N0f3O7RiVngAGq2SGIAfbcUOM1rSUOwMWj+a81NL
sFBWWZtdt8bQPwG0zjmABO7NoE3GferKkUDnxlHWQ6VZF70ejLdGl0wbVFXOLYlT+RPE6f5Qj+Nw
O9Aguh5AIJEMao9XmBqti6Q08q1WWd0SQ464g54FQGAaJ7iaitMtLVVnABKcWLxS3ZeHmtDmfAGD
k5Q0UrOsVYSHE1Fqr/42acoAc0mL8K7Cq/DLmkTjaR2LUKJkzZapYa0GIMGcDMtmi08ehmhTEjPI
VwW1jmpWFymxESBriiq8n/QMQQs5dfxMyw/pybhYLXQ7n/b8tgHpx8W0h1dVXSDYHZep5VMdj4l0
AGeYxe7OYcewQdQiVrYZuDurcYuNFAPlbXUWx4ZJhC1TkOa2dOhpb9glyDWUi3qnQFHhMipn3KAR
Uda235IhpqtUyTpfch+GYgJBiQbklmCp6hmLlmQZ65IDQHhnG8bquJSsAj8iMurWRWfbHtTB7gVv
xrThyG9dEM2Yb/si4njmKHH51BBh9oyGshnR20b+78Zt04exgQ2JOpyy8PzX9VxYFAfZuY5DwElq
ogR900/xQKrNSEfLSYpxzRx+JfU6pE3RnV28DhlNZYLDoTGpR4xA0ShbS/U54Xj3aFNZWnUWzldO
B4ZCVUCMV3mJvEanYfPFzAf/e2yGxUMXZdlWum2+pXTvr8GLqTPxEV9ipbpLdWiTPWz7JyTrckeg
jJOg04utleMnqofai7POWHfXLskKIZJcfIU1pdorAVrkSiPV2l2MWjF4tCORiDkl+HjUYfjiVKfL
9nGjDQlOSiFbWknTRP987sCpg5g8l9DFOw1B6TfZdNMhMrHnLMoMxJVVOvnW7uc8EwqSDIsJzd8P
8FMW0NO7JfIc5b6MSAlbKAOP3jFw6hS2Ue9aQhZ/uRp/m7hePNy1sC58rXC3gWiaFTVoFGeVrzhb
dqMU5EsleeipO2/zvBJ3biWUtQV/dumgMtsGCfXoev7YwUtBKx3bw20P0WptaJ27LNwGWZCPpc+o
R/NJI3FknZdMcCRfyZ5mNtnmqomh01Tzl5hv+E5v1OaeXtz0wEQKbkWoBDcybl0yIbJuKcyGJlld
5lunNsQ3yYaUalSk+5dpnwfE6mW5u9V9ZbiVpH3jila7ly73la8IIXxUvGB1Vo4i/jynRA7+7xHU
1nowjX6jmqV2TWihAmEsYZExknEfpzqWGGuIvudt4xzcoiOvD/33o9GO5mNXK+ZjbJXjNV8qseF4
pazGKFJWCtHsnu3TS5oCpf5SYNuhl4RrCXz2cP1616VFOuAcfXSjz6TYnBxKl0iLC6suNMpIWHjy
FjFpwUTcENqrXlCWyNe5G8tdNkpjXcIyXg61CrsPMe64b/UxvfEdAug1xIjJ8nUuT442HQjFpcPH
CeVigt15bTe5vyZwNkAog/IUgUGe3KhVnO2AeIlvro+AmKBz04LoyscQnRqPf6qmq6QppisNHSVK
YNfIMDwlIUugRrCoEj3XyThcsyiMO7308xu7nkAlkZUJrLgpxwcVPZ21wFkaU+Ifm42tJe5liuWd
Oo0d30BwRYVn6AlKgAyqXT+RqkkDh7p5OdygBuDTTd0Nb3tVKAbK+swmFkKrfTpEWkhGIpK+nVsj
v6U01JRXaCtyDTBLXty3BfHQLQsOe6Dcxhhg6vKmQlm4rFvR0f9Pp6ux18p95b/WJTRlBOmTK/eN
quJdRyHLjtmkGZZ2LBtq0PBqSovyEdVLWnJOV4EAKrt8K4nhe1BbplNWkvFguJH2TKbJeGVmWBfM
vlefIfHqLfb9wqAX0tDAaHgxI8S8+2nop0NNKOoeWNW4duRYY8DXuxIxY1dWFOcFaj1ygFnp8saY
Dir99RBMO5krS58/3NP4DOhXILO/bKWCU5y/ehsbKCzBg1e+10Cm3kaqMe2QSoptTwDVfEU3dkhh
bnKt8FqbIr1ZtlF2pw9JDVcpztdTGSpbaRXoeQySjn+M+SwS0fPqDt/viF44Ui4Cv7ttcZ/QgK1C
1JjKi1PhwdPM/JvR0g8D70OU6Ej0C8mJrJxW0NQbx6n7dZEG+tb3ow5BhC/JqrbqFgqEaq/ZIYb7
crKAb4TjrV5GxTJpRPbTzpWfzWTdDNj2NvrQZ/O+rdqhZNUpxUT3fRGiaHLoY7JaUeFR5uQxM18F
Po4BN3G+KTlQAhx81G+ipvJXTj+DRqBerVRHKrvcIso4tSn70OKhgbtodWGyYudXQ+lflXkYLBM4
1msRpUWEq7Br8fDF4Y+g7Swvwe44B7MN3XpA1HBXou6iqxaomKYzPbwIY1He5nlSflMC2r581dEN
EAD+s+xscWdrMMtWKQ3PXduN016PXNQ36DQ8JcQYsyqCyrw1nXq6jQNR3wFuS9Zd1trjEhNDthKT
EGtMzqBPUN5sU2jvG5rsHMnVNNrjkhnpEcjq2a2n7EKjM+ZhabHcetUXAeqIjUNxKblo8me299r3
Ac3Clea2MKlq3SoOXRXTkyHNtL/1p7HYyTF0t7ESNhvptLyKWaaCwkYijqK25imuUAo/m6FJx6OD
h3FjImE45JYsNpDq6u+iZn9FiyTUr0fIcd8x19h7wE35oz/aZPVU0Fse1PkLKbSMAl3ohN6Q5+1F
GDnmVZg18hEfiOVhi+/3sGK6i56Qm58wV30oHhoPt2glzEa7zH5lDeSRTmjEczZxgQgcD89ew4F4
WUvQ4ELhgA1bOqcsHDXYIEdFml+N3M4gh1oasbfU/q8LZXxJOtv5phd2TsN3cpZBkE6gzNIYSGY2
YukhPGtZh1nYLlqw1ysx1qxkcRp7cUl6SilslcfL13Y/cqpYFaiCqK06q6AppxWi53sljQDIY/Yl
jYaEcxzIK/K0OBRr5WNtxAYJ5SnCNYqJJN8gC0Mg5IrsvkgyooemVCdc1mcrtQ6y0Q/QkhNP2iqe
0fQKCeywgZSXUaYt+mIAEFornAepUFvm3OlsOcUgcFMi/2tqKPKSj2J6y1Yxfho0o/gaV0n1rWzL
wd6WCprrBQnAUYIfZmZQw43XOUzJ/EBObp/TZ4mGH0ktSLxoYazuO719CXqnX7SUdy4H18kvDHa2
P/MS1vQI0mcllOR6KuhpoAVW0q1M7GrZ86guk66ERIC4Wl6b8OquYzZDi9icE79Jgq2uUEFBXqvB
W/D+/wIjgS2AbxrYf1TiM7pr2kPObm8TlSKDGaThw1A3Bh8uTLwwQP1DUxrFs6GUP4gL63+Y43A3
tXpjbmxBmV7Je20bVxMre6kYKDPa9A5bOca6MKRPa6kpTUtfNBtBnPtm6rqWonVo4lEozG2IWfpS
T4gRAKrV4pGFuu1BoA+e0eCQoMRKiJRfwRgWDPY9Rx2+JyQ+/vAz2OykCj2ag9lfqNS3t/wUnQZs
Je/Ax/2yU6e+6VAEPAcI+TZd0jsI+4wxvnLdiXyuGoyNC7piSwcI3qbiclMM334EsGveR12By6uN
eGFruijowsg4Rya4sRRrK41Qv+UM8sCCnNwM5ST2VYUuTPZSIBrN/afCTaZlWveOhz4hvqa/gysL
pRWihZrd7dBY1RJhRv4lx83FDhdBSJbJnXTG7OBHiri1Ec3izhP6tRZ2xm8tAGZSxD0QV+iMex/G
zg1Cu/AytRLrzixjNw9AUoJR+k6uJSKBpNlmLLfrrjSwy8hBPUCAFsBhcBGT+1dsR/wVd5IVd+5R
Eqnkduq2Ttv7oIUfP9iq2BtBMW5lX/8I3dz2oE/zxWIjuGchVbzMcLtLtnL2vjdBKjVBlbD/LfLf
LZpDmsOyfDaqmIBnR7YVR4AqTJ4LNY7VC61s/Qun9+MV1ZKeydbo9y2aPHqd9Lbc6yitA/pfCMPI
U6mL0tpU+UBGGYRC9zonIO0+zwBaZtbobkMAgvTt3Oxe6A06Zdki9WerUldGvVen/idw52xPbzMD
LGlxSKq6EShHEu+yyNVmoJKn0Ezf8/5bUFzEQxawNzZ9SE7sCsGCRs7PRo/aFZ5Lnx4o39ex7z3k
Ok82R5Ahni6tWqVNmgoqZ5SJlNbRfppu2l+YBZpeURkUUhKgSIGveR0K6N+hMKxbeAT6oRnc39Vg
Kg8Br95XXbdr2MpNAQDWrQd/BZlqjnqxiq3qDoScRVW+AjuAIAFV7vX5QujHKqjuzsHQrolMkdTa
o1qrwAiWdwqN154EqEWnUIyLyoI5WW05j2d/NUrUmUd7lbXjgCaN+qiyO1gD+yS7RqkVWFiY+AeZ
6MM6Dcp0df7CPlTDGUrTDZIoLB29y7FnWG1ESflR48JCJ7gfYpNPRtxpV6oE73R+qA/JRq9D2QDb
ZtU+SPj3V6UlljqmYEC9nB73ZZLKxBN0hpc+k3dRBUO2Be8y/tUiOYPqGkp86nA4po8HtSIf4ASh
Kt6YcBd1k3+ImpIdZ1Lzk+v7YL+ehyKzCeE13gbgF++vL2Hxn8pSqT2ka/SKU1+JWdyceJfoVDQJ
X6huy1GjgphO4VWbDsMn48+z4l0/YB4ff4XpAtijR3M0a8bALEOYyo3nZAoF+JwLFFX/9fxDnC/i
eBBDn/0W6twrmpH+b5sOg8bnQrqkWUpJ6dbuQ3YRgW3416lOXN40As3qWpBMRc0m+fzQp+aPoQsk
ZRD4XW3ugr0d2rXMQQt0o56LJOO6NEhDoq5CIdhWVPJeDOj0izGU/vr8sKdefcPEU2/yZPFo0fp6
O6zRuKKwI4a1qzjda1n3FYwUQa+CWevazN/zw516IQ3WGNVEsYhg5ugGB3WlanBKGK6R1n2lV1sO
/7ghgc59ssq82lk+PEsXzh4ncAdwwPENnaY/z1JMbf+zeZ2bo9/+gm+FwI5kKiK4hLoVIIyfQn8u
JvWU4s9f7qlJS3CaoI9s6Ahujl8a25BTH6i1Z9iBebAwrF6VAUvs+VFO3VQe4dy+Uml8vja53rTK
zMFHz5ux9LyuAgjdaEW4kG81My4/eX6nLshEzD57lgxajPOv8maoZGhzQAM9C2pPggH5kj+EU/w4
fzmfjXG0kkYWBBQ+1LWn6ZLYN3r1TnY4P8TJycH8w6HPVLTsD5PDjZ2+1mXtlexdr4JW1fc6sCBC
3vroW6iwwlR5hxSops2CyVDdOT75bud/iY+vnqGqZPU5vH8upYujFc20SsCbhQuoEfI1QmwpgJEn
1WWqxNUuKd18dX68j/eV8cj+c9lH6Zp9/O7h91CdsTQqL8sHNihiPODetz/ZSnyciwY9dExulHYx
vc22urcTxA00SahRWmEpI36oKQtks2V3ia/rD9XrfyaC8JPev9+4Z4Av2zhRLcO0j6aJ20TRNI5O
4bG05Wxamgvi8e7LOn44f9tOPCaAwnBReFasXK+Rhm+mvCizBOq+XXhThFUmfVIIko+TfBlV/v78
SB8RJw6X9Gaoo+WCGpXwM6yvXkvg6srMzWBB/t4/o9DaddXl09cRHuEWtoxfrypTOisVONR3wZF1
TQCqRAFLNLLeUEbLaoMCeGZOyd5y4nIv0YvvUFVNV37KOdCscgNaIN0izlVynepk8+3tLh2u+6Kl
gk10SbqkzAZRQETTJxcK9uvDs6PhbjEfVYDu1vHHDryiYrh5yz1tQvnoZrl6rXXOl1GI6CmbZjtM
Ssxynfrf64FUbZuYPnrWYidI4Y2QgS+1CrW73n7NfA5GEotPXmRfyt65mnwKS1mRVOsmmZHjEZpN
v44NMNh9gfW4A7ypxEq7HMzC9Oht9yspHR2fVxKvKOHZl4mJliFOcAkPrNcrN0CKagd4ApidLncL
Cv3CnRr12cY1/clH68Rc0110CChYQBvq9rxJeDPX/KzD7Qdt1JtiwKOd5ho7nvrgBXENfwJ7UO+d
n3IfNzwG1h3wbWCHoG8cb3iqwsQHUWYFfg0JliIqsnWFe/lSGKXc+k4gL0NKr/fgRYKL8yOfWCjY
zalC6GhxPp456mDslLAVuUeZa/zWQSD8UdHvubc0Eb+cH+rERSLwYDWi1sH/jreO9EU5b45t7mVd
TVcEtBESwBnzqcR5vRNNEjnLhgY7+DGdov35wU9cJ/sqSM7qK0LvmKhkk8JG2SnPvcYvIqR5+X0w
BEg9Yryqf3Ukc16kNFTnHK+smR/1dvJQA2oCyKeppzvO4zjm/Up3BlixqWH85WnKdgPBFMIoTh/q
MYavBPPTBl2Ljl5rsdcKCq9GfNP3lthQePr11y8Ldw/7GwBXyDmOvihBlJa5mSLaR1ZjeEo5ki5D
XJO2bDAdN5/cw48voKnCHODDpVk0tI8/XxXakFC0GVemmPehoTxWk/MrHoz7oBef7EHmd/n994uh
OJYKLo013zq6LkjI0ZgrCDGMMl0b1ErdwiJ6JUVIPOUdskVcEefv5OkRXbaiwPd46Y4/L2ZpO9i9
Eq/Sun3ilk/FqN0bdUKUd0h0RNjql+cH/Dj3TZWN94xsdPl0Hn+irYZzh8Q85yltuycZ2zPNBKy0
+skwHzc28zAcDQ2U1NzM+d+/WTU7Rx2iiB+NVF1X7hUbsgaeNWV9/mI+riKMgn4cRhjUS/aN70fB
bTXAbtYwqhtUtKj0LNO4/W3n4hBXBIq3ZAobY/HJKjnDNz/MknnhsC3LgiBw/KpB8pUux77Ecy3C
hvsUw88yL5PpanDp0k85TewGMbYOAdkk3BGxL3ZlqEpbOVTBLqWPvAFwfT+NVvXFJVkMeXPJ5mDe
FlT4mS6QxYmvrt4LjxQl65Pf/uSDmUn5Bou8C1Xn/S1DkhCmdDZSj+p0vo5HN94rA3XO8w/m5Cyb
uaCuBjvvw5YzMys+I0GRerm0QXgUnacm2r1jy892LaceBUmVqCqFwBt7NAEsOzXysspZiIbSQMji
h7tBqMPm/NWcWoEEWwAHt7Cg2PHhnqn6gH44QTzU4FK0+UwNVivXTZM+dzFYkPPDnbp5XBIpAzaU
QhAV7x+RIyMBdohXdEz8X/O9qyNxyGr/8fwwp16emdxnI8nlYHA8jYcmQTVe8PKkkeXcJnPyluZb
v2i2FJs6sJyffVrGO6qFzSefqlNr3it4lsLRiUMPpVMVGHGXeAH0LJkrT1McbMr4ocSczov4yWin
JjzHHp3JzsnyQ5Es5RptUTaJVwZlss2EBT1Rj5XV+Zv5mvd4/OngJto6nyO4uscHfrfVB2ycVeI5
ba8+RKFabODno0eLjS6lN2f3XzGjFcu2kN1NNeYJ/h7b2IYOms5pLAWNZYjSWuVDjusd9BhtG392
utVO3nmbEzZvpgHz5Oh1qf1Gtfos42szmLQJZPWkSRdCqoE5KbKdR3j+5dIGmH6Z5tgfk75rdlia
f4QoOsgokEQUZ+aOKpK7ECNGZjfkOs7fyBPvGj1ttqC2DXyF/eH7yZ/a/A7RwHYbusevctLkRi0R
U/op+pXx6fxYJ24HWaG82NZcqGXX/X4sXQNCCGuWrb2v/VIpOECTUJ+aEQORTbL4mlK5/GSHceKl
0zQ6duxo+GJ9KOt3dTqS01dwebH1LYwCZamj2qGPUU8LQx+rr1XdVyvUGJ33168Vh7U7V6TYIB6v
lCaIXjgeTeFxVruuBM5oUacHqvHEkSTBw0h29Sdbm1NPkltLGQBKqMtSdnR3Bd3GxqwKT1Hx1AOL
Q5UAW+XQV27mZYKD9PkrPLFscoHsoQw+bGwW59/nzZYj87EsRwW3dugCOhdm3a9UEvtWBorYf2co
l0AYB6gQdf6jD0Jpm5HMco5omlvkt1ABMZrZUlxEraZ9snydmqMGL9TsQ5gr/UdztEMSl09UBrwm
a+/bsHixrOoeiHBNhmF1AMwi//rXhwVC1XULXBE7xKPHpg302vRmyr1JxxOo2v2Xuq1XJXWATwY6
sTBTUidfy6DybOru/DzfPK9y6lGA+RwB08B6DLAHOlN1/8mUMPgZR6vyuzGO5oSrECBjmoyBoF9b
gBgr943VWF/0VvgLP+0b7qLaL6y+xpJM3tnXoq8BsVn0alsYYxT/WtSQeUSnF5QMaB5NW+MBTcn/
kvWeUIjwoLtk0ORj53/3SzXfZg3iLE63UDy6wN+FlkOTQh2GW3xsaHXBrmlfJjdDbJVrTbKZk6u2
agdNnAPUENxAFmN3WETRIgdceRMOdriFRj7uUuyM150RZlcdqAPy8tz7qEiaJXc4gZ9B3XQRIhT0
ECcCk+incu23oYVYOOkvCxOnfB/F7eb87T01N03NtjXmiUGf4mhuiqoh/0AwN5EJP1WDfHLwPZqG
sjHwsPoKOM3z4516w9lzs9mjfE9D6Gg8TId5ZQRj7sGWnGtO172e7HqZf7J5/dhWM6mV0tiilkmZ
zj0axiRpGQ69S0KMmhzKMqrRDDo/q+QrTegrBCmQhfQfQZ1/cmQ6zpcyCaliXKq03FEO18cbMrfM
KlidFjWRYpy+hcTELJzaVA4YXdSUSFKXM05lZf5aJl21SqEn09zOWcgrvdtZqPytuFd2htoqGw2o
2NJHGMqEK7f0O+lgu/GzpUHM7AekgIk9Yf+WmqD2Akog0Pw7PTGbpTNZZMTImARWSdrSOub3Wcm0
fMHzod0SOAVtceirDY4u/v9sspZhI+O1rQDrqAzrs0dx6okLIgBslzYcD2R+VG/WiEhtrCxPCOtR
5RMW6tnErm4TDbP0+Zl1ai16M87xxqgrO3KYiGj2SNMG7Ue9YQl7en1+kFMfRGHYnFbhysEgPvpq
qJVeFhXGfI+mk7McLZhMKiDUJERT34yfmM5ODka9kjMLcQ8ftr2iZjHKU94VJRTQrotp25nlBgUo
WmoZfXL7Ti0ERKRTwZgtex82v+k4GiJGRYXvuj7ojU3cpz8+Yut9kRGahVB8cie1U/Ni7nlzgEVC
YB/3aaamTLm/7NPiIQ1xeena3pnqfqdTi18VhhJ6ZllJ7Muu8SUirNIbA0wNQRHBjApIrXSBAn21
sQRhz/ADbPbnn/TJX48FkTIS9Vv3eGHsyelVkpBtTl+VL4YbPIR6d/caJPxvjINlFaMLoo0Pm4Om
U8awRI/ncRItqebIp5zI1VXR1p98SE9tWylOIdpQ53/YR++h0bs4ONBeehLPSNggce3zQ11YkEu1
G+I77rPU/aRQcWoCvxnyeMMaTwCICkvNPMD2W7jCLy4cnsAX+7roPjlzGKfmLydSmmRsHzkLH52L
ZA99dxrsjGVGH3/IsPzdQ5xZwsNxiF2Ng6VSKhHUejVfR1AStoGizcrMGtEfBJ9HYibCR79yGq/V
cSzgasNnFMr6jtg5KAl5SoKq3zibwe6dB8di1SSBr0EwpTQDJMS5tFnov9WekHMboNVQqriw22uk
OOUaHO1L5HQ9Qe9GtG6zUb8rEV3zsdetT2btqbvgzk5dShzM2+MGLLHIDWFxJTu/ctpNctIWUjUf
LYLaqZmSCgjW4/z0PfWIZ2cWQhmbYuvxbS9jLRgrNkNeVLmEWZVtDR2S0+/KAPnoL4C0pQ/nR3zV
ThxtCFHM6FwgrwvHzKMnHSjgTYSTZp7IJncZ9q24M0OtW+bGaF0AIkgfSj0DUmGinHy1CzihTB+y
dpJrQF7uVunJIfzkNpy472w2Zgu0izHww5HXFaNDhpeRegRAm+uwHsVVHrJtHOOieSSOfiLHIXz+
5EacKGKiSqDqM6/ahFnq77+swWBNMBN4o5vJR8pqwGdCkGpsGr+eiVICkoqwUE5a6doN6nA50pPB
eWFqq/O/iHFirZx94cgxNI455nF5X0UaITIZZfiWY4PWyOxriIx0OqCtzq0L7oy9kzFqZCxWYAFT
isiaktFHJSGnu+2NXt2Mo69+C0023rqc1G9si3OoNkwpHFPE+Q2utUWS/0IEzIIlu1ubIg7XaIXN
VQ3O0QtFZa+HsLVXTnChF4lxlxj5cMNriwlt5EV4DJ3W3aeq/V1tx+STg/mp66cDhgfdnjv0x4Uj
ym1x2kiD60+T4S5EluYNAgpZpCnh5vy9PjUUwmu0BrjR+WwcbUBoOlUV2PnMc0kUWpWVM7v5hjLZ
u2EaPJ4f6/W5Hb9pc/XX4PTKZ/D4+J8rIm37LOJw0Fk+6UU0jDF7Taa29cuiW+XwQS+0QvVv5aD3
17quBAddQkcyjbTclrla/3NXP/MTACTc/nNoiAlveQpHf/zHfYGiPHsPWXj/X/zjKvpZF03xW579
W/8f4RuQzrmsOP9CCcyAiD/gh5lA8Z//cf3S/817ysomjOqXtyE5f/7LPxgHW/27oLzyilF+E5Fj
63+3OCyxcDGH6SnNjOX/Bilbf6cRSe3HtQ1tjiNjDfpvhoP+d6yk/HX6za/NG+OvgJTneftuqs0M
B6ojc7Wcz8lxwRxcCyG0jj15SQ6chhQ+0D0i+OTT8eHlmQdBN0YXl+v8cCqU4L5L12VZbhMdQ7Xd
TKvQBhCAfVOu39z/PzP1b0iCb9lvyuY//+PDAZShOArCwzDZKnxorxaZP1RxgC1x6CKMX2mUXNBK
94G2EhaaBpH0UJYp22GyTJzPY/HJ8B9uJ/0ai7XYppzGQztuWgPNdIhQ1SuPuPF7wAOPDi7g81fI
pHj/xOYhyDHBt8tz+9B7qGtlbFVfqzxL6+8Hy3jAgEltnG4BavGKWfqv6XzidtJy/Dgc7VzHMtkk
v+6W33/sDMxHYoBX7Jk9ERZBkmkl9k4i5xLLz/YpKFrTJ0t1YQaVVLE2AOFaVJiQ6kVGdHu9ItIx
Wth6QGbof7F3Zs1xG2kW/UVwYF9eC7WziptIStQLgqKkxI5M7IlfPwds94xtddgx7x3R/WCHpdqA
xLfcey6hy1icpiCqYiKWIhBJZSmoA7soJ+RFWZJKLY02bR4BOM0r55udTwcxdv3P2g2xu7a9aeMe
jmRs6Ih0DriZzm2qhmgLDNzZDqaeX3SetJfMF5NgJrxq0F1Gpk++xyGd6ZXCj5DoIRGNd+f1dfHo
e0CziCKqEA/14nYYgU2IKkq2TTgwFDA9tR+HZTlBK7sCpBoZz1Q/3aB8bDL3HdTpQ982eIWR9J2l
OX8VIxlS0Zqwbnj8nRX+621BbMuhUB4eISJVvC6ffrRppE5Bnt4xGiSPKGranWuTWz81k387Q5+M
I8NPzrZwXgLDSs55mvWx6qDj4kn6QYZw9DTXHTmkVp7fLpEST70PB3oISceMRrENGoHrYUpGRF5l
ssvNOb3WnRcPKWSoJIR87QnTL3YTEFtSTieNjbwH5zRDNA+iJxWM4TZFFRcTMRNc5IfRoZZWYu3r
uW39Z7cOjM9pMZKO3IDJhs8w20+sw8abss2IQHaoNrK2xd9uKy+9gV3QXpvS9Hb4B5m4TTBbVaXy
e9VgYswnrEujHuz9mJXmi9sUIThNNcdGmtnD65CZIKDx7lgX8hLEU5aqZVdnmGUTv3K3YBBApk6Z
FZ0Wo00uxDy1D3Kp2/uq7S4JgPJXNA/9kwtf8qiM1Lpas+OjGeRaAIiU7Ye+ng/Eeb+SeOvhucrg
AOaBMx/dLotwW4r8YDiyXQ29zf1ABpbdDfoqyG1RMZF65h6vk3pt/DW3PPMJ8bZmLzu0kTvcZMlU
bJIl9e+zoNtDBmkqglcZpkaW+JoPRQqv1/vMyP3sVomid5kepC7YdXViY4y5cXCBV970HUStLB07
tNpiejAS3Em2QyahZcrySLK6e/Jkp240BUG5MYXX3FWapT9XNPr3DS4d88FJlH7rjMaMyaGtL9g/
DdApvn1w5gi2VmkwqcqZFu2LRAVbZSpeTRSrVzIysECRqg3gW6aaAK0weQ2LnglZKGjmkmS6mfM8
B0UyTLGPD/DQjfj4iIHGNegSfeySdB1XXhFRFJfTebHT1QzmhPsk96MXdg45aLkMM0iQvjmJ8zki
TGIn+t58ZJVlHu3R+Yq38YJMUYD3MN2NFfBNgyo89y553mNSkM+CDW2bEAMFnM6Cz7vkV6NTEiVD
Um5rtXzPRAgMHcE9WWMEr58Sogophc0HEI37fsYgg4aOSCPQGYelWGPCE189t5YRVBxPk0HB1+Jg
tBvnrRuR8jWp9HfdvFdSOE+eJ6O4toq2PtXB2N0Tg+O8cW6Hp6yaHJCeBP7MY2rv0hQ2G14xudwm
ZdGTgpVI/dxYIXE0jbecLMKpN9L2XtuG6bodhcZmCpMmLmUCrc0kOgrnf8oDAPS6OfYbISqcCyQW
3XZVeCpH+7moQOvYiQWEL2zPLn5YkOhGsk0KI7zibmcUGcFGUd0uGGz3DTKF/JYPzngnXQhoG6/k
3uNI8O8ync8XmE/lya/wDzgh1jEm49OXZkaGSDXEK5sRmVpx6XMD4eyZ859RbpSfLcAJT0mwuA/O
AqLCKSMrtsoq7zbogZxDUKb9zq+5vixK9e9VpY01zbPka67jog3yFy9ljKsjYs1jhYULt/rsxjli
ll0ZqvIwLIF7KZ1swkQgl5E8u9A4om5YWTDBOwtczNBjxO+uEi8/hXkYsPIBb1R7WbVrbVeD39HZ
kYktRD8/ShHsNc1Nwwb66PWed+dnrPWhD4ivoberRKYPJfn2WwK65meLk2trg8Pa8yWVT04oLDgi
FkkrBsmWn1zl73x2xJ+R6Llf59FPb/3WXz53tbNtIP5lmxy80u1gyR5MLSuFnuyEo1vAHiT2wdjy
8PxZFx3pzKot9r5IuhPPx+k04ubGDTmzjL+BX6dtpOplN/yrrvhvkf+kJaX623capi3oyzZ77/9U
qrOn/tsi//rW6vKt/v4f/tC/63vvN8y3q/rTZGfEBpCa7d+YNnJUAMMSaAl0ba3c/rfEJwVzrf1D
Gvd1Pv9HTJsT/MbAkB0Kigo3oI79f5X4fy0YoXL6a3WPjhKt/C8GtdqEulWlBXQzYZEOkoxufUG0
qZ8ra4aDILx/Yp25fykZecGAOp+xFO/8V9kI1GXiGhZfH6F+tg+mMQLw8Kfs8Pel6V8rfV6FOns1
qHnMP36ZgPXI8Uaqi/moe5AGkz2rh6JpGYAErtyZxlRurI49tqty47Gbgvn571+e4JpfPiZaBE5h
mnTuefOvu65h0NCndUCeQ+mXM8jjdNmXQQrvCDU0Ye5pe56x4nYHzM6VBZXSSbpNK2EWxx0l0qeG
Cov0GOoxNmMEKZPHBncgXKZir+2C/xbEQ1XFTmks42aWEIDABXXkG+Or1T9ZHxaPDhX1doE5AIQa
0FES+OqMTEd9ARmkDwmRMNlGCkuz1lQMMDaoKpajqWbrCeONvG0nlGXwzMCmOADhJr+Tb2FVAT4n
fkz/hJC87Me6HF/KgRjELp9ryI9wycBvEFc9NXZ9SRMTjQv5GK+WMPmD05xFFxJu1sPVTx6jMaj6
7dhJsznxVdUVKWsmfzZhwuIciIPnY5pBB6AOBsWTbnS4DeYmvfOwX7N7jXCSgIrARB9k7UNTjgR3
jasTO+8Jte985P+LM2dsG6tp6yRZey4GWz10VZ+c0d3PB1/xCFN4CXaW048vuVmNLwR5+J/4dewd
snd7V9sepbM/q3fdTNwPASNNwPv6GXda80rYJL+MYqhy9FeGXjC1ID76Orr4BHMeyXvQPycgGM9m
yx/RZtt99nFhX5JZuCfAHNbTUC6MIvupvsxNE10qgPT9ltBnN9+4FRb9jT8s5NEwQt51MilBnI/2
rlF28Sh9uqHBErhx7aZ9dxP+URS4gGIB/EwcjRm5ZO0OiiA7bueQh9LBz4by1IT8uDqQE/FaBH5s
OwcXJ3lrHfxdyDOsJ70CeJQxH+guikeBT2fvh6m6padeo8fE+KMwifQCNb8uyE2TQ8NqvmazGl/Q
NC3XSI38VU6qD5LsUh7lfOJoMmA+F+vNbih44MIc8W3xWXw3jzZ9BO98hBlQbca0Hn9YBU9WUq9d
+MT8EgkOkQ0cdb2tDMetthDl+F5hb78FZeQBZU7yHJKwwRHfpEny6JuJekdhulzrKdXPNtOyQw1j
hERQOgwCavvvMJ6tJ6Iap226Ahssg++2E/yORIDzVa+XaFnP4w9N4Op+AWYA+3bhl3B9jOKuxfVP
UJp8LUWQnMuueJ2Mbjivlc+dCH+aQ2SOm8yo/JQtWGWThe19hSim1qjY4UXYXJtwFeAZ26BPtq5b
fnWTYPzRu0CLiaHgopzBaM8pP5QfGP0+Ua68k5Xj3pFt4N0NOrGe6qyTrwR9NF8hU3C1BjCwWjtp
vjrYxW9yoGuf5lAT6GPkIVimemreSBqijsoc2M9RGxXbjw8XptwEHfz0x1nLGnpuli9XpBjdZ8mu
7VE3vRVuUFyUsdXTbc5lXsX+ZJLn1NgBsKFkzg6gkNp3NofmyuYvCMSCLKe+WBk0H7BgAeZw21G3
vQ+9yf6MwsIq/Nexqaf+PWsH9zUDu1CI4+gstYuXajHqHW6aCfKymhLvPAlncB8BL4HgcWf9bEH+
ihuf7JmN5c14g2jV9lyHHtmYKG/qTTP3HE1DfTs0kb0B/xGdXaO4783OeAAz/Wh4w61byWoPIMJ7
WFoWxl4wO7etJz4lXnJbATLYmizyj8Je0lNlF88d6sQd2YHDbnD1tww89s4dh+9FalcnoxbvenDT
U7og+qqtQV4awgp3pTfOMVvQ/rsFVGYnsu5m7lWyx1JogeQqoq2lW+CHASkVAnDLrbvABTIiOeq4
hRVE+snZKCTpRKWql42MEnViGkN9Z1D0Ak3wNlVWIDwg5eWnkEsfIrCpA8iJ1LFkhz3qOsh2dmVE
NzmIvis6nAksBTcsXCfrJtOYUYcoFKcF7UxsW6N5MmtjPFYBjbfsnXDXTIYdQynntqxXjqGJG8k2
KvNm8rLoOAjrk1Ml0Z7hUHeB8uyUO5vv/r2T0+THHrsn7EmE+yZsF/rxCK8n2PvW9LUGEnoZgBLH
tW0OGLUiCylERCfr0VltddK9O800HIQneObxAA/34GLguNu4t/LaV49oMC24NUW3x5qREnFTMKmJ
wpmyfMTF5RQznPuVH1AWxSsogiYgl8XXB4IbYGsjWw23kRciIR9dhwrRQfBl2eHeHRhRnhAT2OZW
c4hAPCuk3dF2Ae1yy07eTEsC3M42mUHNaMudNOWu6nZCYCyo2apudG95Z+m38/MyOeQ1roAylGbH
qdw6o9GcLWr+NyYDHiv1anmSuWxgbnXRkaFjdKqGRN9nhbNsx2RQ56KSbuzbJUgHvyDWaBLFriPp
4iHo0JHAjEdaLFpwR6YM98oYEVJBCt1MnkMad+TkXwJfwMIyNbT1RINeiQjIITm5of2vHogS4Fme
mdMpy0g12WCP2gpDRC+gNK1DmXHF+06TnsJxJlByStxrw3o/28DYf6z6Oby11KLPxALDsSHGFJih
8tvqB7O+WzzGwSWaMbfG7jQRPVZiDkGJnxZX2S3WSSKpIg4o9dsbksec1yEPtEuI8oQHz54IQ021
IGkrt3LzhwQXUhIuXvvz1szN8bQoFcWyMtrDYJXe60SET8a2N8svbi+6d+Zqvnm1OndEZmfVRMi+
AvwwwSIUJAsQM4vU3JgZZwSpN35rcuajfTmtdYFUD3A1yi2OXAIvQoJ0b0iLpqMHP0S8Fvd6esIk
214i1TUkWBAASox542VQiIhAj/OMyaG2k+y4pLX8ZsvQ6Mi50OTFGAT3fpRIOUlP2xLxNEzSjuxm
O/E4nGX/PWQgJBm3sSfbm/R5AoBoqH+yLAsRCRrJo0RaxD1QUCYEiSmTrfAGCqI0q2KVSu9ugTH3
aDRS8nEzJ10x8jTsgultXFHkMez0Z/ltlgMSthRFNWQvns54H8ke/ii+VGZbTxChuu8SSm+4tb2U
z2dV68p41poRRSb9TzNJosSCUTBCrxvdYpundnlCnVNfSvBuR9ckhbBqJg7jNidvoJI2QK3U63i4
R1VjPNYiGl4y2xF3gsnPtvZ8eUsI1/ouIvXFIe6Y5CKl1kN5qfTPHkDwJosCypMIlvw9x2D93ZE+
qy5DsNLsKBPPhI0wc6ha3s4KljukljG8pJnJb2cpI6xjs2r1QVQ+CYtjzucfxmkrVuhLQ7H1ipms
iju9lr8gAl6Dfi5hDvIR2N7irqhm/RM3ccZigOCVmtCcjZVNYCshoJv2ppFOCRkiUv8gabb+Uw9h
oXynX0J8ywn05+l6a0dFI4TRH4Vhq3OCTmMth4M6VrlqwW6u5b2jwu3ID/O10y1kqKnmyx56758a
GuuvQpVVCbO+E6I5if74BfkxNMwnJeafo5tR+TNFG7y7wO9tpnEgI7VLQZgSQrnrhTnfBwJvZd55
0MT65qtIai7MmgVB54z6pp6k+jIMrnsH+nV+nqi493/fff0iRljf7ApcYAWCBeMXVAgr2iIYDac7
Gpljbsau9j9pyY1mWozVDfILtzyKuMCskSseIijWYp5T56Kem7dcUjcHEDevf/+mPkQXf1ymsZFh
n0du6irocn8RjgnYQHaUAfWoKkc5McLkFXwzqMsyGeOhbYd0y9G87DTb5DUVjgoqlzSvAeFhG42t
4zGfXHXGN82qLPGa7wQFBw+hLyAa9dCWE4OczjWv758sGAgmfmlmcdCHq7mNxeKqEP3zhegNDLlL
DQlhhvAUk0Yt852qIr1vNMEjMsN+GaVO8HO0iQSDjCv2hmW/4cT+DIDTQVFKuWR4ZJAN2G+vI4O2
11FCz8sWp7gxzcr5amPomuFFSGbagOrCU+JbxZZk4GWfzdzQFUfJkZw7746JKWSouaJeLavoQgG5
sHhw9A0i9WnbKkyazXrC2O5gPI6i9T+RpaV/ViTKQI2pXYLfnI4zFuwLde/UlKdh4ABLk4aanWaZ
vkQUazqcu14hLdBZQFZrrT7Xi3ogoGw9U2BpbV0gvF+iim2Ga2aoXZxC7hiFS9L7rPCSD4oa1GLk
ADh1fCHGRmCl9uzya+sMhX/uyyUYLyqZBF9SRlaLMXf9vPNEkRL0Kp2kBNLmMH6Fic76viO/BLm1
/dIkUJk75cADDPylFCciurNtsqz/IqGgT7Zmx645TjJcXQTNUXHfIGMkxbV0ZsnTmJqeTBuiV1iG
8IlFHTW7mUMY0PFMKR/MMG4NTZFPO20e6b45YkO3+2zCF4wByXlxR05hGxMMhTGvpXELUwbFmpXF
vs367DCMVFdmMXFFLj0NRVr7w0uflUzq6R+X2ZKv4cSMdtvqbKSp5LuLVl7ZeVlWoYmXGo/A20jO
48HxUDhjdkgwbdVx6PXECnlh80YcVPPmaova0C5tsihmfk+nD9t7OtHwopUJoXGi6ffLuvtcV/Qy
5Fw7J3PmNOrX3q5OozJOq55IcXcp53ED52PYW8S6nMCt0rXUgUMwTBY8VE47vJjWYLOesps3r2uz
A5QNfSMtuudtWy88AfrG6sjjZqCkVClve+La1zQaTpM+qVFdhT2dUeK6ULMY5XOPdObALpE4YqjT
7GXfm3rmW6kWJt10h8RsucsRsaw6K6mYytmo5jbsWXmEphXHpadJQi0JhvuC3zG8WBNjFojg0UVY
sj2zyqwvvuCLQ1ioD7Vpe0StkXTGBpf2ftLZIVwnQMgR5W1VMB8KMtpklIfLTxbUYtll4SJfC7+6
H+dAfiMIl3bb9MSdVbswK6cUGarLX1oba+G8vuuZpEULNGzDhdEg7rtoZypP1nqrsnFfKGiKaSsZ
lnz11EyuQMsWdJMjzNsRQsVkZG1es9mkgU9nVz2YpItAuc0pRT6exZJMPpYZwtY3BdaRdC16mes4
Pl/VOpRoCHa5WQQU53lkuvZxGYLCopAQNYjxmYiSqyuYeDidVg8fE5/a4fIBOFHGPqhYNo50wdBh
s2PpUlCViBkvQ0LU+sd4wBAGXwPeyyBm4MhXvw7ylgxUdiEZCE1p+rMNF31duN3qeNbr6mVaGf2h
YHplyrl4VBKfw4YCOKJPoSQbGpjIagAjC8CWn1hM5B/NoMM3iHNthjgLtyDKaUZwCcFujHaIe5GD
0ezIfmecweBu2tVA4WNwW3DmCzjZFDwkuZKu0H1G2MVEEEqv+rI4LoMyr5/UOzwwe9eZvX6u4Vtu
ErstT8Y6XAFbwbFGR5+cPyY1YIvMTUip0cb1kvE3VTbDHkWWEAhnXv5jfvPxkJwLZrd1k7onwzR+
mOaylsuBwc9XVhRLqsNF8a9LM2N0KV1GQ6yFk0fTKuuLbGy2ckgmLiGRll8aixka+01manj06suE
b/xudOm0YmH2HO6G3X0HTNF8nQXFTmuq6DIFnLPNlPIVpp5q303CAmD3FYMFFKNilONTnvc59/R6
Pat2PYahE3SkQ5dMJKMsoOZluUu4b6/0TYZm/onUZQ/Ed74+BWjQvlohl4S7DN33QSXNW2ol4i4Y
JGOjdr1+IJSCHGUOWfp8nGSdfn2Ut2HEhBSka/FYsX3cLy6PSR/Px9PHs8HqGQEPoUjvAo585k4M
UUfDc+8CYXg8KqYovKiIMkTpwn6aWj3GUQXM3G+ohF3aYZKcc+tJ+kCIs4EfEs5WedKlWV8Ik6gv
nk0RW62/QUp5+MqiEhFouzQU55PFaeaK8UVPlMmyYD5nNqX9RJQUhy3n2BcQ1PIVn3xyZn5B3ug6
Ehx7hpYhHOezqNNpm8+Unx2niYxpc4q9CGeukGamOOlpdipubOCR5H6rpuSm0ObYfC1tgwH1xMzY
yRJahZ7C2YFstrUZLu942HPxfByzc8C3weRI37SNKz7T1WtSFO1q7Se6mSlU68z3LUObZ0l659FY
JkYWI2u4O7Tn2SEduY+KyOGp5Y+SHs/hWjPM5HGemJfZ5VyRnOx66jwRxUzEGW8VKoO9a0kvvyOu
g4QPn1zEUQDxd1TE8yFlZMI92TKdxnmtr/izwQmoYPgR1Ml8IO2u3CBf4MbNIpoQWTbyG0xoSg7V
LeUpr7nJMpmld5D8v46jx7e2BIZzIteTW2Us+A56skK39TipL1QlubsZyJ7noWw2EXXL4GW3E+R5
a0Pe1chmPKGC1KPejgM/uA4xyRc2I/WPf/y4MXWV84gxrKF9JwLeeJQ8VIiL7ud74if0vkrz7NBM
DTd0RlUpAo9DBkGhuIOcgI568bLlKv2FjmwKiGzsip+DuzT+Lu1oYD8GxUEHIpUoi8dprQL0rGjJ
pL0MBwYJfOLpFJQ5AMnQfSW3PN0u6yamZ6CyG7yAF2OTHp77pP/dzPTfVeU/rSotIB5/6El+0SNe
s65b/4ez6k/byn/9ud+3lWH4GzZh8CM2ZBAcYT5/5e/bysj6jf0gwrU/7ilZWf4uPXTM3xBakw8S
sfDCsO2F/x/poR/+splEx8ZdRL/kOBEb/L90v4SBKK/AX36qcpYKgaBE4Pwnam2pKDC9nkOzV+uS
zLZ6zgWLc9LdjOvaqXEb/bwwQFObhgcwa7QCTy7CGk15UiQ2R0fGTRpoQ76SEtEuNrOZbFhukizQ
w67upM1jrmeTEVAC8y4ZgOgU+9rtx3aC2YgzxAok175NHZIlchymj2rlF7Y5h0E4TfP9xzz+YwnC
jDE5Nx7rCcwJPNV4mzQW8JTkG1yoZc9qlvueFuukB52TH5i6RLQeSy3F0H6ykmUwziGhnRaRo5hI
vo/CEf5+igLCUs0xEdmuGsTcklxI6NFrakYaBjmPjz69aXqnCJ3NRETqdK/sAIV9IGCbIwsz0nDf
wCYQjzD7/D2Tkkq5mDYrk3C+jhj0rZHS0J4sd/0vBTVS8GVuC0IWfGX6G0FHhNmCuJoiTqwuEFtr
ChcnjBntW2BsNpWfmIEPslt8qxYt7sYAOWVDeQCXONBKbogfD78sw9wbhOxN847JBaNrf8GjPc0b
mjHOrVyNtwEppF1cmMI5lr5jEetqN9uJPIIv2KyjMCoPVVut876wPITRXrZjmGMw8YkvJGRSuUre
A+S1uWBkwEwKQccqEEweRoINnslGLL6YJCPAoqlRuGIgi/us8H6skpXHkI5sw/GvIG4b0T6lPEQJ
FzmvjO6QlWHe32YBwp4sqvuzmwDLsKzyMS3z4mGc+7reBAb0o3pSbNImnzzJ+jRH+omqCsu2EUXd
N28thSram+3Mo/JUoNjfmVNf3QRwpNn4uVWcotIjYJUaTBlWekBbFr37jJtLMobb/H40fPUmRqyd
mLK0eRvpkLxBIi2MMw0Ef0qbtfnQrkOxiUXJi2OXT7kh7Vfyk6SI6bvfM1CZL37ITYWK090z7nNP
SDlH/I8z/ZAz/Ugw2bwthNHvIgkemCWd6N9IjN/lSwa6MJ3cTSGnm9FNvbuy6Mq9Q6AVu0uRNMdW
uMWpwbZ3ZQoPQt4eGBwHNUsBe+pPUV5QELo6ige36Z66oRF3zuQ1x8KpnBu2d/NtiTfyWAnpYRlN
LVSYMv+i6jR/5RctD/M8ODdDs5THoa7pvXE3vUvRgwBPWhGcs9ZZ7pXXj5eqZ1JWZdTrm0SGASGV
fYU0x3A4VtgSXwF1Og/RYvrsD7gljuXcJsZGhll2rhkv3g3hAKWsdbLP5K5QETg4Jq+yGLNrnxbq
aSiG6RO2CHl2CpIADDbdr42r85d29PsbGMC4JuYhyEE1B4u9t6q0uvfMKDnhj5oOuCvE1szRDrVq
9H56Y6sOUAD15zmnpBQREQSFrOh+kysFAb37gJRrirwZYrk42ZG80R75O0nkkHXqDt+HekJAVsBv
MTGAb8gvaLaW1TFmyupgb6cw55fZV98Yig03ppqyfenqLPZrd3rIG5KMU4zWx6YdkMPqSX8Zmmx5
9xJrfOALSe7QNw6fl0BbMZLWast90m+bas7Zcrj5Qbq5TzbF0BTPeHzLAz87d4uxmluDQn5nwtsf
FoaqHZA309mh9HLpv9qePKuxtkGqk36V22NKA+LZP9EERgZNUTJwKZONGzGyo6Ear2lS3cuxj27t
xhZf0NKUB1Yoas8syBg3lIHm1c8K8xr1RXRrNJX9QIgdOj4LhtClaazyEJXzXakGFFoWN+p5GIS7
XehkAbhPPTmohSXOsmFUIkIfge5ABtWgSNMIHI6auqxvDN/LzzY5WZ98XXl2bPYG6Hnl6/c0n+Cs
kyXVZmSY5vmx0536Vvj4YcycPJO5iHYJUCKUnmN2KjuvPChc9E9Wm3ePArz2rU28O+QlRWGJN0Y9
d/UQ3c5esFxHskbfZDOYPNGs6bHMGgLiuXuCSz1N+jvDEVC2hVAeaRfedDZENR6SzsLl3rfOmYlJ
vaf/Vy+T53X3s0ekLNPF5eBkc/rAk02++tHQfAv7Ovips6IvN36P5jSKxHcCrfO1TIe+0kvc9OFw
o+fO22K77smO532iTe4IfwU7Pm3MrhzfSCWyyni0J4dOaTHy8wpJeoFO0O+aQDYnXHtZEnt+XqDj
ttQe35/6HAoytnZuI6pvjhDhoVZzch2sJLwZQ5Dv5by0pzQKj0CeaLvoC3ielG5f3vbQR+/ysOqu
hUU81ACXA/ST0V+T3iBKyy2826kMCCce6+Ez7jl/Y0uMhnGH3AHJiDMND1J04WUhkumHSU7JsImG
jMd1xHdMTFdvPKWp578qBIiHuYBDRYwqZL310AY1sywJJnIzbOjpUJ9jkAX5B0R2W4Sltkh488JD
QD7eek1MmRPbkaFYzgCBQb4XvhXmgpM4c97coWuuhqi9T6EQiCHN2blMfeRyDGr7HmufiQa1vq4/
4FkB4j4sPWJXXWerdMS+DmFPah56VFL5ahw+wnaeg7AnfyQwyr1SjXcw/Jxc+sgn99Dn4Ui2MoTA
xpEnvZjdAxtp953+lHQcqyeHYpjG6JPl5XJfq87em2kLuzDJUzeuDOneowumU7HHOSJOjwU0eqUm
nkznEibtxM9OkNMVFvK1ZwN1jno73FmZoX6kZDT1zBqn6Jj0KjgGBpCcrux0XCe6u5dLKaEnSewS
qW0fZ3bbMV2JEU/TEi2HhOb7M7WA/TQ7aE0JkmAADS97eK3QTu2TQn7xVBnsjDx6cGymenw+s6fu
mLCT2hx5IKf7PKUFbI2TX9sdqVOu3yY8tNXynsm2UpuOndzZHuat1/B4Az5BKypcEnLzwrtPqE33
FrySm4ERQL6fQgSqWwdBeR7PHMK3DiN/cpTbFzxX1d04ja6Mk8V0Dzzv6v3oDiwCe1oxI7OCo02X
fBdYDIWYaGWvFGh+FyPdoADRyXGQeUIoUYGcIbCQpJywLFgxV3Z5Tws3pjEhMblH8BnphchnNcSu
Ynr025Y4h8WZTr6p67ueLpP7xPFbLo4o+E7hm+5AydmHArHDFQc6xTSJTHPNXNWcPo1mKZ7Noimf
XZsakPSCxY09VnN3suijm6VYCaXCS07IAoZqI8ycZQsqO8XefUxO2TAS/j0LJz/nfRQp7AlWNlBi
Rs2xUrbofjhVHnRRARZBWwhVWGVdkpFJw8wolySDVD34RudcXbfVt5FqrW1UZCLuhZrPaT0tO0Hh
/2Xxw5vc9Z+Ez/h/sLPbOvNIF3Lcc1UE1lcEf/YGCSd64cRHGxJU/hdrGe2Thp23GafU2aqBNl86
y1ubIu0IjIdQYlyPGCJsy8ViXKQYFDV9PR1MrI1xgSJspkW4yUqr2pWwTfhZnD2CPzeOyLBD1Uxx
Q2wLo6vMuaIceWUZzQp1JLJBFEW5LYqQaPmq5IvB7sAgl+FG6Dhy0wRufRapcvb1EO5TUeszKsK7
VLv2i9PWZRGHM44S06/bvYV+NF6MeYmTYnC2S6OJdIaXG5DHvVmy3HnVUPzIsV8ks/rwECVecDf7
aRFLvy6uKMOKNwPDuR14yVOFj+AojUSfPbszidIps+0oJjdewpbHHA63UyaDcK+7follxypNuwNy
9AZbTG2UPNmLXN95Jh8OlAVBeX1FnyDbPvYlo+o/dK3/wXb0yyqSphRNLFB1tsq/QhHShDTqbAiz
Uw7jhRJuRoPVYq1iYcxm5ROpceodSzFDp3ZgpPL3L05/K/+0xePFEXYiyA090CzR2rX+AZyxZHXr
60Vm6PFR3S05tBL2cOkdqqbi8e9f6helrEc/E/L/tfvFs/aXl8pUlvtzyqhq3YTUO+4RorVqLZof
f/86vzhKI17IDVyscXi5UF7+Zb1XNFq74I/FaZCJ3qewUU7+8KGAy3pGpgUyrjFKzYwfvXqTgaCj
nhYGl1AB1+Y6SXl3f/+Wfv2JA+gOHwgc/I+/8BcGs8ceTpeBEK5erh/Leyef6KBd0uGsrSnS9n0e
Rn5n0t7+hT787/zoH+ZHDnuFv5W6f9YNKnnxx9nR73/m99kRgyMSxHHO+RDYTGz3/zc7wvG4houj
h8bqyX3LbfV/ZtYVeLsSv3i+ruiv/50oueZvANz/h70zWZLbyLL2q7T9e8gAx7z4N0CMOU/MZHID
SzJJjI7BMTnw9P0hJXWxWG1S174WopkkZgQywuG4fu8536F4NHFxfwjk/52O0i+3ExJ33BYOWnsL
airqp+3O/unOTcbZynl6zTejfE97MqCrr3+9aPmwft4a/uUNfrlflQZC3mreIGC4BX8QudUbE84c
HIJ8/+u3+mh+/bQNcZsyJKITxzYYws/+FSmxWD3SJ6AB16hFiT9uQV7gOvYWhksCO+EXtEZp8C1D
Pz6YRxMNm7EyJXOXvL5gyt+l8r3pmsBHg4NwEZ/zkdOyeVzI2wGKYTLvuBqVQ/zzpenBrKgwYSbq
iU7McukRkZw8Ld1wKETuXvS0Gu6KrinyCHdlBzWNBn7K40y5AyWhZ2BWmic7HMgmkzRiHoF+p5Mi
tLOe/GbHRUicuN7C1LMexYWy2vzToqvxskq2cdu6JTAcJOY/m6bIQLSiSwDqDQcMd/5CQedFJecb
NG6DUDGjQMe+dQy/XS8pOTLjcTaN3EFNin41NNp4KAvSPbEZqfwP9uZ/do2/2TUwqXiYL/7HNvwv
Xeeb718VUb5vP28bf/zQH9tGiJ0dGzvAIR5EkMO31/uj5fz7jgIxBfCnG/7TtmH/hh5l2zYQI/mY
Ibjb/vTAm//ONgHI6df7mPsJSiyEePMD2rJtJD9tFJU9GkRgkZhpgzKZsuu1VKBPiI7DLbLgj/Rz
Z6EZk09JxhnGIOIEpd385AbKO/frkDxWMkjWqObyr5VVeLecPrwrjXHZiYaKZSj6Kpsi8m+MA9PV
8TP2OnmjAlJpdpMIx0M4BPmN0IFNralwrLUTFoUWPFBMTJx9Q6y9i5vD7A7mFMi7sjTruwF8ykNY
e6KIcqSTz4rsLkTPKiBYlEnwZ3o8yTN4WENEXdCEDxX70wOhIPT9yvWMYkQfOXykdx5yg202qx4o
3JMDJyvvdk0QphizPZAdFq7I7bEgT56l9+TaUdzl9CKfxrzQb74vycLA0007YiXet+va/o68mOyl
QxW+xGYDidVOJ3EIM9969N0ue+B2JrnNdAh1NMxaXykUkFdB13+iBCUVCOqmT0rzZNNcwdH3VA8j
NmZLfy2JtyTTeSr7Ex6i/KrL66Lc0jn7LzmBsih3+Q4/VWUhb4J5yvDkZeuFIltcRBlQll01BX5c
1Mw+OZYb+R0J0WQ8VentXBbFgQgPtHWZS8A58rKTiff6SmdkXTE3z28yS+KdHeS8PC5DNx5KHRKt
yzn6NkATelqo1q4JtZuvnL5eTlRc9hsjguaiCK3hEdc+4duSAxrmknYg+SETwRmh73i9Wp156Czf
2NVJVd8bg2k/DoszvAJ0rX6wRZpPYhrzHQHSNdZG17ixUVSnrjl85rNql5hqKbzr+kB+tlU+HThU
1buasxzN9XI9IuEwIC0q/d7NfX/Lyb65KvSg4xCRTRcVLBzaPPSlv23CI4XB0kKIZqx2zYGnykrw
LnV2X/eTWUZe2A37BWJ3JM1mOgSYgSK8bG+TmILLepv9EqrT3jgKd/ZYk5htMBgEaZdihbIMUqUI
XiuuWkCPJ6LQgpM5edX3ok6LO5MwGNZUut6WNBzaqHAT41vQbCL0JO0BBXQzhqqIenm8rHPPZ/8i
FDYvOQmgAS122Ezdz7klzReFwerKC0tznzn9eJ37rctgoe2me1QA6ytKHUhPRtXqS2aj6RNzW/c2
YAiigjY9TpNf3+VmPzzQiRT70rUHegwTUCnWZO1HbtONSA4G7e68HgZL1M+1MUd54CVnuygSmrKW
OrtLgYQ26CwOlLAn9BjRYZDPbCPt3VLT167TztxPpBvvc6M1rwmp4ZhJixtaMLL3PSfS7lamMr1V
mSMQJnv2lyqvODNzb+uXPsl8juzBuDx6XmmncVtXgNILKzu5pKtcjOvEFEIa/pzEE76b6YCJxrwt
EtsCcUjEs7wxaGo8+1ZNB833mgSFWNfhzKpz2j6rbN6rrTqLRk/qa3v1STRlOoLdtyDR4hn6Qh/u
C0AlSVwZxIbYuVUANC7qThy07lZCyYNW34vKtF5Un9RYp1uh2u5QeWjl9TWojkAzLLIJ+dbioKY2
lVuQ9OIFKY3SsTcf8bSJxfuU+rIdHgijHKdTAx6AOmb9vaoBTSB1u3MmUc6P6qPsQcCXZHWc+ZU5
u5/kVMxwiILWNTD/jONQvON+aq2ScZGlFA8uHm7/qQP+rg6wmQb+dR0wvb3/cxXw+4/8eXiwODzg
18QgS0UBXJYH+p9VwKal/fO4IHjub4JoQGMb2WsjV/45gMZoa7ofblaHCmMrCT4YRL9SjP7x7z+z
Yqilf6kDPAisvA0HURus2b+cv7PB0RPYNvvaT3ofrYzjnhfbMhS69Ap/SCa7DcvQXNAl6Kyosbpp
b65wIGc4aMdR9N0V8vBRfCYCuLxpKDqzy05PthOLtmPboMBenu3JmT4PJSiUISXzIGsXwX48BTwO
W1KKdjRs6uk4zov1MCJbfa2nZLpdVZgQEkoU7RiVq/LXqKPResilU558HCfxiDltjPx2GY5eyCVG
bcYDDTdv49AGXdDOOMviw0LXDINP9AVWAj7LwsTuT/s1qpayfO/og97mKaGizMOkviW3nilAhxHM
3OGdYmRKzFXpn5tFOethtUbdHrlX+b9277ZikzYtTF5dst9Toj2LHW5+zSSbC2zI9F7xNnIjS/te
BMRvhk6RPqxFCcK9oq9U+NWwmzNEu3GC2/RYzMo/ybCqO8z+DcasnOfWHdVNWe8MR+mhvbZL8Wlo
28FfW8bDZjN0p8Ry8/EoE1Ap/pH+0JaupHJzNUkzlao247IO9I3trxLi68COdnZ6qxlLXLEdGsdi
C9uqS9SQlVGx2baV09sPE4KuSNEaomdHJuWkb8pucsIEhluuQlpiqZIHtr0gjUYbYUAau0ZWJLeJ
tRiHKUEpOsduP9gckpD/+cNVT/2S7XgObGFYmCes5FKorErIvOqnbeEgcFrp7jKn1OQlRqX0UFBd
DMM4tkRJofMZbBWpvp9mNtxyFnNvfU5pzYj1lc11qdU72r9Bysgt17VK7v+z4dVDPix/u+FB7fqr
DS9+U02V19//6338r5tGccL//vG65/f///8E64Mf/mPr893fSDT1ILlj6ecosXX6/tj6Auc3W2xo
MFoXLDdn6478sRPa3m88Hi36kLANiXzy/nECsu3f+KvQ2uHh0vQI3X8LEQAZ6593QoftmE4DuSyQ
PMk997ed8qcTkV9q5rMVBTKdeZRbVrgpFkhz3pR7xEzp/TDh4cZo5mfeORHkl55rgeSNiV8/1rGY
vUIf7FXLct+4JNZTaDcWpPV2qqVJjrvdv0uyMq44dRFng+P0BhyIcx6ckXJ9ETh0KnSO5ym3QKTM
Bbcjlmja3JzPsBYj3X+tN8Fia66kXU0FEihSrFEhkyTvvKG2sG5kKA1Y43XqedHYsOUcBSJehUbU
2H7EThj6llTAd6IbwueR+khEc0v3IBr6QD9AdQyfZW7p36XpSYmwEsKI9kk7FnXZoO9RTXDhhX7/
3gem9VRtjtbIymojZkJf5XFLjvjdUmmUQ+UIgQQ7p6MYP4pUnUzLtp4QZblvvgBo3jTGeLKnzMZC
GOi72m7UqbfNpo882Vs3qej4/WnDJs+FB0ox7rq8xbISFn1/5IDWvyMQ5hOoHWZjOfzaVwA/m7fB
Vvw1klebS0lC9NuS8nMYAbkA18JNTeAO72baKQLVJGPMMNpY6Kn0Nb+1U/KeQWljecYmn0RgazGj
jQz5bjwE05d15mc3Ni7MK0Y/VoQ8W18XST6dbeLBz3Xu8zOEu24aKJ0URP1h4PB2rGv+y+9faGWm
pdqleRI+i3H7hqE+6Tu+0r7/7OH911cz3WmL5xT0L0wOjCzvDSn4FZql4FWYgvFn0JO3F7vVyOcy
FxsbIUOHjRp7cZCeQtNOySUbpDud2g2H86I8/JSHSq5GwzBo/ZElI5+EOdXhM42nh2Ht3cOCkMaJ
qyRPnlfRF/cIukKHIXRnxK0lxVMN2P91E2ixaiULvdTOmByQb/FKayL4EwsP15Zti4gznb7LALrA
PRsmVoNQmK+j0B6wSYcc70kBsUbnuvL9oYsZRrP4DIFNP5kEt54/YxWklT+ne4aZ1k02d9yEfqj5
gpsWXiSnsLSnK1a0DI/qgolZXIZVJfcwf1lvFrflVdMSxQO5P7HPBopwO16wqoL3Wsec81yZ6Afb
3AT39QzcMEoshM9aO7xlzQAfxsK2Thbqitdx+4rAXttn6aIbCKyeFxs6Mz/idAn3TLNywtencN86
VvuqGGI+fyzh3PD5fMsetM52s3NGal8Tb9IPsz3ykcyC0kEjXLmTq6BYwK1SHrYAIdRLIR/cgOPO
jtsqYMGMzDwvq9rjP3/cEtj386OXcy7HhD7yZZtsHLmVd6+rr9Spc1uckN6I+9+Zm+TZwFCKyqcv
siYqaIsSZO9zc+LyD/crgLNjlbnzFM255NcxUdDmPSGNH80F7gfk7mgJbG7yvpz4fEjKsJ4mgQlm
MVd2EIcx0tnPcGziMwqv1m5T8sP75RWa1irWqEIgEsSj32c2TdQp9XeG6hf2UwDHO7Nq/ZNH6Drq
PPTrOCeMnY2UVzGkLfl9bQJP5sPaL2O2D7kpUFQpDAERMjz9IAWi+Iel1+11WozhPl9Q39oL9/IG
wz0HdWmEe0wPvI7DgP5clmDdChwATyb8wKeBwFY+QenoB1ra/CWByOm1xBN9ClHoH5MhE0++zZr3
SsadOOkJWnnsQ5rV2C1w79grv7AuS1YUWfd8UWi/rafEXNf2Im18lEt2LavsgiN7fizgaBxHR5Rr
PM18S1WeOG99Ltia4Z2zpiCCsMAXDw1xrPrKfTMBZ+exrlFhd+OChN9FprQrlbQ576KQYjLfD+H+
w1czo/DwECR21k2OEO1JSnBcEM3aNNlP4bZyfAuayoVTKF5eQFZ6T0vyC/PMZXV/CL23taeYKxeX
Tjuq02ht3bePNe8Ihx8yB37nWCCOsPk2PVRq+RQ+k7hA1DujDd5imq1uuJ+QtGokHj37m+qJNK0y
e1uP4dIHcdsF4TN6NL7I37e0ordyuWt99Po44wM1noug74yIenNWNAQN687xuLuwKAPuGmc+XhvW
zMcdJ6fAeZ7rQaML7FyVHT521qbJLA99RtA9W7ld189zmi7li0tLL48rZ9ulrAlDh5MN7ltYzZzu
x07eW9ko8LLU73Wmw7MiGn1raqCYjxb0p+hImJPfzKvLRka/gDs4aIi3jHSGZBLJ+5ItJ7YfG0eW
lY6UEFHaYALByrCGl7LuB8QjfqJTPpI8rO7XglaQibmR1LnBSJ95lJI0P7iSr6g2uWvKUbPXck+q
XcYW00TGLGjV2Z3y3ptaPjeppS44Io0kkCzBrKlDbPWENRMd4vYg6r26eqLb1V7yjAnuaOeYCffu
ZKO+s/Oos6zhxjXt5rIfqzSe8Gh8yv2OwMKlTr50eF4N0XTU7bBHFJYu00fEOEejtKQxk6a+nPts
bC/9IgSEdmdmToPZc3ip6RS2bd8dDM8P73DCRATYPiQcc82Xxatag+dEg2z2bFmNZFdlomID2sbi
yyFy15otdDFPrHXsEyeeIs50ihgDjTxZVoepJXfaIDac0j6UtZjCyEeebI56vnCLrCxjekAAAEQN
p++weMC6TyHLkgSOfqQrJvwsvBxsZ70N9OBfYIHjMQfRhXOW0Q74pKxPDhEX1wbSg9t8LYMLXySs
Xgs/mJcFzT7F7JmBIdAiKkp/vFR6opuFg9COesPVb5XTFNi85Cen8Lvqqup6574rCcozhn4OMNeo
8BBM9vQDG3P4NQtQnfUzapd1s2V0rp/vArWow4Kah15hN+0WPci9pLuUYcmi88vpuLgOVFYs13xe
3nsxBPVhHel6IxYwgW/MnwjqaA8lil1y2OcvE0doNy/8r8hJlofMXeqdVdG3srccYDG46r5nzEz5
U3t7V0v9rRhxyBQ+tFi6p9dBnq33KJsxn/mjxAhrOMcEoNFVG+bOPu36py4cgVIoj8po38uuuR7W
hC2qlNQnM8a4lLrhYpSwQESvDGTmTX8uw9G5amz0XXxo9R5fiPuoPUiLuusC4A4rp252LIC1srxj
HAHME0bIWlq3PAQWSr6pxohjeOdK2ct92tixXdv1SRi9OtIno2Zd2glNTjie0NYjbckX47WnM7kD
Phder4V7P+ZS7BAvmw+lKoKrhvCDTwLLyBWU76qLDEyDiIqoXb8OEyyvXcI582LQdYfUZGg+w7Og
bS9HRnasb1E+CZUEgJFs48ZEOQ5LyfKRwzmH0XeXQ9GU8jybvv9mlPKzNroSLaYP72JSqj8YPssm
WnyM+NDCx6OJETR2gxK2ZpWnuxUR1DFJs+E81e57m8F4F4jHY6s1N+ddbZ2XQtlviTJhqNC90J+p
iPdU14pKMDfr3VKa5X4AYfuUQL26YedXRC43Vh4ZufA5i2v7KDOonr2AZejOlTVfMfCB0dnaYxGO
bCQ0/EkVc82HaS4rCzVUpRZq8Y4D+0OeWDR8rUI61clf+yl9Z/NPD1khut0aWO0uQYaItQ1YhsKo
YCdHwp0NNiaVe6cAPfGzAQcC77eXCA+Pl5XtFE1QVWTd3vdUg9+D+yK3h/m5peV0BqqGb4wwpMMK
W32PRJh/Lfz8AEHE/DSnOmCJkyDkGBc5ZNtJsJHKPPyGEz29Sjt5k01D/2Jk4XgpVXDtlXUf8/BK
HuUozM/h3HsqGjm7MAfquiV/6b12NM+y9MLhwuisVYwndq2QoZE9djN9YYPKKeXgRvNjCGeqWcC+
kXbzJnhNsFGrE9ymuV3YvheU0JFrqRUGZIHdw41F5RhmlPaGOacxI47Rfg0yyVNXjAX64ODDZU5f
25WXnYkT8FBiLkAZ4sohYPWIUO3dkRo0U6SwUcn2FCIetJeRLHO87BemteqHRcwWGap4gWWHZwOh
MfXZT2f+/4tYySKDYWPACXQRHKN/0dYA1a3ydsiLU9KElQKM0dj6Zd3MhJ+dZV27gyNDqpGmBq/p
RfPmpvzrC/hXdY8Fc8DazvBAJLiKX8aZuHWthrj09ORqYD9RUmOw3I2hlYgbC2VXSrGZtMfczrP0
cmiTtd63Xp/cpPVgPQXmaN0A3aWq/Our+heBDxdkM9M1KdsRfmxKkZ87CjVEuSYrnPRUG5R+yHs1
Df+8oSbd8Jx4MASVzyhXiiNjStvXv373bTj8s1Rj+zB4e2/7hxKcZvMvb4/hGF0ufUR3qTgKFVa3
oALvu0AWfCHZ4uL8tOfAfir9xDhbW/lNLrNTYHHoWnHreMtUrpFZDml2GrYTdNuldfEDYRxnmHpj
kfzNBW+fx096Dy7Y9X3+YdJH+9v69fOawjQ3bDC3pxpun4rCRY89BtASpLByQ7cjJ1fWe0/33Rtd
4OWhG+hVdBln+bzR6kHSOP2bK/qlO84VedRANDCRjhHu8CucxHA7Yx2pG4gmMigbPVjxD6DCwuee
Fk8fBcZ2/J0Fjl1kXva5nThfACHDD2Ahx4Ry2LfbGYxP9q8vzP7fLsyDN4SOzUJO8PHd/9ysmky0
u6rLTq2XUqHCSG02GTcYIl9TFdl9/dhmVeCcl4aydaftpi8vcBlPD6Mz4ebCkBk+m+bCaRk/DHWx
NXCMNXIOUQQaUb7D8KDmThDfMiqk11OHJne2IRO6JaWvNNyyRg3vvx9Kofzqh3HdugD10uqHLMkx
q03Fqu+2Ou4tr1HX1WsflNCvfMKO/+Z72iRcv6ycjdvieBZ9A4dcp182IEg4Xb5MvnG0MyydkWjW
OrsIxu2oU2uuno0/vFpEMBmPtVhpnmiZcVkLfrhHHXp8WqmNuSp2V/zsBS1wtldH8Kf2qyXdf7SH
bNFuX7Yq6NKM85jmpyalAwZts53SfTp16rQuknd3BQN55tfLxArhQPC7LOo/w7e/6UUT4Ob85fDt
6bt+639uQP/xE38qcOzf8Bpt4WkhchqfKdz/NKAt0/vNo70M9MUCZxpsD7B/NKC3QCPhs4c7JkGT
LL0/RnHC/Y3NHeM+jevA/wiv+HdGcc5Has5P+x/tVpdnJ0RXhwuyea9/3rAx1hgTQHjzPHdCvUyG
40d9tXwLtKhuVpb4PjMs/ESyKR/8Obhmc5k+e1PRkXtsPFIg9BfjAjdiC7O4hgxunBfoEclxaors
bqw74230N/6/15jdyQkSP4tcF4n6XU2Vat87Tl4Kwt7qyvLPq6UCcRM6q9l86jkxYCkyyrWxj6ji
2/Y6aBUHwtikm4jzqgynQTpRkhCXSVmWmphPWloc3SdM8QMnL58uiHWRhdpDmSOScNjDlsBikFWO
aKGY46XkSIVOBWyfpgylkwMBxLrwm0U8O0vak7RG2HSDr95JdHAMhL+4Z1yOLqB1kmH84ilZDGOc
qKtL0g0zdue3ok6C95RYTrr4ouehgdAAxyVlFRWl+Yi9BqHOwCX0x1I34pIBxNpTuofg+gsL9MA8
+G5/mGD/T/sVu1GwC5oCd0rTvuoaS0REzPEANl0H+xkA2esykagBFyhDHpQ/plsiVgR99LoTdXMq
xPxcNLl9hIOKPUuG6amcUzbTTqbZS65zOmsLLimU7deNoy4JlxpfIHbVMdPKO1vqjL11CrGvp943
9H1zpMb5lbNMT0cmjEttn1NdPutpwA0ZWsUFeZFf05xcBRvp/OOKsS+isymPIx8p3bxm24jnY+9n
/iEQ9ZGI44dpzZ+9Svxg4jNcrn1DkEOJjTbr/FiOw2sj+wsJ0fJUDnm74yGz06vEVUz+9GXbmhaN
hfUuS2UTlaJ83uYKjH9heeCy/O7ltXctvTW5m8PGizAXguccR9oUAKLKZSyPzgTzR4MzF4Xt7aYJ
rCS5khUwnym7SsZKXQcDKBXUj+bZJ+IUHtLqRiOoi3ilpvmaj2I6ysnNv4Jx1cATlmUPV8Z4SFuo
e3WRfoc+3Ny6xvDoDrl+hJhTIRqVZKXCLDjVGD0ikha8yG62yqh2gZOTCXJmX8gOilr7gCINa0hm
hMfJm783Lqe6IRuaXcLeEZXpSM4rnNCvjU0vZHJrbCOpQmtkyn5HQQxGvyZqgicMad3mVAHfh9QX
CP1kubUZqap8pod/XteakU/fEr0xGC/41uCzYUi7yDo3jPEh5T/s0VVfxhVhlzXQh5iBJPZT58FS
WMzySk7leOl5A3f8qALyi53V+NEMXm1HE4M2F/tFgA1TFdO60PrUBhx4c3xY6Ij5j5VTtncYAyQ+
3ETlN20gvIPdoNFJ/MTvodiPxVNP4FY8cLRIj3nRiIt6ZBhMBtjAu7GwKBkxFn4bK/BfZjJNd4xz
sVBOLIs0JBMvIipjeYcUY9Kw8J3lYhyIeRIwNubwOLC0iL1YPFPHBBm48B/7efhh0f8HczMn7cHT
45j9QHHEdCKYQ7KTHRPj9w1Sif4VG8rMiS+DHHKwJhCeWR3K45wHbZx1hjiaouE3K4E2LIV3pGfN
LqFnETdmauxdGzkB8jsmI21n75Nwxa6YEt0igvWzptZ+9vMWp25hkNJQvog1Bw9clc1edsPFYHTO
TWHiY1WVKC5rI3/HTqx2OTzQZ6kKaJQeAqxrAeLEonOwYmaxpHXXyeRTV4kywHpoh1etU0HPDIcD
48npChlc+4CWxHgkXNV/E9LNd2lJaswqQ6zwY4rxDQSPAB5MD/iwIJK+9hIs6AAn+l06DMNN1WcN
0qu8PjToPY9qu2tLJ/Ho6tAJTDpa1EZXZaiFpztMizkt9P40W2YGgn/AY03KF2fzxKvvZ3t5rcfG
PTmTDL8pgYFOO9kc9dCrSEcYmF8VxKrRB94Lezo7AJJ25WjZdjRY7fAjaRxnXxiDcbmMbkYbbLR2
tbkyNWk0quo0SA9Av9gPguUmnwMIJYY5XS95WFBSEq6W13TddI/yavLFuIcGnB6z0NGROYsgDoti
jFpLHRcjVezBw3U4smutNjjdEO0LvWtdnwegBBHh5S6c8flhDEAilEHDuBaeL8LsJjx1BEkbS0f7
F+hA3FjaRDAWym8LoWMQ1e0hHi2DLIy+pJkkG2ZuSNH7pzAvSOAJygU5QxUCjOnOSAw5tRjtD935
n2TuN/s1hL5l9i0zuwWFqeE4UGtqDcNylBoGbvfOceu6GpLx0gLIGa0zJ54KlMotUn/zShBrv6/N
BQ9ePpjn1XW9E9A3pIItWg0kcDntIDpLUI3Q8JVFFQlZst913heYzrTNAt/aZ+XwBfZmeem2CT0+
1HlRYs9L1MJkuGIN9Mc+d7INLfRj9KrwoNv1S9ryquUaspcVsCBxuHOqprhn62fK8lW2dKPMaoBL
Vookziarv5mdYOLhLtrIM9PXxnJ/tGH33YGPdqhcCoZJOy8SFiAK0b57rgJealUOo3JICT8UM5K4
6ItyB0JCRj5k+Dsm5cV9KJr2bAZivZrIGD7MfvlllIm5YzNt2LXz6YU0Kx4Yg7151OuYIPcR/U7A
vu7l1VeBSDSWYmnOoyO9QwGsIQZ5UB/6YpVXwhLzflgw/0328rXPEgAAqBnwn3MNUFXLvRl2wXNv
ivWuRKTEB7qi9I4yf9Q1H1jL5U9I71+57cvhGth58NT5Lj9rm8ujGpMzgs45NkCL3499Nd+5Q1K8
+oX36HoeGLAqvXFE059sJEU2VGwok26f8EFneeZ8Ct1yjrVLb2oZgr1D6KLY0pDSTa3JSGjtNs0i
UxIrThvx7kLgcHcL33MkWqu5nax1OJlElJ587QZf5rI3obrT7G2T4XY1bQNxMvy+U9EO9q0rvWlv
raCp2FlbspIJzo5Dmu3A3lyXFWHKB2Y47gP9rN6M2TUNSgzRith1+upHr8hD2G7UlO8UzfvW2lTe
ESmiyy1TewOwhD5EJsssydstqU0g6TLG/mBeEc5WfEaKbH5FMHpRzbQMd0WTpXGX2u+V17uPtZeL
bxbRPTJeOQaWtDBHfW45cGO8JAkZgZe76G8mNIUd3vH+cZ1Vd07YPK8ZnOOFr7271asvgTQM/m7i
caBPlrEWLGdv8t8TBJhxJnofArmbv7itcq4tnNE7IBtEaOd2yywCxy4ARl/u4Y40DwruGJYxPoob
ZvYMfcykwaI6tCOtWxUMcjdp0pnrIK+ODGyKQwK7/2AByNq3XNdxUJ5xLNwikcfOr/IXdrPyhUfc
+LmatfmIlSM5mbQ3z6Y7U/EmnXfR1RMt99zok5Ku6VyBWs+L5ZI0X9izK7ytkFF6E2XmXO5x7YUX
ogPQmEkNoEADmN95U2rucUCr+2HVw4sZrOO7287TCSN5eNkUxXDr4D371NiughnSN0j07M7blXLD
J1Fdrc8hyVZNwfGhn59Six025pxECtkatjYdhapdpn1ecD9cYpSSch8klfdpToLV+5wy1YX8HGie
rMHohNyISNsiOhF0x5zS8W48u8xeJ39mBMDY4bFaaxQRPSqTa2j1+Wsi3fpAv53oK7nqjWxZmxgy
ixQuOwoOHO5yli9mosGf8FdPWrK9Khk+zpLauGdC9bWWdQP6xS8O3rCml6qmJK3qCezBICf5BOsj
i2zTF8c5kOUVQardgZSpDOZmV8WtsVYg+VTrHmaEzPeV4yq1c9dERsWUl0hzrPFK1uvIZLzAGu/r
9E7AulweAr9Qza1O0UjswlSbnYfXFXEmxYIEbMh4lNazEG3/TrmZB2NKp6WbnUeGDV7JdHdccDOp
/lSEGVFFM/Lk9bLSjhF7fWHtq7WtFbrEjH1UB6jHm96zT0NGwBYzfjnuVjCc/kmV3ItfQy8AomkQ
n3pFoBrCeJawKvYiSMG3CbTZcckwjd2HdLeraTDa00jI3oPuGAVKaMNQKLxsNw2LcdHBXDsr1iRI
Xju/Au2fx4kY/R8SrBmouhJZuMrVUBy1bJ/6MkzyV8tyyEhH4cG8CHxL0K/rJjEPgu/MVNOTh1ac
+c+QGRCIlP+8FrO5xz+1OvsQTcyhF/36BlK1v5yX1o0qzsdwFsxjw8terKiboKjk7Wcwi/Jhni0X
GTVEdCGddudmFh5kK5P2Pi173MQmkDGzK3tIB5MVK4SbN47TyR3qKOcTQAm5H7QO4xU2/D7lWUdx
3i17LRTkhco/G8Bcdw0H94chzcODKk3x5joaikGp2ohoro4QkzagJ9dkxzy1p51qEIHZuQSjX/bZ
/LUKIeNWxEDYOgvfoULeTlzJR9Rf3AqxnAjw6CilxvSq5EirUaY585510x3aULv7DyQUHebKZAyT
Z/s5kUglKh7jiTbKL0DUUQ+FxFMbeWLvDLrv0Hq8OoAbP+C+N40ldgrbPgBdlVENcel2sNfloZ0J
htJlda3pIsduWtuKCtyo9oRBZd/b1nOukyTP2Wi7lL6/wb3bs/Fj4o+XiryvVaHHUSVIfF/Py/1/
s3cmy41b6bZ+lRt3DgewN9rBnZBgT0qipFSTE4SaFPpuo8fTnw9Z9qksx3XV8fxU1MC2lEqKBDb+
Zq1vRa3u3fQjbPcEQ8M+BT23YWPDgdmU5THWjTvXhcbTNM1IlGMVvsFlTPwCwzdKVaN2b1KtVozt
WGYZsHtWSQaiKPSIfJRDwxQuj6P8Vaua11riU4h6d2daC+UVcMCnPvJgddHEHiYUfrx/XYdWwcKp
PiJbW0+pZPrghLYPa/YNh1a06fm02COPL6iNTlFIHN9cfxZJ9tIk/XK9dXq5ITYvZWcpCX5YJElZ
7BFTGDfWWwq8b5UDnFpTMxtsOYsxyTYKqBfslbE+l2ApuFoaZ2foqYM2yozPGXD9O+YPuu535ti5
m77S+5umpd5GvCP8ehn/EHZSLXzwbDMPMDXDxNV/DAUtGowHEg3MtvMHrRZXomGYCFQKusXYHp08
TlY6sGjYTJ0fRVN1cCu75gGspUfh5P11TqMQ6UT9Tr9GKQZiA7I+aM5D0VU9impYC899G0Dt7IeL
ZPD/RCn1CN2iXjtoA06RLQdsOTOFIyT9YJhrBsydpgD9dd89o74MxkRkWiKeyPVN10lvmtvKRhME
w999jkYjB4ugCh/RPGxcsM+Pc5laKNBTcSqm6BxrxWtbOZiOmuhB2cYXGZ7UfxPVUQFM+SEqxatc
Ej5kX5ifYGYU5mkl/UrLn0b2RV8VIH0olYVrtwjGB4pvCPHRarbze2I2iOgrw4R0hsoNvvd6RwjB
2PdkzHnTcI9OYi5XmRsEjJ0woG2tBogQxX9u0OOM1i7tpHdPXCtO0EpaJYrqPnC6FVv6VuNOyDe2
nqqjwE0zzHE40uoEZATw61zSxKpue9uksDagrKwEeH/IaMynWYq7mdFs8LJVNyhn3QP/wJeQcn+J
UNybScnhwXb+6FV6epwsHq6GHD7ggXQkbWopeya7I2vAYRBtZeNxjh3UEbrxpHgkrTNcUatOLLNA
oLNrkkQd1EF2v9wTVHmxYe2ERSUcNoIjwR5VP+yJlN87ff09dOfjyAW/ZuOnw/LSLoHXUOtkVr1J
audYGX27ZaPgbJzUzo6Vxfiv9vRmTaxbvaYyFevArHHA9Ve0nJ86UUs+eRDWxhuLa20uXq58cqBl
pVBAtDba0bswQJxz7XYQ5nOMGOPUBhrydwWuKMwkeYB6FbLRzo39yJbGV1bXHAoQ7Uwu4C7qKWvz
IfCuGB4ZwwVDvI7K6XsaGkzO2klunRRUDfLy98DqjYfBhc1hj3DA10lXDj+sxukfOPvEyrYttUYS
1R1VzTAKzPraCDREjGQMMmeJY9CaIID3nl1cwPQ0YFCk2fkiHrxuQ/BY7gADjtLjkoMKA7ZEpTFV
b2jxy1cLofMS5jrPH6mI0GwYU6q9lXauQH3CyE544KkVfpGRlXmizg7RfWt86ElEkk14VJoZbmQ+
Te/UWdxaYZW/xYnh3paDDC5zG3UfWmx/hcqYkDFFGjwdxtDXeTSBEsXOUKwrAjK+uaPV3QlBFPqN
Gt0SebGTlzumoDkr9lZWBCl69tYoIbmw3YhHvxKAItbxPFXbuBIR/UKg3Rixsvq1xcNgj3HgcQqt
b1QI1kNN5Ow2rKd2z30wbWzVgPn03KcBNg/WjUI8hGgB14gEb5FYBm/5iOIQNQe0PeTksZ/RpGun
QVDUnLOC0WoNO+FEDdGOZM+rEixhbHeIpzh/VnarVwnZnED2GBJlaDmYhVHT5LZBds2cUN4NZYVC
wi7Vk6rM+oT0xEVHS/irvup0ZnzTQqOZOBde7ZK0zpshtvTHnh9g+y6uuOdugUZxG4PskgyokXsV
U3ORXdWdHa4e5HLV0IKjK+LzXFUV2kAGPMRFdCEV0zQAHRItrnCF/nudc8q8ojFwvpsqYn2ddkm7
r1zkmrU21hStLiYNcIQZ3HZXjg/oUEkaLvQUHBNtGHR6oZFoIhrUF1GYhH4RBjjVmKlN91Pa44qR
3GibGREQOsCGxptstgyosp5Xfi+rr4HyesOK4LpwtVZzY+vHKrWxs1cd+cNxUF8JmhHPSUIF7lsm
BzaBQsZdUy86kqzu3fvGUjxPOcvKu2zW+mfNjLujhCjb/RSwX9Sktc9ppek3BJVNO1G5uBy7vpHX
BizIPfE1tC+Q3b2TpkXineVpekSV3j8IIRmGQtTjLi0LjtVVbrkFEuAmivzYahJuysHkiYV/iIhN
qbwwuWHC3/I88ZTMTokhJmvb2oPFJ50nm6BVYYLCurnDx0QEmT0tJEzGUI9Q68JjYnJUFhmhZlmV
G69wHynUZhsZI5MOdRN5xBuswiSunzvbKreDxlMXyxEPMy4pn2Yn3uhhAyBOG1y0HSo/qWB0Dv2g
t5uKINtzZRQF4F6IEOcSUvG3NkHAyCmLFiDSoNHYygw4TlrtWqV1dYPm093nkRFumn6udkOjm2s4
+Fwlmhrai5vl8oXpLcK6cqgedeq7MxEJw7Zrqf4ZZzpMaTREslFCRg+5ZgztCZwNqya/dK33ofUG
ih7yT/Z2ZLX4pmbj4vXcGjIR0Sau5QE1pXtXjPZ4GCarP9qaMw8rm3hREyoCF41H7JDdqmODpuai
KSc9o0l4x3REpnEw6dvEnd5ColnWYBjpDNyEsaIR5MzK1PSkxRiwHWVEG6C6cqNxoQM2rhrULZM4
IJ5mZlOmxSQYtBGZLkfDtw3dWcEapJbVZ/UaZwRB0SrM+0lBTeBB1nR3rlMyBzbQhBO9IvrsfrQi
wqJhh/uJlZb4i+Y+PWtO7Q8W6xtmrAaVRhltDUjxcNDmG2xE/Hc9uDZynG4HtuOAHtInrxEvkhwW
3yK/KzbJMGJS8ubBy1l5IQuPYYhCH+Gr7hMQXW6FkZr7AWCRGSb3s4ssrTTBbnudDgwd96+MYrnK
kvoZyWRyZ4cdARdiT2HV7vrZ7L9rI2sQIbUXqRsopGcq5EWovKt6HtRYYt9yWGjXoauv+D2yaaWX
7kL/WhrBKNNuXenBS9RFdKgB5J/NXvsEHNFd4MdipuL8X8WswRj0eOYLmWuQm/Lx3FfVeFBZ/fxT
svC/a+v/sLZmjLWokf6aHeG/pWX79hcGquWP/rG/xgqFa2oRe0jUVmIxhf7hHV2YNISteLrgsPy5
if5jf216+EV1hmZgZwRwGIfV9h8ICes3D1GL5JEmEE0hEfo7VlLTWdbT/1xfmyyuF1YVCjCBpdk0
fq63f9GkkLvA+TY64jzDvwjnXUwkY0uOvACUzqORBD+m/TmmRzZRUG9XFD3zK7Mqm1y22Ng3faWd
MUJ2m6nW8m041SWZ2nNzKcNiHynZHd16cHwG7Pap7Ao23jCMF7cTQd6Eca4qproPPWLZb4nrMenp
SvLDjaomOq5JamYkmD75ecZW4CUCdtgHLGNrXN28bsLVLBaycXSxZU617pkVNPTgSitzOzalv4iD
ViYPgH3dVHLlApRYO5l9NDiqMdN4BCzWn51lAGdLOLzyXpGKJovpAnEm3AyAhpEKf0SajfA6a7QN
mkBji31i3mGxZ7Ebih320eLZm/pk01QpUV+ZuYHOeqvSydwgMwJFK1pMPE6Ohp7J5F7mNn9/jiCA
d8pEzOp69EddfO+EIHtz2hbcPwzmgMbjDKqqfh+2ya2aPJ3JcTqztaLZQDzIuE6v5CbSLYkxSbMA
KXdM6MusOSIjvkQGokUElffsMRmQB87Oy7t9ZS657kA22TWDmzbRQPsi0BEQJeRBR9OT1ZLv17fL
L4FiwG871rzZ1IVrZWk2Mdbde96wMhnH/FhBHD5VKp7WUoybcna2WpxVW2uuCx/UmbaKUY2tatYd
XuAdW0Le127KaiGeA+1pkijj0UJbm2aZsshuHLdQ/z3gl/l0EMjvHp0EuE9DTozvOOBZScK2gD9r
CF5H3QR6zBDfcsPd2LFCraXNiMlIvldjZZ4I1Tqghs/XwpK135Glu5KocSNJv+TV6G0zQARpUj8y
aXtyx/nMkt9ZhbR0W61Aj23oM5s1ivHZSr4TK2XuEkIBsWwNsDS9hNGZ8H6wnyXXs/csn2vikaBu
NlRcEq4Kr16ZELkeptPi18ignbbo9I15zZydWU9rHWqRGN8nczbIDSd3UUvf58kcN2PkVpuEofDe
KnD7sFJ2QUBwLYAPqX0nrMx9NJuEO0IeZnXDf0sN9aI1TKtTZwx8G/wF+bdTvSOY3dyUkMu3Nmbi
bSCTb0rY4aXQo3wr3ffQa/TjGBJzZ1W29girKV8kFJHpM8yO71lGu+uCapI99ZKUGnvqEf6J68NY
T+9nxzX9ppkvJFZnW5dV9kYEkU0SacfzVejOphiBNbZC0+9iW80Yz9N8g0wrWpNuJfyolQTWs0I5
GOiv13HoEr8oQgDCvTihqe18DTfZt45Q8W3nMvsS6PLXdugNvgUtfKVbJQo9K9G/TYEJNVsjUSjv
Sdpoo8rhGT0zhJvT4iHV5AQIs9OPRtsMFgIaO2KJp6XRxq5cEmbb3EalgYlaTtAyeam0AESB8Y3a
uSiZ/INmv8G18B73dgSPBRlzX8O06Nxe8x3yNC8VFry9A1R7FUv9awwi1x/J3DsuUJxVYrcP0KoO
iDntozs7mJmUdW8HSY3uRLJEBN7NtjCzCVllko4c5KNrs/sYLya2tjuSi9uVnsQGYbPaj9ycpy0Z
dicGN+d44PsZtO0Gm6VhYRbFlmAOYo9UU5FQiX4tciThtmb8VpfhsKL5f2hKMTIJQAqXpY62Gtyu
XRu6O21EXAqigmouKfqxyyScbZeLN69m3uqCaoR53FgPgWChkzvepiOgVedW241m/aNnI0aTPwU3
lkrkTs8M4xiQa7lNMtFv4KM2LL5Smn4vd/eR1G9J8vhu2805Cc3k0Fjjkzs0DDFiu11nk7QPHTE7
j57XP2dAA/yqcn7Y0UAGRRC36yHMHoXRnRyzVYvE4YhKBt94WWYYEm3aKsUqPIA/LSN3DQn0S6lO
94m8QL09d+XONMHTBFBPNvXQZmcslGpnjspdWTLw9llCvyaj7zDKvcfJBDBN4s5ptgm770nHRVSS
UYO7/I3FPD/icorvmtQ+JwYPoVELUFMNrPGgMmdb1VnWSs+th8XG6dtES5ymujmECo5J30ttFeLI
WmWMVn04DfZrlo4vQ9AxqJmczxI9zIpgH/bLiCsI9ho1JmBALZn4ebct+349RAFWm+bywodLVTfB
urUEIM3gvkzmEsRDvB3reGA5ZpJzFGnPnVclS0v6Ken3OQu7jtzMWXHWxApQTmAzMR7jY4R1axdq
nHKDiyEVHUrOsFnIHVFo1jZ0BrkVWcWW06yMXegkz0MfW4dZcx+ntjmxW2eDoYVfUqucY1ZkweKR
QOdR2cbWQr6yMcxcP7oVQ1eSOgkA4lTdKkYAPlmSgHze2RUW7TczZmSZcs1qtccWaACSVq3HFjLU
8NQy6HS4FWs2J9mq5urL3dvAUh7sWCfCosdNVibEnsl9LdgsG2unskXwTXYIn5lXTJNqoLdYTcnp
nZKaXA0xEgJyLu/Jbsa38Fr2QB2Lo5J9wzA2KUm7t1AhZbEWwbes1KzUP7L3/rfA/k8FNkJJ5NF/
XWDfptkbVu5/xbL84w/9UVqbv0ESMBxLwCGVQNh+lYYuDDabpA+HwFtcBnzpD2mos3wFZThVuUCZ
+ntZDZfANizLQnVvohCwqLj/hizUskAm/FJWWwa0SIcN6iKOF3jk3T9pmxXPULpvoz6arQZ9yMx4
PjFjlXhArlZUROXBovUEZwyeytqkyu40gtut5JPDDEUBh4qqMNTluRcHO40IDvXYTXV2ckkaTO5Q
hqnvvYqdV4tN3JE5Q3ZCoSh8T8Oxgcs5zo8E/hEliMqTOiUpzklVa8AIooqUw4mEqF0+cRsPKCbD
ORIVIMNBea9Enkl37+roFpFhT/ZLP7DXuJuE5WDoiiOKpbI1N9JGurL2wGPFb+wZoxdSnpocKn8J
yKRqKADPOI+ilrTFLGf0Aew2jsZVjqhLDjdIlmwXAWPN8vOmbBaTeTQ25E0TrZSYwR7iLyiwTV7W
upYfCyCTLrc7ClSCetMOm+QNchKgmdSyvJ+ICKa8w8MTWJ5OKd/3jrE2osDQP4Yha4Axp1FsYdTC
NGRhZyo4eFKkkWrWppXdYUJDZUN0NKcMD4tsFbkz2HzfSkAtr1PW7hihVMiklA2Vy3R5Tj5xy02N
BVgN6LkFjbiMmdoLQHE7kY6BunHyVjvoQ6Hu9MQNVhCzSTrp0ZokTOwOEXtHAqQrQY1is9OSDXOF
fllKG9lgbW2vmt6cKkk3xAcve66JidmyzIaox5SI2cuubMz8gD+926U/99/1z1V4ny0H+7gmSyXd
5suyHEpCeGsJD1VNlI2+bYbIc1pLUpyE5b6ZyRpRy9qdFFQGEGmQuSumgNVtltjf0jIPrxK34N0Q
9c6VhqB/hXozEvlA1rqqovHK9VBi6S3jJwrg4C4T5fScRpUm1shgeziAIvAhmzo3npcGT1E1yv0Y
2dqthqeGCkYRXNI7Sp4D5lI7DVLCTIlJ6/SE3Rg5xqI+qG2jeMB2niK/C6IQX2RSy3GNv9YZ1yUu
pUNBacsYp23yDZqC9jAwG9kNWRo+MR2UJ292kD8YlTU84huhmUQEDYqtA8r2ZQwEbTKgn9l2YPst
NikWhNWE4JsUntk5qMF6ZDviN0lnkkEtR+fMLB4SHeTqjJwc1fW3QCoEyq+x3Jsmtrs2mfisEf+q
a5TZxZNqxmLHaql6H0T0bCyajjZz3SOfdL6ZKohLhAK7lxn8xjWwm+hYUJMgzpDzS4fdOt96KAU/
klLpJ20usH/WbEqPQzZ6WzOpfvReHewJUUJkPiLhTAMnefBSt3shKyR7ntI5fpZDG1trq3bT51or
PH9ASLi3tVbtMPOIjbcoWwhPPhHsRSG9KF4SJdG+eAXx9mPjDSj5QDagMPe0W1bVaLqtZRTPzCO+
K4IE0a5WjWQrhiliVWQ+NOXumK0YhTa+qbF1Jy+9Wg8B6gzeF1Z5ThatQ/K9ASIOx1L3Cl9OFopx
QsduW019i2f1kFSa8zlaJfsknYhsDCgDCM61qGZaQ5WYpxyG4llv6fjtpAnQNYcHb1EMLUN8bo1F
RbToiSyllx92ByeOBWJ5R6k3v9c/lUcG4CRSn4fqxOjd/BZGprW2EXWatNI14qzZCy+Mc7rXJbW2
QOm1Bq2irzG00sslozoi82TfzSzwRzawJUbNe2YLOmwsexj9qO/kC0uheC81B6PkOAwTYsAlyCa1
4c629EfccQBuiSqnxlOlobGvIZ/hmiYNO7eqNXDyLG7yvomXhMkg1qkM8yEZ9wK23305LH6XNBzk
A1te9z0dclw/HYJquXYXezwhqtO9qQUYZTGhvqE/Lk+eHTDzJAiec67T5XgXGkXAVtGNGjJvyEJw
PLAFEyLnGwcn7rQKO4kzXrKcxZAbHcrcxTxbwfs+E6Nb3hDqlXKJWkQToUyreebdG3Qlh1Ajc5wf
ij8yCZoDhl5UwrU5nrVWxMvoxv0wS2V9lZr5GVe1OBtO37TraVHEZR4lOs4tbnItvQy0xRdPpuk5
0lnBr5L5I9IFYcI6ailzHL+VunqA58d4wVAR8QwY3GJ62W1ssBDVCQS51oYqN5otIkkPPjT7UItu
srQPt3QEAb2PMp7J86LNx8u55X7/SGi972sBDSuqs/IxdABqGZGqjkNCK6tUYGUXqwQfSUx6fykL
Pdxrw7KksXPyY0xM8leu3BylrDfcxTiuPuuRznaR9WWUPab7FNqBeeQVTr4YKuA/FsMhOjMrv8sD
zdpmi97RWJSPOpp7csP1+KyRGbSyi6Lctd3Y+Saiy1ehVORnLvLoHlll2xjvSV2lkPEXteWQhzAd
Fx2m6db0LSQL+xioBKLvsfky4JNuOmPqHhLdtjbU/mpThm66NV0ChOG/Bg8U0M2NrTvswzwmKVMT
I3IJE2mQrbToSk3BVEtTkXYYcNUvClSrGN6Vbmbf6xHVbIgg+DNfBKzTImXl2PseudkPRaDHQbJy
gE6QLhmb/BMBAB6R5UyL+hiZrI6ZywepJLYASww2cVry4SVEk7ZZpO1ai6AVswkyJBMZqTEEpG0h
0tWHjoJk09WZt0fM32ydkcpLoyHfsZ7tT/FP5W82MgFqFzmwjnF7DYGu30inKT5aix0zr/0x7kJj
3U2RvQcOXa9j6zKbQ7UvFrmxXnliizL2o9ara9ex3iuYzqDEmXcc0dpqYuhvwOBdRRFtWJzOVBiZ
bm9SvbxxKnV19GbnNfVuZlxHj0jyrB4V967WpkesxeEWpp+7LN7ZW8dsy0zwoWQ0LiLr7CJzTbv3
GiKZMrvz9gQ4scCX+VVLizt82dG2zfUYww0wKTubrt6i1Yb+m+0aaKp+i87MN8OStjHqjF3Ry5lD
2JG3WotEm7PdeUSdHe/nJIAJYRk/yKRAXf9THY5lfgXNyOJBlqIdxyF7HRh0f8T5hN1b4/IrG21v
gyS82lqPKH7RoPdWZ6x1r+oOY668PQBVOt94do95O12z2PpuBs63/11W/E94bwYsaGzEf91L7d+G
tzj+1WT3+x/5vZMyLPM3CGgsFeSfkxXxqf4mTBuDJi5Ni2+h0fm9kxLiNzov0hDYT5gm/DVWC793
U4b7mwdjBAUVgkuDr/ytJQXxjL82U6wgIMktBG5h6xigTHeBwP2yo2BRkuGZCsVD01QVloE5p5Cj
YmaIPS9J65UZUm/FmfqoHBJpoyjV7oVXT7vC1IgzzWKODkpUNIt6kA2+xu6i9TS02mNP/CxyZ6Dv
2pIdoVHM3iVqrBApVwCvSsqqLcp2dL8GdmBmmosVn7DcOEmnXSkm5qGJnPdeCG0aP2v3A7cWPUZk
DiZlLqGqYwEUdxWRRvvG6URhLyOESGHE20aAc489WRF2s4UHWx+tiSznTkTJWwto9k4jA9EXbjK9
Tgwe1h7ULmctObV+9Co0eJrAoQuFblzDyL4arRYz/cga8a2T4/yfskX+5HL8+RHgWmbp5Om6B+J/
6Xd/+QjyGZQJD3X7YVbSO1jYmdj9jssCtWSCvZLIN51VLHLvDk2nIO4LfewK9gPuvzjV+90M/mTj
OFZ5QEbeX+bAim4EwXqfRpxqAGis5j6aNFLm4yS5dFZLuA05G9lTliHhQtdcbbtGlreuq75x6Ft7
pM9nJxzEo4gEniDvk6lQ/f7LTXL3jyXYr5zVxSX6SxPPL23Cc+WTQMOuLxD4PzXxFRujMNDRqpll
Hrway6cfEs/2YghzvNMcXR26RKpDngwtY/kCFV6utfO2kWQjj92ov1epwdvgWcN4C1MlPQ6osx+C
iX+qMbb+EFVpnGCoDbcR8JEz3RYZS27whOBQ7Dxkmk9pMZCrnGb6Pi4GRFOa0nZpv2jw8XEjB8+5
pmWr9yd9lp+F3Z0HJYx9ixpvP7lgnFYmE/R4nNLNaOHD4/kVba0YZqGXHLGyDB+0cOyyW2Ro9EUS
i1Wm9qo1SCKMoh4sBn465s333JTpjdNDiM+aNN6nctGAJQpFgbIbP01m6+SabC1ipK6dH8dNvcz4
vR27fsGesHN9pyjGe1gs5O+xlk8ueSRr0oEz8Ty1RfXDzeA4AsNQKKYtsvL24+wY2yJqmj04t/iU
ta1+oaIFe1UY/cVKa345ITukenU0J8gIogS9r4nOTovb8bZpDd5QEYew44iRH6zl3sQMe2XO0Tyb
UVO/e2AAzqapPEbf43jz76+dP51ZFuZitnDsaaUBVET8HHb9esOQJBEEIeb2ewa987X1umKHDzh7
msaBfHCn89ZwILh2VDl/YIaa103bVIh6hyn6hFQz3iyjy2Pd6vWzg8IOHFem72q3ehmhgfs12Otv
ec1PSXsF/inpkdRlfPbnkrp/pUNp2zRWOG6mvBT3o64IoHXgF62nn4HzNCZrjqtp25uWWA7UMj0q
i55jg39RbGKdKgoTDgRZlZbz9edlW7F2XWPRmS6KbNuzUZUBnlNXf3G1vHn2EqN5Rs9c32CjxeaG
NJ7pt5RF/I7iaVeXiglLN3oIOGXX2TsII6gNUzdyb129LqfNv3/7xYLJ+Odae3n7iSBxsYbbTPlY
ry+39i/n1VAbDSR1FdwD9bY1Kj7QOJOqtQdqV34DIxE67V6jPSZTTJ6jNVZedRkVFLGdCwRtWknu
wW4lsjo4umlfvaW9rbClkVMGy5xon1cYyfwyusiMQx132vbv/wKAWXhZCwbEYVf5r79AMacNApvQ
uc9Ay23GxBhvamYP25phCc1YwTkTLGQYS9gcMUUEQN92Ce7VA9060YQFX9x7koN5Kt+YXBhn2tL0
yKQPAGSNMvYxc7AxriK01O5/QIL8fB7/6c0nMcfBGi8Ygpp/fu1DjnOAotm6L9mFFCugVMEXVzO0
JUUs1pMxx/MlGZvxlsDDYtfmLr+BKAobiXPcH2kyWdR5Qh0ya1CH0qm1x9bOvZ03YEZbq7orSEJv
4rMj+P0H2MuCMerQfPU8JviIYvO9CYbuwKIeZXJaw7Po2HwXO4dp0xqnw7waBQr/Fifzs4gMwhVc
zT02cY0lE4X+NmskU8wsGl+VXcw7NSyRceQJb5jAFO66FWL8YYQN5xXmBI2layWMzSwr+EJl+m7k
MFEjWdRYgKvqkJl98Fo43OrUBOOdudx6JL6En2S4Rv2GfD5eXpEGx3lU4h414NT5eSJ73Ft19KlX
zbxFgBq8cuX1P8wsX06Q5a0B98UIgggqU595+8yck49MU3hUOAgfdYRZdGi1Hb84efIhy7w8gGIb
D0CYG/wSosfKmIlzNA6NbznZeIN5nmfJv7+IKRL/fBt6pACxEHQ5s5dy8E9lA2d13gGgrIkeNjCh
kPjLGPjn2YxTqt5NQR2tf0eQzsjZKcWqN1u083VGwJ1uwrxhXMoIjiVrdqxjxrmriTaHlA8tiQn2
C4stue3L7Qr38H0a9Owbx3/7zjCj/9GRsKf5nm3lzPBAwcU7LHbZpYdusMkd+r/FWSUzEvmyAI+j
EZQ6XiyEEm5I50iUmnPAi/KNna4heZXNlJEVAUC0trWr5MYa/KbTu0/AiRyRaQEDi+Si/WjMzc7k
rt2zTV9KzuVzZdPUPsPn3EP6J3RzFPG88eT0bFS0ZbIkCZvXE+E2T7ghoGBysSaiQVbIBupDOmbu
q75Pj6WR6PvZy9jC2nKmj6xFVF6Y9JveuurS6InnQPxE7OfiRK0GtsAlTIZnlKgeRM+0tsN9RN1C
yIfkNFg1URV9asRc3Wv9sBQ4aiyPusvIUmty21fI7cIVwQbtpiXtTefXTTnysrLhjWoGrKDYjcHE
raaIefzatRvTXHIJi8cwbJtDoGMMW81GIt8jGaAUCQ27Sk9aS7dbo3G7hi1Ypc0c1vp7jt2G/MQ6
x7TByb7YL2bjHFoDOnkuBBcTS1meNHMikNQypHwBHBW7XE/dfE0KDzmv4STjvaK23LeMKkM8KfP8
RTaOe3C7WWOUhlIXCVCANkFX87Ax+94DKmHHEdrNAJ2/WlhBcU2VuRpDoPe4N7UVjluWyBBDv5Ch
3LdlDR7IomxFnJM6aPIHciocpNZ3Incw1IoMIXLjTfP15430t7aEl/hD8c5+tT8THz7KiqYegtzP
LdU//+2xzPn/v/2Wv/xBy8v575/U/HeyxJKb9C//svnZlF67H2q6/9F02T9eA9kFy3f+T7/4O3L8
cap+/L//+/ZJfJsfIxmJP9pf+1QC22x2d3/d2t5H5eeP/3Nosrfi8//zB39vcB3jNwIE8VxIGyzM
P6R2v6vw+JLrYcXGdIR97tf0N+IcBHYxinwDyvmvy0KTH2da+kIvZxnwdxaFUv9ToWK6/E/qaFUp
ob3lSf+vz/lahR02R4JHNaZQeLWjkgk+Yy+4lR7IP2G9DHnfXwhnwu/QVS9ZaC27JYds6Y7UzXyO
UpztZs7AJy+QjehPRDuE9F5ZnWxLk2JzZnt4ULAL1ybJoltISAM6bOemynqsxqNxB01BvXkyv+BL
vUhtAKFbBX4LvQtya45zqu/cFdvGL067+AYZiL2unQqtXlHWK11DeztagoAZfT6Vnn5nGw0qGjW8
lSNKfitFZGCSyaDa+KshgN7PZUgrWLo3jhzBPDj4c8Piy0tJDTb6+wDR7woZ+hbm7qWb5jsTmyyi
B5ZwiQa3NX6bKvAdJUm4FgdJ1hsfpWO/1FOzxdmfrRWNxXNQ42NQeMgHHSBW2SyZVxrh7q18Sfvs
zYHHt9XD4Z66mNPTuGtzOhQzzb6SaiEmo7nbyoxEb5mjmOsWxQUZuY+hHO6Xre4awEaI2Nb7GILU
2xmRuYdVe0o7UR7mBXtOshxvjK6vTSs+ioVQO6bjo808fqjMl0imx3DM3lSdvMETvHEiSR9tm83G
5BdCFQ/5Y7ozMz4r+Bzb2kNJjw7piPiLqNaWp0QhWLOIkjdKRMQCI4Eg+lvoKL9TD9gBU4xTi0F7
E2rLexnlbwx6Cb2m5F61KAvXy98FlGTakCd8hzb9rhVE+0TzyXDp4bReP1VOqa37NPqSGd9mGfEl
TceT4MPZk9FlswFbOjxzeiKBi+VEa2dIbaTm8yhGeRK7iR+BITorQsjZ0j0ps6bUtMbHXLf8cSow
M0aqhXwZvxUwzTaZGAlSmk+9CON1EgExSWvnJaaDdmt56w0xRN4B7aVo97MF5Ziwkse5tvYxAEMu
VLkPEYasNN1Fb9f2/8Xeme3WjaxZ+omYIBkcbxroPWuWZVmp9A0hyzbn4Bxk8On7C8lZZctZNrLr
poDuA5yD40ncmwzG8P9rfWvEkLteBI3GVkn00RY9rTiPQ0bCso4jneSaLPrBfpCp8xzTHwP5jpx6
TKtz2hD3XT/de0v1tbbJKreDZtxBergXCRWJMidbnDYnAO7AyraOk9PMMPfdkQFNTu+x6STuZM+/
bn0vpCDLv+N70t1GoTSL4BHCq6ZQynC02M/j/2g/EvEVb8Mi0ztq7uqdACi/q5YUF0tHR0rHWDG7
UCuywn11xqocnS3Ksm5Q5lV7FCz1jbRaTe41uRt11uGOsirxPDrDR6364NKJ4PAxapoctWlPc7bY
xXUndmG5zk9JyKkMDCZi3mPhdZJqQ/IAXCbAdewNcb6padYsWXLtyfIjTUE200uFTjHQMDryXTvq
fk9TJ3N2fRDQm8mhfp9HzYg7I+yuKyu7lQ24jNnyHhqLdsnAaQCsif+0SN0/S8n5SlpFtq+oCUTA
XTiHYlWqjeuZU0tyi1hyxKDD8Mfs/wxJqoWDWKPxVZzdFtc5iJDaM58i2UyE20G/cZDsul50Q11n
Oi4ug06X4WNoBdeT281nieq/WnN/4QXlazIrC+I/R/K8pTZGBFpg3SIH40U88pbsRxyuN4HMoQus
TDVs6kY8E8t17neUupzgN/tqU+/87nzFmoG0hAVN+MDNnCh4w4jESTzJQIeSVpZqdtLBEVoJgMD0
dH5zpR8rr1S8IqOsoUfj2jYUtZfV6/tjNOY1USRtA+qnfIoTZkMzHRfOjO532Ax0qXAy/ebo+6Mi
/ds1I1Z+ETmAWEJzr7+7ZipknEVEcp306GeotdR9gzN+awlMGRYJ1+b7EqVw0Q/Mbt/tHf6h4ifM
qfrNnRVEKlHRBmnpQEf98dqwAucVZpg8cboTcCxqtC8JdDami4uiKcqTHS/P87CoQzkrdV6ogfc2
RjXaZ/o5CxKG63oxpQAlEc2d4rjGDTf1OPTnizlg+kZ+hKENTSKxpFcy6CG1q7ulTh9sP4M+uHjX
U1RZ26Vp4qNPtPtfKU0x7GNMD7/+pv8whATAOhdfgmP77kv95Lub7GJ8pjLkodF3h4PX2Ld2vJJp
wLH4N9f5pzuKrcBsrbAGEAvz4x2NZyfCeWrGKu72s4HkBE2HbG/jgNrIIC52kFeuRrxM7yqlb8PR
rt+hf8zhbqdfO8W8bLYqVNvLjeMuFEsH6D3zdG/FwbXo1TGLmO79Nq+JkMoCcK3u8pj6rj5yHm7h
tur8YrL74U6Wy8PSs+xPbu6dYz2oUUqOJDjI/GuSoyaXZcVTxEF5XKwC8NH6EKXTYR0HFu9WnACv
nmDGY16t15d8lQt0tBW+5/U21J3YgJp2DnFkfex9lN+hwx7r1zfyH2YYRGvYNRw7ohwUvXnnV/ps
nQep67TOcPPZTizMbIiIgg35l6dfX4sd9k9vgW+zTnG6DGP/LZe3d4HzYdCSkLjVnTfk58ALfzNh
vrxJb9400gZcDyGe48auUeh9/5bnWYcV07blqcG4dhhyLMZEbxFb7j4jONUwVpLz0vVOcFGuMQJn
+1BW5yiH/hyK4lOE/ozii4IaVRXiRIwei2zM7NTq+spx0q9rMIt9mOTlqRLYywq0sgge1uGSI/ke
u8mHaOS3YVekZxjD9Zb84XnjOKCiOjwCB7fHGCvizj1OC5B5282/+shgNl1eXmHMPC/9VHPepVOh
YUssvtNupUReruzxrpFY8DDJXPzmmfzDG8uzgJJK5rHpRrg/3jDptuPS6FqenIqDgsrqfJsTOboB
CMB3zrgDeHgL/BrRde0HLelkFIPAld2MBWM5KQHaB3I6zAlGwBHw8m7K7Me5aMWO1iDaIRVcJwRE
bOkd4Jd0iTPumYlaGLW7sNAPtjs/r4O9ycP8PWBadlUdX7i3lmOZ2Q+ajdimTbL2KKr5GLfzXeoH
cJwQZyEBNsTAQAEmtAh5q5MqPuJUf4jbXr2qaf/NMsyaYf5D1Z3T25t7NKfgeMZZydMMUJwtDh70
mY/j2dMmadPfPBHHeVPdMqtjxCrMtEapM/rpnew8oYXrTfLUu4PcOwGeoygpzhNWqtjh+WAURS6l
OSARPgr2r2AHmFbgy9kATk0SYI2NW3QuqtvHAQlp1LdG5FbRp6F0Lumk31QxzowMbyzMC6yToh2e
QWzeLZW+oN7AYswwS0X5BLuPXSpMvGK1r6iP7oqlcbdsV/dqLKLDyCN9OV6u3kI7iE7QNu7Lc1Rg
/AsYQoc2mcZNhef8bImW25dDUCIXpNkjAVJymu/zkYNkBC5xS8lpRlE/3/eY9TfaiwkIUvduCRXP
ys+Fsf06IS0gCVfN/B+r5ncSZQZkOxH86vXD3rxGw+KDf5nvg9QcIKi18D611rbq2C3ZSXG1oCba
oZkY9r3lP3ZQF7ZyTLrL2F+e+5EIvokbjDL7KieicxsvbMXBYD8WmbqbCafYisY/keF1bqnifK27
btMTJ4LuqjrnUEzyHitLTo+Gitv6EGDJrRz/Y0ZS6nnp+Giu1E5A/aPWiwh/7fPj3CGfokN+XY3e
o4vv6TfrcfAPrzd7Hcqkto86Wdhv1kn8D0VHKb0+DaF+xspzN9ise4pjFgCvYmf2Xy9H7WaMncMY
s9N7eedlNh70TFmUAOhn2dWAAkdZ7GPcbZHqRbirxpTkGDeSsBomfQJQYXFAK3HSpIADO1mlz4R2
xVdtT2LCmrIuot6A+8xcvl1Dce1azDHFqB+UYLtl9+C0UP5N2yWF8VJF7KxTDoYk1WbA3LZFyjY7
LKb7UTGDYn6767H1Ycuh7DpNd55P7lFTBcs+70ux6+b1os5mQr2o+9UwvfBz6OdgWNtD3453IacD
7H3BtWIR4ZA53Quim81ufoRO87q+/qsS23+nePZ97ex/Hb8010/1l+FtHe5/YIUNPrPDWPuvK2z/
6XR9P33+vsT27V/+rcYP/qCC5QQ+JwbfR8DND/3e6MrRSIA+98CqGrHKNw2Jh5sVpDIKD0G3HQnn
f0hIPPcPhB6cpgJs3IHt8I/+hSAf3cmPexp0Cw7uM9thv8uRnL39j8snMBOmj6SzLjzPUe/Qm9T7
1ev9s7pay33YTsPOXpV7J6pAHaPGW/eO0vEZSggCMMtmvtdlUF+Iwa23TjdGDEsbphCOULklL6iA
SSGzPdB9wLXi5FGE2CReT8XNI8hoKm9n1xs3oIMRzCFG2zikDrJAm8mzhuYI7QmcDRRK9/0ogVK0
rWswmGl97c1quJcCjN8Qjt5Oo7P/bFsT2UHiA+eRr6JF/w7N4p2O9XhXNIF/7GbfQxRQTPVdXqzT
OQ7L7kKHGQvQQtj5EeUXJByQEJd6DsKzOl3qfVGs47nXJ/FhHCaxLWj6Bju0JfZ1H1juspk9ncDE
W1rIjkvHUZNGjj6tdm8jKYBH0vqdf2n30amq6HXYDnwnpqmrusSgnyw1yxHa6DQin6jMSo2IOUoO
o93WWwZMs6dL1BPfWlJCRMaPjrjf8rDqi3X0ykPoW+F5zdK5TRpgbZMXtofFTRfMQVI4KJsHCHRl
tb7vfAkYQGcPsXbcD9QtA7o3ofpLOg1EtKEjtUyLJrluYRTY+6rJctrhnZU59oWSiVjfyx6Z6bTP
5yaynglxdNgVweeHQTRhOCJgRDbDusV/6JGsRrQW3Dm/IM9AyOg6TskswjiFOH0DLLZjhXGH/sSE
vxzDWhJ1DQMnvFlqOd5ZHHJA5+VWnY2baB2EovaU+/BhentLnxcaHUIFygj4S2va8JNXXlsajqHF
YroseLSbVydS882YVL76lPhBxrXUvnqYwkSOAY4m427q1xenUzw0uTE+9WPTF/O7hHDfo+yg06U3
iOCVmg9xktFROXpr249oDbVLvvX8EnZtKY0YZm/FBYIrnK3Yjd2DzQGCHNdN+ZqZPefkCHQHLGnE
aTsmWRsu3PKORh97G/0SvY1lHBhsaRK5ARZh47amgbpcrsnszl7iu93VRHnT712uSoc2P9rE7rNP
k2il5usmd0A+UKEwk3QEsBMU9JC8hoUX2nW2tckQX9UcqAPlU6LFpy6jRERMgjzXJnu8MSnkaPsJ
JMcDqd/3LzHlqFGXP8uX8HK/I8e8y0g0r1KyzTuTch6YvHNyRFn5MhOCzgewr0Ax0kWkd7Wnp7ie
cpObHgy9fMDXCcE07EywOiJNQtadmLx11ySvZzSgaHKHxLH7g4lmT0eogqSljUR2EPbFIzcx7hxX
iHR3TLp7Zg/jHWG88hbtR3pECoLOTPk3caHS++QlIf4lLL4zufEv0/z/XxF/03MSgrLIr1bE+y9S
fhmGL19+WA1f/9W31TBy/ggwuBvn2cui9m0ljO0/mJPgLRBWiweX//2PlZDMXBpNdhB5LjW9l/Xu
bzWl8P5ggQzimAqjD/2Ds/K/WAq98KeSDL40VkHPpixjxyQn/LgUogMSVjb78sxS5eC0RxUmKbT8
xJphR6IiBsvgBIgrLkeo/ltDTtw5A4FT5LqGp672crakCX4bTGHO9WBCqhYTVxWY4Ko0Bfm6nXvB
uxEsj8xXRJFrZKfIH4m9ck0A1oQgbksCjMcJPfw8yZaYLEFyo5/LdAekoQPRRZzWaoK1tLKhOaMy
aLBRLcPBzzqSMGUE3bjQzaOHVehJ9kN9NjExHuw8QCcYhjt7pEasijy9QaoTnaTOcQ9nAvOCGjxS
wIQbNI+ZA3fNVdZ6PrzkhaU4iT6hACFFDOgliWI1HIirptfjB5Cu0eXC6epuQmG3k1X4Dn11fGUX
KOOjOk0/VtmAgUOU6rSGk0J5TfE5KeweejelzDn3cPsTfNa0DcYiIogPAfrODf1q50aG8Xkqy53f
LOWtFSUWK7rL/h6G0L5KhwYwdOe/722BNbfz7K29et5ljIDmbBpWC/gMoQtemVnnFAZaTEzdus2s
YsW3ZDdXBHuS8tZFFvjZmcKZk7eEkWFbvExhsh4x89awNYTPTx3Wd61yh6swtwhomNz7YCFcTpdT
sB9mLD9JWA5gBxN+EKmAh2Bq0Ne3RNR5JqxugoBGsutHhIHD0WlFcZoUhAw2f8mDivLmwAQYfI5y
IlYom7jFVeqjqK9YIQBbLUTmRTUe6zyLotMQ9D1CJ/hh2sajhLiEsBwTvEfQXvwp6uX8NQXHfVgN
lmDbJeQL8d547zxOQli7i/YDGvcCNFqjnxD7kvQnV9++sppSXUSWcSDXNg85j8m6a9OIoEA3iXaZ
CQ9MTIygMIGC1ex8IKGXugaV5+4UTU35bmk6cuKlUDcuovYLr8uDhU4r8Zzb3LHq8DRZU64PPagO
RVKCR7rhaoIOAxIPi5fsQ1Q+4pCZQET3JRuxMzGJeoqKrSFTpxvKCTa6AheYgsCc6e6KjiiMgWoC
oqW1vrUsyso+yRoZ4K+rPnCfmqoLk8uOeM3sAoPJnwHs1TtilI+JFTnW2ZBPXuIekXiSfrhR8Szj
59UjcnWfJnplsVyG22Fyo/qZMnayXnqSrkw0Th98/Hq35Nhn/bQHGnDvJQPnyn4CPFXJGClrSO5I
nAyE0LVZ0N61i4UQdstSnp5acFz9B7ci5gDymF1KMLySEPnwHA9mNFi72keAx64j4L7XqkXLBl4z
MBaUxP6L7Ip5hMRmpdedDuvwT/YZ4JARNGrnnWQrmXwuElpdhAbFG2Y4VkTPoqQ8Ne8ZucQP0DnH
HRr3nlNuFwXzEEFkXHwKwZVZp0gqG/dtU82QiqNpKndq6tG5JEs2eVdzWscPtW4BgqLNY6TY2kmx
0aOx3cgOvZkcQ++z9sRYHmmHqhbbfhfKHUrumB2bkyTxXvoll8S30ZPtuhBkJNKV0OpyqCjk2DMp
wMx9XHEsE3xYbjyglKxTYAsczGPZ3ISRdkFSajYvYrwgwNO3yaJQtOrCJSRdOZPBzaKC5eCb5GPb
rhRhjj73eBuQSXtfzZF7wb4d+GAJYxvPWh3PNPhEcCVjrzsr85j3fvGTnY8ZaaSGLcIjcebZUYYQ
WJusL2+lW12uKZqJTe/4zeWS+eSrAGQ4NPPoIQHyopCXSuHd2k1ycvA9Bu45mOMjhK3CvKtsM500
yPeg5YR1sE12S1i1xT4AAuxsxQwpOLCkpPk9NXeRCjnTB536C6a2q9H1xhf4kBEmdz0mlsVLKQcT
eL1Z1wmISj2s+rnT3SfWqB7wtBeAlU8wjKmc/aJrd/b7dHWSw4L79gNQo+Gdhw+OxUFWZxVK/Ztm
jCw2iNo+V9JOnleOrLR5wFWH9PWZOpMTGZH2I7S3fDfUcfSXwqTXbEaA6afC75aLcDVhPT7GPiTb
6C+A2H3MUHOe+12jrr10OSBCgquL9LfYjiJz2KsqQZSCTtZbmh4FTP/4OEBE/LCGzXimAzURPobY
0Id+3W1osM3bdUBbOHNQuQkxRxS7fnGjC6JxWyKVhb9rQRVtqHguZGGRkOA6OTRDUCy3rU5hZqAL
2XtFnB5RTkZ4stE9bDC8ZkyNq/coRAeZT/lx+6Qid7zirON8UQgYDv4I0a10EucUDJ3401q4nhs3
6a4lXPlQ5G277+VYXZf23D1MvIdXUz/2tzjk40v6iHK7ZrK4LLOF7DyRqeuy8UkVpcV8qlb1sYvA
5mp8TX8mzWRfJ4kT80OGgJ1AveJJjOAENbWwrwcEZ+M2582/9YtwOcZu0D/RRtp20Ph2OBzGd/T/
lnrj1VFwVsdD/K4kE/7C4ez6aR7SbtOCHQZCQjBTZqd/Uu8LyLvHwVnJMNxYlhaIa8o+Yt9tPS4y
sfdgENsrP8/tC0HIS2VW/263WCA0PSQelGCd8YPlTjAFpyEdyKsnQTnGX0aQyxJwlKSpuF3jCB8g
ZCgaCTX1PmqZZeCQlMR7H60CxdrUq3HX0HJ6cpeIPQUR4uDv7IKZoO/LGHGHIiwzfC+IOE1Z8tIa
Fdj9AO8w/78Qlf2/WPFybBOq+F8XvP539TSUT9/v7V//xd9mKTf+g7SvKIiZ4+zvC114oaiBwfQD
REBLKw7obH+rc6EyExTAbGTRhMf5ppr19+7e5498m76OEAg5cUz9q9298WN917szH8dh9+ZR5or4
nhwbftzcR6HSdT3Z3pfMXtvia0W7UtgQDl2rQyozFq5+KKo0Hw+DFqTZwlfz/eeFk6S8JKqLI/ah
tTyE4SVbRpCLaCttDAVQfbLlQ2/XFqKYHqjLSuxrAl4UlZBQnae2cGXAuGCMmgb3xgnDNoQ8zho+
g7WYSEuviinl1fF0nGPfXSfe7CObfpy3myUv/LhHTLmw+T1IVZi4FajRYAm23z3I29f24veOHufH
KqAHUQ8zhhNE/Nen7vj27oD8cppxWP0v7TCrmHccbVdFRcQToryKUz/mkouTy/prF1Dkv6ecCY90
i4ar5/tIh6jaD7/+SG+cCnwkWqxst2m2UvjHKffmgaHzJRtu6NPPVEz88gpdVvqi9eoG9gmw52jz
1GGOTH2DfCeaNmWBPc1QidumRGI3aHob4URq7nllqwEx0pqkKwqeauFR7Eeq+etD1gcJ5qpgRQJ8
veJh56/V+OVZasCeTphvf/2lfmwge9gEzRjkaEmhFcFl/KYPl2TlkltlJb/YM7FQ732ZW81dTTDl
evvrC/2oFTEXQp4CWSHwHUyCXO/H0Q6pu4tXBFWfaanAYdm3VVJCBXNt3vBFhIV3Mw/Eu1OwDPzK
GnFupKG6K3OfSNRffxIqBN+/d+aTsAuF6MlJI0Rl+qaf7SBqRBtSBJ8VCVLBtU84D1qzvrYwXZ6n
Q7CiMfj1FX+6yT6qCqYSgSQA46aZ1L7voKOossKmCsVzNdGcgsyqWw70YBrBk/w79YG5z0xcnsM5
m5lPMP39eC2Q0VXZ5r77GbYbYUNfXGLaM6jx7cS4S5vO3OJKB2Qw7//tl2QMgc+Eg0k3AC3ujxcW
cGX6uCiH58WOyX6C+F9FiERxF3J3f30p5+dHSNvYxTKE4oHJ+63YqcDah6rHrT8PpINwmCMbQH6o
0OJ2OM8pfqTtzRKviV1fNjnbCXvvq6xcH4ohbFuxqSsmxARmW1LH76hXk2VJrpLZSMMa6CN9mmbP
wxvy6w9tZof/lFHwYPyIOinCEJ6ObfTNP94fB9qHu7i2fJZ67PkUQFXK4qtyNE3TpqkDusYJ8X/0
WH99Xefn0Wc6lS7QeEQc6KTfXDixHHtp4UJ+Wn3LcddtHPo5wb9h1GaUsR2Bk6WCqu6V4ZPOqpRm
ctf3Pe3u2lpcdZ/X60wLNgPAOH6iMmTCuWXg6gu/1t4Q7X79aXkv3twnPmDIBozXhJY9dbY3L4uf
zm1fT33zKYvQVCNgJUJgvR3A5DOoVm2nWuHMB4V6beFV4G0aJL0ba4vOTjNZxqWX6mcGYF18DXAM
8xPyxENhgA3Zow/zOgF7Scvs4i9TGjwOaUweOfi8sGSkKlI7eDqy55Qz7mhcwOyA5pGYKdqCic0F
Xb1U0TskFOPy16rNFmJDOgPBVDtKx4JJ3l7zAE2363VGrNJlc77ctoFX1F+CeXLgggrQaestr3/s
P8IlYGj2UKP5jE5bxBzrHU5qj9CZ2wJseLBU68M6ChSvqu8C+s0FvzNjCCuYQQzAoOGZuRiEuHQN
5gRZU0EPghc9IXKIL9OQsYlnR3MclT5+kAJE6yZwyCuhtBKEaFU5zSzZ+G6cw5rFTHeQ/sft0HsF
AvAijbm0BWefv75C4eZqVkoq5bWIKZ791UW5r06Jp7r8qvJkpI8zRUh5QSSgns5BYCyMpSVKzMzH
wc/RF5EimAVGQ4JjFalOlFCjOdH8MhKuxpMtlP9vX8AvIE8DMgjtOCh25Mhb3FDflgw/uklmEqvw
B1lYSwcoCKjwQ3RFBT4vMP5//4wOnla/F3ni4yBhyDWITQQsL+7BJCBS9ael5Sh5Ts+J70QEt7mr
FIRm7pwftdhmTvM8kiwgq35CSeZkdJDqPbgYdm26TQJuS6tDrJE7JnozXBr4uHT8ykYyaKilFfUd
TqYmRNKPC5Xh0lJU4Z1SMo4ZNanbVzwzsdj8QLI3nARFMk37SJxbHsK4565eFPewWVTB9WmeRk7y
PgJXwT2hhglE5owIQQX+O12l2bvRmxL8mcaBaL5EEbfBctWJRMl031jYh7NN6CpmgX2/CsWXoflk
xm8vUK4RrBmJTqjzeFAeP6XRjcergIEaHRVPfoROiWAAeUO7RXJpLjRPhfksXpwZQQfxwLyCOurI
fd2JNSAcXQWRScEu6jwy+7YEUFB+PeCz8B+pevELpN8ax/2mgM3Ed+ywSBRfKchN3M4V3Dg/qWIL
SMz6SKxCeEjhJjFEzdZa3beR5H87aKq8wGExMjewdVzZZXi4FtSd7jXW4g0HbTZiRSd680p7+OGb
XU+JnyfhD+wbUSi3DhKZMC+hjO0JK2gHfVKLPRT1larAxYh910PDIn2HvZgZ1cRSoI5vy3h1/BPa
V3/pd4V9HxOTDc4NUAPKCBT0FUfHQ2BbB59Iv1YcxlKnnk067lrRtFZ2u976Wi8M/2hAtwwjl0Q0
LdkozA2BXb6vSlAF9lhRIwJMKvKbxsnyZIBtPpknLHNF/fVAj35Q1lk+2HgBNkvfjc2wXaphsOaL
MhkQ0lKChhr93HmUef0nOTiSLwMbSqeYWeou8SSYtyamVot0xCOVjYmY6WY/irTQdHxbUhzJFWDf
vtA3d4MxOwGtnXxQW1HJNBs8rxSMqDsx2Wq+M7Vv0FboS7IlywhYaij3htfjQhWAwUOsoxmJ5Cig
5CsBXPIre1oGxlAi8q5MLyD4r/xZ51L5c65XXzBVDp3kLu1oWTvUVRbbcqbuepgDlymX1uXEU5IO
vZtsjwgPcBj6N8yKsL64+YxcOyeWTx3ssZ35mxxhOv4MDaOZl+Af1Mu7eCSjDZmiN6VMT623BNw/
wrKYHRR3kXfBcceBAaU6GgXNGU+/09jqdcpIj6ph5YNTj564tOdUC5+f6ZLlSGnMGgJZnY+IYR95
lVlkxxEJOrr/wMdix6Lca+YHHWWWd7PYum/TDVOU753aboQKvI8g9/WbtXbNFssmjUA/1xG+RtA3
kzmHMOubmzM3nUCYXPbMqkTOZ8UsLBAI60poFi6ndNcls0z2yO2S7n3SLXz5vGHx13ul55BPHBYk
L6hDU2chL3YxrWynyXiaXuRMr8O6zmfzZ9prEFtsV1D3fPKgscx0P1gRixa+dTpbexH2mIw27ERT
2umhBQZ73HoRKCEiSjInJIMnZ9rdDXHZj7RUVkcHHy05V/17u16q+9h1Y5oafd/l3XkgyUw6BI2a
2ucWH4V10ac1MTGkcoUCXHmbdx9z5tz1gO2vqT57RbX2VNkJe3maV2huN0D+KE3OVoWouBX+jD8q
wpmIbA2ZoDcgvJz9SF33HUkxxMrWdg2foGJZxXM8girteEYYGZC6dysMNal6jyxl4s3Mln7tZ11R
cNLwoDdtb+nxrxg2mfc+qEbtpSBRKbQTfQQ4Kmk2bcz3TxinSToSdsxKVm3DtZrXdRfnFaqNQ+Ku
c3Ox8HKAiBqhbCGcaQ8qDlOx89mgrfcpQRINC18whueDpkGxEd5Ih10TqUuMJqo9SOBW45o88TB0
+23qV+kpdMW46xobXVcSS9s+OrOTuYekXaBZbUaAsHAHEuFbty18Qe/DNED6ao52GyIc2MeNvaBr
HheSYOFaSwt8mTesD1DSvWrjYzLpKZcCZGyM4yjs2yPhN+m6bGwF6HUXL2tVHmEFF8thJduD7OK4
bISLw7h/CZt26iKSn7HAg3ndEZSiuy8xrfaJiK+Qthxl58Ef7eOYgCOhyFfaPsaYBAoZ5h4ntEq0
M0HLtjb7ktEDQuCybSLaZM3O8ckgDfaBGAU9C+TTLbkQ33bftq6SwLmjr9A0w2YGS8uy1Naibv0P
s/bb1tu1ydwniv2UnbJH0SrEEzAk1FeRwS3a7DWl1Re8hr1YjCLej5lIeLk7cJSstSzgvA4wNc0M
V6PrZirJLerZCV6/Cm6y+WLtHF2sHVy2cUsLVbH0YDgoWGVGCVhnPeow5GceJr8x+5QAuDFzSogp
nE+rCQ9Gszt1dR48+nKQfBSntUJK2Cm8k2nXTp3PNOkPAzv7CKpl6x4912cXjCHb7KLJ5GqZy4oo
N4sGjeYEVbGoB9/eg/EJVnGKPbdiSyRdztnWGcQpmy/KvgT8zdb3695MiHXlskbPdPrYmtD/G7lB
rQzNyhnRmuGT9mkGfeY4UZ9v1vfK85E2bpskNv4uG+4n79LgNz2ff4gLM0+WXljxVyCyx3wiWHiD
gxWyR3aLzztRzDbuOPXBp5lIoOYQuEUoL9OmUCyLY0ueiziXbWi2LFk8mns0NjIYna+TNWgUmHPl
qAl5lyOpG2zCNlm4t7GNTLu+Yg7XZov0Uu4JhtqsUt9WMA/FkrovG0Kkxm0Qz+bTOyKxuJEt5Oy4
gQlOkOdXtEncWKaZwnyCabAIvD39fSfWjldoM7XYxKkPyYyf2NTIajyw8UiMqbUTTMQto8TOcPPr
JfEfq96h9vT6GFkwHeeB49803kddQhvrIArs/P1pGiCs9tcyLRVwuXUu7ARwbBn62GOyNkjr+cxj
O4pDDy0g38pZW1N8gsetQAi2KMf4WfYIRHPezFgNWBSjoGOw1NTrHOCes92HI3ZMmmDXdDTMbl4h
eer9E5lhg4puESrDd74MktDm8xAwad4DIXqbr6pKNpkQ+T3zinQIfyl4AdDnLyTKMxs1p+JonHeO
GWAimaA+HDs3rNhnp6+ra6YgulrbqZnZqG5RNLMLDLBost8cAzMek6rAkLK1uQM4RdYQqfOW3zd/
m11Jj6WyikKWSyfjc7nbLAvN1rAMptRs5kVrPu3r61GOPs+lmuaGhworVIz1pViESj+qaE7z/oSO
sUSTX4M7ZJjmRFDznnk90BpIPBKy61U9OykdhbQaIofsprGuBZvaudE8W5yg4Bf2cu35CnarclOs
QBSCCVA1HPnSMM77J9VPuQm6L6eWAA7Olp649GZnLEGc+i7jrEb7z50tWp8Tm41AjQeCdpHtJQdP
nvOo/VVfiNnl/BSEsV4U3jvRlU8qcxZuSvK68xlSW7HXGJqo59vmS1yyMfh2Io5WidPxsKSpzemL
JGHBr1LOLJiHLctanoWa8KraeFPtrQBbwHEE3EcKdw7ZuJjuCYEUk4Xz1uH+W1lsDt1hQHyYMfU4
5pAfxr3ZyKdQYdV9MiQmoWGsKeg2gN2tFbZNr3zJHiX2Mf9w182MuzodZ94zY3eeB3N+YDgFPpen
tJesZqpsmZODU4vQb8z2MlwY+icncrCD6TJiH/X66klVma1VZdUxydSEpFQDGEIF9JKBIWdTP7IS
oc2QhGkzyxsbtqXsuCGrOXH7MTksJFM6oXnFOS3TqQpAh7B51XORHpNMLtM7YlzWAdzB4lSnaHA5
U7CwWR77A7GMQGgPAcH3/JjYI7ohJkZFmp2oi5uYeQZdgDk1LmUKqvmsK5TDJMWGfwrwbc7Mznti
qMwp8PVgUSWr+dDNSkwoWc9dgANkM0aA1c89FRUMdA5JNqN/zqTkkeYOVOLyNMmFlRAP6ZSM457m
oldehS3FEf4iiXTrrQbjzlgbeYw4bMn7ymHFQ7gZVjoDUFXKJ9Es5oSONtHMHGiCzEa3dkozKn9d
NfqHmlFkizgWNHRC33lbYEU+EuE8quZPSzKac6YijTrzd1AoYExuBvqePNJfX/JtVY0yFaYSH2eJ
Z/BFb+usupUyssdg/OQHs+nevA6NCvUOS9e/vVToROxxcVm6FM/fGg7cLG1XRXXiU+4lZn5qAk9g
HF+YrBkHv77WSzXw+zKlQ+k4hBPrhsgMfu5KDTboK6DM4tMi6omDzJTVUAe3PmICXsOsr1HPYKpu
mDQm6fm4HiZVdbg+25HswGuqEKazEXPkNXPP68z8rfch+9QcEWQI1x8mUID++d9W2gGKwNGDD43X
B6ePbZ7ad2bJpU9qiHyh/wSNdOFzsECZYyGLK0eoX9+pn8acoDCMzI9YKOqq0dt6N9uo3CVvtX2K
s0jg10h0VMwQk0LzigQJTNXfDbm3LRSHB4MgEUoWVVMXJ8iPX67vBhGl1O+fWi8zc9S48LLdAhI2
C4QbmzUridnvs5nQ/PpL5YZ2f2M4BP7Zr7/728FP1xSZAEVa2qQ4qt6OyJlEPWAAqfhITYKjI4nF
VKki1HHMgL++0tu7DE7L5tvC9uNqFMfeFK9LNoZQZojhQdMdYj9tK3M0z9HIsMhnrtk1/vqCb0iC
oesb7ghyUOHT4aN89ONNxoS1Mpno/mMv6RNl+x6pFdMck6LmuSZ9h9x8k+WpzoABlMRB/g6I5v10
cwMGMYARVKmEjfnC/fETcEoEwdSGEnGzrVO5p5f1f7g7k+a2jaeNfxVX7mBhXw75HyRZlmzJSyzJ
sS8sWqQJgNiIjSA//fsbAHIISJZSGR9QL5KqVEJngOmZ6e7pfvppCh+Ievhe+KZzW+rcF66xDdUj
i94HxRUAIVwvYDZOsAu7TjhxCAcv8SpL2XOKU5jsuC1AuJ1gEooNAPrizDVKxQXRr21KtLWzs4Sx
pPNASsW6P1cFikjQ5uGLlE5F8Ejb5c0OSMqGEN1rF2deLy8DUss0EEw3ivCtiroQbpeS6w63GOi6
hDm3swDfxikMYeKzLM/4LKcL0Be49mjNzUYXTlPolq3Hp2vCWZ6HYNWI2hTrHfJ312FOZFKvGwiP
3vkJRQovlLs+2nCOqcMhY1HACwzo0dauuFn4ND7cf039rYHPus5KcQXyqC9G9fYh6+e3nDi3xypX
qFqvzdG4YAEcgTg4VlokyvbltnB3X721LWKMVeDZm2tq/fWN8l4tVL7ghLZsFZeoRpsLp5BeDeJr
nv+M8cwNA/IcNKftMW0S76PES2Jvkx1r6X/dpIQ/38LcX8a3OjRk+ZVelC+wLo43OT03LLq6uaZt
uOQrxzWyQD3XgZ8Vxbd6m1HXB3JIbIswzIRn9fy89NGRZnTXoahJtR0yb2DGRxNb7xo1ipJav02K
kmauc8KX9LuAHzvgphuEkN4bJyS8Y/7hELBhXzaW4d1xWbNAHWWEdQnBcOUR+ftsB3yTOALAXjzs
AN6Wv0Htcir8NPRFWKtRRBiAomV6LlzWLgTQoi8u2ZGbWtEMJqdsLGzReq2ITJFWx0JfcyHYNNtL
WrMG++g8SdW1+UK97UjeyADcFcB3Wus5ANTHMrCsdenFdtXcVnEoLPM8JVUBd+4u5eb8vLyN0X4W
a4ryAnfu2ZhFY7yf6fxLTFUz5zeumbbvqixCp3DLCVe/QtWjgrrcewRIBylA9iaipP2/5XUlIgTK
TkW4lumIeCZ3wQxNp8eQie8ulU1Isc9VwVGF8SHIoOd+szcqLkyvIUbhegyTqLiW9Ik/skUiiaRE
oc7ZObjqgd/qNBYLTus43qK02XGnC03UGhFQWrVavljJUMNroXlWjeKHnDsPRGC5T6FxItm7ITkP
7N58TpTDoCkF/XfTF+ytO1w+xwE36AhaLKiasYWQZg5VxJYZ1K6aze+j2nD+DvPEgnGd9OgFtGmZ
SYyf4tK12Xjv9vSFmJ9lJkj2WN9Ed/Wa8jdgwpCa0kcctidlL1DUfrm9nXN/LT5GTVH7p5Az6BeB
F36KSbXd15lZ0K4hV3wIEpy1/aG25uk7H7bNayySf+C27tebM6UIjS8H8sj1W7qAhRb4ak816etl
be6Ug0K9WwnUeXdaePlHE6sEZX2kGNdUNdDpJoORnJx4dOeTw4clRCdLEGYl4byUBglgMbXoG6gJ
692+ofErtDFbVaOsOndudOzzIvMhd6exh+0TwgDj94bG68nNzjGqu8AwfHBQqmImZwpxu6+byiuW
0HLln6FTKnCL5tVF2FThOWmCvShWJrl82uy8QDmpzLimJ1b6utx5lMG7fhh+qWAuJWpOH0o6Pufp
zYHWMme4n7SBSBTFhHlI/WSWe/W7vi+Lb+AzTZCbVnXqN9QhbpwieA2BU/BCSftQWbMhSCujzCxc
BVPHURhtCHoabJyttU6WrFfz0dPntMezo5bRJ1ft2+dP9PBAdy9zAMoJM48PN/ZI5gcT1w7ylCU9
BmIwQo16oyXEV0/iGJYF0xANr9dp/IkUIc2dn3/3o53fThOsDikbUZk6Mo6VVXjpxszj5TZJuLga
tLdpzmODjsovmIl2pH/McDtL+MEBHsBJIFjeRiJtYOPUa7AyS22XcmYMHXNxQus6oMWNHzl/JTqd
24JiTjsQNbK87MyoM5qw0FvNPmuiEtgXYD37Q27n3tsEKsxb7G2BnwQt310c47zoZQInkl5q5ie1
DpMfcWW4Vwnh2U90rtMh5uWeeqKlmppRWkmlX+yxjxUntonebMjFaTuPwFru7ZdhSq/KcFvl59ra
UhdqUxqnB9bvBV9oBMJDJMINwA1CLpQEP+Ke0aAiaEyavi2hTkD4dFP23xgUM140h2aR0P/5q6F4
zVmlr0l6bHPFvjCTvZWcPb8FLCH5wco4Aqwp8CDQDGHGR3tA28xj0ge+s1xXJA4Ip+Wbk8alE8UZ
6N9DeVabMT0T45JqvkDJYrI9KS2uiFtd15lNNW1E18UPB21tXhiHPYEzyme/xQHx9NN8o1xTEOhc
7Q046I3YuCEGGn1IFRYNymwaup8eyoa0Swg13amTec5fuI01fckhf9vbYfDecKgS2BApvgjWafYh
tspIoIaLih7rfnULo8/mk5K4GAi70Xbnhl7u6GgPYeTNLvL8kMYlKhPwG807qcs1KQAn3IYkQrCJ
n01Lca8Cf29+0YhqQ1m02dAA6XnhCtmNZQsXFj6ozW3WGTPIVISEWXdnvtwGpvVe2RrhXRYY+/3Z
hp7W77Udd4kX3jgi42BXwTgsULfgkSgNAK42NGZwHUV5jOlchVloviVspsQnc/pVviNQGZ6TiCjR
9NY6X2aGGt0F66a8CgJP/aTUnnH+wuwfby1cTdSnDsQbJO4YDJhTfQy1DFWEa0qQI+7t6fxbmh/8
+owONxbNa/QNEY44BfRdWsQKz0Lfhl8IOOwZcRLPOyXhSVFIntqw4JVRLUK/hNATpfCvN3ZQXGwN
o3lvV/76cm05axOydQ9ajoLKZ4oAMpXuIrnmpqdufLCyNwpiOQ83pXJNWSBk14QylCuaTe0/QgWJ
OQutIKNbC9b7NIWO/4rGa6TAFSOuaRe6jShernew99ckPe+smqspvkjxudQbepnFkUFTcop0VHYi
6aJTqgCLj4YX0KPFAVHXkNEkrwRBIB2UCrAP17vMAzyfBpkNrtbVU+0ScArNOFV7rX8p8zT4u0p2
5Q8z0ANCPXU4fynw9Vj/sFM6Jh3NZn3GKtnQyYRumt1m5drEB6CTojYIlMeerCFLxp3KWR6Kan5p
J8p3Wjvv6Jds15S+P79JntqwNPDGbTZArprEBoYbFqRUQSWLE63msQ3pc7sg9qHyo6sgskv6xtfe
zTaHsmdv+/PXmTdvvvpuTsWRTwnNzQsf88SBFaWqKmhLHazlGLEL6/GupvwwXK0d1f68hcPzLz2i
S45DYPcddrF6X0Xb8m1mJvFl1BjadZk4GDLodpqPgeO7AJJpVXAVKJXxA+T81jpxYXn5/MJXPnIZ
IIsCPs8RBzPNpXIksjqe72Nva1Yrot7b9S2ehUXfbp2GO1Wh1u91u4ZEYFccbMhqciv94R/oMXRy
oG5n9waywOLO8qL1lQp1zq2e0/7ptMIKnOchnYzVw5o+w+aWdG+30P9v6qj7iTxJ3gsLcEe+JH79
mAZJeZM+Yvj9V3/o+YEGbMD3NIIvBbfwOkiT4zoMXUS1BoUb7Se1TMTPjRARmC2rJUTDhjezRAxM
bPX2Mf54FdFtvv9Z8byZSjAcowV6XTzdC49E9CshPD+/xzzJj8cZzOCXjMjUbeO1/xshjIY4EoI5
a71unN9ukoQ2joUA0dUM+BwhS2DX4qHGhBdOSAi6RiBNUgomjWCJKGgeRTftM9oK3IpnCEEjwDG5
TUDJCKpPahPAYW2J6x4i6KbPIh9vAmqZOoYCvdtuE1p90NusldTsDWbHFifdMdr7rj1zTfYFF5Tu
bHTbbEKzhyJMdusbzky3TJuQLCE78YzWnmwd3ZAd4Rt1bHqTEwLekqvL7gHq+JgeBXluJ4WRAmAr
kLJxyP9CdCSe6R0EGvHJCoHOb6JOC4B4t9/RK8dqwKOkEQIuy3oQ0uSEAEEYzqycNqBdHTlXSwW/
2z7j86BaMxESxi9o3zQhbSAgUdJ7gNnRpMohBvykP+B4M42MIQHJzh1QO3lPSAqAi6WFgOcHs65N
6fxPxX98EBxrRnEtGAiN8yKeyR0EiteIQ0gfBJLvriZcnsHscZa4LHvk1brZT84lIrsoIshS09fd
GW2KQPqQzXtKD7goQ5e6PUogu98npw6oQRU9mKSkgGMsik7IVWP7xDNykQDAzACLkPok8Sme7oUT
UgfwpNrSUjBmQKM48YJ4q32GJ6KTgougpjd9kjiyR8FwZyCRMPr9GqsMeKwQhF/gOECHCJ63z+TU
IQskYDZSR4FrAvsccnJiTQ9b/VgKrgHhA7EEiBa63yenEGCV1LqPGsVxHgdNfhkvMM0Zal8lit+v
9chH1DQTtjscCIKHrcAnpAoAd8nHSzRMvwCUYGOe2gUEjQCRkcQk/9A+3d18SlLgIicdMDC5CdhI
k+BD+4zNgqrSD1rlqPQduyY0fyq6delToHJT4s7cn/RHl2bHmUFBQYMGqoanuQu4NIuIuZRGNFU6
qbGZyDJ3syQ0MNCI3BWAreKH/ONG88IJ7QXycaINpZQUsI7AyzjuLPaTGgHrCTEC1+peCpyViUmB
vHf3URJ2gQ55JHiJpj8dQfUMgu2qSiq0/31y90ZUlcC4yO0FZwasHWoSoCwP535wIizCSGSnDa5n
7TM5Gwn8QeRApaQAkTuANOLlRzv+WAq2N4NziVwrmLP2md4FkiY0sjbCUGHqxUmwodftnqF29DRs
iKi6oInLNKVAcYO0XkA7ehwJdsJw9o49c0jdej+Ta5Pzlg2abctaSGZPYoHbMzNtn5Gf5KrE1iF9
AqjS6YPJSYH2CKbsSaB9AwkEbkZUc7QPJvdYH0CIB6sTiZZ+t03IQdBxlmWvz6aNOmwBf727OJq+
Z87QugYhq+5Nk5o+lG2y1oCsggDZcAi6M8ChOl591yK5SB8rMJHd75PzDAwbJnZ5KQAkoEkwHMTd
M5KChxR0Ao5UGLbP9DSBZonAj5RnIFKtaFVqjnohjKyCS66R6xm5lz75Mrm9gLkWVJ5SUhDpdvKp
BuDXbq3H8TRvhuMgAgi9wpicl/hUW4RfwG9+GUkyLLLrzFF1+1mOpEDKVRA1itxzJ6XpxVbR2d3S
/Pd7EyAkyldo4feQbxtpR4qAORIk3GD1a8UwQSngy8ueCJ0Au6fDrNqvNdrv2EaQcEMrUAzzgFKa
nl4QJkxWCgZtP5gjTbO6HT+WgoDpkJWEuPan3kARTchfoFqkD/hJnAju0NS7e6QcOiMxOhEOPjWK
keZ4/e/Ts5RUdUrvBWJrXAtwGPqbwUg7OoTZMaOUoveWdHJ3aIo6pJOwdLuBT5TMktlbytGJoIp0
BvIXQYnuOdM6C6AxRKmDnKdA+pV0A7PDd2yfoV5kb5COEFVTD9tgclIwyQPISoFJgjoCnflPNP3Y
OpCK5xeu0VDgts/kNIJojygrBYMkNAwkgl/35ywHUhA5CZKPIHa7rTI9G4m71y2NhHUAnwSpF5Hm
TghjuKKH9UAhqBDN/TwxE9MLAmwqeyKImFAP49Fgs3vGNhJPQcNhFMDt9pneiTDhi5aUgvCdCSvh
EfWbYWQjW+y6Q4SVXl1T04u4eH2457+fBXLxKkWz/DUyi+C1bcRLcXxvNqZ3gbShUZJcfsKK7G3m
+Qu4KldosEkadyu1txv/fhP8C5/6Z6XLqR9Ey7YQJlgVLZSiq/B48Q88lIk8HqAv/7hc/vmHqHMZ
/MGbfbbqhl4llLLsxb//b3DLbm8ERz8+3BDa9/T/ez/Bx68evOthVg//8SJY5Yv83oeLTby6/0zR
3vjPP2iV8n0RL45rdDBU7Mx/vuTPPwbfebT+Lwz8dA+Wn9P/j+PmAUV8ww9uC2qkPzjfQGy8KB6m
LpZRa+HZsiOfLqLgR5onweCruyoA6bHTKM0Xy/T4qzs8tfzIlErel8F9VQ4GbwtXZAc/W0WL3SJf
HY/cQYClRw4KyDbuy1fpj1enNPeNvw/F3mFsZd9yjtSD5WA9e/iq7Mg0Hs/Xw0/ucXCyI18g8SA4
ljhEkYKERXbgy+XCH2zAHrImPW4UBUkaDE9kh4CRHjpZBouRFukKUqRHTnfDbdHBNGSHffdYN3Uo
GOmBGaC63+wftkGr9jpQhezQV2kVFI/E3CXpZce+XgTJQHv0EAj5cfN9tEiWx+LoM+ryQxfF4t6v
ilVZDvZ0n62VHj+4h19uMay35Vr5G074dYAtKNJysLP7LKv8ZxdFwN9ZNtBNtJ8SiavfMXpa5eOh
RXpYeug0KUc6pK9qlR35/ep7Pu5g16ew5IeuF0O7RaRH5EPkB969uljEWeEHQ7PO+CLG/jvGf7vK
i9VAUwkqvt80+PWqCe4HZqyPhf6OL/+a5psHGbT3AxgrtYf/IJz7/+YMv0/z0n91ushTLOXwcHZV
ZdLf3r7gbLEZn/0uTCo7/Ac/GEq8iztKD7uJ8EiGtxrosEQYS3rofLUeUxq0pSqyA3+kJX2xj+rF
6JrQA59lh//LT5erV5fFI9vWxbVkh/+cVr/YiH0Q9fe84PFGFMMTRpMd/gbpr+B4G7gUfb5cfuxm
eKvsKxpkx70tF/7DzIVOAb0pgnOyw96t8hjL9jBQO3IX9pIeOeBmM9refe5RdugvC+wOLayGR7Ov
pZMefFWUr+6e+vgObCg9flDcp7TcGHhuPXxJeux9GiOYwWp2UbznR34q0vQzaf04/vTAjvLU/zYM
rok/cR+tFvn//g8AAP//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fr-FR" sz="900" b="0" i="0" u="none" strike="noStrike" baseline="0">
            <a:solidFill>
              <a:srgbClr val="000000">
                <a:lumMod val="65000"/>
                <a:lumOff val="35000"/>
              </a:srgbClr>
            </a:solidFill>
            <a:latin typeface="Calibri"/>
            <a:ea typeface="Calibri"/>
            <a:cs typeface="Calibri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8.xml"/><Relationship Id="rId4" Type="http://schemas.openxmlformats.org/officeDocument/2006/relationships/chart" Target="../charts/chart4.xml"/><Relationship Id="rId9" Type="http://schemas.microsoft.com/office/2014/relationships/chartEx" Target="../charts/chartEx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103003</xdr:colOff>
      <xdr:row>4</xdr:row>
      <xdr:rowOff>110064</xdr:rowOff>
    </xdr:from>
    <xdr:to>
      <xdr:col>3</xdr:col>
      <xdr:colOff>293505</xdr:colOff>
      <xdr:row>10</xdr:row>
      <xdr:rowOff>176389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F52F3717-D6BF-44A4-9C3E-91171536561B}"/>
            </a:ext>
          </a:extLst>
        </xdr:cNvPr>
        <xdr:cNvSpPr/>
      </xdr:nvSpPr>
      <xdr:spPr>
        <a:xfrm>
          <a:off x="103003" y="843842"/>
          <a:ext cx="2476502" cy="1166991"/>
        </a:xfrm>
        <a:prstGeom prst="roundRect">
          <a:avLst/>
        </a:prstGeom>
        <a:gradFill flip="none" rotWithShape="1">
          <a:gsLst>
            <a:gs pos="0">
              <a:schemeClr val="tx2">
                <a:lumMod val="75000"/>
                <a:lumOff val="25000"/>
                <a:shade val="30000"/>
                <a:satMod val="115000"/>
              </a:schemeClr>
            </a:gs>
            <a:gs pos="50000">
              <a:schemeClr val="tx2">
                <a:lumMod val="75000"/>
                <a:lumOff val="25000"/>
                <a:shade val="67500"/>
                <a:satMod val="115000"/>
              </a:schemeClr>
            </a:gs>
            <a:gs pos="100000">
              <a:schemeClr val="tx2">
                <a:lumMod val="75000"/>
                <a:lumOff val="25000"/>
                <a:shade val="100000"/>
                <a:satMod val="115000"/>
              </a:schemeClr>
            </a:gs>
          </a:gsLst>
          <a:lin ang="5400000" scaled="1"/>
          <a:tileRect/>
        </a:gradFill>
        <a:ln>
          <a:noFill/>
        </a:ln>
        <a:effectLst>
          <a:softEdge rad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105833</xdr:colOff>
      <xdr:row>0</xdr:row>
      <xdr:rowOff>63499</xdr:rowOff>
    </xdr:from>
    <xdr:to>
      <xdr:col>17</xdr:col>
      <xdr:colOff>14112</xdr:colOff>
      <xdr:row>2</xdr:row>
      <xdr:rowOff>84666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29458927-E0F5-4577-861F-1E365707AD52}"/>
            </a:ext>
          </a:extLst>
        </xdr:cNvPr>
        <xdr:cNvSpPr/>
      </xdr:nvSpPr>
      <xdr:spPr>
        <a:xfrm>
          <a:off x="105833" y="63499"/>
          <a:ext cx="12862279" cy="388056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000" b="1" cap="all" baseline="0"/>
            <a:t>Tableau de bord d'analyse des ventes du commerce électronique</a:t>
          </a:r>
        </a:p>
      </xdr:txBody>
    </xdr:sp>
    <xdr:clientData/>
  </xdr:twoCellAnchor>
  <xdr:twoCellAnchor>
    <xdr:from>
      <xdr:col>0</xdr:col>
      <xdr:colOff>112887</xdr:colOff>
      <xdr:row>2</xdr:row>
      <xdr:rowOff>127000</xdr:rowOff>
    </xdr:from>
    <xdr:to>
      <xdr:col>3</xdr:col>
      <xdr:colOff>303389</xdr:colOff>
      <xdr:row>4</xdr:row>
      <xdr:rowOff>63500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7ADC5DB0-2CC7-4647-BB1A-382A689B94F1}"/>
            </a:ext>
          </a:extLst>
        </xdr:cNvPr>
        <xdr:cNvSpPr/>
      </xdr:nvSpPr>
      <xdr:spPr>
        <a:xfrm>
          <a:off x="112887" y="493889"/>
          <a:ext cx="2476502" cy="303389"/>
        </a:xfrm>
        <a:prstGeom prst="roundRect">
          <a:avLst/>
        </a:prstGeom>
        <a:gradFill flip="none" rotWithShape="1">
          <a:gsLst>
            <a:gs pos="0">
              <a:schemeClr val="tx2">
                <a:lumMod val="75000"/>
                <a:lumOff val="25000"/>
                <a:shade val="30000"/>
                <a:satMod val="115000"/>
              </a:schemeClr>
            </a:gs>
            <a:gs pos="50000">
              <a:schemeClr val="tx2">
                <a:lumMod val="75000"/>
                <a:lumOff val="25000"/>
                <a:shade val="67500"/>
                <a:satMod val="115000"/>
              </a:schemeClr>
            </a:gs>
            <a:gs pos="100000">
              <a:schemeClr val="tx2">
                <a:lumMod val="75000"/>
                <a:lumOff val="25000"/>
                <a:shade val="100000"/>
                <a:satMod val="115000"/>
              </a:schemeClr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/>
            <a:t>VENTES</a:t>
          </a:r>
        </a:p>
      </xdr:txBody>
    </xdr:sp>
    <xdr:clientData/>
  </xdr:twoCellAnchor>
  <xdr:twoCellAnchor>
    <xdr:from>
      <xdr:col>3</xdr:col>
      <xdr:colOff>349955</xdr:colOff>
      <xdr:row>2</xdr:row>
      <xdr:rowOff>124178</xdr:rowOff>
    </xdr:from>
    <xdr:to>
      <xdr:col>6</xdr:col>
      <xdr:colOff>599722</xdr:colOff>
      <xdr:row>4</xdr:row>
      <xdr:rowOff>60678</xdr:rowOff>
    </xdr:to>
    <xdr:sp macro="" textlink="">
      <xdr:nvSpPr>
        <xdr:cNvPr id="5" name="Rectangle : coins arrondis 4">
          <a:extLst>
            <a:ext uri="{FF2B5EF4-FFF2-40B4-BE49-F238E27FC236}">
              <a16:creationId xmlns:a16="http://schemas.microsoft.com/office/drawing/2014/main" id="{41E1B836-BF59-41AD-A5D2-1B9C01E6A4C4}"/>
            </a:ext>
          </a:extLst>
        </xdr:cNvPr>
        <xdr:cNvSpPr/>
      </xdr:nvSpPr>
      <xdr:spPr>
        <a:xfrm>
          <a:off x="2635955" y="491067"/>
          <a:ext cx="2535767" cy="303389"/>
        </a:xfrm>
        <a:prstGeom prst="roundRect">
          <a:avLst/>
        </a:prstGeom>
        <a:gradFill flip="none" rotWithShape="1">
          <a:gsLst>
            <a:gs pos="0">
              <a:schemeClr val="tx2">
                <a:lumMod val="75000"/>
                <a:lumOff val="25000"/>
                <a:shade val="30000"/>
                <a:satMod val="115000"/>
              </a:schemeClr>
            </a:gs>
            <a:gs pos="50000">
              <a:schemeClr val="tx2">
                <a:lumMod val="75000"/>
                <a:lumOff val="25000"/>
                <a:shade val="67500"/>
                <a:satMod val="115000"/>
              </a:schemeClr>
            </a:gs>
            <a:gs pos="100000">
              <a:schemeClr val="tx2">
                <a:lumMod val="75000"/>
                <a:lumOff val="25000"/>
                <a:shade val="100000"/>
                <a:satMod val="115000"/>
              </a:schemeClr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 cap="all" baseline="0"/>
            <a:t>Bénéfices</a:t>
          </a:r>
        </a:p>
      </xdr:txBody>
    </xdr:sp>
    <xdr:clientData/>
  </xdr:twoCellAnchor>
  <xdr:twoCellAnchor>
    <xdr:from>
      <xdr:col>6</xdr:col>
      <xdr:colOff>650527</xdr:colOff>
      <xdr:row>2</xdr:row>
      <xdr:rowOff>121355</xdr:rowOff>
    </xdr:from>
    <xdr:to>
      <xdr:col>10</xdr:col>
      <xdr:colOff>112896</xdr:colOff>
      <xdr:row>4</xdr:row>
      <xdr:rowOff>57855</xdr:rowOff>
    </xdr:to>
    <xdr:sp macro="" textlink="">
      <xdr:nvSpPr>
        <xdr:cNvPr id="6" name="Rectangle : coins arrondis 5">
          <a:extLst>
            <a:ext uri="{FF2B5EF4-FFF2-40B4-BE49-F238E27FC236}">
              <a16:creationId xmlns:a16="http://schemas.microsoft.com/office/drawing/2014/main" id="{DD2F2D20-5388-40C2-835F-4DE781D6150B}"/>
            </a:ext>
          </a:extLst>
        </xdr:cNvPr>
        <xdr:cNvSpPr/>
      </xdr:nvSpPr>
      <xdr:spPr>
        <a:xfrm>
          <a:off x="5222527" y="488244"/>
          <a:ext cx="2510369" cy="303389"/>
        </a:xfrm>
        <a:prstGeom prst="roundRect">
          <a:avLst/>
        </a:prstGeom>
        <a:gradFill flip="none" rotWithShape="1">
          <a:gsLst>
            <a:gs pos="0">
              <a:schemeClr val="tx2">
                <a:lumMod val="75000"/>
                <a:lumOff val="25000"/>
                <a:shade val="30000"/>
                <a:satMod val="115000"/>
              </a:schemeClr>
            </a:gs>
            <a:gs pos="50000">
              <a:schemeClr val="tx2">
                <a:lumMod val="75000"/>
                <a:lumOff val="25000"/>
                <a:shade val="67500"/>
                <a:satMod val="115000"/>
              </a:schemeClr>
            </a:gs>
            <a:gs pos="100000">
              <a:schemeClr val="tx2">
                <a:lumMod val="75000"/>
                <a:lumOff val="25000"/>
                <a:shade val="100000"/>
                <a:satMod val="115000"/>
              </a:schemeClr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/>
            <a:t>QUANTITE</a:t>
          </a:r>
        </a:p>
      </xdr:txBody>
    </xdr:sp>
    <xdr:clientData/>
  </xdr:twoCellAnchor>
  <xdr:twoCellAnchor>
    <xdr:from>
      <xdr:col>10</xdr:col>
      <xdr:colOff>160875</xdr:colOff>
      <xdr:row>2</xdr:row>
      <xdr:rowOff>111477</xdr:rowOff>
    </xdr:from>
    <xdr:to>
      <xdr:col>13</xdr:col>
      <xdr:colOff>529176</xdr:colOff>
      <xdr:row>4</xdr:row>
      <xdr:rowOff>47977</xdr:rowOff>
    </xdr:to>
    <xdr:sp macro="" textlink="">
      <xdr:nvSpPr>
        <xdr:cNvPr id="7" name="Rectangle : coins arrondis 6">
          <a:extLst>
            <a:ext uri="{FF2B5EF4-FFF2-40B4-BE49-F238E27FC236}">
              <a16:creationId xmlns:a16="http://schemas.microsoft.com/office/drawing/2014/main" id="{313F6062-7343-42F9-9ADC-384F05B1181A}"/>
            </a:ext>
          </a:extLst>
        </xdr:cNvPr>
        <xdr:cNvSpPr/>
      </xdr:nvSpPr>
      <xdr:spPr>
        <a:xfrm>
          <a:off x="7780875" y="478366"/>
          <a:ext cx="2654301" cy="303389"/>
        </a:xfrm>
        <a:prstGeom prst="roundRect">
          <a:avLst/>
        </a:prstGeom>
        <a:gradFill flip="none" rotWithShape="1">
          <a:gsLst>
            <a:gs pos="0">
              <a:schemeClr val="tx2">
                <a:lumMod val="75000"/>
                <a:lumOff val="25000"/>
                <a:shade val="30000"/>
                <a:satMod val="115000"/>
              </a:schemeClr>
            </a:gs>
            <a:gs pos="50000">
              <a:schemeClr val="tx2">
                <a:lumMod val="75000"/>
                <a:lumOff val="25000"/>
                <a:shade val="67500"/>
                <a:satMod val="115000"/>
              </a:schemeClr>
            </a:gs>
            <a:gs pos="100000">
              <a:schemeClr val="tx2">
                <a:lumMod val="75000"/>
                <a:lumOff val="25000"/>
                <a:shade val="100000"/>
                <a:satMod val="115000"/>
              </a:schemeClr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/>
            <a:t>NBR</a:t>
          </a:r>
          <a:r>
            <a:rPr lang="fr-FR" sz="1400" b="1" baseline="0"/>
            <a:t> DE COMMANDE</a:t>
          </a:r>
          <a:endParaRPr lang="fr-FR" sz="1400" b="1"/>
        </a:p>
      </xdr:txBody>
    </xdr:sp>
    <xdr:clientData/>
  </xdr:twoCellAnchor>
  <xdr:twoCellAnchor>
    <xdr:from>
      <xdr:col>13</xdr:col>
      <xdr:colOff>585611</xdr:colOff>
      <xdr:row>2</xdr:row>
      <xdr:rowOff>108655</xdr:rowOff>
    </xdr:from>
    <xdr:to>
      <xdr:col>17</xdr:col>
      <xdr:colOff>7058</xdr:colOff>
      <xdr:row>4</xdr:row>
      <xdr:rowOff>45155</xdr:rowOff>
    </xdr:to>
    <xdr:sp macro="" textlink="">
      <xdr:nvSpPr>
        <xdr:cNvPr id="8" name="Rectangle : coins arrondis 7">
          <a:extLst>
            <a:ext uri="{FF2B5EF4-FFF2-40B4-BE49-F238E27FC236}">
              <a16:creationId xmlns:a16="http://schemas.microsoft.com/office/drawing/2014/main" id="{AEECCD49-1C11-43E5-A65A-C03EDC82F894}"/>
            </a:ext>
          </a:extLst>
        </xdr:cNvPr>
        <xdr:cNvSpPr/>
      </xdr:nvSpPr>
      <xdr:spPr>
        <a:xfrm>
          <a:off x="10491611" y="475544"/>
          <a:ext cx="2469447" cy="303389"/>
        </a:xfrm>
        <a:prstGeom prst="roundRect">
          <a:avLst/>
        </a:prstGeom>
        <a:gradFill flip="none" rotWithShape="1">
          <a:gsLst>
            <a:gs pos="0">
              <a:schemeClr val="tx2">
                <a:lumMod val="75000"/>
                <a:lumOff val="25000"/>
                <a:shade val="30000"/>
                <a:satMod val="115000"/>
              </a:schemeClr>
            </a:gs>
            <a:gs pos="50000">
              <a:schemeClr val="tx2">
                <a:lumMod val="75000"/>
                <a:lumOff val="25000"/>
                <a:shade val="67500"/>
                <a:satMod val="115000"/>
              </a:schemeClr>
            </a:gs>
            <a:gs pos="100000">
              <a:schemeClr val="tx2">
                <a:lumMod val="75000"/>
                <a:lumOff val="25000"/>
                <a:shade val="100000"/>
                <a:satMod val="115000"/>
              </a:schemeClr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/>
            <a:t>MARGE BENEFICIAIRE</a:t>
          </a:r>
        </a:p>
      </xdr:txBody>
    </xdr:sp>
    <xdr:clientData/>
  </xdr:twoCellAnchor>
  <xdr:twoCellAnchor>
    <xdr:from>
      <xdr:col>3</xdr:col>
      <xdr:colOff>354183</xdr:colOff>
      <xdr:row>4</xdr:row>
      <xdr:rowOff>114297</xdr:rowOff>
    </xdr:from>
    <xdr:to>
      <xdr:col>6</xdr:col>
      <xdr:colOff>603950</xdr:colOff>
      <xdr:row>11</xdr:row>
      <xdr:rowOff>0</xdr:rowOff>
    </xdr:to>
    <xdr:sp macro="" textlink="">
      <xdr:nvSpPr>
        <xdr:cNvPr id="10" name="Rectangle : coins arrondis 9">
          <a:extLst>
            <a:ext uri="{FF2B5EF4-FFF2-40B4-BE49-F238E27FC236}">
              <a16:creationId xmlns:a16="http://schemas.microsoft.com/office/drawing/2014/main" id="{1669BDAA-5CE5-4724-B95F-3A9533A7B7EE}"/>
            </a:ext>
          </a:extLst>
        </xdr:cNvPr>
        <xdr:cNvSpPr/>
      </xdr:nvSpPr>
      <xdr:spPr>
        <a:xfrm>
          <a:off x="2640183" y="848075"/>
          <a:ext cx="2535767" cy="1169814"/>
        </a:xfrm>
        <a:prstGeom prst="roundRect">
          <a:avLst/>
        </a:prstGeom>
        <a:gradFill flip="none" rotWithShape="1">
          <a:gsLst>
            <a:gs pos="0">
              <a:schemeClr val="tx2">
                <a:lumMod val="75000"/>
                <a:lumOff val="25000"/>
                <a:shade val="30000"/>
                <a:satMod val="115000"/>
              </a:schemeClr>
            </a:gs>
            <a:gs pos="50000">
              <a:schemeClr val="tx2">
                <a:lumMod val="75000"/>
                <a:lumOff val="25000"/>
                <a:shade val="67500"/>
                <a:satMod val="115000"/>
              </a:schemeClr>
            </a:gs>
            <a:gs pos="100000">
              <a:schemeClr val="tx2">
                <a:lumMod val="75000"/>
                <a:lumOff val="25000"/>
                <a:shade val="100000"/>
                <a:satMod val="115000"/>
              </a:schemeClr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647699</xdr:colOff>
      <xdr:row>4</xdr:row>
      <xdr:rowOff>104428</xdr:rowOff>
    </xdr:from>
    <xdr:to>
      <xdr:col>10</xdr:col>
      <xdr:colOff>110068</xdr:colOff>
      <xdr:row>10</xdr:row>
      <xdr:rowOff>176389</xdr:rowOff>
    </xdr:to>
    <xdr:sp macro="" textlink="">
      <xdr:nvSpPr>
        <xdr:cNvPr id="11" name="Rectangle : coins arrondis 10">
          <a:extLst>
            <a:ext uri="{FF2B5EF4-FFF2-40B4-BE49-F238E27FC236}">
              <a16:creationId xmlns:a16="http://schemas.microsoft.com/office/drawing/2014/main" id="{8C818B09-8512-4681-9BB9-D4558351F869}"/>
            </a:ext>
          </a:extLst>
        </xdr:cNvPr>
        <xdr:cNvSpPr/>
      </xdr:nvSpPr>
      <xdr:spPr>
        <a:xfrm>
          <a:off x="5219699" y="838206"/>
          <a:ext cx="2510369" cy="1172627"/>
        </a:xfrm>
        <a:prstGeom prst="roundRect">
          <a:avLst/>
        </a:prstGeom>
        <a:gradFill flip="none" rotWithShape="1">
          <a:gsLst>
            <a:gs pos="0">
              <a:schemeClr val="tx2">
                <a:lumMod val="75000"/>
                <a:lumOff val="25000"/>
                <a:shade val="30000"/>
                <a:satMod val="115000"/>
              </a:schemeClr>
            </a:gs>
            <a:gs pos="50000">
              <a:schemeClr val="tx2">
                <a:lumMod val="75000"/>
                <a:lumOff val="25000"/>
                <a:shade val="67500"/>
                <a:satMod val="115000"/>
              </a:schemeClr>
            </a:gs>
            <a:gs pos="100000">
              <a:schemeClr val="tx2">
                <a:lumMod val="75000"/>
                <a:lumOff val="25000"/>
                <a:shade val="100000"/>
                <a:satMod val="115000"/>
              </a:schemeClr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165103</xdr:colOff>
      <xdr:row>4</xdr:row>
      <xdr:rowOff>101598</xdr:rowOff>
    </xdr:from>
    <xdr:to>
      <xdr:col>13</xdr:col>
      <xdr:colOff>533404</xdr:colOff>
      <xdr:row>10</xdr:row>
      <xdr:rowOff>169334</xdr:rowOff>
    </xdr:to>
    <xdr:sp macro="" textlink="">
      <xdr:nvSpPr>
        <xdr:cNvPr id="12" name="Rectangle : coins arrondis 11">
          <a:extLst>
            <a:ext uri="{FF2B5EF4-FFF2-40B4-BE49-F238E27FC236}">
              <a16:creationId xmlns:a16="http://schemas.microsoft.com/office/drawing/2014/main" id="{13902BDF-0E05-4DEE-80A7-7C18FDAECD95}"/>
            </a:ext>
          </a:extLst>
        </xdr:cNvPr>
        <xdr:cNvSpPr/>
      </xdr:nvSpPr>
      <xdr:spPr>
        <a:xfrm>
          <a:off x="7785103" y="835376"/>
          <a:ext cx="2654301" cy="1168402"/>
        </a:xfrm>
        <a:prstGeom prst="roundRect">
          <a:avLst/>
        </a:prstGeom>
        <a:gradFill flip="none" rotWithShape="1">
          <a:gsLst>
            <a:gs pos="0">
              <a:schemeClr val="tx2">
                <a:lumMod val="75000"/>
                <a:lumOff val="25000"/>
                <a:shade val="30000"/>
                <a:satMod val="115000"/>
              </a:schemeClr>
            </a:gs>
            <a:gs pos="50000">
              <a:schemeClr val="tx2">
                <a:lumMod val="75000"/>
                <a:lumOff val="25000"/>
                <a:shade val="67500"/>
                <a:satMod val="115000"/>
              </a:schemeClr>
            </a:gs>
            <a:gs pos="100000">
              <a:schemeClr val="tx2">
                <a:lumMod val="75000"/>
                <a:lumOff val="25000"/>
                <a:shade val="100000"/>
                <a:satMod val="115000"/>
              </a:schemeClr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589839</xdr:colOff>
      <xdr:row>4</xdr:row>
      <xdr:rowOff>91724</xdr:rowOff>
    </xdr:from>
    <xdr:to>
      <xdr:col>17</xdr:col>
      <xdr:colOff>11286</xdr:colOff>
      <xdr:row>10</xdr:row>
      <xdr:rowOff>162278</xdr:rowOff>
    </xdr:to>
    <xdr:sp macro="" textlink="">
      <xdr:nvSpPr>
        <xdr:cNvPr id="13" name="Rectangle : coins arrondis 12">
          <a:extLst>
            <a:ext uri="{FF2B5EF4-FFF2-40B4-BE49-F238E27FC236}">
              <a16:creationId xmlns:a16="http://schemas.microsoft.com/office/drawing/2014/main" id="{6FEFEB99-61D2-4789-BAB9-3C688972A72E}"/>
            </a:ext>
          </a:extLst>
        </xdr:cNvPr>
        <xdr:cNvSpPr/>
      </xdr:nvSpPr>
      <xdr:spPr>
        <a:xfrm>
          <a:off x="10495839" y="825502"/>
          <a:ext cx="2469447" cy="1171220"/>
        </a:xfrm>
        <a:prstGeom prst="roundRect">
          <a:avLst/>
        </a:prstGeom>
        <a:gradFill flip="none" rotWithShape="1">
          <a:gsLst>
            <a:gs pos="0">
              <a:schemeClr val="tx2">
                <a:lumMod val="75000"/>
                <a:lumOff val="25000"/>
                <a:shade val="30000"/>
                <a:satMod val="115000"/>
              </a:schemeClr>
            </a:gs>
            <a:gs pos="50000">
              <a:schemeClr val="tx2">
                <a:lumMod val="75000"/>
                <a:lumOff val="25000"/>
                <a:shade val="67500"/>
                <a:satMod val="115000"/>
              </a:schemeClr>
            </a:gs>
            <a:gs pos="100000">
              <a:schemeClr val="tx2">
                <a:lumMod val="75000"/>
                <a:lumOff val="25000"/>
                <a:shade val="100000"/>
                <a:satMod val="115000"/>
              </a:schemeClr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107230</xdr:colOff>
      <xdr:row>11</xdr:row>
      <xdr:rowOff>43744</xdr:rowOff>
    </xdr:from>
    <xdr:to>
      <xdr:col>6</xdr:col>
      <xdr:colOff>183444</xdr:colOff>
      <xdr:row>23</xdr:row>
      <xdr:rowOff>105834</xdr:rowOff>
    </xdr:to>
    <xdr:sp macro="" textlink="">
      <xdr:nvSpPr>
        <xdr:cNvPr id="14" name="Rectangle : coins arrondis 13">
          <a:extLst>
            <a:ext uri="{FF2B5EF4-FFF2-40B4-BE49-F238E27FC236}">
              <a16:creationId xmlns:a16="http://schemas.microsoft.com/office/drawing/2014/main" id="{5D25D493-8AE7-4815-BAB7-5B4A94CBDC69}"/>
            </a:ext>
          </a:extLst>
        </xdr:cNvPr>
        <xdr:cNvSpPr/>
      </xdr:nvSpPr>
      <xdr:spPr>
        <a:xfrm>
          <a:off x="107230" y="2061633"/>
          <a:ext cx="4648214" cy="2263423"/>
        </a:xfrm>
        <a:prstGeom prst="roundRect">
          <a:avLst/>
        </a:prstGeom>
        <a:gradFill flip="none" rotWithShape="1">
          <a:gsLst>
            <a:gs pos="0">
              <a:schemeClr val="tx2">
                <a:lumMod val="75000"/>
                <a:lumOff val="25000"/>
                <a:shade val="30000"/>
                <a:satMod val="115000"/>
              </a:schemeClr>
            </a:gs>
            <a:gs pos="50000">
              <a:schemeClr val="tx2">
                <a:lumMod val="75000"/>
                <a:lumOff val="25000"/>
                <a:shade val="67500"/>
                <a:satMod val="115000"/>
              </a:schemeClr>
            </a:gs>
            <a:gs pos="100000">
              <a:schemeClr val="tx2">
                <a:lumMod val="75000"/>
                <a:lumOff val="25000"/>
                <a:shade val="100000"/>
                <a:satMod val="115000"/>
              </a:schemeClr>
            </a:gs>
          </a:gsLst>
          <a:lin ang="5400000" scaled="1"/>
          <a:tileRect/>
        </a:gradFill>
        <a:ln>
          <a:noFill/>
        </a:ln>
        <a:effectLst>
          <a:softEdge rad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296333</xdr:colOff>
      <xdr:row>11</xdr:row>
      <xdr:rowOff>40915</xdr:rowOff>
    </xdr:from>
    <xdr:to>
      <xdr:col>12</xdr:col>
      <xdr:colOff>63508</xdr:colOff>
      <xdr:row>23</xdr:row>
      <xdr:rowOff>103005</xdr:rowOff>
    </xdr:to>
    <xdr:sp macro="" textlink="">
      <xdr:nvSpPr>
        <xdr:cNvPr id="15" name="Rectangle : coins arrondis 14">
          <a:extLst>
            <a:ext uri="{FF2B5EF4-FFF2-40B4-BE49-F238E27FC236}">
              <a16:creationId xmlns:a16="http://schemas.microsoft.com/office/drawing/2014/main" id="{15986E69-185F-4C9A-8156-D39B21B7A119}"/>
            </a:ext>
          </a:extLst>
        </xdr:cNvPr>
        <xdr:cNvSpPr/>
      </xdr:nvSpPr>
      <xdr:spPr>
        <a:xfrm>
          <a:off x="4868333" y="2058804"/>
          <a:ext cx="4339175" cy="2263423"/>
        </a:xfrm>
        <a:prstGeom prst="roundRect">
          <a:avLst/>
        </a:prstGeom>
        <a:gradFill flip="none" rotWithShape="1">
          <a:gsLst>
            <a:gs pos="0">
              <a:schemeClr val="tx2">
                <a:lumMod val="75000"/>
                <a:lumOff val="25000"/>
                <a:shade val="30000"/>
                <a:satMod val="115000"/>
              </a:schemeClr>
            </a:gs>
            <a:gs pos="50000">
              <a:schemeClr val="tx2">
                <a:lumMod val="75000"/>
                <a:lumOff val="25000"/>
                <a:shade val="67500"/>
                <a:satMod val="115000"/>
              </a:schemeClr>
            </a:gs>
            <a:gs pos="100000">
              <a:schemeClr val="tx2">
                <a:lumMod val="75000"/>
                <a:lumOff val="25000"/>
                <a:shade val="100000"/>
                <a:satMod val="115000"/>
              </a:schemeClr>
            </a:gs>
          </a:gsLst>
          <a:lin ang="5400000" scaled="1"/>
          <a:tileRect/>
        </a:gradFill>
        <a:ln>
          <a:noFill/>
        </a:ln>
        <a:effectLst>
          <a:softEdge rad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162277</xdr:colOff>
      <xdr:row>11</xdr:row>
      <xdr:rowOff>45145</xdr:rowOff>
    </xdr:from>
    <xdr:to>
      <xdr:col>17</xdr:col>
      <xdr:colOff>8522</xdr:colOff>
      <xdr:row>23</xdr:row>
      <xdr:rowOff>107235</xdr:rowOff>
    </xdr:to>
    <xdr:sp macro="" textlink="">
      <xdr:nvSpPr>
        <xdr:cNvPr id="16" name="Rectangle : coins arrondis 15">
          <a:extLst>
            <a:ext uri="{FF2B5EF4-FFF2-40B4-BE49-F238E27FC236}">
              <a16:creationId xmlns:a16="http://schemas.microsoft.com/office/drawing/2014/main" id="{243FE931-7175-4907-BF9D-8ADEFE2983CC}"/>
            </a:ext>
          </a:extLst>
        </xdr:cNvPr>
        <xdr:cNvSpPr/>
      </xdr:nvSpPr>
      <xdr:spPr>
        <a:xfrm>
          <a:off x="9306277" y="2063034"/>
          <a:ext cx="3656245" cy="2263423"/>
        </a:xfrm>
        <a:prstGeom prst="roundRect">
          <a:avLst/>
        </a:prstGeom>
        <a:gradFill flip="none" rotWithShape="1">
          <a:gsLst>
            <a:gs pos="0">
              <a:schemeClr val="tx2">
                <a:lumMod val="75000"/>
                <a:lumOff val="25000"/>
                <a:shade val="30000"/>
                <a:satMod val="115000"/>
              </a:schemeClr>
            </a:gs>
            <a:gs pos="50000">
              <a:schemeClr val="tx2">
                <a:lumMod val="75000"/>
                <a:lumOff val="25000"/>
                <a:shade val="67500"/>
                <a:satMod val="115000"/>
              </a:schemeClr>
            </a:gs>
            <a:gs pos="100000">
              <a:schemeClr val="tx2">
                <a:lumMod val="75000"/>
                <a:lumOff val="25000"/>
                <a:shade val="100000"/>
                <a:satMod val="115000"/>
              </a:schemeClr>
            </a:gs>
          </a:gsLst>
          <a:lin ang="5400000" scaled="1"/>
          <a:tileRect/>
        </a:gradFill>
        <a:ln>
          <a:noFill/>
        </a:ln>
        <a:effectLst>
          <a:softEdge rad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111457</xdr:colOff>
      <xdr:row>23</xdr:row>
      <xdr:rowOff>146767</xdr:rowOff>
    </xdr:from>
    <xdr:to>
      <xdr:col>6</xdr:col>
      <xdr:colOff>176388</xdr:colOff>
      <xdr:row>36</xdr:row>
      <xdr:rowOff>25412</xdr:rowOff>
    </xdr:to>
    <xdr:sp macro="" textlink="">
      <xdr:nvSpPr>
        <xdr:cNvPr id="17" name="Rectangle : coins arrondis 16">
          <a:extLst>
            <a:ext uri="{FF2B5EF4-FFF2-40B4-BE49-F238E27FC236}">
              <a16:creationId xmlns:a16="http://schemas.microsoft.com/office/drawing/2014/main" id="{111B31DB-FA65-4DE7-AA7A-BD4EDD70AC5A}"/>
            </a:ext>
          </a:extLst>
        </xdr:cNvPr>
        <xdr:cNvSpPr/>
      </xdr:nvSpPr>
      <xdr:spPr>
        <a:xfrm>
          <a:off x="111457" y="4365989"/>
          <a:ext cx="4636931" cy="2263423"/>
        </a:xfrm>
        <a:prstGeom prst="roundRect">
          <a:avLst/>
        </a:prstGeom>
        <a:gradFill flip="none" rotWithShape="1">
          <a:gsLst>
            <a:gs pos="0">
              <a:schemeClr val="tx2">
                <a:lumMod val="75000"/>
                <a:lumOff val="25000"/>
                <a:shade val="30000"/>
                <a:satMod val="115000"/>
              </a:schemeClr>
            </a:gs>
            <a:gs pos="50000">
              <a:schemeClr val="tx2">
                <a:lumMod val="75000"/>
                <a:lumOff val="25000"/>
                <a:shade val="67500"/>
                <a:satMod val="115000"/>
              </a:schemeClr>
            </a:gs>
            <a:gs pos="100000">
              <a:schemeClr val="tx2">
                <a:lumMod val="75000"/>
                <a:lumOff val="25000"/>
                <a:shade val="100000"/>
                <a:satMod val="115000"/>
              </a:schemeClr>
            </a:gs>
          </a:gsLst>
          <a:lin ang="5400000" scaled="1"/>
          <a:tileRect/>
        </a:gradFill>
        <a:ln>
          <a:noFill/>
        </a:ln>
        <a:effectLst>
          <a:softEdge rad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275167</xdr:colOff>
      <xdr:row>23</xdr:row>
      <xdr:rowOff>150994</xdr:rowOff>
    </xdr:from>
    <xdr:to>
      <xdr:col>12</xdr:col>
      <xdr:colOff>70554</xdr:colOff>
      <xdr:row>36</xdr:row>
      <xdr:rowOff>34216</xdr:rowOff>
    </xdr:to>
    <xdr:sp macro="" textlink="">
      <xdr:nvSpPr>
        <xdr:cNvPr id="18" name="Rectangle : coins arrondis 17">
          <a:extLst>
            <a:ext uri="{FF2B5EF4-FFF2-40B4-BE49-F238E27FC236}">
              <a16:creationId xmlns:a16="http://schemas.microsoft.com/office/drawing/2014/main" id="{8312BEE7-0C08-47EE-AD5E-70F2A0B4F8D4}"/>
            </a:ext>
          </a:extLst>
        </xdr:cNvPr>
        <xdr:cNvSpPr/>
      </xdr:nvSpPr>
      <xdr:spPr>
        <a:xfrm>
          <a:off x="4847167" y="4370216"/>
          <a:ext cx="4367387" cy="2268000"/>
        </a:xfrm>
        <a:prstGeom prst="roundRect">
          <a:avLst/>
        </a:prstGeom>
        <a:gradFill flip="none" rotWithShape="1">
          <a:gsLst>
            <a:gs pos="0">
              <a:schemeClr val="tx2">
                <a:lumMod val="75000"/>
                <a:lumOff val="25000"/>
                <a:shade val="30000"/>
                <a:satMod val="115000"/>
              </a:schemeClr>
            </a:gs>
            <a:gs pos="50000">
              <a:schemeClr val="tx2">
                <a:lumMod val="75000"/>
                <a:lumOff val="25000"/>
                <a:shade val="67500"/>
                <a:satMod val="115000"/>
              </a:schemeClr>
            </a:gs>
            <a:gs pos="100000">
              <a:schemeClr val="tx2">
                <a:lumMod val="75000"/>
                <a:lumOff val="25000"/>
                <a:shade val="100000"/>
                <a:satMod val="115000"/>
              </a:schemeClr>
            </a:gs>
          </a:gsLst>
          <a:lin ang="5400000" scaled="1"/>
          <a:tileRect/>
        </a:gradFill>
        <a:ln w="12700" cap="rnd">
          <a:noFill/>
          <a:round/>
        </a:ln>
        <a:effectLst>
          <a:softEdge rad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169331</xdr:colOff>
      <xdr:row>23</xdr:row>
      <xdr:rowOff>148168</xdr:rowOff>
    </xdr:from>
    <xdr:to>
      <xdr:col>16</xdr:col>
      <xdr:colOff>760638</xdr:colOff>
      <xdr:row>36</xdr:row>
      <xdr:rowOff>26813</xdr:rowOff>
    </xdr:to>
    <xdr:sp macro="" textlink="">
      <xdr:nvSpPr>
        <xdr:cNvPr id="19" name="Rectangle : coins arrondis 18">
          <a:extLst>
            <a:ext uri="{FF2B5EF4-FFF2-40B4-BE49-F238E27FC236}">
              <a16:creationId xmlns:a16="http://schemas.microsoft.com/office/drawing/2014/main" id="{922C899B-A42A-4BDF-9547-AA2616023266}"/>
            </a:ext>
          </a:extLst>
        </xdr:cNvPr>
        <xdr:cNvSpPr/>
      </xdr:nvSpPr>
      <xdr:spPr>
        <a:xfrm>
          <a:off x="9313331" y="4367390"/>
          <a:ext cx="3639307" cy="2263423"/>
        </a:xfrm>
        <a:prstGeom prst="roundRect">
          <a:avLst/>
        </a:prstGeom>
        <a:gradFill flip="none" rotWithShape="1">
          <a:gsLst>
            <a:gs pos="0">
              <a:schemeClr val="tx2">
                <a:lumMod val="75000"/>
                <a:lumOff val="25000"/>
                <a:shade val="30000"/>
                <a:satMod val="115000"/>
              </a:schemeClr>
            </a:gs>
            <a:gs pos="50000">
              <a:schemeClr val="tx2">
                <a:lumMod val="75000"/>
                <a:lumOff val="25000"/>
                <a:shade val="67500"/>
                <a:satMod val="115000"/>
              </a:schemeClr>
            </a:gs>
            <a:gs pos="100000">
              <a:schemeClr val="tx2">
                <a:lumMod val="75000"/>
                <a:lumOff val="25000"/>
                <a:shade val="100000"/>
                <a:satMod val="115000"/>
              </a:schemeClr>
            </a:gs>
          </a:gsLst>
          <a:lin ang="5400000" scaled="1"/>
          <a:tileRect/>
        </a:gradFill>
        <a:ln>
          <a:noFill/>
        </a:ln>
        <a:effectLst>
          <a:softEdge rad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276577</xdr:colOff>
      <xdr:row>5</xdr:row>
      <xdr:rowOff>7055</xdr:rowOff>
    </xdr:from>
    <xdr:to>
      <xdr:col>3</xdr:col>
      <xdr:colOff>112889</xdr:colOff>
      <xdr:row>8</xdr:row>
      <xdr:rowOff>49388</xdr:rowOff>
    </xdr:to>
    <xdr:graphicFrame macro="">
      <xdr:nvGraphicFramePr>
        <xdr:cNvPr id="20" name="Graphique 4">
          <a:extLst>
            <a:ext uri="{FF2B5EF4-FFF2-40B4-BE49-F238E27FC236}">
              <a16:creationId xmlns:a16="http://schemas.microsoft.com/office/drawing/2014/main" id="{A13AB794-080C-4BBC-AAD5-18E161D01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208843</xdr:colOff>
      <xdr:row>8</xdr:row>
      <xdr:rowOff>166511</xdr:rowOff>
    </xdr:from>
    <xdr:to>
      <xdr:col>3</xdr:col>
      <xdr:colOff>162278</xdr:colOff>
      <xdr:row>10</xdr:row>
      <xdr:rowOff>103012</xdr:rowOff>
    </xdr:to>
    <xdr:sp macro="" textlink="">
      <xdr:nvSpPr>
        <xdr:cNvPr id="21" name="Rectangle : coins arrondis 20">
          <a:extLst>
            <a:ext uri="{FF2B5EF4-FFF2-40B4-BE49-F238E27FC236}">
              <a16:creationId xmlns:a16="http://schemas.microsoft.com/office/drawing/2014/main" id="{33A5E459-0EAB-4FFF-8321-46B8761EBB1D}"/>
            </a:ext>
          </a:extLst>
        </xdr:cNvPr>
        <xdr:cNvSpPr/>
      </xdr:nvSpPr>
      <xdr:spPr>
        <a:xfrm>
          <a:off x="208843" y="1634067"/>
          <a:ext cx="2239435" cy="303389"/>
        </a:xfrm>
        <a:prstGeom prst="roundRect">
          <a:avLst/>
        </a:prstGeom>
        <a:solidFill>
          <a:schemeClr val="tx2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fr-FR" sz="1200" b="1"/>
            <a:t>CAA</a:t>
          </a:r>
          <a:r>
            <a:rPr lang="fr-FR" sz="1200" b="1" baseline="0"/>
            <a:t> (YOY)</a:t>
          </a:r>
          <a:endParaRPr lang="fr-FR" sz="1200" b="1"/>
        </a:p>
      </xdr:txBody>
    </xdr:sp>
    <xdr:clientData/>
  </xdr:twoCellAnchor>
  <xdr:twoCellAnchor>
    <xdr:from>
      <xdr:col>1</xdr:col>
      <xdr:colOff>518583</xdr:colOff>
      <xdr:row>9</xdr:row>
      <xdr:rowOff>21168</xdr:rowOff>
    </xdr:from>
    <xdr:to>
      <xdr:col>2</xdr:col>
      <xdr:colOff>733778</xdr:colOff>
      <xdr:row>10</xdr:row>
      <xdr:rowOff>56446</xdr:rowOff>
    </xdr:to>
    <xdr:sp macro="" textlink="KPIs!I8">
      <xdr:nvSpPr>
        <xdr:cNvPr id="22" name="Rectangle 21">
          <a:extLst>
            <a:ext uri="{FF2B5EF4-FFF2-40B4-BE49-F238E27FC236}">
              <a16:creationId xmlns:a16="http://schemas.microsoft.com/office/drawing/2014/main" id="{6E1AEA71-8D96-4A43-81B0-AEAF7546E7F1}"/>
            </a:ext>
          </a:extLst>
        </xdr:cNvPr>
        <xdr:cNvSpPr/>
      </xdr:nvSpPr>
      <xdr:spPr>
        <a:xfrm>
          <a:off x="1280583" y="1672168"/>
          <a:ext cx="977195" cy="21872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2E4D8A1-A6D1-4E9D-B1AC-55CFE6FE07B0}" type="TxLink">
            <a:rPr lang="en-US" sz="1100" b="1" i="0" u="none" strike="noStrike">
              <a:solidFill>
                <a:schemeClr val="accent1"/>
              </a:solidFill>
              <a:latin typeface="Calibri"/>
              <a:ea typeface="Calibri"/>
              <a:cs typeface="Calibri"/>
            </a:rPr>
            <a:pPr algn="ctr"/>
            <a:t>🚀 20,62%</a:t>
          </a:fld>
          <a:endParaRPr lang="en-US" sz="1100" b="1">
            <a:solidFill>
              <a:schemeClr val="accent1"/>
            </a:solidFill>
          </a:endParaRPr>
        </a:p>
      </xdr:txBody>
    </xdr:sp>
    <xdr:clientData/>
  </xdr:twoCellAnchor>
  <xdr:twoCellAnchor>
    <xdr:from>
      <xdr:col>3</xdr:col>
      <xdr:colOff>475543</xdr:colOff>
      <xdr:row>5</xdr:row>
      <xdr:rowOff>49388</xdr:rowOff>
    </xdr:from>
    <xdr:to>
      <xdr:col>6</xdr:col>
      <xdr:colOff>458610</xdr:colOff>
      <xdr:row>8</xdr:row>
      <xdr:rowOff>65961</xdr:rowOff>
    </xdr:to>
    <xdr:graphicFrame macro="">
      <xdr:nvGraphicFramePr>
        <xdr:cNvPr id="24" name="Graphique 2">
          <a:extLst>
            <a:ext uri="{FF2B5EF4-FFF2-40B4-BE49-F238E27FC236}">
              <a16:creationId xmlns:a16="http://schemas.microsoft.com/office/drawing/2014/main" id="{80D33E97-D0B2-4992-97D9-BF8BFA5A7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472721</xdr:colOff>
      <xdr:row>8</xdr:row>
      <xdr:rowOff>162279</xdr:rowOff>
    </xdr:from>
    <xdr:to>
      <xdr:col>6</xdr:col>
      <xdr:colOff>472721</xdr:colOff>
      <xdr:row>10</xdr:row>
      <xdr:rowOff>98780</xdr:rowOff>
    </xdr:to>
    <xdr:sp macro="" textlink="">
      <xdr:nvSpPr>
        <xdr:cNvPr id="25" name="Rectangle : coins arrondis 24">
          <a:extLst>
            <a:ext uri="{FF2B5EF4-FFF2-40B4-BE49-F238E27FC236}">
              <a16:creationId xmlns:a16="http://schemas.microsoft.com/office/drawing/2014/main" id="{B69552A1-3B69-4EF9-B4D2-C05C247AA601}"/>
            </a:ext>
          </a:extLst>
        </xdr:cNvPr>
        <xdr:cNvSpPr/>
      </xdr:nvSpPr>
      <xdr:spPr>
        <a:xfrm>
          <a:off x="2758721" y="1629835"/>
          <a:ext cx="2286000" cy="303389"/>
        </a:xfrm>
        <a:prstGeom prst="roundRect">
          <a:avLst/>
        </a:prstGeom>
        <a:solidFill>
          <a:schemeClr val="tx2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fr-FR" sz="1200" b="1"/>
            <a:t>CAA</a:t>
          </a:r>
          <a:r>
            <a:rPr lang="fr-FR" sz="1200" b="1" baseline="0"/>
            <a:t> (YOY)</a:t>
          </a:r>
          <a:endParaRPr lang="fr-FR" sz="1200" b="1"/>
        </a:p>
      </xdr:txBody>
    </xdr:sp>
    <xdr:clientData/>
  </xdr:twoCellAnchor>
  <xdr:twoCellAnchor>
    <xdr:from>
      <xdr:col>5</xdr:col>
      <xdr:colOff>70554</xdr:colOff>
      <xdr:row>9</xdr:row>
      <xdr:rowOff>14112</xdr:rowOff>
    </xdr:from>
    <xdr:to>
      <xdr:col>6</xdr:col>
      <xdr:colOff>285749</xdr:colOff>
      <xdr:row>10</xdr:row>
      <xdr:rowOff>49390</xdr:rowOff>
    </xdr:to>
    <xdr:sp macro="" textlink="KPIs!I16">
      <xdr:nvSpPr>
        <xdr:cNvPr id="26" name="Rectangle 25">
          <a:extLst>
            <a:ext uri="{FF2B5EF4-FFF2-40B4-BE49-F238E27FC236}">
              <a16:creationId xmlns:a16="http://schemas.microsoft.com/office/drawing/2014/main" id="{BAECDAB9-AE7D-4C67-950E-5FC61F3AEA34}"/>
            </a:ext>
          </a:extLst>
        </xdr:cNvPr>
        <xdr:cNvSpPr/>
      </xdr:nvSpPr>
      <xdr:spPr>
        <a:xfrm>
          <a:off x="3880554" y="1665112"/>
          <a:ext cx="977195" cy="21872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0318547-913D-4FCB-B6BA-F29F321CF563}" type="TxLink">
            <a:rPr lang="en-US" sz="1100" b="1" i="0" u="none" strike="noStrike">
              <a:solidFill>
                <a:schemeClr val="accent1"/>
              </a:solidFill>
              <a:latin typeface="Calibri"/>
              <a:ea typeface="Calibri"/>
              <a:cs typeface="Calibri"/>
            </a:rPr>
            <a:t>🚀 14,41%</a:t>
          </a:fld>
          <a:endParaRPr lang="en-US" sz="1100" b="1" i="0" u="none" strike="noStrike">
            <a:solidFill>
              <a:schemeClr val="accent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7</xdr:col>
      <xdr:colOff>12701</xdr:colOff>
      <xdr:row>5</xdr:row>
      <xdr:rowOff>28223</xdr:rowOff>
    </xdr:from>
    <xdr:to>
      <xdr:col>9</xdr:col>
      <xdr:colOff>726723</xdr:colOff>
      <xdr:row>8</xdr:row>
      <xdr:rowOff>75844</xdr:rowOff>
    </xdr:to>
    <xdr:graphicFrame macro="">
      <xdr:nvGraphicFramePr>
        <xdr:cNvPr id="27" name="Graphique 5">
          <a:extLst>
            <a:ext uri="{FF2B5EF4-FFF2-40B4-BE49-F238E27FC236}">
              <a16:creationId xmlns:a16="http://schemas.microsoft.com/office/drawing/2014/main" id="{B32A154F-01BB-4EFE-A14A-46426003B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12700</xdr:colOff>
      <xdr:row>8</xdr:row>
      <xdr:rowOff>160871</xdr:rowOff>
    </xdr:from>
    <xdr:to>
      <xdr:col>10</xdr:col>
      <xdr:colOff>12700</xdr:colOff>
      <xdr:row>10</xdr:row>
      <xdr:rowOff>97372</xdr:rowOff>
    </xdr:to>
    <xdr:sp macro="" textlink="">
      <xdr:nvSpPr>
        <xdr:cNvPr id="28" name="Rectangle : coins arrondis 27">
          <a:extLst>
            <a:ext uri="{FF2B5EF4-FFF2-40B4-BE49-F238E27FC236}">
              <a16:creationId xmlns:a16="http://schemas.microsoft.com/office/drawing/2014/main" id="{B37A8E5A-DF0F-482A-B792-9C9341EC1E1B}"/>
            </a:ext>
          </a:extLst>
        </xdr:cNvPr>
        <xdr:cNvSpPr/>
      </xdr:nvSpPr>
      <xdr:spPr>
        <a:xfrm>
          <a:off x="5346700" y="1628427"/>
          <a:ext cx="2286000" cy="303389"/>
        </a:xfrm>
        <a:prstGeom prst="roundRect">
          <a:avLst/>
        </a:prstGeom>
        <a:solidFill>
          <a:schemeClr val="tx2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fr-FR" sz="1200" b="1"/>
            <a:t>CAA</a:t>
          </a:r>
          <a:r>
            <a:rPr lang="fr-FR" sz="1200" b="1" baseline="0"/>
            <a:t> (YOY)</a:t>
          </a:r>
          <a:endParaRPr lang="fr-FR" sz="1200" b="1"/>
        </a:p>
      </xdr:txBody>
    </xdr:sp>
    <xdr:clientData/>
  </xdr:twoCellAnchor>
  <xdr:twoCellAnchor>
    <xdr:from>
      <xdr:col>8</xdr:col>
      <xdr:colOff>344310</xdr:colOff>
      <xdr:row>9</xdr:row>
      <xdr:rowOff>19760</xdr:rowOff>
    </xdr:from>
    <xdr:to>
      <xdr:col>9</xdr:col>
      <xdr:colOff>559505</xdr:colOff>
      <xdr:row>10</xdr:row>
      <xdr:rowOff>55038</xdr:rowOff>
    </xdr:to>
    <xdr:sp macro="" textlink="KPIs!I22">
      <xdr:nvSpPr>
        <xdr:cNvPr id="29" name="Rectangle 28">
          <a:extLst>
            <a:ext uri="{FF2B5EF4-FFF2-40B4-BE49-F238E27FC236}">
              <a16:creationId xmlns:a16="http://schemas.microsoft.com/office/drawing/2014/main" id="{8F8F1A43-81C3-4289-B17C-8B59FD3C7965}"/>
            </a:ext>
          </a:extLst>
        </xdr:cNvPr>
        <xdr:cNvSpPr/>
      </xdr:nvSpPr>
      <xdr:spPr>
        <a:xfrm>
          <a:off x="6440310" y="1670760"/>
          <a:ext cx="977195" cy="21872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2C5DF5E0-FCB5-4083-BFEB-754B42CD63A3}" type="TxLink">
            <a:rPr lang="en-US" sz="1100" b="1" i="0" u="none" strike="noStrike">
              <a:solidFill>
                <a:schemeClr val="accent1"/>
              </a:solidFill>
              <a:latin typeface="Calibri"/>
              <a:ea typeface="Calibri"/>
              <a:cs typeface="Calibri"/>
            </a:rPr>
            <a:t>🚀 27,45%</a:t>
          </a:fld>
          <a:endParaRPr lang="en-US" sz="1100" b="1" i="0" u="none" strike="noStrike">
            <a:solidFill>
              <a:schemeClr val="accent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305505</xdr:colOff>
      <xdr:row>5</xdr:row>
      <xdr:rowOff>35277</xdr:rowOff>
    </xdr:from>
    <xdr:to>
      <xdr:col>13</xdr:col>
      <xdr:colOff>296332</xdr:colOff>
      <xdr:row>8</xdr:row>
      <xdr:rowOff>43391</xdr:rowOff>
    </xdr:to>
    <xdr:graphicFrame macro="">
      <xdr:nvGraphicFramePr>
        <xdr:cNvPr id="30" name="Graphique 6">
          <a:extLst>
            <a:ext uri="{FF2B5EF4-FFF2-40B4-BE49-F238E27FC236}">
              <a16:creationId xmlns:a16="http://schemas.microsoft.com/office/drawing/2014/main" id="{AF8CD151-3B29-4479-B68E-C7EB4CECD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320325</xdr:colOff>
      <xdr:row>8</xdr:row>
      <xdr:rowOff>150988</xdr:rowOff>
    </xdr:from>
    <xdr:to>
      <xdr:col>13</xdr:col>
      <xdr:colOff>402167</xdr:colOff>
      <xdr:row>10</xdr:row>
      <xdr:rowOff>87489</xdr:rowOff>
    </xdr:to>
    <xdr:sp macro="" textlink="">
      <xdr:nvSpPr>
        <xdr:cNvPr id="31" name="Rectangle : coins arrondis 30">
          <a:extLst>
            <a:ext uri="{FF2B5EF4-FFF2-40B4-BE49-F238E27FC236}">
              <a16:creationId xmlns:a16="http://schemas.microsoft.com/office/drawing/2014/main" id="{DE779DFA-99DF-4A55-ACF1-D99616582CEF}"/>
            </a:ext>
          </a:extLst>
        </xdr:cNvPr>
        <xdr:cNvSpPr/>
      </xdr:nvSpPr>
      <xdr:spPr>
        <a:xfrm>
          <a:off x="7940325" y="1618544"/>
          <a:ext cx="2367842" cy="303389"/>
        </a:xfrm>
        <a:prstGeom prst="roundRect">
          <a:avLst/>
        </a:prstGeom>
        <a:solidFill>
          <a:schemeClr val="tx2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fr-FR" sz="1200" b="1"/>
            <a:t>CAA</a:t>
          </a:r>
          <a:r>
            <a:rPr lang="fr-FR" sz="1200" b="1" baseline="0"/>
            <a:t> (YOY)</a:t>
          </a:r>
          <a:endParaRPr lang="fr-FR" sz="1200" b="1"/>
        </a:p>
      </xdr:txBody>
    </xdr:sp>
    <xdr:clientData/>
  </xdr:twoCellAnchor>
  <xdr:twoCellAnchor>
    <xdr:from>
      <xdr:col>11</xdr:col>
      <xdr:colOff>701325</xdr:colOff>
      <xdr:row>9</xdr:row>
      <xdr:rowOff>9878</xdr:rowOff>
    </xdr:from>
    <xdr:to>
      <xdr:col>13</xdr:col>
      <xdr:colOff>154520</xdr:colOff>
      <xdr:row>10</xdr:row>
      <xdr:rowOff>45156</xdr:rowOff>
    </xdr:to>
    <xdr:sp macro="" textlink="KPIs!I28">
      <xdr:nvSpPr>
        <xdr:cNvPr id="32" name="Rectangle 31">
          <a:extLst>
            <a:ext uri="{FF2B5EF4-FFF2-40B4-BE49-F238E27FC236}">
              <a16:creationId xmlns:a16="http://schemas.microsoft.com/office/drawing/2014/main" id="{8D745FEC-61D5-490A-AD2F-47616A920C5D}"/>
            </a:ext>
          </a:extLst>
        </xdr:cNvPr>
        <xdr:cNvSpPr/>
      </xdr:nvSpPr>
      <xdr:spPr>
        <a:xfrm>
          <a:off x="9083325" y="1660878"/>
          <a:ext cx="977195" cy="21872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E898CB03-3EAB-4799-80CC-BC5701538915}" type="TxLink">
            <a:rPr lang="en-US" sz="1100" b="1" i="0" u="none" strike="noStrike">
              <a:solidFill>
                <a:schemeClr val="accent1"/>
              </a:solidFill>
              <a:latin typeface="Calibri"/>
              <a:ea typeface="Calibri"/>
              <a:cs typeface="Calibri"/>
            </a:rPr>
            <a:t>🚀 28,64%</a:t>
          </a:fld>
          <a:endParaRPr lang="en-US" sz="1100" b="1" i="0" u="none" strike="noStrike">
            <a:solidFill>
              <a:schemeClr val="accent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13</xdr:col>
      <xdr:colOff>560917</xdr:colOff>
      <xdr:row>4</xdr:row>
      <xdr:rowOff>183443</xdr:rowOff>
    </xdr:from>
    <xdr:to>
      <xdr:col>16</xdr:col>
      <xdr:colOff>620889</xdr:colOff>
      <xdr:row>8</xdr:row>
      <xdr:rowOff>35629</xdr:rowOff>
    </xdr:to>
    <xdr:graphicFrame macro="">
      <xdr:nvGraphicFramePr>
        <xdr:cNvPr id="33" name="Graphique 7">
          <a:extLst>
            <a:ext uri="{FF2B5EF4-FFF2-40B4-BE49-F238E27FC236}">
              <a16:creationId xmlns:a16="http://schemas.microsoft.com/office/drawing/2014/main" id="{196C7EBD-E2C9-40DF-88DD-56D7BA5C9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674506</xdr:colOff>
      <xdr:row>8</xdr:row>
      <xdr:rowOff>141115</xdr:rowOff>
    </xdr:from>
    <xdr:to>
      <xdr:col>16</xdr:col>
      <xdr:colOff>663223</xdr:colOff>
      <xdr:row>10</xdr:row>
      <xdr:rowOff>77616</xdr:rowOff>
    </xdr:to>
    <xdr:sp macro="" textlink="">
      <xdr:nvSpPr>
        <xdr:cNvPr id="34" name="Rectangle : coins arrondis 33">
          <a:extLst>
            <a:ext uri="{FF2B5EF4-FFF2-40B4-BE49-F238E27FC236}">
              <a16:creationId xmlns:a16="http://schemas.microsoft.com/office/drawing/2014/main" id="{07A625A7-405A-40EB-8522-52EE407B387B}"/>
            </a:ext>
          </a:extLst>
        </xdr:cNvPr>
        <xdr:cNvSpPr/>
      </xdr:nvSpPr>
      <xdr:spPr>
        <a:xfrm>
          <a:off x="10580506" y="1608671"/>
          <a:ext cx="2274717" cy="303389"/>
        </a:xfrm>
        <a:prstGeom prst="roundRect">
          <a:avLst/>
        </a:prstGeom>
        <a:solidFill>
          <a:schemeClr val="tx2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fr-FR" sz="1200" b="1"/>
            <a:t>CAA</a:t>
          </a:r>
          <a:r>
            <a:rPr lang="fr-FR" sz="1200" b="1" baseline="0"/>
            <a:t> (YOY)</a:t>
          </a:r>
          <a:endParaRPr lang="fr-FR" sz="1200" b="1"/>
        </a:p>
      </xdr:txBody>
    </xdr:sp>
    <xdr:clientData/>
  </xdr:twoCellAnchor>
  <xdr:twoCellAnchor>
    <xdr:from>
      <xdr:col>15</xdr:col>
      <xdr:colOff>201784</xdr:colOff>
      <xdr:row>9</xdr:row>
      <xdr:rowOff>4</xdr:rowOff>
    </xdr:from>
    <xdr:to>
      <xdr:col>16</xdr:col>
      <xdr:colOff>416979</xdr:colOff>
      <xdr:row>10</xdr:row>
      <xdr:rowOff>35282</xdr:rowOff>
    </xdr:to>
    <xdr:sp macro="" textlink="KPIs!I34">
      <xdr:nvSpPr>
        <xdr:cNvPr id="35" name="Rectangle 34">
          <a:extLst>
            <a:ext uri="{FF2B5EF4-FFF2-40B4-BE49-F238E27FC236}">
              <a16:creationId xmlns:a16="http://schemas.microsoft.com/office/drawing/2014/main" id="{3D8A830F-3374-4D9F-921B-E8DFC9A62C05}"/>
            </a:ext>
          </a:extLst>
        </xdr:cNvPr>
        <xdr:cNvSpPr/>
      </xdr:nvSpPr>
      <xdr:spPr>
        <a:xfrm>
          <a:off x="11631784" y="1651004"/>
          <a:ext cx="977195" cy="21872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64CBE4E-2CA0-42D7-A861-6A82151F1B9E}" type="TxLink">
            <a:rPr lang="en-US" sz="1100" b="1" i="0" u="none" strike="noStrike">
              <a:solidFill>
                <a:schemeClr val="accent1"/>
              </a:solidFill>
              <a:latin typeface="Calibri"/>
              <a:ea typeface="Calibri"/>
              <a:cs typeface="Calibri"/>
            </a:rPr>
            <a:t>🔻 -5,15%</a:t>
          </a:fld>
          <a:endParaRPr lang="en-US" sz="1100" b="1" i="0" u="none" strike="noStrike">
            <a:solidFill>
              <a:schemeClr val="accent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0</xdr:col>
      <xdr:colOff>14110</xdr:colOff>
      <xdr:row>11</xdr:row>
      <xdr:rowOff>91722</xdr:rowOff>
    </xdr:from>
    <xdr:to>
      <xdr:col>6</xdr:col>
      <xdr:colOff>246944</xdr:colOff>
      <xdr:row>23</xdr:row>
      <xdr:rowOff>12349</xdr:rowOff>
    </xdr:to>
    <xdr:graphicFrame macro="">
      <xdr:nvGraphicFramePr>
        <xdr:cNvPr id="36" name="Graphique 2">
          <a:extLst>
            <a:ext uri="{FF2B5EF4-FFF2-40B4-BE49-F238E27FC236}">
              <a16:creationId xmlns:a16="http://schemas.microsoft.com/office/drawing/2014/main" id="{802F2B77-EC84-4687-8551-7B926B5B9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402163</xdr:colOff>
      <xdr:row>11</xdr:row>
      <xdr:rowOff>105833</xdr:rowOff>
    </xdr:from>
    <xdr:to>
      <xdr:col>11</xdr:col>
      <xdr:colOff>733778</xdr:colOff>
      <xdr:row>22</xdr:row>
      <xdr:rowOff>162278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7" name="Graphique 4">
              <a:extLst>
                <a:ext uri="{FF2B5EF4-FFF2-40B4-BE49-F238E27FC236}">
                  <a16:creationId xmlns:a16="http://schemas.microsoft.com/office/drawing/2014/main" id="{415F9327-0107-4DC0-9AEC-60AEEBD2DD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74163" y="2123722"/>
              <a:ext cx="4141615" cy="20743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12</xdr:col>
      <xdr:colOff>279398</xdr:colOff>
      <xdr:row>11</xdr:row>
      <xdr:rowOff>77611</xdr:rowOff>
    </xdr:from>
    <xdr:to>
      <xdr:col>16</xdr:col>
      <xdr:colOff>719664</xdr:colOff>
      <xdr:row>23</xdr:row>
      <xdr:rowOff>103364</xdr:rowOff>
    </xdr:to>
    <xdr:graphicFrame macro="">
      <xdr:nvGraphicFramePr>
        <xdr:cNvPr id="39" name="Graphique 1">
          <a:extLst>
            <a:ext uri="{FF2B5EF4-FFF2-40B4-BE49-F238E27FC236}">
              <a16:creationId xmlns:a16="http://schemas.microsoft.com/office/drawing/2014/main" id="{23A591A1-6B25-4165-A053-CBE66A7B4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14111</xdr:colOff>
      <xdr:row>24</xdr:row>
      <xdr:rowOff>49389</xdr:rowOff>
    </xdr:from>
    <xdr:to>
      <xdr:col>6</xdr:col>
      <xdr:colOff>204610</xdr:colOff>
      <xdr:row>35</xdr:row>
      <xdr:rowOff>112887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0" name="Graphique 1">
              <a:extLst>
                <a:ext uri="{FF2B5EF4-FFF2-40B4-BE49-F238E27FC236}">
                  <a16:creationId xmlns:a16="http://schemas.microsoft.com/office/drawing/2014/main" id="{82F137BC-F6B2-47EB-8E13-F1D12B3632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11" y="4452056"/>
              <a:ext cx="4762499" cy="20813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6</xdr:col>
      <xdr:colOff>275168</xdr:colOff>
      <xdr:row>24</xdr:row>
      <xdr:rowOff>14111</xdr:rowOff>
    </xdr:from>
    <xdr:to>
      <xdr:col>12</xdr:col>
      <xdr:colOff>0</xdr:colOff>
      <xdr:row>36</xdr:row>
      <xdr:rowOff>35278</xdr:rowOff>
    </xdr:to>
    <xdr:graphicFrame macro="">
      <xdr:nvGraphicFramePr>
        <xdr:cNvPr id="41" name="Graphique 2">
          <a:extLst>
            <a:ext uri="{FF2B5EF4-FFF2-40B4-BE49-F238E27FC236}">
              <a16:creationId xmlns:a16="http://schemas.microsoft.com/office/drawing/2014/main" id="{DAEE78F7-43BE-4A69-A703-872185601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12</xdr:col>
      <xdr:colOff>296333</xdr:colOff>
      <xdr:row>26</xdr:row>
      <xdr:rowOff>155222</xdr:rowOff>
    </xdr:from>
    <xdr:to>
      <xdr:col>13</xdr:col>
      <xdr:colOff>543278</xdr:colOff>
      <xdr:row>35</xdr:row>
      <xdr:rowOff>63500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2" name="Year 1">
              <a:extLst>
                <a:ext uri="{FF2B5EF4-FFF2-40B4-BE49-F238E27FC236}">
                  <a16:creationId xmlns:a16="http://schemas.microsoft.com/office/drawing/2014/main" id="{C8B3960B-B8D8-463A-9417-97F9422B48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40333" y="4833055"/>
              <a:ext cx="1008945" cy="15275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585611</xdr:colOff>
      <xdr:row>26</xdr:row>
      <xdr:rowOff>148167</xdr:rowOff>
    </xdr:from>
    <xdr:to>
      <xdr:col>15</xdr:col>
      <xdr:colOff>198261</xdr:colOff>
      <xdr:row>35</xdr:row>
      <xdr:rowOff>70555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3" name="Region 1">
              <a:extLst>
                <a:ext uri="{FF2B5EF4-FFF2-40B4-BE49-F238E27FC236}">
                  <a16:creationId xmlns:a16="http://schemas.microsoft.com/office/drawing/2014/main" id="{DBE2F295-9D59-45F0-ABAE-9151CC7084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91611" y="4826000"/>
              <a:ext cx="1136650" cy="15416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239889</xdr:colOff>
      <xdr:row>26</xdr:row>
      <xdr:rowOff>148165</xdr:rowOff>
    </xdr:from>
    <xdr:to>
      <xdr:col>16</xdr:col>
      <xdr:colOff>671689</xdr:colOff>
      <xdr:row>35</xdr:row>
      <xdr:rowOff>77611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4" name="Segment 1">
              <a:extLst>
                <a:ext uri="{FF2B5EF4-FFF2-40B4-BE49-F238E27FC236}">
                  <a16:creationId xmlns:a16="http://schemas.microsoft.com/office/drawing/2014/main" id="{286D5D98-7346-473D-AAA0-041BE96B60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69889" y="4825998"/>
              <a:ext cx="1193800" cy="15486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12</xdr:col>
      <xdr:colOff>536223</xdr:colOff>
      <xdr:row>24</xdr:row>
      <xdr:rowOff>77611</xdr:rowOff>
    </xdr:from>
    <xdr:to>
      <xdr:col>13</xdr:col>
      <xdr:colOff>437444</xdr:colOff>
      <xdr:row>25</xdr:row>
      <xdr:rowOff>148168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27203C97-C01C-4986-9044-DE2D6569858D}"/>
            </a:ext>
          </a:extLst>
        </xdr:cNvPr>
        <xdr:cNvSpPr/>
      </xdr:nvSpPr>
      <xdr:spPr>
        <a:xfrm>
          <a:off x="9680223" y="4480278"/>
          <a:ext cx="663221" cy="254001"/>
        </a:xfrm>
        <a:prstGeom prst="rect">
          <a:avLst/>
        </a:prstGeom>
        <a:gradFill flip="none" rotWithShape="1">
          <a:gsLst>
            <a:gs pos="0">
              <a:schemeClr val="tx2">
                <a:lumMod val="85000"/>
                <a:lumOff val="15000"/>
              </a:schemeClr>
            </a:gs>
            <a:gs pos="50000">
              <a:schemeClr val="tx2">
                <a:lumMod val="75000"/>
                <a:lumOff val="25000"/>
              </a:schemeClr>
            </a:gs>
            <a:gs pos="97000">
              <a:schemeClr val="tx1">
                <a:lumMod val="50000"/>
                <a:lumOff val="50000"/>
              </a:schemeClr>
            </a:gs>
          </a:gsLst>
          <a:lin ang="4800000" scaled="0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 b="1"/>
            <a:t>Filtrage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444500</xdr:colOff>
      <xdr:row>36</xdr:row>
      <xdr:rowOff>107950</xdr:rowOff>
    </xdr:from>
    <xdr:to>
      <xdr:col>8</xdr:col>
      <xdr:colOff>292100</xdr:colOff>
      <xdr:row>45</xdr:row>
      <xdr:rowOff>142875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866C5EC8-1FD9-47A2-932F-6C6D9EB10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304800</xdr:colOff>
      <xdr:row>61</xdr:row>
      <xdr:rowOff>165100</xdr:rowOff>
    </xdr:from>
    <xdr:to>
      <xdr:col>7</xdr:col>
      <xdr:colOff>139700</xdr:colOff>
      <xdr:row>71</xdr:row>
      <xdr:rowOff>22224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723E30A9-7E8D-46CA-9EA0-4C0313D57D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330200</xdr:colOff>
      <xdr:row>87</xdr:row>
      <xdr:rowOff>120650</xdr:rowOff>
    </xdr:from>
    <xdr:to>
      <xdr:col>8</xdr:col>
      <xdr:colOff>254000</xdr:colOff>
      <xdr:row>96</xdr:row>
      <xdr:rowOff>180974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77881731-6185-4569-BC3D-0DEC3AAE5F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152400</xdr:colOff>
      <xdr:row>112</xdr:row>
      <xdr:rowOff>146050</xdr:rowOff>
    </xdr:from>
    <xdr:to>
      <xdr:col>7</xdr:col>
      <xdr:colOff>749300</xdr:colOff>
      <xdr:row>122</xdr:row>
      <xdr:rowOff>161924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47CBC35B-8726-4EC6-B515-AD3C6272CF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292100</xdr:colOff>
      <xdr:row>138</xdr:row>
      <xdr:rowOff>63500</xdr:rowOff>
    </xdr:from>
    <xdr:to>
      <xdr:col>13</xdr:col>
      <xdr:colOff>615950</xdr:colOff>
      <xdr:row>147</xdr:row>
      <xdr:rowOff>142874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71D03CCA-BC08-4676-B981-6D6FCB93EE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5</xdr:col>
      <xdr:colOff>812800</xdr:colOff>
      <xdr:row>147</xdr:row>
      <xdr:rowOff>82550</xdr:rowOff>
    </xdr:from>
    <xdr:to>
      <xdr:col>7</xdr:col>
      <xdr:colOff>381000</xdr:colOff>
      <xdr:row>155</xdr:row>
      <xdr:rowOff>155575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Year">
              <a:extLst>
                <a:ext uri="{FF2B5EF4-FFF2-40B4-BE49-F238E27FC236}">
                  <a16:creationId xmlns:a16="http://schemas.microsoft.com/office/drawing/2014/main" id="{9C4B34FA-9540-4F09-900D-0B97897E34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21200" y="27152600"/>
              <a:ext cx="1143000" cy="1546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723900</xdr:colOff>
      <xdr:row>155</xdr:row>
      <xdr:rowOff>177800</xdr:rowOff>
    </xdr:from>
    <xdr:to>
      <xdr:col>13</xdr:col>
      <xdr:colOff>393700</xdr:colOff>
      <xdr:row>162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Segment">
              <a:extLst>
                <a:ext uri="{FF2B5EF4-FFF2-40B4-BE49-F238E27FC236}">
                  <a16:creationId xmlns:a16="http://schemas.microsoft.com/office/drawing/2014/main" id="{B95146E5-AAB1-422B-8912-D1A5D7812A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55100" y="28721050"/>
              <a:ext cx="1193800" cy="1216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158750</xdr:colOff>
      <xdr:row>150</xdr:row>
      <xdr:rowOff>12700</xdr:rowOff>
    </xdr:from>
    <xdr:to>
      <xdr:col>9</xdr:col>
      <xdr:colOff>533400</xdr:colOff>
      <xdr:row>157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Region">
              <a:extLst>
                <a:ext uri="{FF2B5EF4-FFF2-40B4-BE49-F238E27FC236}">
                  <a16:creationId xmlns:a16="http://schemas.microsoft.com/office/drawing/2014/main" id="{A43667C0-34DF-4587-BF50-983F7747A8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03950" y="27635200"/>
              <a:ext cx="1136650" cy="1323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0</xdr:row>
      <xdr:rowOff>127000</xdr:rowOff>
    </xdr:from>
    <xdr:to>
      <xdr:col>10</xdr:col>
      <xdr:colOff>63500</xdr:colOff>
      <xdr:row>15</xdr:row>
      <xdr:rowOff>107950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4EBB790E-1961-4A91-9D03-CC80A9A13C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177800</xdr:rowOff>
    </xdr:from>
    <xdr:to>
      <xdr:col>12</xdr:col>
      <xdr:colOff>139700</xdr:colOff>
      <xdr:row>16</xdr:row>
      <xdr:rowOff>79375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phique 2">
              <a:extLst>
                <a:ext uri="{FF2B5EF4-FFF2-40B4-BE49-F238E27FC236}">
                  <a16:creationId xmlns:a16="http://schemas.microsoft.com/office/drawing/2014/main" id="{22CF5FA9-19CC-4734-8154-2D091F3CE8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88000" y="361950"/>
              <a:ext cx="4616450" cy="2663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412750</xdr:colOff>
      <xdr:row>1</xdr:row>
      <xdr:rowOff>95250</xdr:rowOff>
    </xdr:from>
    <xdr:to>
      <xdr:col>9</xdr:col>
      <xdr:colOff>412750</xdr:colOff>
      <xdr:row>16</xdr:row>
      <xdr:rowOff>76200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46C1E2E0-0E41-4C85-87AB-F560F8781E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20</xdr:row>
      <xdr:rowOff>0</xdr:rowOff>
    </xdr:from>
    <xdr:to>
      <xdr:col>9</xdr:col>
      <xdr:colOff>0</xdr:colOff>
      <xdr:row>34</xdr:row>
      <xdr:rowOff>165100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600AD3DD-65F0-4893-A10E-6944C2DBBE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21</xdr:row>
      <xdr:rowOff>0</xdr:rowOff>
    </xdr:from>
    <xdr:to>
      <xdr:col>12</xdr:col>
      <xdr:colOff>0</xdr:colOff>
      <xdr:row>35</xdr:row>
      <xdr:rowOff>165100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Graphique 2">
              <a:extLst>
                <a:ext uri="{FF2B5EF4-FFF2-40B4-BE49-F238E27FC236}">
                  <a16:creationId xmlns:a16="http://schemas.microsoft.com/office/drawing/2014/main" id="{B61F6D20-1854-44E7-90C8-6CEBD29493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43650" y="38671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95.834896412038" createdVersion="7" refreshedVersion="7" minRefreshableVersion="3" recordCount="9994" xr:uid="{950FC196-AC6B-4D74-AF44-44718D833C6A}">
  <cacheSource type="worksheet">
    <worksheetSource name="Table_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 base="3">
        <rangePr groupBy="months" startDate="2011-01-04T00:00:00" endDate="2015-01-01T00:00:00"/>
        <groupItems count="14">
          <s v="&lt;04/01/2011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1/01/2015"/>
        </groupItems>
      </fieldGroup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rofit Margin" numFmtId="0">
      <sharedItems containsSemiMixedTypes="0" containsString="0" containsNumber="1" minValue="-2.7500000000000013" maxValue="0.5"/>
    </cacheField>
    <cacheField name="Trimestres" numFmtId="0" databaseField="0">
      <fieldGroup base="3">
        <rangePr groupBy="quarters" startDate="2011-01-04T00:00:00" endDate="2015-01-01T00:00:00"/>
        <groupItems count="6">
          <s v="&lt;04/01/2011"/>
          <s v="Trimestre1"/>
          <s v="Trimestre2"/>
          <s v="Trimestre3"/>
          <s v="Trimestre4"/>
          <s v="&gt;01/01/2015"/>
        </groupItems>
      </fieldGroup>
    </cacheField>
    <cacheField name="Années" numFmtId="0" databaseField="0">
      <fieldGroup base="3">
        <rangePr groupBy="years" startDate="2011-01-04T00:00:00" endDate="2015-01-01T00:00:00"/>
        <groupItems count="7">
          <s v="&lt;04/01/2011"/>
          <s v="2011"/>
          <s v="2012"/>
          <s v="2013"/>
          <s v="2014"/>
          <s v="2015"/>
          <s v="&gt;01/01/2015"/>
        </groupItems>
      </fieldGroup>
    </cacheField>
  </cacheFields>
  <extLst>
    <ext xmlns:x14="http://schemas.microsoft.com/office/spreadsheetml/2009/9/main" uri="{725AE2AE-9491-48be-B2B4-4EB974FC3084}">
      <x14:pivotCacheDefinition pivotCacheId="203329270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x v="0"/>
    <x v="0"/>
    <d v="2013-11-12T00:00:00"/>
    <s v="Second Class"/>
    <s v="CG-12520"/>
    <s v="Claire Gute"/>
    <x v="0"/>
    <s v="United States"/>
    <x v="0"/>
    <x v="0"/>
    <n v="42420"/>
    <x v="0"/>
    <s v="FUR-BO-10001798"/>
    <x v="0"/>
    <x v="0"/>
    <s v="Bush Somerset Collection Bookcase"/>
    <n v="261.95999999999998"/>
    <n v="2"/>
    <n v="0"/>
    <n v="41.913600000000002"/>
    <n v="0.16000000000000003"/>
  </r>
  <r>
    <n v="2"/>
    <s v="CA-2013-152156"/>
    <x v="0"/>
    <x v="0"/>
    <d v="2013-11-12T00:00:00"/>
    <s v="Second Class"/>
    <s v="CG-12520"/>
    <s v="Claire Gute"/>
    <x v="0"/>
    <s v="United States"/>
    <x v="0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n v="0.3"/>
  </r>
  <r>
    <n v="3"/>
    <s v="CA-2013-138688"/>
    <x v="0"/>
    <x v="1"/>
    <d v="2013-06-17T00:00:00"/>
    <s v="Second Class"/>
    <s v="DV-13045"/>
    <s v="Darrin Van Huff"/>
    <x v="1"/>
    <s v="United States"/>
    <x v="1"/>
    <x v="1"/>
    <n v="90036"/>
    <x v="1"/>
    <s v="OFF-LA-10000240"/>
    <x v="1"/>
    <x v="2"/>
    <s v="Self-Adhesive Address Labels for Typewriters by Universal"/>
    <n v="14.62"/>
    <n v="2"/>
    <n v="0"/>
    <n v="6.8713999999999995"/>
    <n v="0.47"/>
  </r>
  <r>
    <n v="4"/>
    <s v="US-2012-108966"/>
    <x v="1"/>
    <x v="2"/>
    <d v="2012-10-18T00:00:00"/>
    <s v="Standard Class"/>
    <s v="SO-20335"/>
    <s v="Sean O'Donnell"/>
    <x v="0"/>
    <s v="United States"/>
    <x v="2"/>
    <x v="2"/>
    <n v="33311"/>
    <x v="0"/>
    <s v="FUR-TA-10000577"/>
    <x v="0"/>
    <x v="3"/>
    <s v="Bretford CR4500 Series Slim Rectangular Table"/>
    <n v="957.57749999999999"/>
    <n v="5"/>
    <n v="0.45"/>
    <n v="-383.03100000000006"/>
    <n v="-0.40000000000000008"/>
  </r>
  <r>
    <n v="5"/>
    <s v="US-2012-108966"/>
    <x v="1"/>
    <x v="2"/>
    <d v="2012-10-18T00:00:00"/>
    <s v="Standard Class"/>
    <s v="SO-20335"/>
    <s v="Sean O'Donnell"/>
    <x v="0"/>
    <s v="United States"/>
    <x v="2"/>
    <x v="2"/>
    <n v="33311"/>
    <x v="0"/>
    <s v="OFF-ST-10000760"/>
    <x v="1"/>
    <x v="4"/>
    <s v="Eldon Fold 'N Roll Cart System"/>
    <n v="22.368000000000002"/>
    <n v="2"/>
    <n v="0.2"/>
    <n v="2.5163999999999991"/>
    <n v="0.11249999999999995"/>
  </r>
  <r>
    <n v="6"/>
    <s v="CA-2011-115812"/>
    <x v="2"/>
    <x v="3"/>
    <d v="2011-06-14T00:00:00"/>
    <s v="Standard Class"/>
    <s v="BH-11710"/>
    <s v="Brosina Hoffman"/>
    <x v="0"/>
    <s v="United States"/>
    <x v="1"/>
    <x v="1"/>
    <n v="90032"/>
    <x v="1"/>
    <s v="FUR-FU-10001487"/>
    <x v="0"/>
    <x v="5"/>
    <s v="Eldon Expressions Wood and Plastic Desk Accessories, Cherry Wood"/>
    <n v="48.86"/>
    <n v="7"/>
    <n v="0"/>
    <n v="14.169399999999996"/>
    <n v="0.28999999999999992"/>
  </r>
  <r>
    <n v="7"/>
    <s v="CA-2011-115812"/>
    <x v="2"/>
    <x v="3"/>
    <d v="2011-06-14T00:00:00"/>
    <s v="Standard Class"/>
    <s v="BH-11710"/>
    <s v="Brosina Hoffman"/>
    <x v="0"/>
    <s v="United States"/>
    <x v="1"/>
    <x v="1"/>
    <n v="90032"/>
    <x v="1"/>
    <s v="OFF-AR-10002833"/>
    <x v="1"/>
    <x v="6"/>
    <s v="Newell 322"/>
    <n v="7.28"/>
    <n v="4"/>
    <n v="0"/>
    <n v="1.9656000000000002"/>
    <n v="0.27"/>
  </r>
  <r>
    <n v="8"/>
    <s v="CA-2011-115812"/>
    <x v="2"/>
    <x v="3"/>
    <d v="2011-06-14T00:00:00"/>
    <s v="Standard Class"/>
    <s v="BH-11710"/>
    <s v="Brosina Hoffman"/>
    <x v="0"/>
    <s v="United States"/>
    <x v="1"/>
    <x v="1"/>
    <n v="90032"/>
    <x v="1"/>
    <s v="TEC-PH-10002275"/>
    <x v="2"/>
    <x v="7"/>
    <s v="Mitel 5320 IP Phone VoIP phone"/>
    <n v="907.15200000000004"/>
    <n v="6"/>
    <n v="0.2"/>
    <n v="90.715200000000038"/>
    <n v="0.10000000000000003"/>
  </r>
  <r>
    <n v="9"/>
    <s v="CA-2011-115812"/>
    <x v="2"/>
    <x v="3"/>
    <d v="2011-06-14T00:00:00"/>
    <s v="Standard Class"/>
    <s v="BH-11710"/>
    <s v="Brosina Hoffman"/>
    <x v="0"/>
    <s v="United States"/>
    <x v="1"/>
    <x v="1"/>
    <n v="90032"/>
    <x v="1"/>
    <s v="OFF-BI-10003910"/>
    <x v="1"/>
    <x v="8"/>
    <s v="DXL Angle-View Binders with Locking Rings by Samsill"/>
    <n v="18.504000000000001"/>
    <n v="3"/>
    <n v="0.2"/>
    <n v="5.7824999999999998"/>
    <n v="0.31249999999999994"/>
  </r>
  <r>
    <n v="10"/>
    <s v="CA-2011-115812"/>
    <x v="2"/>
    <x v="3"/>
    <d v="2011-06-14T00:00:00"/>
    <s v="Standard Class"/>
    <s v="BH-11710"/>
    <s v="Brosina Hoffman"/>
    <x v="0"/>
    <s v="United States"/>
    <x v="1"/>
    <x v="1"/>
    <n v="90032"/>
    <x v="1"/>
    <s v="OFF-AP-10002892"/>
    <x v="1"/>
    <x v="9"/>
    <s v="Belkin F5C206VTEL 6 Outlet Surge"/>
    <n v="114.9"/>
    <n v="5"/>
    <n v="0"/>
    <n v="34.469999999999992"/>
    <n v="0.29999999999999993"/>
  </r>
  <r>
    <n v="11"/>
    <s v="CA-2011-115812"/>
    <x v="2"/>
    <x v="3"/>
    <d v="2011-06-14T00:00:00"/>
    <s v="Standard Class"/>
    <s v="BH-11710"/>
    <s v="Brosina Hoffman"/>
    <x v="0"/>
    <s v="United States"/>
    <x v="1"/>
    <x v="1"/>
    <n v="90032"/>
    <x v="1"/>
    <s v="FUR-TA-10001539"/>
    <x v="0"/>
    <x v="3"/>
    <s v="Chromcraft Rectangular Conference Tables"/>
    <n v="1706.1840000000002"/>
    <n v="9"/>
    <n v="0.2"/>
    <n v="85.309199999999805"/>
    <n v="4.9999999999999878E-2"/>
  </r>
  <r>
    <n v="12"/>
    <s v="CA-2011-115812"/>
    <x v="2"/>
    <x v="3"/>
    <d v="2011-06-14T00:00:00"/>
    <s v="Standard Class"/>
    <s v="BH-11710"/>
    <s v="Brosina Hoffman"/>
    <x v="0"/>
    <s v="United States"/>
    <x v="1"/>
    <x v="1"/>
    <n v="90032"/>
    <x v="1"/>
    <s v="TEC-PH-10002033"/>
    <x v="2"/>
    <x v="7"/>
    <s v="Konftel 250 Conference phone - Charcoal black"/>
    <n v="911.42399999999998"/>
    <n v="4"/>
    <n v="0.2"/>
    <n v="68.356800000000021"/>
    <n v="7.5000000000000025E-2"/>
  </r>
  <r>
    <n v="13"/>
    <s v="CA-2014-114412"/>
    <x v="3"/>
    <x v="4"/>
    <d v="2014-04-21T00:00:00"/>
    <s v="Standard Class"/>
    <s v="AA-10480"/>
    <s v="Andrew Allen"/>
    <x v="0"/>
    <s v="United States"/>
    <x v="3"/>
    <x v="3"/>
    <n v="28027"/>
    <x v="0"/>
    <s v="OFF-PA-10002365"/>
    <x v="1"/>
    <x v="10"/>
    <s v="Xerox 1967"/>
    <n v="15.552000000000003"/>
    <n v="3"/>
    <n v="0.2"/>
    <n v="5.4432"/>
    <n v="0.34999999999999992"/>
  </r>
  <r>
    <n v="14"/>
    <s v="CA-2013-161389"/>
    <x v="0"/>
    <x v="5"/>
    <d v="2013-12-11T00:00:00"/>
    <s v="Standard Class"/>
    <s v="IM-15070"/>
    <s v="Irene Maddox"/>
    <x v="0"/>
    <s v="United States"/>
    <x v="4"/>
    <x v="4"/>
    <n v="98103"/>
    <x v="1"/>
    <s v="OFF-BI-10003656"/>
    <x v="1"/>
    <x v="8"/>
    <s v="Fellowes PB200 Plastic Comb Binding Machine"/>
    <n v="407.97600000000006"/>
    <n v="3"/>
    <n v="0.2"/>
    <n v="132.59219999999993"/>
    <n v="0.32499999999999979"/>
  </r>
  <r>
    <n v="15"/>
    <s v="US-2012-118983"/>
    <x v="1"/>
    <x v="6"/>
    <d v="2012-11-26T00:00:00"/>
    <s v="Standard Class"/>
    <s v="HP-14815"/>
    <s v="Harold Pawlan"/>
    <x v="2"/>
    <s v="United States"/>
    <x v="5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n v="-1.8000000000000003"/>
  </r>
  <r>
    <n v="16"/>
    <s v="US-2012-118983"/>
    <x v="1"/>
    <x v="6"/>
    <d v="2012-11-26T00:00:00"/>
    <s v="Standard Class"/>
    <s v="HP-14815"/>
    <s v="Harold Pawlan"/>
    <x v="2"/>
    <s v="United States"/>
    <x v="5"/>
    <x v="5"/>
    <n v="76106"/>
    <x v="2"/>
    <s v="OFF-BI-10000756"/>
    <x v="1"/>
    <x v="8"/>
    <s v="Storex DuraTech Recycled Plastic Frosted Binders"/>
    <n v="2.5439999999999996"/>
    <n v="3"/>
    <n v="0.8"/>
    <n v="-3.8160000000000016"/>
    <n v="-1.5000000000000009"/>
  </r>
  <r>
    <n v="17"/>
    <s v="CA-2011-105893"/>
    <x v="2"/>
    <x v="7"/>
    <d v="2011-11-18T00:00:00"/>
    <s v="Standard Class"/>
    <s v="PK-19075"/>
    <s v="Pete Kriz"/>
    <x v="0"/>
    <s v="United States"/>
    <x v="6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n v="1.9999999999999997E-2"/>
  </r>
  <r>
    <n v="18"/>
    <s v="CA-2011-167164"/>
    <x v="2"/>
    <x v="8"/>
    <d v="2011-05-15T00:00:00"/>
    <s v="Second Class"/>
    <s v="AG-10270"/>
    <s v="Alejandro Grove"/>
    <x v="0"/>
    <s v="United States"/>
    <x v="7"/>
    <x v="7"/>
    <n v="84084"/>
    <x v="1"/>
    <s v="OFF-ST-10000107"/>
    <x v="1"/>
    <x v="4"/>
    <s v="Fellowes Super Stor/Drawer"/>
    <n v="55.5"/>
    <n v="2"/>
    <n v="0"/>
    <n v="9.9899999999999949"/>
    <n v="0.17999999999999991"/>
  </r>
  <r>
    <n v="19"/>
    <s v="CA-2011-143336"/>
    <x v="2"/>
    <x v="9"/>
    <d v="2011-09-01T00:00:00"/>
    <s v="Second Class"/>
    <s v="ZD-21925"/>
    <s v="Zuschuss Donatelli"/>
    <x v="0"/>
    <s v="United States"/>
    <x v="8"/>
    <x v="1"/>
    <n v="94109"/>
    <x v="1"/>
    <s v="OFF-AR-10003056"/>
    <x v="1"/>
    <x v="6"/>
    <s v="Newell 341"/>
    <n v="8.56"/>
    <n v="2"/>
    <n v="0"/>
    <n v="2.4823999999999993"/>
    <n v="0.28999999999999992"/>
  </r>
  <r>
    <n v="20"/>
    <s v="CA-2011-143336"/>
    <x v="2"/>
    <x v="9"/>
    <d v="2011-09-01T00:00:00"/>
    <s v="Second Class"/>
    <s v="ZD-21925"/>
    <s v="Zuschuss Donatelli"/>
    <x v="0"/>
    <s v="United States"/>
    <x v="8"/>
    <x v="1"/>
    <n v="94109"/>
    <x v="1"/>
    <s v="TEC-PH-10001949"/>
    <x v="2"/>
    <x v="7"/>
    <s v="Cisco SPA 501G IP Phone"/>
    <n v="213.48000000000002"/>
    <n v="3"/>
    <n v="0.2"/>
    <n v="16.010999999999981"/>
    <n v="7.49999999999999E-2"/>
  </r>
  <r>
    <n v="21"/>
    <s v="CA-2011-143336"/>
    <x v="2"/>
    <x v="9"/>
    <d v="2011-09-01T00:00:00"/>
    <s v="Second Class"/>
    <s v="ZD-21925"/>
    <s v="Zuschuss Donatelli"/>
    <x v="0"/>
    <s v="United States"/>
    <x v="8"/>
    <x v="1"/>
    <n v="94109"/>
    <x v="1"/>
    <s v="OFF-BI-10002215"/>
    <x v="1"/>
    <x v="8"/>
    <s v="Wilson Jones Hanging View Binder, White, 1&quot;"/>
    <n v="22.72"/>
    <n v="4"/>
    <n v="0.2"/>
    <n v="7.3839999999999986"/>
    <n v="0.32499999999999996"/>
  </r>
  <r>
    <n v="22"/>
    <s v="CA-2013-137330"/>
    <x v="0"/>
    <x v="10"/>
    <d v="2013-12-14T00:00:00"/>
    <s v="Standard Class"/>
    <s v="KB-16585"/>
    <s v="Ken Black"/>
    <x v="1"/>
    <s v="United States"/>
    <x v="9"/>
    <x v="8"/>
    <n v="68025"/>
    <x v="2"/>
    <s v="OFF-AR-10000246"/>
    <x v="1"/>
    <x v="6"/>
    <s v="Newell 318"/>
    <n v="19.459999999999997"/>
    <n v="7"/>
    <n v="0"/>
    <n v="5.0595999999999997"/>
    <n v="0.26"/>
  </r>
  <r>
    <n v="23"/>
    <s v="CA-2013-137330"/>
    <x v="0"/>
    <x v="10"/>
    <d v="2013-12-14T00:00:00"/>
    <s v="Standard Class"/>
    <s v="KB-16585"/>
    <s v="Ken Black"/>
    <x v="1"/>
    <s v="United States"/>
    <x v="9"/>
    <x v="8"/>
    <n v="68025"/>
    <x v="2"/>
    <s v="OFF-AP-10001492"/>
    <x v="1"/>
    <x v="9"/>
    <s v="Acco Six-Outlet Power Strip, 4' Cord Length"/>
    <n v="60.339999999999996"/>
    <n v="7"/>
    <n v="0"/>
    <n v="15.688400000000001"/>
    <n v="0.26000000000000006"/>
  </r>
  <r>
    <n v="24"/>
    <s v="US-2014-156909"/>
    <x v="3"/>
    <x v="11"/>
    <d v="2014-07-19T00:00:00"/>
    <s v="Second Class"/>
    <s v="SF-20065"/>
    <s v="Sandra Flanagan"/>
    <x v="0"/>
    <s v="United States"/>
    <x v="10"/>
    <x v="9"/>
    <n v="19140"/>
    <x v="3"/>
    <s v="FUR-CH-10002774"/>
    <x v="0"/>
    <x v="1"/>
    <s v="Global Deluxe Stacking Chair, Gray"/>
    <n v="71.371999999999986"/>
    <n v="2"/>
    <n v="0.3"/>
    <n v="-1.0196000000000005"/>
    <n v="-1.4285714285714296E-2"/>
  </r>
  <r>
    <n v="25"/>
    <s v="CA-2012-106320"/>
    <x v="1"/>
    <x v="12"/>
    <d v="2012-09-30T00:00:00"/>
    <s v="Standard Class"/>
    <s v="EB-13870"/>
    <s v="Emily Burns"/>
    <x v="0"/>
    <s v="United States"/>
    <x v="11"/>
    <x v="7"/>
    <n v="84057"/>
    <x v="1"/>
    <s v="FUR-TA-10000577"/>
    <x v="0"/>
    <x v="3"/>
    <s v="Bretford CR4500 Series Slim Rectangular Table"/>
    <n v="1044.6299999999999"/>
    <n v="3"/>
    <n v="0"/>
    <n v="240.26490000000001"/>
    <n v="0.23000000000000004"/>
  </r>
  <r>
    <n v="26"/>
    <s v="CA-2013-121755"/>
    <x v="0"/>
    <x v="13"/>
    <d v="2013-01-20T00:00:00"/>
    <s v="Second Class"/>
    <s v="EH-13945"/>
    <s v="Eric Hoffmann"/>
    <x v="0"/>
    <s v="United States"/>
    <x v="1"/>
    <x v="1"/>
    <n v="90049"/>
    <x v="1"/>
    <s v="OFF-BI-10001634"/>
    <x v="1"/>
    <x v="8"/>
    <s v="Wilson Jones Active Use Binders"/>
    <n v="11.648000000000001"/>
    <n v="2"/>
    <n v="0.2"/>
    <n v="4.2224000000000004"/>
    <n v="0.36249999999999999"/>
  </r>
  <r>
    <n v="27"/>
    <s v="CA-2013-121755"/>
    <x v="0"/>
    <x v="13"/>
    <d v="2013-01-20T00:00:00"/>
    <s v="Second Class"/>
    <s v="EH-13945"/>
    <s v="Eric Hoffmann"/>
    <x v="0"/>
    <s v="United States"/>
    <x v="1"/>
    <x v="1"/>
    <n v="90049"/>
    <x v="1"/>
    <s v="TEC-AC-10003027"/>
    <x v="2"/>
    <x v="11"/>
    <s v="Imation 8GB Mini TravelDrive USB 2.0 Flash Drive"/>
    <n v="90.570000000000007"/>
    <n v="3"/>
    <n v="0"/>
    <n v="11.774100000000004"/>
    <n v="0.13000000000000003"/>
  </r>
  <r>
    <n v="28"/>
    <s v="US-2012-150630"/>
    <x v="1"/>
    <x v="14"/>
    <d v="2012-09-21T00:00:00"/>
    <s v="Standard Class"/>
    <s v="TB-21520"/>
    <s v="Tracy Blumstein"/>
    <x v="0"/>
    <s v="United States"/>
    <x v="10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n v="-0.53999999999999992"/>
  </r>
  <r>
    <n v="29"/>
    <s v="US-2012-150630"/>
    <x v="1"/>
    <x v="14"/>
    <d v="2012-09-21T00:00:00"/>
    <s v="Standard Class"/>
    <s v="TB-21520"/>
    <s v="Tracy Blumstein"/>
    <x v="0"/>
    <s v="United States"/>
    <x v="10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n v="-0.73333333333333317"/>
  </r>
  <r>
    <n v="30"/>
    <s v="US-2012-150630"/>
    <x v="1"/>
    <x v="14"/>
    <d v="2012-09-21T00:00:00"/>
    <s v="Standard Class"/>
    <s v="TB-21520"/>
    <s v="Tracy Blumstein"/>
    <x v="0"/>
    <s v="United States"/>
    <x v="10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n v="0.12499999999999992"/>
  </r>
  <r>
    <n v="31"/>
    <s v="US-2012-150630"/>
    <x v="1"/>
    <x v="14"/>
    <d v="2012-09-21T00:00:00"/>
    <s v="Standard Class"/>
    <s v="TB-21520"/>
    <s v="Tracy Blumstein"/>
    <x v="0"/>
    <s v="United States"/>
    <x v="10"/>
    <x v="9"/>
    <n v="19140"/>
    <x v="3"/>
    <s v="OFF-EN-10001509"/>
    <x v="1"/>
    <x v="12"/>
    <s v="Poly String Tie Envelopes"/>
    <n v="3.2640000000000002"/>
    <n v="2"/>
    <n v="0.2"/>
    <n v="1.1015999999999997"/>
    <n v="0.33749999999999986"/>
  </r>
  <r>
    <n v="32"/>
    <s v="US-2012-150630"/>
    <x v="1"/>
    <x v="14"/>
    <d v="2012-09-21T00:00:00"/>
    <s v="Standard Class"/>
    <s v="TB-21520"/>
    <s v="Tracy Blumstein"/>
    <x v="0"/>
    <s v="United States"/>
    <x v="10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n v="0.11249999999999986"/>
  </r>
  <r>
    <n v="33"/>
    <s v="US-2012-150630"/>
    <x v="1"/>
    <x v="14"/>
    <d v="2012-09-21T00:00:00"/>
    <s v="Standard Class"/>
    <s v="TB-21520"/>
    <s v="Tracy Blumstein"/>
    <x v="0"/>
    <s v="United States"/>
    <x v="10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n v="-0.83333333333333315"/>
  </r>
  <r>
    <n v="34"/>
    <s v="US-2012-150630"/>
    <x v="1"/>
    <x v="14"/>
    <d v="2012-09-21T00:00:00"/>
    <s v="Standard Class"/>
    <s v="TB-21520"/>
    <s v="Tracy Blumstein"/>
    <x v="0"/>
    <s v="United States"/>
    <x v="10"/>
    <x v="9"/>
    <n v="19140"/>
    <x v="3"/>
    <s v="OFF-AR-10001683"/>
    <x v="1"/>
    <x v="6"/>
    <s v="Lumber Crayons"/>
    <n v="15.76"/>
    <n v="2"/>
    <n v="0.2"/>
    <n v="3.5460000000000007"/>
    <n v="0.22500000000000006"/>
  </r>
  <r>
    <n v="35"/>
    <s v="CA-2014-107727"/>
    <x v="3"/>
    <x v="15"/>
    <d v="2014-10-24T00:00:00"/>
    <s v="Second Class"/>
    <s v="MA-17560"/>
    <s v="Matt Abelman"/>
    <x v="2"/>
    <s v="United States"/>
    <x v="12"/>
    <x v="5"/>
    <n v="77095"/>
    <x v="2"/>
    <s v="OFF-PA-10000249"/>
    <x v="1"/>
    <x v="10"/>
    <s v="Staples"/>
    <n v="29.472000000000001"/>
    <n v="3"/>
    <n v="0.2"/>
    <n v="9.9467999999999979"/>
    <n v="0.33749999999999991"/>
  </r>
  <r>
    <n v="36"/>
    <s v="CA-2013-117590"/>
    <x v="0"/>
    <x v="16"/>
    <d v="2013-12-11T00:00:00"/>
    <s v="First Class"/>
    <s v="GH-14485"/>
    <s v="Gene Hale"/>
    <x v="1"/>
    <s v="United States"/>
    <x v="13"/>
    <x v="5"/>
    <n v="75080"/>
    <x v="2"/>
    <s v="TEC-PH-10004977"/>
    <x v="2"/>
    <x v="7"/>
    <s v="GE 30524EE4"/>
    <n v="1097.5440000000003"/>
    <n v="7"/>
    <n v="0.2"/>
    <n v="123.47369999999989"/>
    <n v="0.11249999999999986"/>
  </r>
  <r>
    <n v="37"/>
    <s v="CA-2013-117590"/>
    <x v="0"/>
    <x v="16"/>
    <d v="2013-12-11T00:00:00"/>
    <s v="First Class"/>
    <s v="GH-14485"/>
    <s v="Gene Hale"/>
    <x v="1"/>
    <s v="United States"/>
    <x v="13"/>
    <x v="5"/>
    <n v="75080"/>
    <x v="2"/>
    <s v="FUR-FU-10003664"/>
    <x v="0"/>
    <x v="5"/>
    <s v="Electrix Architect's Clamp-On Swing Arm Lamp, Black"/>
    <n v="190.92"/>
    <n v="5"/>
    <n v="0.6"/>
    <n v="-147.96300000000002"/>
    <n v="-0.77500000000000013"/>
  </r>
  <r>
    <n v="38"/>
    <s v="CA-2012-117415"/>
    <x v="1"/>
    <x v="17"/>
    <d v="2012-12-31T00:00:00"/>
    <s v="Standard Class"/>
    <s v="SN-20710"/>
    <s v="Steve Nguyen"/>
    <x v="2"/>
    <s v="United States"/>
    <x v="12"/>
    <x v="5"/>
    <n v="77041"/>
    <x v="2"/>
    <s v="OFF-EN-10002986"/>
    <x v="1"/>
    <x v="12"/>
    <s v="#10-4 1/8&quot; x 9 1/2&quot; Premium Diagonal Seam Envelopes"/>
    <n v="113.328"/>
    <n v="9"/>
    <n v="0.2"/>
    <n v="35.414999999999999"/>
    <n v="0.3125"/>
  </r>
  <r>
    <n v="39"/>
    <s v="CA-2012-117415"/>
    <x v="1"/>
    <x v="17"/>
    <d v="2012-12-31T00:00:00"/>
    <s v="Standard Class"/>
    <s v="SN-20710"/>
    <s v="Steve Nguyen"/>
    <x v="2"/>
    <s v="United States"/>
    <x v="12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n v="-8.8235294117647092E-2"/>
  </r>
  <r>
    <n v="40"/>
    <s v="CA-2012-117415"/>
    <x v="1"/>
    <x v="17"/>
    <d v="2012-12-31T00:00:00"/>
    <s v="Standard Class"/>
    <s v="SN-20710"/>
    <s v="Steve Nguyen"/>
    <x v="2"/>
    <s v="United States"/>
    <x v="12"/>
    <x v="5"/>
    <n v="77041"/>
    <x v="2"/>
    <s v="FUR-CH-10004218"/>
    <x v="0"/>
    <x v="1"/>
    <s v="Global Fabric Manager's Chair, Dark Gray"/>
    <n v="212.05799999999999"/>
    <n v="3"/>
    <n v="0.3"/>
    <n v="-15.146999999999991"/>
    <n v="-7.1428571428571397E-2"/>
  </r>
  <r>
    <n v="41"/>
    <s v="CA-2012-117415"/>
    <x v="1"/>
    <x v="17"/>
    <d v="2012-12-31T00:00:00"/>
    <s v="Standard Class"/>
    <s v="SN-20710"/>
    <s v="Steve Nguyen"/>
    <x v="2"/>
    <s v="United States"/>
    <x v="12"/>
    <x v="5"/>
    <n v="77041"/>
    <x v="2"/>
    <s v="TEC-PH-10000486"/>
    <x v="2"/>
    <x v="7"/>
    <s v="Plantronics HL10 Handset Lifter"/>
    <n v="371.16800000000001"/>
    <n v="4"/>
    <n v="0.2"/>
    <n v="41.756399999999957"/>
    <n v="0.11249999999999988"/>
  </r>
  <r>
    <n v="42"/>
    <s v="CA-2014-120999"/>
    <x v="3"/>
    <x v="18"/>
    <d v="2014-09-16T00:00:00"/>
    <s v="Standard Class"/>
    <s v="LC-16930"/>
    <s v="Linda Cazamias"/>
    <x v="1"/>
    <s v="United States"/>
    <x v="14"/>
    <x v="10"/>
    <n v="60540"/>
    <x v="2"/>
    <s v="TEC-PH-10004093"/>
    <x v="2"/>
    <x v="7"/>
    <s v="Panasonic Kx-TS550"/>
    <n v="147.16800000000001"/>
    <n v="4"/>
    <n v="0.2"/>
    <n v="16.556399999999996"/>
    <n v="0.11249999999999998"/>
  </r>
  <r>
    <n v="43"/>
    <s v="CA-2013-101343"/>
    <x v="0"/>
    <x v="19"/>
    <d v="2013-07-23T00:00:00"/>
    <s v="Standard Class"/>
    <s v="RA-19885"/>
    <s v="Ruben Ausman"/>
    <x v="1"/>
    <s v="United States"/>
    <x v="1"/>
    <x v="1"/>
    <n v="90049"/>
    <x v="1"/>
    <s v="OFF-ST-10003479"/>
    <x v="1"/>
    <x v="4"/>
    <s v="Eldon Base for stackable storage shelf, platinum"/>
    <n v="77.88"/>
    <n v="2"/>
    <n v="0"/>
    <n v="3.8939999999999912"/>
    <n v="4.9999999999999892E-2"/>
  </r>
  <r>
    <n v="44"/>
    <s v="CA-2014-139619"/>
    <x v="3"/>
    <x v="20"/>
    <d v="2014-09-24T00:00:00"/>
    <s v="Standard Class"/>
    <s v="ES-14080"/>
    <s v="Erin Smith"/>
    <x v="1"/>
    <s v="United States"/>
    <x v="15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n v="0.1000000000000001"/>
  </r>
  <r>
    <n v="45"/>
    <s v="CA-2013-118255"/>
    <x v="0"/>
    <x v="21"/>
    <d v="2013-03-14T00:00:00"/>
    <s v="First Class"/>
    <s v="ON-18715"/>
    <s v="Odella Nelson"/>
    <x v="1"/>
    <s v="United States"/>
    <x v="16"/>
    <x v="11"/>
    <n v="55122"/>
    <x v="2"/>
    <s v="TEC-AC-10000171"/>
    <x v="2"/>
    <x v="11"/>
    <s v="Verbatim 25 GB 6x Blu-ray Single Layer Recordable Disc, 25/Pack"/>
    <n v="45.98"/>
    <n v="2"/>
    <n v="0"/>
    <n v="19.7714"/>
    <n v="0.43000000000000005"/>
  </r>
  <r>
    <n v="46"/>
    <s v="CA-2013-118255"/>
    <x v="0"/>
    <x v="21"/>
    <d v="2013-03-14T00:00:00"/>
    <s v="First Class"/>
    <s v="ON-18715"/>
    <s v="Odella Nelson"/>
    <x v="1"/>
    <s v="United States"/>
    <x v="16"/>
    <x v="11"/>
    <n v="55122"/>
    <x v="2"/>
    <s v="OFF-BI-10003291"/>
    <x v="1"/>
    <x v="8"/>
    <s v="Wilson Jones Leather-Like Binders with DublLock Round Rings"/>
    <n v="17.46"/>
    <n v="2"/>
    <n v="0"/>
    <n v="8.2061999999999991"/>
    <n v="0.46999999999999992"/>
  </r>
  <r>
    <n v="47"/>
    <s v="CA-2011-146703"/>
    <x v="2"/>
    <x v="22"/>
    <d v="2011-10-25T00:00:00"/>
    <s v="Second Class"/>
    <s v="PO-18865"/>
    <s v="Patrick O'Donnell"/>
    <x v="0"/>
    <s v="United States"/>
    <x v="17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n v="3.9999999999999966E-2"/>
  </r>
  <r>
    <n v="48"/>
    <s v="CA-2013-169194"/>
    <x v="0"/>
    <x v="23"/>
    <d v="2013-06-26T00:00:00"/>
    <s v="Standard Class"/>
    <s v="LH-16900"/>
    <s v="Lena Hernandez"/>
    <x v="0"/>
    <s v="United States"/>
    <x v="18"/>
    <x v="13"/>
    <n v="19901"/>
    <x v="3"/>
    <s v="TEC-AC-10002167"/>
    <x v="2"/>
    <x v="11"/>
    <s v="Imation 8gb Micro Traveldrive Usb 2.0 Flash Drive"/>
    <n v="45"/>
    <n v="3"/>
    <n v="0"/>
    <n v="4.9500000000000011"/>
    <n v="0.11000000000000003"/>
  </r>
  <r>
    <n v="49"/>
    <s v="CA-2013-169194"/>
    <x v="0"/>
    <x v="23"/>
    <d v="2013-06-26T00:00:00"/>
    <s v="Standard Class"/>
    <s v="LH-16900"/>
    <s v="Lena Hernandez"/>
    <x v="0"/>
    <s v="United States"/>
    <x v="18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n v="0.28000000000000003"/>
  </r>
  <r>
    <n v="50"/>
    <s v="CA-2012-115742"/>
    <x v="1"/>
    <x v="24"/>
    <d v="2012-04-22T00:00:00"/>
    <s v="Standard Class"/>
    <s v="DP-13000"/>
    <s v="Darren Powers"/>
    <x v="0"/>
    <s v="United States"/>
    <x v="19"/>
    <x v="14"/>
    <n v="47150"/>
    <x v="2"/>
    <s v="OFF-BI-10004410"/>
    <x v="1"/>
    <x v="8"/>
    <s v="C-Line Peel &amp; Stick Add-On Filing Pockets, 8-3/4 x 5-1/8, 10/Pack"/>
    <n v="38.22"/>
    <n v="6"/>
    <n v="0"/>
    <n v="17.9634"/>
    <n v="0.47000000000000003"/>
  </r>
  <r>
    <n v="51"/>
    <s v="CA-2012-115742"/>
    <x v="1"/>
    <x v="24"/>
    <d v="2012-04-22T00:00:00"/>
    <s v="Standard Class"/>
    <s v="DP-13000"/>
    <s v="Darren Powers"/>
    <x v="0"/>
    <s v="United States"/>
    <x v="19"/>
    <x v="14"/>
    <n v="47150"/>
    <x v="2"/>
    <s v="OFF-LA-10002762"/>
    <x v="1"/>
    <x v="2"/>
    <s v="Avery 485"/>
    <n v="75.179999999999993"/>
    <n v="6"/>
    <n v="0"/>
    <n v="35.334599999999995"/>
    <n v="0.47"/>
  </r>
  <r>
    <n v="52"/>
    <s v="CA-2012-115742"/>
    <x v="1"/>
    <x v="24"/>
    <d v="2012-04-22T00:00:00"/>
    <s v="Standard Class"/>
    <s v="DP-13000"/>
    <s v="Darren Powers"/>
    <x v="0"/>
    <s v="United States"/>
    <x v="19"/>
    <x v="14"/>
    <n v="47150"/>
    <x v="2"/>
    <s v="FUR-FU-10001706"/>
    <x v="0"/>
    <x v="5"/>
    <s v="Longer-Life Soft White Bulbs"/>
    <n v="6.16"/>
    <n v="2"/>
    <n v="0"/>
    <n v="2.9567999999999999"/>
    <n v="0.48"/>
  </r>
  <r>
    <n v="53"/>
    <s v="CA-2012-115742"/>
    <x v="1"/>
    <x v="24"/>
    <d v="2012-04-22T00:00:00"/>
    <s v="Standard Class"/>
    <s v="DP-13000"/>
    <s v="Darren Powers"/>
    <x v="0"/>
    <s v="United States"/>
    <x v="19"/>
    <x v="14"/>
    <n v="47150"/>
    <x v="2"/>
    <s v="FUR-CH-10003061"/>
    <x v="0"/>
    <x v="1"/>
    <s v="Global Leather Task Chair, Black"/>
    <n v="89.99"/>
    <n v="1"/>
    <n v="0"/>
    <n v="17.098099999999988"/>
    <n v="0.18999999999999989"/>
  </r>
  <r>
    <n v="54"/>
    <s v="CA-2013-105816"/>
    <x v="0"/>
    <x v="25"/>
    <d v="2013-12-18T00:00:00"/>
    <s v="Standard Class"/>
    <s v="JM-15265"/>
    <s v="Janet Molinari"/>
    <x v="1"/>
    <s v="United States"/>
    <x v="20"/>
    <x v="15"/>
    <n v="10024"/>
    <x v="3"/>
    <s v="OFF-FA-10000304"/>
    <x v="1"/>
    <x v="13"/>
    <s v="Advantus Push Pins"/>
    <n v="15.260000000000002"/>
    <n v="7"/>
    <n v="0"/>
    <n v="6.2566000000000006"/>
    <n v="0.41"/>
  </r>
  <r>
    <n v="55"/>
    <s v="CA-2013-105816"/>
    <x v="0"/>
    <x v="25"/>
    <d v="2013-12-18T00:00:00"/>
    <s v="Standard Class"/>
    <s v="JM-15265"/>
    <s v="Janet Molinari"/>
    <x v="1"/>
    <s v="United States"/>
    <x v="20"/>
    <x v="15"/>
    <n v="10024"/>
    <x v="3"/>
    <s v="TEC-PH-10002447"/>
    <x v="2"/>
    <x v="7"/>
    <s v="AT&amp;T CL83451 4-Handset Telephone"/>
    <n v="1029.95"/>
    <n v="5"/>
    <n v="0"/>
    <n v="298.68549999999999"/>
    <n v="0.28999999999999998"/>
  </r>
  <r>
    <n v="56"/>
    <s v="CA-2013-111682"/>
    <x v="0"/>
    <x v="26"/>
    <d v="2013-06-19T00:00:00"/>
    <s v="First Class"/>
    <s v="TB-21055"/>
    <s v="Ted Butterfield"/>
    <x v="0"/>
    <s v="United States"/>
    <x v="21"/>
    <x v="15"/>
    <n v="12180"/>
    <x v="3"/>
    <s v="OFF-ST-10000604"/>
    <x v="1"/>
    <x v="4"/>
    <s v="Home/Office Personal File Carts"/>
    <n v="208.56"/>
    <n v="6"/>
    <n v="0"/>
    <n v="52.139999999999986"/>
    <n v="0.24999999999999994"/>
  </r>
  <r>
    <n v="57"/>
    <s v="CA-2013-111682"/>
    <x v="0"/>
    <x v="26"/>
    <d v="2013-06-19T00:00:00"/>
    <s v="First Class"/>
    <s v="TB-21055"/>
    <s v="Ted Butterfield"/>
    <x v="0"/>
    <s v="United States"/>
    <x v="21"/>
    <x v="15"/>
    <n v="12180"/>
    <x v="3"/>
    <s v="OFF-PA-10001569"/>
    <x v="1"/>
    <x v="10"/>
    <s v="Xerox 232"/>
    <n v="32.400000000000006"/>
    <n v="5"/>
    <n v="0"/>
    <n v="15.552000000000001"/>
    <n v="0.48"/>
  </r>
  <r>
    <n v="58"/>
    <s v="CA-2013-111682"/>
    <x v="0"/>
    <x v="26"/>
    <d v="2013-06-19T00:00:00"/>
    <s v="First Class"/>
    <s v="TB-21055"/>
    <s v="Ted Butterfield"/>
    <x v="0"/>
    <s v="United States"/>
    <x v="21"/>
    <x v="15"/>
    <n v="12180"/>
    <x v="3"/>
    <s v="FUR-CH-10003968"/>
    <x v="0"/>
    <x v="1"/>
    <s v="Novimex Turbo Task Chair"/>
    <n v="319.41000000000003"/>
    <n v="5"/>
    <n v="0.1"/>
    <n v="7.0980000000000061"/>
    <n v="2.222222222222224E-2"/>
  </r>
  <r>
    <n v="59"/>
    <s v="CA-2013-111682"/>
    <x v="0"/>
    <x v="26"/>
    <d v="2013-06-19T00:00:00"/>
    <s v="First Class"/>
    <s v="TB-21055"/>
    <s v="Ted Butterfield"/>
    <x v="0"/>
    <s v="United States"/>
    <x v="21"/>
    <x v="15"/>
    <n v="12180"/>
    <x v="3"/>
    <s v="OFF-PA-10000587"/>
    <x v="1"/>
    <x v="10"/>
    <s v="Array Parchment Paper, Assorted Colors"/>
    <n v="14.56"/>
    <n v="2"/>
    <n v="0"/>
    <n v="6.9888000000000003"/>
    <n v="0.48"/>
  </r>
  <r>
    <n v="60"/>
    <s v="CA-2013-111682"/>
    <x v="0"/>
    <x v="26"/>
    <d v="2013-06-19T00:00:00"/>
    <s v="First Class"/>
    <s v="TB-21055"/>
    <s v="Ted Butterfield"/>
    <x v="0"/>
    <s v="United States"/>
    <x v="21"/>
    <x v="15"/>
    <n v="12180"/>
    <x v="3"/>
    <s v="TEC-AC-10002167"/>
    <x v="2"/>
    <x v="11"/>
    <s v="Imation 8gb Micro Traveldrive Usb 2.0 Flash Drive"/>
    <n v="30"/>
    <n v="2"/>
    <n v="0"/>
    <n v="3.3000000000000007"/>
    <n v="0.11000000000000003"/>
  </r>
  <r>
    <n v="61"/>
    <s v="CA-2013-111682"/>
    <x v="0"/>
    <x v="26"/>
    <d v="2013-06-19T00:00:00"/>
    <s v="First Class"/>
    <s v="TB-21055"/>
    <s v="Ted Butterfield"/>
    <x v="0"/>
    <s v="United States"/>
    <x v="21"/>
    <x v="15"/>
    <n v="12180"/>
    <x v="3"/>
    <s v="OFF-BI-10001460"/>
    <x v="1"/>
    <x v="8"/>
    <s v="Plastic Binding Combs"/>
    <n v="48.480000000000004"/>
    <n v="4"/>
    <n v="0.2"/>
    <n v="16.361999999999998"/>
    <n v="0.33749999999999991"/>
  </r>
  <r>
    <n v="62"/>
    <s v="CA-2013-111682"/>
    <x v="0"/>
    <x v="26"/>
    <d v="2013-06-19T00:00:00"/>
    <s v="First Class"/>
    <s v="TB-21055"/>
    <s v="Ted Butterfield"/>
    <x v="0"/>
    <s v="United States"/>
    <x v="21"/>
    <x v="15"/>
    <n v="12180"/>
    <x v="3"/>
    <s v="OFF-AR-10001868"/>
    <x v="1"/>
    <x v="6"/>
    <s v="Prang Dustless Chalk Sticks"/>
    <n v="1.68"/>
    <n v="1"/>
    <n v="0"/>
    <n v="0.84"/>
    <n v="0.5"/>
  </r>
  <r>
    <n v="63"/>
    <s v="CA-2012-135545"/>
    <x v="1"/>
    <x v="27"/>
    <d v="2012-11-30T00:00:00"/>
    <s v="Standard Class"/>
    <s v="KM-16720"/>
    <s v="Kunst Miller"/>
    <x v="0"/>
    <s v="United States"/>
    <x v="1"/>
    <x v="1"/>
    <n v="90004"/>
    <x v="1"/>
    <s v="TEC-AC-10004633"/>
    <x v="2"/>
    <x v="11"/>
    <s v="Verbatim 25 GB 6x Blu-ray Single Layer Recordable Disc, 3/Pack"/>
    <n v="13.98"/>
    <n v="2"/>
    <n v="0"/>
    <n v="6.1512000000000011"/>
    <n v="0.44000000000000006"/>
  </r>
  <r>
    <n v="64"/>
    <s v="CA-2012-135545"/>
    <x v="1"/>
    <x v="27"/>
    <d v="2012-11-30T00:00:00"/>
    <s v="Standard Class"/>
    <s v="KM-16720"/>
    <s v="Kunst Miller"/>
    <x v="0"/>
    <s v="United States"/>
    <x v="1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n v="0.36249999999999999"/>
  </r>
  <r>
    <n v="65"/>
    <s v="CA-2012-135545"/>
    <x v="1"/>
    <x v="27"/>
    <d v="2012-11-30T00:00:00"/>
    <s v="Standard Class"/>
    <s v="KM-16720"/>
    <s v="Kunst Miller"/>
    <x v="0"/>
    <s v="United States"/>
    <x v="1"/>
    <x v="1"/>
    <n v="90004"/>
    <x v="1"/>
    <s v="OFF-PA-10003892"/>
    <x v="1"/>
    <x v="10"/>
    <s v="Xerox 1943"/>
    <n v="146.72999999999999"/>
    <n v="3"/>
    <n v="0"/>
    <n v="68.963099999999997"/>
    <n v="0.47000000000000003"/>
  </r>
  <r>
    <n v="66"/>
    <s v="CA-2012-135545"/>
    <x v="1"/>
    <x v="27"/>
    <d v="2012-11-30T00:00:00"/>
    <s v="Standard Class"/>
    <s v="KM-16720"/>
    <s v="Kunst Miller"/>
    <x v="0"/>
    <s v="United States"/>
    <x v="1"/>
    <x v="1"/>
    <n v="90004"/>
    <x v="1"/>
    <s v="FUR-FU-10000397"/>
    <x v="0"/>
    <x v="5"/>
    <s v="Luxo Economy Swing Arm Lamp"/>
    <n v="79.760000000000005"/>
    <n v="4"/>
    <n v="0"/>
    <n v="22.332800000000006"/>
    <n v="0.28000000000000008"/>
  </r>
  <r>
    <n v="67"/>
    <s v="US-2012-164175"/>
    <x v="1"/>
    <x v="28"/>
    <d v="2012-05-05T00:00:00"/>
    <s v="Standard Class"/>
    <s v="PS-18970"/>
    <s v="Paul Stevenson"/>
    <x v="2"/>
    <s v="United States"/>
    <x v="22"/>
    <x v="10"/>
    <n v="60610"/>
    <x v="2"/>
    <s v="FUR-CH-10001146"/>
    <x v="0"/>
    <x v="1"/>
    <s v="Global Value Mid-Back Manager's Chair, Gray"/>
    <n v="213.11499999999998"/>
    <n v="5"/>
    <n v="0.3"/>
    <n v="-15.222500000000011"/>
    <n v="-7.142857142857148E-2"/>
  </r>
  <r>
    <n v="68"/>
    <s v="CA-2011-106376"/>
    <x v="2"/>
    <x v="29"/>
    <d v="2011-12-10T00:00:00"/>
    <s v="Standard Class"/>
    <s v="BS-11590"/>
    <s v="Brendan Sweed"/>
    <x v="1"/>
    <s v="United States"/>
    <x v="23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n v="9.9999999999999964E-2"/>
  </r>
  <r>
    <n v="69"/>
    <s v="CA-2011-106376"/>
    <x v="2"/>
    <x v="29"/>
    <d v="2011-12-10T00:00:00"/>
    <s v="Standard Class"/>
    <s v="BS-11590"/>
    <s v="Brendan Sweed"/>
    <x v="1"/>
    <s v="United States"/>
    <x v="23"/>
    <x v="16"/>
    <n v="85234"/>
    <x v="1"/>
    <s v="TEC-PH-10002726"/>
    <x v="2"/>
    <x v="7"/>
    <s v="netTALK DUO VoIP Telephone Service"/>
    <n v="167.96800000000002"/>
    <n v="4"/>
    <n v="0.2"/>
    <n v="62.988"/>
    <n v="0.37499999999999994"/>
  </r>
  <r>
    <n v="70"/>
    <s v="CA-2013-119823"/>
    <x v="0"/>
    <x v="30"/>
    <d v="2013-06-07T00:00:00"/>
    <s v="First Class"/>
    <s v="KD-16270"/>
    <s v="Karen Daniels"/>
    <x v="0"/>
    <s v="United States"/>
    <x v="24"/>
    <x v="17"/>
    <n v="22153"/>
    <x v="0"/>
    <s v="OFF-PA-10000482"/>
    <x v="1"/>
    <x v="10"/>
    <s v="Snap-A-Way Black Print Carbonless Ruled Speed Letter, Triplicate"/>
    <n v="75.88"/>
    <n v="2"/>
    <n v="0"/>
    <n v="35.663599999999995"/>
    <n v="0.47"/>
  </r>
  <r>
    <n v="71"/>
    <s v="CA-2013-106075"/>
    <x v="0"/>
    <x v="31"/>
    <d v="2013-09-24T00:00:00"/>
    <s v="Standard Class"/>
    <s v="HM-14980"/>
    <s v="Henry MacAllister"/>
    <x v="0"/>
    <s v="United States"/>
    <x v="20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n v="0.375"/>
  </r>
  <r>
    <n v="72"/>
    <s v="CA-2014-114440"/>
    <x v="3"/>
    <x v="32"/>
    <d v="2014-09-18T00:00:00"/>
    <s v="Second Class"/>
    <s v="TB-21520"/>
    <s v="Tracy Blumstein"/>
    <x v="0"/>
    <s v="United States"/>
    <x v="25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n v="0.46000000000000008"/>
  </r>
  <r>
    <n v="73"/>
    <s v="US-2012-134026"/>
    <x v="1"/>
    <x v="33"/>
    <d v="2012-05-02T00:00:00"/>
    <s v="Standard Class"/>
    <s v="JE-15745"/>
    <s v="Joel Eaton"/>
    <x v="0"/>
    <s v="United States"/>
    <x v="26"/>
    <x v="18"/>
    <n v="38109"/>
    <x v="0"/>
    <s v="FUR-CH-10000513"/>
    <x v="0"/>
    <x v="1"/>
    <s v="High-Back Leather Manager's Chair"/>
    <n v="831.93600000000015"/>
    <n v="8"/>
    <n v="0.2"/>
    <n v="-114.39120000000003"/>
    <n v="-0.13750000000000001"/>
  </r>
  <r>
    <n v="74"/>
    <s v="US-2012-134026"/>
    <x v="1"/>
    <x v="33"/>
    <d v="2012-05-02T00:00:00"/>
    <s v="Standard Class"/>
    <s v="JE-15745"/>
    <s v="Joel Eaton"/>
    <x v="0"/>
    <s v="United States"/>
    <x v="26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n v="1.2499999999999973E-2"/>
  </r>
  <r>
    <n v="75"/>
    <s v="US-2012-134026"/>
    <x v="1"/>
    <x v="33"/>
    <d v="2012-05-02T00:00:00"/>
    <s v="Standard Class"/>
    <s v="JE-15745"/>
    <s v="Joel Eaton"/>
    <x v="0"/>
    <s v="United States"/>
    <x v="26"/>
    <x v="18"/>
    <n v="38109"/>
    <x v="0"/>
    <s v="OFF-ST-10004123"/>
    <x v="1"/>
    <x v="4"/>
    <s v="Safco Industrial Wire Shelving System"/>
    <n v="72.784000000000006"/>
    <n v="1"/>
    <n v="0.2"/>
    <n v="-18.196000000000002"/>
    <n v="-0.25"/>
  </r>
  <r>
    <n v="76"/>
    <s v="US-2014-118038"/>
    <x v="3"/>
    <x v="34"/>
    <d v="2014-12-12T00:00:00"/>
    <s v="First Class"/>
    <s v="KB-16600"/>
    <s v="Ken Brennan"/>
    <x v="1"/>
    <s v="United States"/>
    <x v="12"/>
    <x v="5"/>
    <n v="77041"/>
    <x v="2"/>
    <s v="OFF-BI-10004182"/>
    <x v="1"/>
    <x v="8"/>
    <s v="Economy Binders"/>
    <n v="1.2479999999999998"/>
    <n v="3"/>
    <n v="0.8"/>
    <n v="-1.9344000000000006"/>
    <n v="-1.5500000000000007"/>
  </r>
  <r>
    <n v="77"/>
    <s v="US-2014-118038"/>
    <x v="3"/>
    <x v="34"/>
    <d v="2014-12-12T00:00:00"/>
    <s v="First Class"/>
    <s v="KB-16600"/>
    <s v="Ken Brennan"/>
    <x v="1"/>
    <s v="United States"/>
    <x v="12"/>
    <x v="5"/>
    <n v="77041"/>
    <x v="2"/>
    <s v="FUR-FU-10000260"/>
    <x v="0"/>
    <x v="5"/>
    <s v="6&quot; Cubicle Wall Clock, Black"/>
    <n v="9.7080000000000002"/>
    <n v="3"/>
    <n v="0.6"/>
    <n v="-5.8248000000000015"/>
    <n v="-0.6000000000000002"/>
  </r>
  <r>
    <n v="78"/>
    <s v="US-2014-118038"/>
    <x v="3"/>
    <x v="34"/>
    <d v="2014-12-12T00:00:00"/>
    <s v="First Class"/>
    <s v="KB-16600"/>
    <s v="Ken Brennan"/>
    <x v="1"/>
    <s v="United States"/>
    <x v="12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n v="0.10000000000000006"/>
  </r>
  <r>
    <n v="79"/>
    <s v="US-2011-147606"/>
    <x v="2"/>
    <x v="35"/>
    <d v="2011-12-01T00:00:00"/>
    <s v="Second Class"/>
    <s v="JE-15745"/>
    <s v="Joel Eaton"/>
    <x v="0"/>
    <s v="United States"/>
    <x v="12"/>
    <x v="5"/>
    <n v="77070"/>
    <x v="2"/>
    <s v="FUR-FU-10003194"/>
    <x v="0"/>
    <x v="5"/>
    <s v="Eldon Expressions Desk Accessory, Wood Pencil Holder, Oak"/>
    <n v="19.3"/>
    <n v="5"/>
    <n v="0.6"/>
    <n v="-14.475000000000001"/>
    <n v="-0.75"/>
  </r>
  <r>
    <n v="80"/>
    <s v="CA-2013-127208"/>
    <x v="0"/>
    <x v="1"/>
    <d v="2013-06-16T00:00:00"/>
    <s v="First Class"/>
    <s v="SC-20770"/>
    <s v="Stewart Carmichael"/>
    <x v="1"/>
    <s v="United States"/>
    <x v="27"/>
    <x v="19"/>
    <n v="35601"/>
    <x v="0"/>
    <s v="OFF-AP-10002118"/>
    <x v="1"/>
    <x v="9"/>
    <s v="1.7 Cubic Foot Compact &quot;Cube&quot; Office Refrigerators"/>
    <n v="208.16"/>
    <n v="1"/>
    <n v="0"/>
    <n v="56.20320000000001"/>
    <n v="0.27000000000000007"/>
  </r>
  <r>
    <n v="81"/>
    <s v="CA-2013-127208"/>
    <x v="0"/>
    <x v="1"/>
    <d v="2013-06-16T00:00:00"/>
    <s v="First Class"/>
    <s v="SC-20770"/>
    <s v="Stewart Carmichael"/>
    <x v="1"/>
    <s v="United States"/>
    <x v="27"/>
    <x v="19"/>
    <n v="35601"/>
    <x v="0"/>
    <s v="OFF-BI-10002309"/>
    <x v="1"/>
    <x v="8"/>
    <s v="Avery Heavy-Duty EZD  Binder With Locking Rings"/>
    <n v="16.740000000000002"/>
    <n v="3"/>
    <n v="0"/>
    <n v="8.0351999999999997"/>
    <n v="0.47999999999999993"/>
  </r>
  <r>
    <n v="82"/>
    <s v="CA-2011-139451"/>
    <x v="2"/>
    <x v="36"/>
    <d v="2011-10-16T00:00:00"/>
    <s v="Standard Class"/>
    <s v="DN-13690"/>
    <s v="Duane Noonan"/>
    <x v="0"/>
    <s v="United States"/>
    <x v="8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n v="0.28000000000000003"/>
  </r>
  <r>
    <n v="83"/>
    <s v="CA-2011-139451"/>
    <x v="2"/>
    <x v="36"/>
    <d v="2011-10-16T00:00:00"/>
    <s v="Standard Class"/>
    <s v="DN-13690"/>
    <s v="Duane Noonan"/>
    <x v="0"/>
    <s v="United States"/>
    <x v="8"/>
    <x v="1"/>
    <n v="94122"/>
    <x v="1"/>
    <s v="OFF-ST-10002370"/>
    <x v="1"/>
    <x v="4"/>
    <s v="Sortfiler Multipurpose Personal File Organizer, Black"/>
    <n v="21.39"/>
    <n v="1"/>
    <n v="0"/>
    <n v="6.2030999999999992"/>
    <n v="0.28999999999999998"/>
  </r>
  <r>
    <n v="84"/>
    <s v="CA-2012-149734"/>
    <x v="1"/>
    <x v="37"/>
    <d v="2012-09-08T00:00:00"/>
    <s v="Standard Class"/>
    <s v="JC-16105"/>
    <s v="Julie Creighton"/>
    <x v="1"/>
    <s v="United States"/>
    <x v="28"/>
    <x v="3"/>
    <n v="27707"/>
    <x v="0"/>
    <s v="OFF-EN-10000927"/>
    <x v="1"/>
    <x v="12"/>
    <s v="Jet-Pak Recycled Peel 'N' Seal Padded Mailers"/>
    <n v="200.98400000000004"/>
    <n v="7"/>
    <n v="0.2"/>
    <n v="62.807499999999976"/>
    <n v="0.31249999999999983"/>
  </r>
  <r>
    <n v="85"/>
    <s v="US-2014-119662"/>
    <x v="3"/>
    <x v="38"/>
    <d v="2014-11-17T00:00:00"/>
    <s v="First Class"/>
    <s v="CS-12400"/>
    <s v="Christopher Schild"/>
    <x v="2"/>
    <s v="United States"/>
    <x v="22"/>
    <x v="10"/>
    <n v="60623"/>
    <x v="2"/>
    <s v="OFF-ST-10003656"/>
    <x v="1"/>
    <x v="4"/>
    <s v="Safco Industrial Wire Shelving"/>
    <n v="230.376"/>
    <n v="3"/>
    <n v="0.2"/>
    <n v="-48.954900000000002"/>
    <n v="-0.21249999999999999"/>
  </r>
  <r>
    <n v="86"/>
    <s v="CA-2014-140088"/>
    <x v="3"/>
    <x v="39"/>
    <d v="2014-05-31T00:00:00"/>
    <s v="Second Class"/>
    <s v="PO-18865"/>
    <s v="Patrick O'Donnell"/>
    <x v="0"/>
    <s v="United States"/>
    <x v="29"/>
    <x v="20"/>
    <n v="29203"/>
    <x v="0"/>
    <s v="FUR-CH-10000863"/>
    <x v="0"/>
    <x v="1"/>
    <s v="Novimex Swivel Fabric Task Chair"/>
    <n v="301.95999999999998"/>
    <n v="2"/>
    <n v="0"/>
    <n v="33.215599999999995"/>
    <n v="0.10999999999999999"/>
  </r>
  <r>
    <n v="87"/>
    <s v="CA-2014-155558"/>
    <x v="3"/>
    <x v="40"/>
    <d v="2014-11-03T00:00:00"/>
    <s v="Standard Class"/>
    <s v="PG-18895"/>
    <s v="Paul Gonzalez"/>
    <x v="0"/>
    <s v="United States"/>
    <x v="30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n v="0.33999999999999991"/>
  </r>
  <r>
    <n v="88"/>
    <s v="CA-2014-155558"/>
    <x v="3"/>
    <x v="40"/>
    <d v="2014-11-03T00:00:00"/>
    <s v="Standard Class"/>
    <s v="PG-18895"/>
    <s v="Paul Gonzalez"/>
    <x v="0"/>
    <s v="United States"/>
    <x v="30"/>
    <x v="11"/>
    <n v="55901"/>
    <x v="2"/>
    <s v="OFF-LA-10000134"/>
    <x v="1"/>
    <x v="2"/>
    <s v="Avery 511"/>
    <n v="6.16"/>
    <n v="2"/>
    <n v="0"/>
    <n v="2.9567999999999999"/>
    <n v="0.48"/>
  </r>
  <r>
    <n v="89"/>
    <s v="CA-2013-159695"/>
    <x v="0"/>
    <x v="41"/>
    <d v="2013-04-11T00:00:00"/>
    <s v="Second Class"/>
    <s v="GM-14455"/>
    <s v="Gary Mitchum"/>
    <x v="2"/>
    <s v="United States"/>
    <x v="12"/>
    <x v="5"/>
    <n v="77095"/>
    <x v="2"/>
    <s v="OFF-ST-10003442"/>
    <x v="1"/>
    <x v="4"/>
    <s v="Eldon Portable Mobile Manager"/>
    <n v="158.36800000000002"/>
    <n v="7"/>
    <n v="0.2"/>
    <n v="13.857199999999999"/>
    <n v="8.7499999999999981E-2"/>
  </r>
  <r>
    <n v="90"/>
    <s v="CA-2013-109806"/>
    <x v="0"/>
    <x v="42"/>
    <d v="2013-09-23T00:00:00"/>
    <s v="Standard Class"/>
    <s v="JS-15685"/>
    <s v="Jim Sink"/>
    <x v="1"/>
    <s v="United States"/>
    <x v="1"/>
    <x v="1"/>
    <n v="90036"/>
    <x v="1"/>
    <s v="OFF-AR-10004930"/>
    <x v="1"/>
    <x v="6"/>
    <s v="Turquoise Lead Holder with Pocket Clip"/>
    <n v="20.100000000000001"/>
    <n v="3"/>
    <n v="0"/>
    <n v="6.6329999999999982"/>
    <n v="0.3299999999999999"/>
  </r>
  <r>
    <n v="91"/>
    <s v="CA-2013-109806"/>
    <x v="0"/>
    <x v="42"/>
    <d v="2013-09-23T00:00:00"/>
    <s v="Standard Class"/>
    <s v="JS-15685"/>
    <s v="Jim Sink"/>
    <x v="1"/>
    <s v="United States"/>
    <x v="1"/>
    <x v="1"/>
    <n v="90036"/>
    <x v="1"/>
    <s v="TEC-PH-10004093"/>
    <x v="2"/>
    <x v="7"/>
    <s v="Panasonic Kx-TS550"/>
    <n v="73.584000000000003"/>
    <n v="2"/>
    <n v="0.2"/>
    <n v="8.2781999999999982"/>
    <n v="0.11249999999999998"/>
  </r>
  <r>
    <n v="92"/>
    <s v="CA-2013-109806"/>
    <x v="0"/>
    <x v="42"/>
    <d v="2013-09-23T00:00:00"/>
    <s v="Standard Class"/>
    <s v="JS-15685"/>
    <s v="Jim Sink"/>
    <x v="1"/>
    <s v="United States"/>
    <x v="1"/>
    <x v="1"/>
    <n v="90036"/>
    <x v="1"/>
    <s v="OFF-PA-10000304"/>
    <x v="1"/>
    <x v="10"/>
    <s v="Xerox 1995"/>
    <n v="6.48"/>
    <n v="1"/>
    <n v="0"/>
    <n v="3.1104000000000003"/>
    <n v="0.48000000000000004"/>
  </r>
  <r>
    <n v="93"/>
    <s v="CA-2012-149587"/>
    <x v="1"/>
    <x v="43"/>
    <d v="2012-02-05T00:00:00"/>
    <s v="Second Class"/>
    <s v="KB-16315"/>
    <s v="Karl Braun"/>
    <x v="0"/>
    <s v="United States"/>
    <x v="31"/>
    <x v="11"/>
    <n v="55407"/>
    <x v="2"/>
    <s v="OFF-PA-10003177"/>
    <x v="1"/>
    <x v="10"/>
    <s v="Xerox 1999"/>
    <n v="12.96"/>
    <n v="2"/>
    <n v="0"/>
    <n v="6.2208000000000006"/>
    <n v="0.48000000000000004"/>
  </r>
  <r>
    <n v="94"/>
    <s v="CA-2012-149587"/>
    <x v="1"/>
    <x v="43"/>
    <d v="2012-02-05T00:00:00"/>
    <s v="Second Class"/>
    <s v="KB-16315"/>
    <s v="Karl Braun"/>
    <x v="0"/>
    <s v="United States"/>
    <x v="31"/>
    <x v="11"/>
    <n v="55407"/>
    <x v="2"/>
    <s v="FUR-FU-10003799"/>
    <x v="0"/>
    <x v="5"/>
    <s v="Seth Thomas 13 1/2&quot; Wall Clock"/>
    <n v="53.34"/>
    <n v="3"/>
    <n v="0"/>
    <n v="16.535399999999996"/>
    <n v="0.30999999999999989"/>
  </r>
  <r>
    <n v="95"/>
    <s v="CA-2012-149587"/>
    <x v="1"/>
    <x v="43"/>
    <d v="2012-02-05T00:00:00"/>
    <s v="Second Class"/>
    <s v="KB-16315"/>
    <s v="Karl Braun"/>
    <x v="0"/>
    <s v="United States"/>
    <x v="31"/>
    <x v="11"/>
    <n v="55407"/>
    <x v="2"/>
    <s v="OFF-BI-10002852"/>
    <x v="1"/>
    <x v="8"/>
    <s v="Ibico Standard Transparent Covers"/>
    <n v="32.96"/>
    <n v="2"/>
    <n v="0"/>
    <n v="16.150400000000001"/>
    <n v="0.49000000000000005"/>
  </r>
  <r>
    <n v="96"/>
    <s v="US-2014-109484"/>
    <x v="3"/>
    <x v="44"/>
    <d v="2014-11-13T00:00:00"/>
    <s v="Standard Class"/>
    <s v="RB-19705"/>
    <s v="Roger Barcio"/>
    <x v="2"/>
    <s v="United States"/>
    <x v="32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n v="-0.66666666666666652"/>
  </r>
  <r>
    <n v="97"/>
    <s v="CA-2014-161018"/>
    <x v="3"/>
    <x v="45"/>
    <d v="2014-11-12T00:00:00"/>
    <s v="Second Class"/>
    <s v="PN-18775"/>
    <s v="Parhena Norris"/>
    <x v="2"/>
    <s v="United States"/>
    <x v="20"/>
    <x v="15"/>
    <n v="10009"/>
    <x v="3"/>
    <s v="FUR-FU-10000629"/>
    <x v="0"/>
    <x v="5"/>
    <s v="9-3/4 Diameter Round Wall Clock"/>
    <n v="96.53"/>
    <n v="7"/>
    <n v="0"/>
    <n v="40.5426"/>
    <n v="0.42"/>
  </r>
  <r>
    <n v="98"/>
    <s v="CA-2014-157833"/>
    <x v="3"/>
    <x v="46"/>
    <d v="2014-06-21T00:00:00"/>
    <s v="First Class"/>
    <s v="KD-16345"/>
    <s v="Katherine Ducich"/>
    <x v="0"/>
    <s v="United States"/>
    <x v="8"/>
    <x v="1"/>
    <n v="94122"/>
    <x v="1"/>
    <s v="OFF-BI-10001721"/>
    <x v="1"/>
    <x v="8"/>
    <s v="Trimflex Flexible Post Binders"/>
    <n v="51.311999999999998"/>
    <n v="3"/>
    <n v="0.2"/>
    <n v="17.959199999999999"/>
    <n v="0.35"/>
  </r>
  <r>
    <n v="99"/>
    <s v="CA-2013-149223"/>
    <x v="0"/>
    <x v="47"/>
    <d v="2013-09-12T00:00:00"/>
    <s v="Standard Class"/>
    <s v="ER-13855"/>
    <s v="Elpida Rittenbach"/>
    <x v="1"/>
    <s v="United States"/>
    <x v="33"/>
    <x v="11"/>
    <n v="55106"/>
    <x v="2"/>
    <s v="OFF-AP-10000358"/>
    <x v="1"/>
    <x v="9"/>
    <s v="Fellowes Basic Home/Office Series Surge Protectors"/>
    <n v="77.88"/>
    <n v="6"/>
    <n v="0"/>
    <n v="22.585199999999993"/>
    <n v="0.28999999999999992"/>
  </r>
  <r>
    <n v="100"/>
    <s v="CA-2013-158568"/>
    <x v="0"/>
    <x v="48"/>
    <d v="2013-09-03T00:00:00"/>
    <s v="Standard Class"/>
    <s v="RB-19465"/>
    <s v="Rick Bensley"/>
    <x v="2"/>
    <s v="United States"/>
    <x v="22"/>
    <x v="10"/>
    <n v="60610"/>
    <x v="2"/>
    <s v="OFF-PA-10003256"/>
    <x v="1"/>
    <x v="10"/>
    <s v="Avery Personal Creations Heavyweight Cards"/>
    <n v="64.623999999999995"/>
    <n v="7"/>
    <n v="0.2"/>
    <n v="22.618399999999994"/>
    <n v="0.34999999999999992"/>
  </r>
  <r>
    <n v="101"/>
    <s v="CA-2013-158568"/>
    <x v="0"/>
    <x v="48"/>
    <d v="2013-09-03T00:00:00"/>
    <s v="Standard Class"/>
    <s v="RB-19465"/>
    <s v="Rick Bensley"/>
    <x v="2"/>
    <s v="United States"/>
    <x v="22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n v="-0.1125000000000001"/>
  </r>
  <r>
    <n v="102"/>
    <s v="CA-2013-158568"/>
    <x v="0"/>
    <x v="48"/>
    <d v="2013-09-03T00:00:00"/>
    <s v="Standard Class"/>
    <s v="RB-19465"/>
    <s v="Rick Bensley"/>
    <x v="2"/>
    <s v="United States"/>
    <x v="22"/>
    <x v="10"/>
    <n v="60610"/>
    <x v="2"/>
    <s v="OFF-BI-10002609"/>
    <x v="1"/>
    <x v="8"/>
    <s v="Avery Hidden Tab Dividers for Binding Systems"/>
    <n v="1.7879999999999996"/>
    <n v="3"/>
    <n v="0.8"/>
    <n v="-3.0396000000000001"/>
    <n v="-1.7000000000000004"/>
  </r>
  <r>
    <n v="103"/>
    <s v="CA-2013-129903"/>
    <x v="0"/>
    <x v="49"/>
    <d v="2013-12-05T00:00:00"/>
    <s v="Second Class"/>
    <s v="GZ-14470"/>
    <s v="Gary Zandusky"/>
    <x v="0"/>
    <s v="United States"/>
    <x v="30"/>
    <x v="11"/>
    <n v="55901"/>
    <x v="2"/>
    <s v="OFF-PA-10004040"/>
    <x v="1"/>
    <x v="10"/>
    <s v="Universal Premium White Copier/Laser Paper (20Lb. and 87 Bright)"/>
    <n v="23.92"/>
    <n v="4"/>
    <n v="0"/>
    <n v="11.720800000000001"/>
    <n v="0.49"/>
  </r>
  <r>
    <n v="104"/>
    <s v="US-2012-156867"/>
    <x v="1"/>
    <x v="50"/>
    <d v="2012-11-17T00:00:00"/>
    <s v="Standard Class"/>
    <s v="LC-16870"/>
    <s v="Lena Cacioppo"/>
    <x v="0"/>
    <s v="United States"/>
    <x v="34"/>
    <x v="22"/>
    <n v="80013"/>
    <x v="1"/>
    <s v="TEC-AC-10001552"/>
    <x v="2"/>
    <x v="11"/>
    <s v="Logitech K350 2.4Ghz Wireless Keyboard"/>
    <n v="238.89600000000002"/>
    <n v="6"/>
    <n v="0.2"/>
    <n v="-26.875800000000012"/>
    <n v="-0.11250000000000004"/>
  </r>
  <r>
    <n v="105"/>
    <s v="US-2012-156867"/>
    <x v="1"/>
    <x v="50"/>
    <d v="2012-11-17T00:00:00"/>
    <s v="Standard Class"/>
    <s v="LC-16870"/>
    <s v="Lena Cacioppo"/>
    <x v="0"/>
    <s v="United States"/>
    <x v="34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n v="-3.750000000000011E-2"/>
  </r>
  <r>
    <n v="106"/>
    <s v="US-2012-156867"/>
    <x v="1"/>
    <x v="50"/>
    <d v="2012-11-17T00:00:00"/>
    <s v="Standard Class"/>
    <s v="LC-16870"/>
    <s v="Lena Cacioppo"/>
    <x v="0"/>
    <s v="United States"/>
    <x v="34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n v="-0.69999999999999984"/>
  </r>
  <r>
    <n v="107"/>
    <s v="CA-2014-119004"/>
    <x v="3"/>
    <x v="51"/>
    <d v="2014-11-29T00:00:00"/>
    <s v="Standard Class"/>
    <s v="JM-15250"/>
    <s v="Janet Martin"/>
    <x v="0"/>
    <s v="United States"/>
    <x v="35"/>
    <x v="3"/>
    <n v="28205"/>
    <x v="0"/>
    <s v="TEC-AC-10003499"/>
    <x v="2"/>
    <x v="11"/>
    <s v="Memorex Mini Travel Drive 8 GB USB 2.0 Flash Drive"/>
    <n v="74.112000000000009"/>
    <n v="8"/>
    <n v="0.2"/>
    <n v="17.601600000000001"/>
    <n v="0.23749999999999999"/>
  </r>
  <r>
    <n v="108"/>
    <s v="CA-2014-119004"/>
    <x v="3"/>
    <x v="51"/>
    <d v="2014-11-29T00:00:00"/>
    <s v="Standard Class"/>
    <s v="JM-15250"/>
    <s v="Janet Martin"/>
    <x v="0"/>
    <s v="United States"/>
    <x v="35"/>
    <x v="3"/>
    <n v="28205"/>
    <x v="0"/>
    <s v="TEC-PH-10002844"/>
    <x v="2"/>
    <x v="7"/>
    <s v="Speck Products Candyshell Flip Case"/>
    <n v="27.992000000000004"/>
    <n v="1"/>
    <n v="0.2"/>
    <n v="2.0993999999999993"/>
    <n v="7.4999999999999956E-2"/>
  </r>
  <r>
    <n v="109"/>
    <s v="CA-2014-119004"/>
    <x v="3"/>
    <x v="51"/>
    <d v="2014-11-29T00:00:00"/>
    <s v="Standard Class"/>
    <s v="JM-15250"/>
    <s v="Janet Martin"/>
    <x v="0"/>
    <s v="United States"/>
    <x v="35"/>
    <x v="3"/>
    <n v="28205"/>
    <x v="0"/>
    <s v="OFF-AR-10000390"/>
    <x v="1"/>
    <x v="6"/>
    <s v="Newell Chalk Holder"/>
    <n v="3.3040000000000003"/>
    <n v="1"/>
    <n v="0.2"/>
    <n v="1.0737999999999999"/>
    <n v="0.32499999999999996"/>
  </r>
  <r>
    <n v="110"/>
    <s v="CA-2012-129476"/>
    <x v="1"/>
    <x v="52"/>
    <d v="2012-10-20T00:00:00"/>
    <s v="Standard Class"/>
    <s v="PA-19060"/>
    <s v="Pete Armstrong"/>
    <x v="2"/>
    <s v="United States"/>
    <x v="36"/>
    <x v="10"/>
    <n v="60462"/>
    <x v="2"/>
    <s v="TEC-AC-10000844"/>
    <x v="2"/>
    <x v="11"/>
    <s v="Logitech Gaming G510s - Keyboard"/>
    <n v="339.96000000000004"/>
    <n v="5"/>
    <n v="0.2"/>
    <n v="67.991999999999962"/>
    <n v="0.19999999999999987"/>
  </r>
  <r>
    <n v="111"/>
    <s v="CA-2014-146780"/>
    <x v="3"/>
    <x v="53"/>
    <d v="2014-12-31T00:00:00"/>
    <s v="Standard Class"/>
    <s v="CV-12805"/>
    <s v="Cynthia Voltz"/>
    <x v="1"/>
    <s v="United States"/>
    <x v="20"/>
    <x v="15"/>
    <n v="10035"/>
    <x v="3"/>
    <s v="FUR-FU-10001934"/>
    <x v="0"/>
    <x v="5"/>
    <s v="Magnifier Swing Arm Lamp"/>
    <n v="41.96"/>
    <n v="2"/>
    <n v="0"/>
    <n v="10.909600000000001"/>
    <n v="0.26"/>
  </r>
  <r>
    <n v="112"/>
    <s v="CA-2013-128867"/>
    <x v="0"/>
    <x v="54"/>
    <d v="2013-11-11T00:00:00"/>
    <s v="Standard Class"/>
    <s v="CL-12565"/>
    <s v="Clay Ludtke"/>
    <x v="0"/>
    <s v="United States"/>
    <x v="37"/>
    <x v="23"/>
    <n v="50322"/>
    <x v="2"/>
    <s v="OFF-AR-10000380"/>
    <x v="1"/>
    <x v="6"/>
    <s v="Hunt PowerHouse Electric Pencil Sharpener, Blue"/>
    <n v="75.959999999999994"/>
    <n v="2"/>
    <n v="0"/>
    <n v="22.78799999999999"/>
    <n v="0.29999999999999988"/>
  </r>
  <r>
    <n v="113"/>
    <s v="CA-2013-128867"/>
    <x v="0"/>
    <x v="54"/>
    <d v="2013-11-11T00:00:00"/>
    <s v="Standard Class"/>
    <s v="CL-12565"/>
    <s v="Clay Ludtke"/>
    <x v="0"/>
    <s v="United States"/>
    <x v="37"/>
    <x v="23"/>
    <n v="50322"/>
    <x v="2"/>
    <s v="OFF-BI-10003981"/>
    <x v="1"/>
    <x v="8"/>
    <s v="Avery Durable Plastic 1&quot; Binders"/>
    <n v="27.240000000000002"/>
    <n v="6"/>
    <n v="0"/>
    <n v="13.3476"/>
    <n v="0.48999999999999994"/>
  </r>
  <r>
    <n v="114"/>
    <s v="CA-2011-115259"/>
    <x v="2"/>
    <x v="55"/>
    <d v="2011-08-27T00:00:00"/>
    <s v="Second Class"/>
    <s v="RC-19960"/>
    <s v="Ryan Crowe"/>
    <x v="0"/>
    <s v="United States"/>
    <x v="38"/>
    <x v="24"/>
    <n v="43229"/>
    <x v="3"/>
    <s v="OFF-FA-10000621"/>
    <x v="1"/>
    <x v="13"/>
    <s v="OIC Colored Binder Clips, Assorted Sizes"/>
    <n v="40.096000000000004"/>
    <n v="14"/>
    <n v="0.2"/>
    <n v="14.534799999999997"/>
    <n v="0.36249999999999988"/>
  </r>
  <r>
    <n v="115"/>
    <s v="CA-2011-115259"/>
    <x v="2"/>
    <x v="55"/>
    <d v="2011-08-27T00:00:00"/>
    <s v="Second Class"/>
    <s v="RC-19960"/>
    <s v="Ryan Crowe"/>
    <x v="0"/>
    <s v="United States"/>
    <x v="38"/>
    <x v="24"/>
    <n v="43229"/>
    <x v="3"/>
    <s v="OFF-EN-10002600"/>
    <x v="1"/>
    <x v="12"/>
    <s v="Redi-Strip #10 Envelopes, 4 1/8 x 9 1/2"/>
    <n v="4.7200000000000006"/>
    <n v="2"/>
    <n v="0.2"/>
    <n v="1.6519999999999997"/>
    <n v="0.34999999999999987"/>
  </r>
  <r>
    <n v="116"/>
    <s v="CA-2011-115259"/>
    <x v="2"/>
    <x v="55"/>
    <d v="2011-08-27T00:00:00"/>
    <s v="Second Class"/>
    <s v="RC-19960"/>
    <s v="Ryan Crowe"/>
    <x v="0"/>
    <s v="United States"/>
    <x v="38"/>
    <x v="24"/>
    <n v="43229"/>
    <x v="3"/>
    <s v="OFF-PA-10004965"/>
    <x v="1"/>
    <x v="10"/>
    <s v="Xerox 1921"/>
    <n v="23.976000000000003"/>
    <n v="3"/>
    <n v="0.2"/>
    <n v="7.4924999999999988"/>
    <n v="0.31249999999999989"/>
  </r>
  <r>
    <n v="117"/>
    <s v="CA-2011-115259"/>
    <x v="2"/>
    <x v="55"/>
    <d v="2011-08-27T00:00:00"/>
    <s v="Second Class"/>
    <s v="RC-19960"/>
    <s v="Ryan Crowe"/>
    <x v="0"/>
    <s v="United States"/>
    <x v="38"/>
    <x v="24"/>
    <n v="43229"/>
    <x v="3"/>
    <s v="OFF-EN-10002504"/>
    <x v="1"/>
    <x v="12"/>
    <s v="Tyvek  Top-Opening Peel &amp; Seel Envelopes, Plain White"/>
    <n v="130.464"/>
    <n v="6"/>
    <n v="0.2"/>
    <n v="44.031599999999997"/>
    <n v="0.33749999999999997"/>
  </r>
  <r>
    <n v="118"/>
    <s v="CA-2012-110457"/>
    <x v="1"/>
    <x v="56"/>
    <d v="2012-03-06T00:00:00"/>
    <s v="Standard Class"/>
    <s v="DK-13090"/>
    <s v="Dave Kipp"/>
    <x v="0"/>
    <s v="United States"/>
    <x v="4"/>
    <x v="4"/>
    <n v="98103"/>
    <x v="1"/>
    <s v="FUR-TA-10001768"/>
    <x v="0"/>
    <x v="3"/>
    <s v="Hon Racetrack Conference Tables"/>
    <n v="787.53"/>
    <n v="3"/>
    <n v="0"/>
    <n v="165.38129999999995"/>
    <n v="0.20999999999999994"/>
  </r>
  <r>
    <n v="119"/>
    <s v="US-2012-136476"/>
    <x v="1"/>
    <x v="57"/>
    <d v="2012-04-10T00:00:00"/>
    <s v="Standard Class"/>
    <s v="GG-14650"/>
    <s v="Greg Guthrie"/>
    <x v="1"/>
    <s v="United States"/>
    <x v="39"/>
    <x v="18"/>
    <n v="37620"/>
    <x v="0"/>
    <s v="OFF-BI-10003650"/>
    <x v="1"/>
    <x v="8"/>
    <s v="GBC DocuBind 300 Electric Binding Machine"/>
    <n v="157.79400000000004"/>
    <n v="1"/>
    <n v="0.7"/>
    <n v="-115.71559999999999"/>
    <n v="-0.73333333333333317"/>
  </r>
  <r>
    <n v="120"/>
    <s v="CA-2013-103730"/>
    <x v="0"/>
    <x v="1"/>
    <d v="2013-06-16T00:00:00"/>
    <s v="First Class"/>
    <s v="SC-20725"/>
    <s v="Steven Cartwright"/>
    <x v="0"/>
    <s v="United States"/>
    <x v="40"/>
    <x v="13"/>
    <n v="19805"/>
    <x v="3"/>
    <s v="FUR-FU-10002157"/>
    <x v="0"/>
    <x v="5"/>
    <s v="Artistic Insta-Plaque"/>
    <n v="47.04"/>
    <n v="3"/>
    <n v="0"/>
    <n v="18.345599999999997"/>
    <n v="0.38999999999999996"/>
  </r>
  <r>
    <n v="121"/>
    <s v="CA-2013-103730"/>
    <x v="0"/>
    <x v="1"/>
    <d v="2013-06-16T00:00:00"/>
    <s v="First Class"/>
    <s v="SC-20725"/>
    <s v="Steven Cartwright"/>
    <x v="0"/>
    <s v="United States"/>
    <x v="40"/>
    <x v="13"/>
    <n v="19805"/>
    <x v="3"/>
    <s v="OFF-BI-10003910"/>
    <x v="1"/>
    <x v="8"/>
    <s v="DXL Angle-View Binders with Locking Rings by Samsill"/>
    <n v="30.84"/>
    <n v="4"/>
    <n v="0"/>
    <n v="13.878"/>
    <n v="0.45"/>
  </r>
  <r>
    <n v="122"/>
    <s v="CA-2013-103730"/>
    <x v="0"/>
    <x v="1"/>
    <d v="2013-06-16T00:00:00"/>
    <s v="First Class"/>
    <s v="SC-20725"/>
    <s v="Steven Cartwright"/>
    <x v="0"/>
    <s v="United States"/>
    <x v="40"/>
    <x v="13"/>
    <n v="19805"/>
    <x v="3"/>
    <s v="OFF-ST-10000777"/>
    <x v="1"/>
    <x v="4"/>
    <s v="Companion Letter/Legal File, Black"/>
    <n v="226.56"/>
    <n v="6"/>
    <n v="0"/>
    <n v="63.436800000000005"/>
    <n v="0.28000000000000003"/>
  </r>
  <r>
    <n v="123"/>
    <s v="CA-2013-103730"/>
    <x v="0"/>
    <x v="1"/>
    <d v="2013-06-16T00:00:00"/>
    <s v="First Class"/>
    <s v="SC-20725"/>
    <s v="Steven Cartwright"/>
    <x v="0"/>
    <s v="United States"/>
    <x v="40"/>
    <x v="13"/>
    <n v="19805"/>
    <x v="3"/>
    <s v="OFF-EN-10002500"/>
    <x v="1"/>
    <x v="12"/>
    <s v="Globe Weis Peel &amp; Seel First Class Envelopes"/>
    <n v="115.02"/>
    <n v="9"/>
    <n v="0"/>
    <n v="51.758999999999993"/>
    <n v="0.44999999999999996"/>
  </r>
  <r>
    <n v="124"/>
    <s v="CA-2013-103730"/>
    <x v="0"/>
    <x v="1"/>
    <d v="2013-06-16T00:00:00"/>
    <s v="First Class"/>
    <s v="SC-20725"/>
    <s v="Steven Cartwright"/>
    <x v="0"/>
    <s v="United States"/>
    <x v="40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n v="0.28999999999999992"/>
  </r>
  <r>
    <n v="125"/>
    <s v="US-2011-152030"/>
    <x v="2"/>
    <x v="58"/>
    <d v="2011-12-28T00:00:00"/>
    <s v="Second Class"/>
    <s v="AD-10180"/>
    <s v="Alan Dominguez"/>
    <x v="2"/>
    <s v="United States"/>
    <x v="12"/>
    <x v="5"/>
    <n v="77041"/>
    <x v="2"/>
    <s v="FUR-CH-10004063"/>
    <x v="0"/>
    <x v="1"/>
    <s v="Global Deluxe High-Back Manager's Chair"/>
    <n v="600.55799999999999"/>
    <n v="3"/>
    <n v="0.3"/>
    <n v="-8.5794000000000779"/>
    <n v="-1.4285714285714415E-2"/>
  </r>
  <r>
    <n v="126"/>
    <s v="US-2011-134614"/>
    <x v="2"/>
    <x v="59"/>
    <d v="2011-09-25T00:00:00"/>
    <s v="Standard Class"/>
    <s v="PF-19165"/>
    <s v="Philip Fox"/>
    <x v="0"/>
    <s v="United States"/>
    <x v="41"/>
    <x v="10"/>
    <n v="61701"/>
    <x v="2"/>
    <s v="FUR-TA-10004534"/>
    <x v="0"/>
    <x v="3"/>
    <s v="Bevis 44 x 96 Conference Tables"/>
    <n v="617.70000000000005"/>
    <n v="6"/>
    <n v="0.5"/>
    <n v="-407.68200000000013"/>
    <n v="-0.66000000000000014"/>
  </r>
  <r>
    <n v="127"/>
    <s v="US-2014-107272"/>
    <x v="3"/>
    <x v="60"/>
    <d v="2014-11-13T00:00:00"/>
    <s v="Standard Class"/>
    <s v="TS-21610"/>
    <s v="Troy Staebel"/>
    <x v="0"/>
    <s v="United States"/>
    <x v="42"/>
    <x v="16"/>
    <n v="85023"/>
    <x v="1"/>
    <s v="OFF-BI-10003274"/>
    <x v="1"/>
    <x v="8"/>
    <s v="Avery Durable Slant Ring Binders, No Labels"/>
    <n v="2.3880000000000003"/>
    <n v="2"/>
    <n v="0.7"/>
    <n v="-1.8308"/>
    <n v="-0.7666666666666665"/>
  </r>
  <r>
    <n v="128"/>
    <s v="US-2014-107272"/>
    <x v="3"/>
    <x v="60"/>
    <d v="2014-11-13T00:00:00"/>
    <s v="Standard Class"/>
    <s v="TS-21610"/>
    <s v="Troy Staebel"/>
    <x v="0"/>
    <s v="United States"/>
    <x v="42"/>
    <x v="16"/>
    <n v="85023"/>
    <x v="1"/>
    <s v="OFF-ST-10002974"/>
    <x v="1"/>
    <x v="4"/>
    <s v="Trav-L-File Heavy-Duty Shuttle II, Black"/>
    <n v="243.99200000000002"/>
    <n v="7"/>
    <n v="0.2"/>
    <n v="30.498999999999981"/>
    <n v="0.12499999999999992"/>
  </r>
  <r>
    <n v="129"/>
    <s v="US-2013-125969"/>
    <x v="0"/>
    <x v="61"/>
    <d v="2013-11-11T00:00:00"/>
    <s v="Second Class"/>
    <s v="LS-16975"/>
    <s v="Lindsay Shagiari"/>
    <x v="2"/>
    <s v="United States"/>
    <x v="1"/>
    <x v="1"/>
    <n v="90004"/>
    <x v="1"/>
    <s v="FUR-CH-10001146"/>
    <x v="0"/>
    <x v="1"/>
    <s v="Global Task Chair, Black"/>
    <n v="81.424000000000007"/>
    <n v="2"/>
    <n v="0.2"/>
    <n v="-9.1601999999999961"/>
    <n v="-0.11249999999999995"/>
  </r>
  <r>
    <n v="130"/>
    <s v="US-2013-125969"/>
    <x v="0"/>
    <x v="61"/>
    <d v="2013-11-11T00:00:00"/>
    <s v="Second Class"/>
    <s v="LS-16975"/>
    <s v="Lindsay Shagiari"/>
    <x v="2"/>
    <s v="United States"/>
    <x v="1"/>
    <x v="1"/>
    <n v="90004"/>
    <x v="1"/>
    <s v="FUR-FU-10003773"/>
    <x v="0"/>
    <x v="5"/>
    <s v="Eldon Cleatmat Plus Chair Mats for High Pile Carpets"/>
    <n v="238.56"/>
    <n v="3"/>
    <n v="0"/>
    <n v="26.241599999999977"/>
    <n v="0.1099999999999999"/>
  </r>
  <r>
    <n v="131"/>
    <s v="US-2014-164147"/>
    <x v="3"/>
    <x v="62"/>
    <d v="2014-02-06T00:00:00"/>
    <s v="First Class"/>
    <s v="DW-13585"/>
    <s v="Dorothy Wardle"/>
    <x v="1"/>
    <s v="United States"/>
    <x v="38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n v="-0.1999999999999999"/>
  </r>
  <r>
    <n v="132"/>
    <s v="US-2014-164147"/>
    <x v="3"/>
    <x v="62"/>
    <d v="2014-02-06T00:00:00"/>
    <s v="First Class"/>
    <s v="DW-13585"/>
    <s v="Dorothy Wardle"/>
    <x v="1"/>
    <s v="United States"/>
    <x v="38"/>
    <x v="24"/>
    <n v="43229"/>
    <x v="3"/>
    <s v="OFF-PA-10002377"/>
    <x v="1"/>
    <x v="10"/>
    <s v="Xerox 1916"/>
    <n v="78.304000000000002"/>
    <n v="2"/>
    <n v="0.2"/>
    <n v="29.363999999999997"/>
    <n v="0.37499999999999994"/>
  </r>
  <r>
    <n v="133"/>
    <s v="US-2014-164147"/>
    <x v="3"/>
    <x v="62"/>
    <d v="2014-02-06T00:00:00"/>
    <s v="First Class"/>
    <s v="DW-13585"/>
    <s v="Dorothy Wardle"/>
    <x v="1"/>
    <s v="United States"/>
    <x v="38"/>
    <x v="24"/>
    <n v="43229"/>
    <x v="3"/>
    <s v="OFF-FA-10002780"/>
    <x v="1"/>
    <x v="13"/>
    <s v="Staples"/>
    <n v="21.456"/>
    <n v="9"/>
    <n v="0.2"/>
    <n v="6.9731999999999976"/>
    <n v="0.3249999999999999"/>
  </r>
  <r>
    <n v="134"/>
    <s v="CA-2013-145583"/>
    <x v="0"/>
    <x v="63"/>
    <d v="2013-10-20T00:00:00"/>
    <s v="Standard Class"/>
    <s v="LC-16885"/>
    <s v="Lena Creighton"/>
    <x v="0"/>
    <s v="United States"/>
    <x v="43"/>
    <x v="1"/>
    <n v="95661"/>
    <x v="1"/>
    <s v="OFF-PA-10001804"/>
    <x v="1"/>
    <x v="10"/>
    <s v="Xerox 195"/>
    <n v="20.04"/>
    <n v="3"/>
    <n v="0"/>
    <n v="9.6191999999999993"/>
    <n v="0.48"/>
  </r>
  <r>
    <n v="135"/>
    <s v="CA-2013-145583"/>
    <x v="0"/>
    <x v="63"/>
    <d v="2013-10-20T00:00:00"/>
    <s v="Standard Class"/>
    <s v="LC-16885"/>
    <s v="Lena Creighton"/>
    <x v="0"/>
    <s v="United States"/>
    <x v="43"/>
    <x v="1"/>
    <n v="95661"/>
    <x v="1"/>
    <s v="OFF-PA-10001736"/>
    <x v="1"/>
    <x v="10"/>
    <s v="Xerox 1880"/>
    <n v="35.44"/>
    <n v="1"/>
    <n v="0"/>
    <n v="16.656799999999997"/>
    <n v="0.46999999999999992"/>
  </r>
  <r>
    <n v="136"/>
    <s v="CA-2013-145583"/>
    <x v="0"/>
    <x v="63"/>
    <d v="2013-10-20T00:00:00"/>
    <s v="Standard Class"/>
    <s v="LC-16885"/>
    <s v="Lena Creighton"/>
    <x v="0"/>
    <s v="United States"/>
    <x v="43"/>
    <x v="1"/>
    <n v="95661"/>
    <x v="1"/>
    <s v="OFF-AR-10001149"/>
    <x v="1"/>
    <x v="6"/>
    <s v="Sanford Colorific Colored Pencils, 12/Box"/>
    <n v="11.52"/>
    <n v="4"/>
    <n v="0"/>
    <n v="3.4559999999999995"/>
    <n v="0.3"/>
  </r>
  <r>
    <n v="137"/>
    <s v="CA-2013-145583"/>
    <x v="0"/>
    <x v="63"/>
    <d v="2013-10-20T00:00:00"/>
    <s v="Standard Class"/>
    <s v="LC-16885"/>
    <s v="Lena Creighton"/>
    <x v="0"/>
    <s v="United States"/>
    <x v="43"/>
    <x v="1"/>
    <n v="95661"/>
    <x v="1"/>
    <s v="OFF-FA-10002988"/>
    <x v="1"/>
    <x v="13"/>
    <s v="Ideal Clamps"/>
    <n v="4.0199999999999996"/>
    <n v="2"/>
    <n v="0"/>
    <n v="1.9697999999999998"/>
    <n v="0.49"/>
  </r>
  <r>
    <n v="138"/>
    <s v="CA-2013-145583"/>
    <x v="0"/>
    <x v="63"/>
    <d v="2013-10-20T00:00:00"/>
    <s v="Standard Class"/>
    <s v="LC-16885"/>
    <s v="Lena Creighton"/>
    <x v="0"/>
    <s v="United States"/>
    <x v="43"/>
    <x v="1"/>
    <n v="95661"/>
    <x v="1"/>
    <s v="OFF-BI-10004781"/>
    <x v="1"/>
    <x v="8"/>
    <s v="GBC Wire Binding Strips"/>
    <n v="76.176000000000002"/>
    <n v="3"/>
    <n v="0.2"/>
    <n v="26.661599999999996"/>
    <n v="0.34999999999999992"/>
  </r>
  <r>
    <n v="139"/>
    <s v="CA-2013-145583"/>
    <x v="0"/>
    <x v="63"/>
    <d v="2013-10-20T00:00:00"/>
    <s v="Standard Class"/>
    <s v="LC-16885"/>
    <s v="Lena Creighton"/>
    <x v="0"/>
    <s v="United States"/>
    <x v="43"/>
    <x v="1"/>
    <n v="95661"/>
    <x v="1"/>
    <s v="OFF-SU-10001218"/>
    <x v="1"/>
    <x v="14"/>
    <s v="Fiskars Softgrip Scissors"/>
    <n v="65.88"/>
    <n v="6"/>
    <n v="0"/>
    <n v="18.446400000000004"/>
    <n v="0.28000000000000008"/>
  </r>
  <r>
    <n v="140"/>
    <s v="CA-2013-145583"/>
    <x v="0"/>
    <x v="63"/>
    <d v="2013-10-20T00:00:00"/>
    <s v="Standard Class"/>
    <s v="LC-16885"/>
    <s v="Lena Creighton"/>
    <x v="0"/>
    <s v="United States"/>
    <x v="43"/>
    <x v="1"/>
    <n v="95661"/>
    <x v="1"/>
    <s v="FUR-FU-10001706"/>
    <x v="0"/>
    <x v="5"/>
    <s v="Longer-Life Soft White Bulbs"/>
    <n v="43.120000000000005"/>
    <n v="14"/>
    <n v="0"/>
    <n v="20.697599999999998"/>
    <n v="0.47999999999999987"/>
  </r>
  <r>
    <n v="141"/>
    <s v="CA-2013-110366"/>
    <x v="0"/>
    <x v="64"/>
    <d v="2013-09-08T00:00:00"/>
    <s v="Second Class"/>
    <s v="JD-15895"/>
    <s v="Jonathan Doherty"/>
    <x v="1"/>
    <s v="United States"/>
    <x v="10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n v="0.12499999999999992"/>
  </r>
  <r>
    <n v="142"/>
    <s v="CA-2014-106180"/>
    <x v="3"/>
    <x v="65"/>
    <d v="2014-09-24T00:00:00"/>
    <s v="Standard Class"/>
    <s v="SH-19975"/>
    <s v="Sally Hughsby"/>
    <x v="1"/>
    <s v="United States"/>
    <x v="8"/>
    <x v="1"/>
    <n v="94122"/>
    <x v="1"/>
    <s v="OFF-AR-10000940"/>
    <x v="1"/>
    <x v="6"/>
    <s v="Newell 343"/>
    <n v="8.82"/>
    <n v="3"/>
    <n v="0"/>
    <n v="2.3814000000000002"/>
    <n v="0.27"/>
  </r>
  <r>
    <n v="143"/>
    <s v="CA-2014-106180"/>
    <x v="3"/>
    <x v="65"/>
    <d v="2014-09-24T00:00:00"/>
    <s v="Standard Class"/>
    <s v="SH-19975"/>
    <s v="Sally Hughsby"/>
    <x v="1"/>
    <s v="United States"/>
    <x v="8"/>
    <x v="1"/>
    <n v="94122"/>
    <x v="1"/>
    <s v="OFF-EN-10004030"/>
    <x v="1"/>
    <x v="12"/>
    <s v="Convenience Packs of Business Envelopes"/>
    <n v="10.86"/>
    <n v="3"/>
    <n v="0"/>
    <n v="5.1042000000000005"/>
    <n v="0.47000000000000008"/>
  </r>
  <r>
    <n v="144"/>
    <s v="CA-2014-106180"/>
    <x v="3"/>
    <x v="65"/>
    <d v="2014-09-24T00:00:00"/>
    <s v="Standard Class"/>
    <s v="SH-19975"/>
    <s v="Sally Hughsby"/>
    <x v="1"/>
    <s v="United States"/>
    <x v="8"/>
    <x v="1"/>
    <n v="94122"/>
    <x v="1"/>
    <s v="OFF-PA-10004327"/>
    <x v="1"/>
    <x v="10"/>
    <s v="Xerox 1911"/>
    <n v="143.69999999999999"/>
    <n v="3"/>
    <n v="0"/>
    <n v="68.975999999999999"/>
    <n v="0.48000000000000004"/>
  </r>
  <r>
    <n v="145"/>
    <s v="CA-2014-155376"/>
    <x v="3"/>
    <x v="66"/>
    <d v="2014-12-28T00:00:00"/>
    <s v="Standard Class"/>
    <s v="SG-20080"/>
    <s v="Sandra Glassco"/>
    <x v="0"/>
    <s v="United States"/>
    <x v="44"/>
    <x v="25"/>
    <n v="64055"/>
    <x v="2"/>
    <s v="OFF-AP-10001058"/>
    <x v="1"/>
    <x v="9"/>
    <s v="Sanyo 2.5 Cubic Foot Mid-Size Office Refrigerators"/>
    <n v="839.43000000000006"/>
    <n v="3"/>
    <n v="0"/>
    <n v="218.25179999999997"/>
    <n v="0.25999999999999995"/>
  </r>
  <r>
    <n v="146"/>
    <s v="CA-2012-110744"/>
    <x v="1"/>
    <x v="67"/>
    <d v="2012-09-12T00:00:00"/>
    <s v="Standard Class"/>
    <s v="HA-14920"/>
    <s v="Helen Andreada"/>
    <x v="0"/>
    <s v="United States"/>
    <x v="45"/>
    <x v="1"/>
    <n v="91104"/>
    <x v="1"/>
    <s v="OFF-ST-10003656"/>
    <x v="1"/>
    <x v="4"/>
    <s v="Safco Industrial Wire Shelving"/>
    <n v="671.93"/>
    <n v="7"/>
    <n v="0"/>
    <n v="20.157899999999998"/>
    <n v="0.03"/>
  </r>
  <r>
    <n v="147"/>
    <s v="CA-2011-110072"/>
    <x v="2"/>
    <x v="68"/>
    <d v="2011-10-28T00:00:00"/>
    <s v="Standard Class"/>
    <s v="MG-17680"/>
    <s v="Maureen Gastineau"/>
    <x v="2"/>
    <s v="United States"/>
    <x v="46"/>
    <x v="24"/>
    <n v="43055"/>
    <x v="3"/>
    <s v="FUR-FU-10000521"/>
    <x v="0"/>
    <x v="5"/>
    <s v="Seth Thomas 14&quot; Putty-Colored Wall Clock"/>
    <n v="93.888000000000005"/>
    <n v="4"/>
    <n v="0.2"/>
    <n v="12.90959999999999"/>
    <n v="0.1374999999999999"/>
  </r>
  <r>
    <n v="148"/>
    <s v="CA-2013-114489"/>
    <x v="0"/>
    <x v="5"/>
    <d v="2013-12-10T00:00:00"/>
    <s v="Standard Class"/>
    <s v="JE-16165"/>
    <s v="Justin Ellison"/>
    <x v="1"/>
    <s v="United States"/>
    <x v="47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n v="0.27000000000000007"/>
  </r>
  <r>
    <n v="149"/>
    <s v="CA-2013-114489"/>
    <x v="0"/>
    <x v="5"/>
    <d v="2013-12-10T00:00:00"/>
    <s v="Standard Class"/>
    <s v="JE-16165"/>
    <s v="Justin Ellison"/>
    <x v="1"/>
    <s v="United States"/>
    <x v="47"/>
    <x v="6"/>
    <n v="53132"/>
    <x v="2"/>
    <s v="TEC-PH-10001448"/>
    <x v="2"/>
    <x v="7"/>
    <s v="Anker Astro 15000mAh USB Portable Charger"/>
    <n v="149.97"/>
    <n v="3"/>
    <n v="0"/>
    <n v="5.9987999999999815"/>
    <n v="3.9999999999999876E-2"/>
  </r>
  <r>
    <n v="150"/>
    <s v="CA-2013-114489"/>
    <x v="0"/>
    <x v="5"/>
    <d v="2013-12-10T00:00:00"/>
    <s v="Standard Class"/>
    <s v="JE-16165"/>
    <s v="Justin Ellison"/>
    <x v="1"/>
    <s v="United States"/>
    <x v="47"/>
    <x v="6"/>
    <n v="53132"/>
    <x v="2"/>
    <s v="FUR-CH-10000454"/>
    <x v="0"/>
    <x v="1"/>
    <s v="Hon Deluxe Fabric Upholstered Stacking Chairs, Rounded Back"/>
    <n v="1951.84"/>
    <n v="8"/>
    <n v="0"/>
    <n v="585.55199999999991"/>
    <n v="0.3"/>
  </r>
  <r>
    <n v="151"/>
    <s v="CA-2013-114489"/>
    <x v="0"/>
    <x v="5"/>
    <d v="2013-12-10T00:00:00"/>
    <s v="Standard Class"/>
    <s v="JE-16165"/>
    <s v="Justin Ellison"/>
    <x v="1"/>
    <s v="United States"/>
    <x v="47"/>
    <x v="6"/>
    <n v="53132"/>
    <x v="2"/>
    <s v="OFF-BI-10002735"/>
    <x v="1"/>
    <x v="8"/>
    <s v="GBC Prestige Therm-A-Bind Covers"/>
    <n v="171.55"/>
    <n v="5"/>
    <n v="0"/>
    <n v="80.628500000000003"/>
    <n v="0.47"/>
  </r>
  <r>
    <n v="152"/>
    <s v="CA-2013-158834"/>
    <x v="0"/>
    <x v="69"/>
    <d v="2013-03-17T00:00:00"/>
    <s v="First Class"/>
    <s v="TW-21025"/>
    <s v="Tamara Willingham"/>
    <x v="2"/>
    <s v="United States"/>
    <x v="48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n v="0.11249999999999995"/>
  </r>
  <r>
    <n v="153"/>
    <s v="CA-2013-158834"/>
    <x v="0"/>
    <x v="69"/>
    <d v="2013-03-17T00:00:00"/>
    <s v="First Class"/>
    <s v="TW-21025"/>
    <s v="Tamara Willingham"/>
    <x v="2"/>
    <s v="United States"/>
    <x v="48"/>
    <x v="16"/>
    <n v="85254"/>
    <x v="1"/>
    <s v="TEC-PH-10001254"/>
    <x v="2"/>
    <x v="7"/>
    <s v="Jabra BIZ 2300 Duo QD Duo Corded Headset"/>
    <n v="203.184"/>
    <n v="2"/>
    <n v="0.2"/>
    <n v="15.238799999999991"/>
    <n v="7.4999999999999956E-2"/>
  </r>
  <r>
    <n v="154"/>
    <s v="CA-2012-124919"/>
    <x v="1"/>
    <x v="70"/>
    <d v="2012-06-02T00:00:00"/>
    <s v="First Class"/>
    <s v="SP-20650"/>
    <s v="Stephanie Phelps"/>
    <x v="1"/>
    <s v="United States"/>
    <x v="49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n v="0.4499999999999999"/>
  </r>
  <r>
    <n v="155"/>
    <s v="CA-2012-124919"/>
    <x v="1"/>
    <x v="70"/>
    <d v="2012-06-02T00:00:00"/>
    <s v="First Class"/>
    <s v="SP-20650"/>
    <s v="Stephanie Phelps"/>
    <x v="1"/>
    <s v="United States"/>
    <x v="49"/>
    <x v="1"/>
    <n v="95123"/>
    <x v="1"/>
    <s v="OFF-PA-10002254"/>
    <x v="1"/>
    <x v="10"/>
    <s v="Xerox 1883"/>
    <n v="105.52"/>
    <n v="4"/>
    <n v="0"/>
    <n v="48.539199999999994"/>
    <n v="0.45999999999999996"/>
  </r>
  <r>
    <n v="156"/>
    <s v="CA-2012-124919"/>
    <x v="1"/>
    <x v="70"/>
    <d v="2012-06-02T00:00:00"/>
    <s v="First Class"/>
    <s v="SP-20650"/>
    <s v="Stephanie Phelps"/>
    <x v="1"/>
    <s v="United States"/>
    <x v="49"/>
    <x v="1"/>
    <n v="95123"/>
    <x v="1"/>
    <s v="OFF-ST-10001590"/>
    <x v="1"/>
    <x v="4"/>
    <s v="Tenex Personal Project File with Scoop Front Design, Black"/>
    <n v="80.88"/>
    <n v="6"/>
    <n v="0"/>
    <n v="21.028799999999997"/>
    <n v="0.25999999999999995"/>
  </r>
  <r>
    <n v="157"/>
    <s v="CA-2012-118948"/>
    <x v="1"/>
    <x v="71"/>
    <d v="2012-06-03T00:00:00"/>
    <s v="Standard Class"/>
    <s v="NK-18490"/>
    <s v="Neil Knudson"/>
    <x v="2"/>
    <s v="United States"/>
    <x v="4"/>
    <x v="4"/>
    <n v="98105"/>
    <x v="1"/>
    <s v="OFF-AR-10001547"/>
    <x v="1"/>
    <x v="6"/>
    <s v="Newell 311"/>
    <n v="6.63"/>
    <n v="3"/>
    <n v="0"/>
    <n v="1.7901"/>
    <n v="0.27"/>
  </r>
  <r>
    <n v="158"/>
    <s v="CA-2011-104269"/>
    <x v="2"/>
    <x v="72"/>
    <d v="2011-03-06T00:00:00"/>
    <s v="Second Class"/>
    <s v="DB-13060"/>
    <s v="Dave Brooks"/>
    <x v="0"/>
    <s v="United States"/>
    <x v="4"/>
    <x v="4"/>
    <n v="98115"/>
    <x v="1"/>
    <s v="FUR-CH-10004063"/>
    <x v="0"/>
    <x v="1"/>
    <s v="Global Deluxe High-Back Manager's Chair"/>
    <n v="457.56800000000004"/>
    <n v="2"/>
    <n v="0.2"/>
    <n v="51.476399999999941"/>
    <n v="0.11249999999999986"/>
  </r>
  <r>
    <n v="159"/>
    <s v="CA-2013-114104"/>
    <x v="0"/>
    <x v="73"/>
    <d v="2013-11-25T00:00:00"/>
    <s v="Standard Class"/>
    <s v="NP-18670"/>
    <s v="Nora Paige"/>
    <x v="0"/>
    <s v="United States"/>
    <x v="50"/>
    <x v="26"/>
    <n v="73034"/>
    <x v="2"/>
    <s v="OFF-LA-10002475"/>
    <x v="1"/>
    <x v="2"/>
    <s v="Avery 519"/>
    <n v="14.62"/>
    <n v="2"/>
    <n v="0"/>
    <n v="6.8713999999999995"/>
    <n v="0.47"/>
  </r>
  <r>
    <n v="160"/>
    <s v="CA-2013-114104"/>
    <x v="0"/>
    <x v="73"/>
    <d v="2013-11-25T00:00:00"/>
    <s v="Standard Class"/>
    <s v="NP-18670"/>
    <s v="Nora Paige"/>
    <x v="0"/>
    <s v="United States"/>
    <x v="50"/>
    <x v="26"/>
    <n v="73034"/>
    <x v="2"/>
    <s v="TEC-PH-10004536"/>
    <x v="2"/>
    <x v="7"/>
    <s v="Avaya 5420 Digital phone"/>
    <n v="944.93000000000006"/>
    <n v="7"/>
    <n v="0"/>
    <n v="236.23250000000002"/>
    <n v="0.25"/>
  </r>
  <r>
    <n v="161"/>
    <s v="CA-2013-162733"/>
    <x v="0"/>
    <x v="74"/>
    <d v="2013-05-13T00:00:00"/>
    <s v="First Class"/>
    <s v="TT-21070"/>
    <s v="Ted Trevino"/>
    <x v="0"/>
    <s v="United States"/>
    <x v="1"/>
    <x v="1"/>
    <n v="90045"/>
    <x v="1"/>
    <s v="OFF-PA-10002751"/>
    <x v="1"/>
    <x v="10"/>
    <s v="Xerox 1920"/>
    <n v="5.98"/>
    <n v="1"/>
    <n v="0"/>
    <n v="2.6909999999999998"/>
    <n v="0.44999999999999996"/>
  </r>
  <r>
    <n v="162"/>
    <s v="CA-2012-119697"/>
    <x v="1"/>
    <x v="75"/>
    <d v="2012-12-31T00:00:00"/>
    <s v="Second Class"/>
    <s v="EM-13960"/>
    <s v="Eric Murdock"/>
    <x v="0"/>
    <s v="United States"/>
    <x v="10"/>
    <x v="9"/>
    <n v="19134"/>
    <x v="3"/>
    <s v="TEC-AC-10003657"/>
    <x v="2"/>
    <x v="11"/>
    <s v="Lenovo 17-Key USB Numeric Keypad"/>
    <n v="54.384000000000007"/>
    <n v="2"/>
    <n v="0.2"/>
    <n v="1.359599999999995"/>
    <n v="2.4999999999999904E-2"/>
  </r>
  <r>
    <n v="163"/>
    <s v="CA-2013-154508"/>
    <x v="0"/>
    <x v="76"/>
    <d v="2013-11-21T00:00:00"/>
    <s v="Standard Class"/>
    <s v="RD-19900"/>
    <s v="Ruben Dartt"/>
    <x v="0"/>
    <s v="United States"/>
    <x v="51"/>
    <x v="27"/>
    <n v="88220"/>
    <x v="1"/>
    <s v="OFF-EN-10001990"/>
    <x v="1"/>
    <x v="12"/>
    <s v="Staples"/>
    <n v="28.4"/>
    <n v="5"/>
    <n v="0"/>
    <n v="13.347999999999997"/>
    <n v="0.46999999999999992"/>
  </r>
  <r>
    <n v="164"/>
    <s v="CA-2013-113817"/>
    <x v="0"/>
    <x v="77"/>
    <d v="2013-11-12T00:00:00"/>
    <s v="Standard Class"/>
    <s v="MJ-17740"/>
    <s v="Max Jones"/>
    <x v="0"/>
    <s v="United States"/>
    <x v="4"/>
    <x v="4"/>
    <n v="98115"/>
    <x v="1"/>
    <s v="OFF-BI-10004002"/>
    <x v="1"/>
    <x v="8"/>
    <s v="Wilson Jones International Size A4 Ring Binders"/>
    <n v="27.680000000000003"/>
    <n v="2"/>
    <n v="0.2"/>
    <n v="9.6879999999999988"/>
    <n v="0.34999999999999992"/>
  </r>
  <r>
    <n v="165"/>
    <s v="CA-2011-139892"/>
    <x v="2"/>
    <x v="78"/>
    <d v="2011-09-12T00:00:00"/>
    <s v="Standard Class"/>
    <s v="BM-11140"/>
    <s v="Becky Martin"/>
    <x v="0"/>
    <s v="United States"/>
    <x v="52"/>
    <x v="5"/>
    <n v="78207"/>
    <x v="2"/>
    <s v="OFF-AR-10004441"/>
    <x v="1"/>
    <x v="6"/>
    <s v="BIC Brite Liner Highlighters"/>
    <n v="9.9359999999999999"/>
    <n v="3"/>
    <n v="0.2"/>
    <n v="2.7324000000000002"/>
    <n v="0.27500000000000002"/>
  </r>
  <r>
    <n v="166"/>
    <s v="CA-2011-139892"/>
    <x v="2"/>
    <x v="78"/>
    <d v="2011-09-12T00:00:00"/>
    <s v="Standard Class"/>
    <s v="BM-11140"/>
    <s v="Becky Martin"/>
    <x v="0"/>
    <s v="United States"/>
    <x v="52"/>
    <x v="5"/>
    <n v="78207"/>
    <x v="2"/>
    <s v="TEC-MA-10000822"/>
    <x v="2"/>
    <x v="15"/>
    <s v="Lexmark MX611dhe Monochrome Laser Printer"/>
    <n v="8159.9519999999993"/>
    <n v="8"/>
    <n v="0.4"/>
    <n v="-1359.992000000002"/>
    <n v="-0.16666666666666693"/>
  </r>
  <r>
    <n v="167"/>
    <s v="CA-2011-139892"/>
    <x v="2"/>
    <x v="78"/>
    <d v="2011-09-12T00:00:00"/>
    <s v="Standard Class"/>
    <s v="BM-11140"/>
    <s v="Becky Martin"/>
    <x v="0"/>
    <s v="United States"/>
    <x v="52"/>
    <x v="5"/>
    <n v="78207"/>
    <x v="2"/>
    <s v="OFF-ST-10000991"/>
    <x v="1"/>
    <x v="4"/>
    <s v="Space Solutions HD Industrial Steel Shelving."/>
    <n v="275.928"/>
    <n v="3"/>
    <n v="0.2"/>
    <n v="-58.634699999999995"/>
    <n v="-0.21249999999999999"/>
  </r>
  <r>
    <n v="168"/>
    <s v="CA-2011-139892"/>
    <x v="2"/>
    <x v="78"/>
    <d v="2011-09-12T00:00:00"/>
    <s v="Standard Class"/>
    <s v="BM-11140"/>
    <s v="Becky Martin"/>
    <x v="0"/>
    <s v="United States"/>
    <x v="52"/>
    <x v="5"/>
    <n v="78207"/>
    <x v="2"/>
    <s v="FUR-CH-10004287"/>
    <x v="0"/>
    <x v="1"/>
    <s v="SAFCO Arco Folding Chair"/>
    <n v="1740.0599999999997"/>
    <n v="9"/>
    <n v="0.3"/>
    <n v="-24.858000000000175"/>
    <n v="-1.4285714285714388E-2"/>
  </r>
  <r>
    <n v="169"/>
    <s v="CA-2011-139892"/>
    <x v="2"/>
    <x v="78"/>
    <d v="2011-09-12T00:00:00"/>
    <s v="Standard Class"/>
    <s v="BM-11140"/>
    <s v="Becky Martin"/>
    <x v="0"/>
    <s v="United States"/>
    <x v="52"/>
    <x v="5"/>
    <n v="78207"/>
    <x v="2"/>
    <s v="OFF-AR-10002656"/>
    <x v="1"/>
    <x v="6"/>
    <s v="Sanford Liquid Accent Highlighters"/>
    <n v="32.064"/>
    <n v="6"/>
    <n v="0.2"/>
    <n v="6.8135999999999974"/>
    <n v="0.21249999999999991"/>
  </r>
  <r>
    <n v="170"/>
    <s v="CA-2011-139892"/>
    <x v="2"/>
    <x v="78"/>
    <d v="2011-09-12T00:00:00"/>
    <s v="Standard Class"/>
    <s v="BM-11140"/>
    <s v="Becky Martin"/>
    <x v="0"/>
    <s v="United States"/>
    <x v="52"/>
    <x v="5"/>
    <n v="78207"/>
    <x v="2"/>
    <s v="OFF-AP-10002518"/>
    <x v="1"/>
    <x v="9"/>
    <s v="Kensington 7 Outlet MasterPiece Power Center"/>
    <n v="177.97999999999996"/>
    <n v="5"/>
    <n v="0.8"/>
    <n v="-453.84900000000005"/>
    <n v="-2.5500000000000007"/>
  </r>
  <r>
    <n v="171"/>
    <s v="CA-2011-139892"/>
    <x v="2"/>
    <x v="78"/>
    <d v="2011-09-12T00:00:00"/>
    <s v="Standard Class"/>
    <s v="BM-11140"/>
    <s v="Becky Martin"/>
    <x v="0"/>
    <s v="United States"/>
    <x v="52"/>
    <x v="5"/>
    <n v="78207"/>
    <x v="2"/>
    <s v="TEC-PH-10003931"/>
    <x v="2"/>
    <x v="7"/>
    <s v="JBL Micro Wireless Portable Bluetooth Speaker"/>
    <n v="143.976"/>
    <n v="3"/>
    <n v="0.2"/>
    <n v="8.998500000000007"/>
    <n v="6.2500000000000056E-2"/>
  </r>
  <r>
    <n v="172"/>
    <s v="CA-2011-118962"/>
    <x v="2"/>
    <x v="79"/>
    <d v="2011-08-09T00:00:00"/>
    <s v="Standard Class"/>
    <s v="CS-12130"/>
    <s v="Chad Sievert"/>
    <x v="0"/>
    <s v="United States"/>
    <x v="1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n v="0.47000000000000003"/>
  </r>
  <r>
    <n v="173"/>
    <s v="CA-2011-118962"/>
    <x v="2"/>
    <x v="79"/>
    <d v="2011-08-09T00:00:00"/>
    <s v="Standard Class"/>
    <s v="CS-12130"/>
    <s v="Chad Sievert"/>
    <x v="0"/>
    <s v="United States"/>
    <x v="1"/>
    <x v="1"/>
    <n v="90004"/>
    <x v="1"/>
    <s v="OFF-PA-10001144"/>
    <x v="1"/>
    <x v="10"/>
    <s v="Xerox 1913"/>
    <n v="110.96"/>
    <n v="2"/>
    <n v="0"/>
    <n v="53.260799999999996"/>
    <n v="0.48"/>
  </r>
  <r>
    <n v="174"/>
    <s v="CA-2011-118962"/>
    <x v="2"/>
    <x v="79"/>
    <d v="2011-08-09T00:00:00"/>
    <s v="Standard Class"/>
    <s v="CS-12130"/>
    <s v="Chad Sievert"/>
    <x v="0"/>
    <s v="United States"/>
    <x v="1"/>
    <x v="1"/>
    <n v="90004"/>
    <x v="1"/>
    <s v="FUR-CH-10003817"/>
    <x v="0"/>
    <x v="1"/>
    <s v="Global Value Steno Chair, Gray"/>
    <n v="340.14400000000006"/>
    <n v="7"/>
    <n v="0.2"/>
    <n v="21.259"/>
    <n v="6.2499999999999986E-2"/>
  </r>
  <r>
    <n v="175"/>
    <s v="US-2011-100853"/>
    <x v="2"/>
    <x v="80"/>
    <d v="2011-09-19T00:00:00"/>
    <s v="Standard Class"/>
    <s v="JB-15400"/>
    <s v="Jennifer Braxton"/>
    <x v="1"/>
    <s v="United States"/>
    <x v="22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n v="-2.5000000000000009"/>
  </r>
  <r>
    <n v="176"/>
    <s v="US-2011-100853"/>
    <x v="2"/>
    <x v="80"/>
    <d v="2011-09-19T00:00:00"/>
    <s v="Standard Class"/>
    <s v="JB-15400"/>
    <s v="Jennifer Braxton"/>
    <x v="1"/>
    <s v="United States"/>
    <x v="22"/>
    <x v="10"/>
    <n v="60623"/>
    <x v="2"/>
    <s v="OFF-LA-10003148"/>
    <x v="1"/>
    <x v="2"/>
    <s v="Avery 51"/>
    <n v="20.16"/>
    <n v="4"/>
    <n v="0.2"/>
    <n v="6.5519999999999987"/>
    <n v="0.32499999999999996"/>
  </r>
  <r>
    <n v="177"/>
    <s v="US-2014-152366"/>
    <x v="3"/>
    <x v="81"/>
    <d v="2014-04-26T00:00:00"/>
    <s v="Second Class"/>
    <s v="SJ-20500"/>
    <s v="Shirley Jackson"/>
    <x v="0"/>
    <s v="United States"/>
    <x v="12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n v="-2.5000000000000013"/>
  </r>
  <r>
    <n v="178"/>
    <s v="US-2012-101511"/>
    <x v="1"/>
    <x v="82"/>
    <d v="2012-11-23T00:00:00"/>
    <s v="Second Class"/>
    <s v="JE-15745"/>
    <s v="Joel Eaton"/>
    <x v="0"/>
    <s v="United States"/>
    <x v="46"/>
    <x v="24"/>
    <n v="43055"/>
    <x v="3"/>
    <s v="FUR-CH-10004698"/>
    <x v="0"/>
    <x v="1"/>
    <s v="Padded Folding Chairs, Black, 4/Carton"/>
    <n v="396.80200000000002"/>
    <n v="7"/>
    <n v="0.3"/>
    <n v="-11.337199999999939"/>
    <n v="-2.8571428571428414E-2"/>
  </r>
  <r>
    <n v="179"/>
    <s v="US-2012-101511"/>
    <x v="1"/>
    <x v="82"/>
    <d v="2012-11-23T00:00:00"/>
    <s v="Second Class"/>
    <s v="JE-15745"/>
    <s v="Joel Eaton"/>
    <x v="0"/>
    <s v="United States"/>
    <x v="46"/>
    <x v="24"/>
    <n v="43055"/>
    <x v="3"/>
    <s v="OFF-SU-10002189"/>
    <x v="1"/>
    <x v="14"/>
    <s v="Acme Rosewood Handle Letter Opener"/>
    <n v="15.88"/>
    <n v="5"/>
    <n v="0.2"/>
    <n v="-3.771500000000001"/>
    <n v="-0.23750000000000004"/>
  </r>
  <r>
    <n v="180"/>
    <s v="CA-2012-137225"/>
    <x v="1"/>
    <x v="83"/>
    <d v="2012-12-19T00:00:00"/>
    <s v="Standard Class"/>
    <s v="JK-15640"/>
    <s v="Jim Kriz"/>
    <x v="2"/>
    <s v="United States"/>
    <x v="20"/>
    <x v="15"/>
    <n v="10009"/>
    <x v="3"/>
    <s v="OFF-AR-10001940"/>
    <x v="1"/>
    <x v="6"/>
    <s v="Sanford Colorific Eraseable Coloring Pencils, 12 Count"/>
    <n v="3.28"/>
    <n v="1"/>
    <n v="0"/>
    <n v="1.4104000000000001"/>
    <n v="0.43000000000000005"/>
  </r>
  <r>
    <n v="181"/>
    <s v="CA-2011-166191"/>
    <x v="2"/>
    <x v="29"/>
    <d v="2011-12-09T00:00:00"/>
    <s v="Second Class"/>
    <s v="DK-13150"/>
    <s v="David Kendrick"/>
    <x v="1"/>
    <s v="United States"/>
    <x v="27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n v="7.4999999999999997E-2"/>
  </r>
  <r>
    <n v="182"/>
    <s v="CA-2011-166191"/>
    <x v="2"/>
    <x v="29"/>
    <d v="2011-12-09T00:00:00"/>
    <s v="Second Class"/>
    <s v="DK-13150"/>
    <s v="David Kendrick"/>
    <x v="1"/>
    <s v="United States"/>
    <x v="27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n v="0.18749999999999997"/>
  </r>
  <r>
    <n v="183"/>
    <s v="CA-2011-158274"/>
    <x v="2"/>
    <x v="84"/>
    <d v="2011-11-24T00:00:00"/>
    <s v="Second Class"/>
    <s v="RM-19675"/>
    <s v="Robert Marley"/>
    <x v="2"/>
    <s v="United States"/>
    <x v="53"/>
    <x v="28"/>
    <n v="71203"/>
    <x v="0"/>
    <s v="TEC-PH-10003273"/>
    <x v="2"/>
    <x v="7"/>
    <s v="AT&amp;T TR1909W"/>
    <n v="503.96"/>
    <n v="4"/>
    <n v="0"/>
    <n v="131.02960000000002"/>
    <n v="0.26000000000000006"/>
  </r>
  <r>
    <n v="184"/>
    <s v="CA-2011-158274"/>
    <x v="2"/>
    <x v="84"/>
    <d v="2011-11-24T00:00:00"/>
    <s v="Second Class"/>
    <s v="RM-19675"/>
    <s v="Robert Marley"/>
    <x v="2"/>
    <s v="United States"/>
    <x v="53"/>
    <x v="28"/>
    <n v="71203"/>
    <x v="0"/>
    <s v="TEC-PH-10004896"/>
    <x v="2"/>
    <x v="7"/>
    <s v="Nokia Lumia 521 (T-Mobile)"/>
    <n v="149.94999999999999"/>
    <n v="5"/>
    <n v="0"/>
    <n v="41.986000000000004"/>
    <n v="0.28000000000000003"/>
  </r>
  <r>
    <n v="185"/>
    <s v="CA-2011-158274"/>
    <x v="2"/>
    <x v="84"/>
    <d v="2011-11-24T00:00:00"/>
    <s v="Second Class"/>
    <s v="RM-19675"/>
    <s v="Robert Marley"/>
    <x v="2"/>
    <s v="United States"/>
    <x v="53"/>
    <x v="28"/>
    <n v="71203"/>
    <x v="0"/>
    <s v="TEC-AC-10002345"/>
    <x v="2"/>
    <x v="11"/>
    <s v="HP Standard 104 key PS/2 Keyboard"/>
    <n v="29"/>
    <n v="2"/>
    <n v="0"/>
    <n v="7.25"/>
    <n v="0.25"/>
  </r>
  <r>
    <n v="186"/>
    <s v="CA-2013-105018"/>
    <x v="0"/>
    <x v="85"/>
    <d v="2013-12-03T00:00:00"/>
    <s v="Standard Class"/>
    <s v="SK-19990"/>
    <s v="Sally Knutson"/>
    <x v="0"/>
    <s v="United States"/>
    <x v="54"/>
    <x v="29"/>
    <n v="6824"/>
    <x v="3"/>
    <s v="OFF-BI-10001890"/>
    <x v="1"/>
    <x v="8"/>
    <s v="Avery Poly Binder Pockets"/>
    <n v="7.16"/>
    <n v="2"/>
    <n v="0"/>
    <n v="3.4367999999999999"/>
    <n v="0.48"/>
  </r>
  <r>
    <n v="187"/>
    <s v="CA-2011-123260"/>
    <x v="2"/>
    <x v="86"/>
    <d v="2011-08-30T00:00:00"/>
    <s v="Standard Class"/>
    <s v="FM-14290"/>
    <s v="Frank Merwin"/>
    <x v="2"/>
    <s v="United States"/>
    <x v="1"/>
    <x v="1"/>
    <n v="90032"/>
    <x v="1"/>
    <s v="TEC-AC-10002323"/>
    <x v="2"/>
    <x v="11"/>
    <s v="SanDisk Ultra 32 GB MicroSDHC Class 10 Memory Card"/>
    <n v="176.8"/>
    <n v="8"/>
    <n v="0"/>
    <n v="22.984000000000009"/>
    <n v="0.13000000000000003"/>
  </r>
  <r>
    <n v="188"/>
    <s v="CA-2013-157000"/>
    <x v="0"/>
    <x v="87"/>
    <d v="2013-07-23T00:00:00"/>
    <s v="Standard Class"/>
    <s v="AM-10360"/>
    <s v="Alice McCarthy"/>
    <x v="1"/>
    <s v="United States"/>
    <x v="55"/>
    <x v="5"/>
    <n v="75051"/>
    <x v="2"/>
    <s v="OFF-ST-10001328"/>
    <x v="1"/>
    <x v="4"/>
    <s v="Personal Filing Tote with Lid, Black/Gray"/>
    <n v="37.224000000000004"/>
    <n v="3"/>
    <n v="0.2"/>
    <n v="3.7224000000000004"/>
    <n v="0.1"/>
  </r>
  <r>
    <n v="189"/>
    <s v="CA-2013-157000"/>
    <x v="0"/>
    <x v="87"/>
    <d v="2013-07-23T00:00:00"/>
    <s v="Standard Class"/>
    <s v="AM-10360"/>
    <s v="Alice McCarthy"/>
    <x v="1"/>
    <s v="United States"/>
    <x v="55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n v="0.31249999999999978"/>
  </r>
  <r>
    <n v="190"/>
    <s v="CA-2012-102281"/>
    <x v="1"/>
    <x v="88"/>
    <d v="2012-10-14T00:00:00"/>
    <s v="First Class"/>
    <s v="MP-17470"/>
    <s v="Mark Packer"/>
    <x v="2"/>
    <s v="United States"/>
    <x v="20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n v="0.12499999999999989"/>
  </r>
  <r>
    <n v="191"/>
    <s v="CA-2012-102281"/>
    <x v="1"/>
    <x v="88"/>
    <d v="2012-10-14T00:00:00"/>
    <s v="First Class"/>
    <s v="MP-17470"/>
    <s v="Mark Packer"/>
    <x v="2"/>
    <s v="United States"/>
    <x v="20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n v="0.28000000000000003"/>
  </r>
  <r>
    <n v="192"/>
    <s v="CA-2012-102281"/>
    <x v="1"/>
    <x v="88"/>
    <d v="2012-10-14T00:00:00"/>
    <s v="First Class"/>
    <s v="MP-17470"/>
    <s v="Mark Packer"/>
    <x v="2"/>
    <s v="United States"/>
    <x v="20"/>
    <x v="15"/>
    <n v="10035"/>
    <x v="3"/>
    <s v="OFF-PA-10000061"/>
    <x v="1"/>
    <x v="10"/>
    <s v="Xerox 205"/>
    <n v="51.84"/>
    <n v="8"/>
    <n v="0"/>
    <n v="24.883200000000002"/>
    <n v="0.48000000000000004"/>
  </r>
  <r>
    <n v="193"/>
    <s v="CA-2012-102281"/>
    <x v="1"/>
    <x v="88"/>
    <d v="2012-10-14T00:00:00"/>
    <s v="First Class"/>
    <s v="MP-17470"/>
    <s v="Mark Packer"/>
    <x v="2"/>
    <s v="United States"/>
    <x v="20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n v="7.5000000000000011E-2"/>
  </r>
  <r>
    <n v="194"/>
    <s v="CA-2012-102281"/>
    <x v="1"/>
    <x v="88"/>
    <d v="2012-10-14T00:00:00"/>
    <s v="First Class"/>
    <s v="MP-17470"/>
    <s v="Mark Packer"/>
    <x v="2"/>
    <s v="United States"/>
    <x v="20"/>
    <x v="15"/>
    <n v="10035"/>
    <x v="3"/>
    <s v="OFF-AR-10003514"/>
    <x v="1"/>
    <x v="6"/>
    <s v="4009 Highlighters by Sanford"/>
    <n v="19.899999999999999"/>
    <n v="5"/>
    <n v="0"/>
    <n v="6.5669999999999984"/>
    <n v="0.32999999999999996"/>
  </r>
  <r>
    <n v="195"/>
    <s v="CA-2012-131457"/>
    <x v="1"/>
    <x v="89"/>
    <d v="2012-11-06T00:00:00"/>
    <s v="Standard Class"/>
    <s v="MZ-17515"/>
    <s v="Mary Zewe"/>
    <x v="1"/>
    <s v="United States"/>
    <x v="56"/>
    <x v="1"/>
    <n v="92374"/>
    <x v="1"/>
    <s v="OFF-EN-10001509"/>
    <x v="1"/>
    <x v="12"/>
    <s v="Poly String Tie Envelopes"/>
    <n v="14.280000000000001"/>
    <n v="7"/>
    <n v="0"/>
    <n v="6.7115999999999989"/>
    <n v="0.46999999999999986"/>
  </r>
  <r>
    <n v="196"/>
    <s v="CA-2011-140004"/>
    <x v="2"/>
    <x v="90"/>
    <d v="2011-03-25T00:00:00"/>
    <s v="Standard Class"/>
    <s v="CB-12025"/>
    <s v="Cassandra Brandow"/>
    <x v="0"/>
    <s v="United States"/>
    <x v="57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n v="0.16249999999999992"/>
  </r>
  <r>
    <n v="197"/>
    <s v="CA-2011-140004"/>
    <x v="2"/>
    <x v="90"/>
    <d v="2011-03-25T00:00:00"/>
    <s v="Standard Class"/>
    <s v="CB-12025"/>
    <s v="Cassandra Brandow"/>
    <x v="0"/>
    <s v="United States"/>
    <x v="57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n v="0.26250000000000007"/>
  </r>
  <r>
    <n v="198"/>
    <s v="CA-2014-107720"/>
    <x v="3"/>
    <x v="44"/>
    <d v="2014-11-14T00:00:00"/>
    <s v="Standard Class"/>
    <s v="VM-21685"/>
    <s v="Valerie Mitchum"/>
    <x v="2"/>
    <s v="United States"/>
    <x v="58"/>
    <x v="30"/>
    <n v="7090"/>
    <x v="3"/>
    <s v="OFF-ST-10001414"/>
    <x v="1"/>
    <x v="4"/>
    <s v="Decoflex Hanging Personal Folder File"/>
    <n v="46.26"/>
    <n v="3"/>
    <n v="0"/>
    <n v="12.0276"/>
    <n v="0.26"/>
  </r>
  <r>
    <n v="199"/>
    <s v="US-2014-124303"/>
    <x v="3"/>
    <x v="91"/>
    <d v="2014-07-14T00:00:00"/>
    <s v="Standard Class"/>
    <s v="FH-14365"/>
    <s v="Fred Hopkins"/>
    <x v="1"/>
    <s v="United States"/>
    <x v="10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n v="-0.76666666666666639"/>
  </r>
  <r>
    <n v="200"/>
    <s v="US-2014-124303"/>
    <x v="3"/>
    <x v="91"/>
    <d v="2014-07-14T00:00:00"/>
    <s v="Standard Class"/>
    <s v="FH-14365"/>
    <s v="Fred Hopkins"/>
    <x v="1"/>
    <s v="United States"/>
    <x v="10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n v="0.36249999999999999"/>
  </r>
  <r>
    <n v="201"/>
    <s v="CA-2014-105074"/>
    <x v="3"/>
    <x v="92"/>
    <d v="2014-06-30T00:00:00"/>
    <s v="Standard Class"/>
    <s v="MB-17305"/>
    <s v="Maria Bertelson"/>
    <x v="0"/>
    <s v="United States"/>
    <x v="59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n v="0.31249999999999989"/>
  </r>
  <r>
    <n v="202"/>
    <s v="CA-2011-133690"/>
    <x v="2"/>
    <x v="93"/>
    <d v="2011-08-05T00:00:00"/>
    <s v="First Class"/>
    <s v="BS-11755"/>
    <s v="Bruce Stewart"/>
    <x v="0"/>
    <s v="United States"/>
    <x v="60"/>
    <x v="22"/>
    <n v="80219"/>
    <x v="1"/>
    <s v="FUR-TA-10004289"/>
    <x v="0"/>
    <x v="3"/>
    <s v="BoxOffice By Design Rectangular and Half-Moon Meeting Room Tables"/>
    <n v="218.75"/>
    <n v="2"/>
    <n v="0.5"/>
    <n v="-161.875"/>
    <n v="-0.74"/>
  </r>
  <r>
    <n v="203"/>
    <s v="CA-2011-133690"/>
    <x v="2"/>
    <x v="93"/>
    <d v="2011-08-05T00:00:00"/>
    <s v="First Class"/>
    <s v="BS-11755"/>
    <s v="Bruce Stewart"/>
    <x v="0"/>
    <s v="United States"/>
    <x v="60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n v="0.11249999999999995"/>
  </r>
  <r>
    <n v="204"/>
    <s v="US-2014-116701"/>
    <x v="3"/>
    <x v="94"/>
    <d v="2014-12-22T00:00:00"/>
    <s v="Second Class"/>
    <s v="LC-17140"/>
    <s v="Logan Currie"/>
    <x v="0"/>
    <s v="United States"/>
    <x v="61"/>
    <x v="5"/>
    <n v="75220"/>
    <x v="2"/>
    <s v="OFF-AP-10003217"/>
    <x v="1"/>
    <x v="9"/>
    <s v="Eureka Sanitaire  Commercial Upright"/>
    <n v="66.283999999999992"/>
    <n v="2"/>
    <n v="0.8"/>
    <n v="-178.96680000000001"/>
    <n v="-2.7000000000000006"/>
  </r>
  <r>
    <n v="205"/>
    <s v="CA-2014-126382"/>
    <x v="3"/>
    <x v="95"/>
    <d v="2014-06-08T00:00:00"/>
    <s v="Standard Class"/>
    <s v="HK-14890"/>
    <s v="Heather Kirkland"/>
    <x v="1"/>
    <s v="United States"/>
    <x v="47"/>
    <x v="18"/>
    <n v="37064"/>
    <x v="0"/>
    <s v="FUR-FU-10002960"/>
    <x v="0"/>
    <x v="5"/>
    <s v="Eldon 200 Class Desk Accessories, Burgundy"/>
    <n v="35.168000000000006"/>
    <n v="7"/>
    <n v="0.2"/>
    <n v="9.6712000000000025"/>
    <n v="0.27500000000000002"/>
  </r>
  <r>
    <n v="206"/>
    <s v="CA-2014-108329"/>
    <x v="3"/>
    <x v="34"/>
    <d v="2014-12-15T00:00:00"/>
    <s v="Standard Class"/>
    <s v="LE-16810"/>
    <s v="Laurel Elliston"/>
    <x v="0"/>
    <s v="United States"/>
    <x v="62"/>
    <x v="1"/>
    <n v="90604"/>
    <x v="1"/>
    <s v="TEC-PH-10001918"/>
    <x v="2"/>
    <x v="7"/>
    <s v="Nortel Business Series Terminal T7208 Digital phone"/>
    <n v="444.76800000000003"/>
    <n v="4"/>
    <n v="0.2"/>
    <n v="44.476800000000026"/>
    <n v="0.10000000000000005"/>
  </r>
  <r>
    <n v="207"/>
    <s v="CA-2014-135860"/>
    <x v="3"/>
    <x v="96"/>
    <d v="2014-12-08T00:00:00"/>
    <s v="Standard Class"/>
    <s v="JH-15985"/>
    <s v="Joseph Holt"/>
    <x v="0"/>
    <s v="United States"/>
    <x v="63"/>
    <x v="12"/>
    <n v="48601"/>
    <x v="2"/>
    <s v="OFF-ST-10000642"/>
    <x v="1"/>
    <x v="4"/>
    <s v="Tennsco Lockers, Gray"/>
    <n v="83.92"/>
    <n v="4"/>
    <n v="0"/>
    <n v="5.8743999999999943"/>
    <n v="6.9999999999999937E-2"/>
  </r>
  <r>
    <n v="208"/>
    <s v="CA-2014-135860"/>
    <x v="3"/>
    <x v="96"/>
    <d v="2014-12-08T00:00:00"/>
    <s v="Standard Class"/>
    <s v="JH-15985"/>
    <s v="Joseph Holt"/>
    <x v="0"/>
    <s v="United States"/>
    <x v="63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n v="0.27000000000000007"/>
  </r>
  <r>
    <n v="209"/>
    <s v="CA-2014-135860"/>
    <x v="3"/>
    <x v="96"/>
    <d v="2014-12-08T00:00:00"/>
    <s v="Standard Class"/>
    <s v="JH-15985"/>
    <s v="Joseph Holt"/>
    <x v="0"/>
    <s v="United States"/>
    <x v="63"/>
    <x v="12"/>
    <n v="48601"/>
    <x v="2"/>
    <s v="OFF-BI-10003274"/>
    <x v="1"/>
    <x v="8"/>
    <s v="Avery Durable Slant Ring Binders, No Labels"/>
    <n v="15.92"/>
    <n v="4"/>
    <n v="0"/>
    <n v="7.4824000000000002"/>
    <n v="0.47000000000000003"/>
  </r>
  <r>
    <n v="210"/>
    <s v="CA-2014-135860"/>
    <x v="3"/>
    <x v="96"/>
    <d v="2014-12-08T00:00:00"/>
    <s v="Standard Class"/>
    <s v="JH-15985"/>
    <s v="Joseph Holt"/>
    <x v="0"/>
    <s v="United States"/>
    <x v="63"/>
    <x v="12"/>
    <n v="48601"/>
    <x v="2"/>
    <s v="OFF-FA-10000134"/>
    <x v="1"/>
    <x v="13"/>
    <s v="Advantus Push Pins, Aluminum Head"/>
    <n v="52.29"/>
    <n v="9"/>
    <n v="0"/>
    <n v="16.209899999999998"/>
    <n v="0.30999999999999994"/>
  </r>
  <r>
    <n v="211"/>
    <s v="CA-2014-135860"/>
    <x v="3"/>
    <x v="96"/>
    <d v="2014-12-08T00:00:00"/>
    <s v="Standard Class"/>
    <s v="JH-15985"/>
    <s v="Joseph Holt"/>
    <x v="0"/>
    <s v="United States"/>
    <x v="63"/>
    <x v="12"/>
    <n v="48601"/>
    <x v="2"/>
    <s v="OFF-ST-10001522"/>
    <x v="1"/>
    <x v="4"/>
    <s v="Gould Plastics 18-Pocket Panel Bin, 34w x 5-1/4d x 20-1/2h"/>
    <n v="91.99"/>
    <n v="1"/>
    <n v="0"/>
    <n v="3.6795999999999935"/>
    <n v="3.9999999999999931E-2"/>
  </r>
  <r>
    <n v="212"/>
    <s v="CA-2012-101007"/>
    <x v="1"/>
    <x v="97"/>
    <d v="2012-02-13T00:00:00"/>
    <s v="Second Class"/>
    <s v="MS-17980"/>
    <s v="Michael Stewart"/>
    <x v="1"/>
    <s v="United States"/>
    <x v="61"/>
    <x v="5"/>
    <n v="75220"/>
    <x v="2"/>
    <s v="TEC-AC-10001266"/>
    <x v="2"/>
    <x v="11"/>
    <s v="Memorex Micro Travel Drive 8 GB"/>
    <n v="20.8"/>
    <n v="2"/>
    <n v="0.2"/>
    <n v="6.4999999999999991"/>
    <n v="0.31249999999999994"/>
  </r>
  <r>
    <n v="213"/>
    <s v="CA-2012-146262"/>
    <x v="1"/>
    <x v="98"/>
    <d v="2012-01-09T00:00:00"/>
    <s v="Standard Class"/>
    <s v="VW-21775"/>
    <s v="Victoria Wilson"/>
    <x v="1"/>
    <s v="United States"/>
    <x v="64"/>
    <x v="24"/>
    <n v="44256"/>
    <x v="3"/>
    <s v="OFF-LA-10004544"/>
    <x v="1"/>
    <x v="2"/>
    <s v="Avery 505"/>
    <n v="23.680000000000003"/>
    <n v="2"/>
    <n v="0.2"/>
    <n v="8.879999999999999"/>
    <n v="0.37499999999999989"/>
  </r>
  <r>
    <n v="214"/>
    <s v="CA-2012-146262"/>
    <x v="1"/>
    <x v="98"/>
    <d v="2012-01-09T00:00:00"/>
    <s v="Standard Class"/>
    <s v="VW-21775"/>
    <s v="Victoria Wilson"/>
    <x v="1"/>
    <s v="United States"/>
    <x v="64"/>
    <x v="24"/>
    <n v="44256"/>
    <x v="3"/>
    <s v="FUR-BO-10004695"/>
    <x v="0"/>
    <x v="0"/>
    <s v="O'Sullivan 2-Door Barrister Bookcase in Odessa Pine"/>
    <n v="452.45"/>
    <n v="5"/>
    <n v="0.5"/>
    <n v="-244.32300000000006"/>
    <n v="-0.54000000000000015"/>
  </r>
  <r>
    <n v="215"/>
    <s v="CA-2012-146262"/>
    <x v="1"/>
    <x v="98"/>
    <d v="2012-01-09T00:00:00"/>
    <s v="Standard Class"/>
    <s v="VW-21775"/>
    <s v="Victoria Wilson"/>
    <x v="1"/>
    <s v="United States"/>
    <x v="64"/>
    <x v="24"/>
    <n v="44256"/>
    <x v="3"/>
    <s v="TEC-PH-10002844"/>
    <x v="2"/>
    <x v="7"/>
    <s v="Speck Products Candyshell Flip Case"/>
    <n v="62.981999999999999"/>
    <n v="3"/>
    <n v="0.4"/>
    <n v="-14.695800000000006"/>
    <n v="-0.23333333333333342"/>
  </r>
  <r>
    <n v="216"/>
    <s v="CA-2012-146262"/>
    <x v="1"/>
    <x v="98"/>
    <d v="2012-01-09T00:00:00"/>
    <s v="Standard Class"/>
    <s v="VW-21775"/>
    <s v="Victoria Wilson"/>
    <x v="1"/>
    <s v="United States"/>
    <x v="64"/>
    <x v="24"/>
    <n v="44256"/>
    <x v="3"/>
    <s v="TEC-MA-10000864"/>
    <x v="2"/>
    <x v="15"/>
    <s v="Cisco 9971 IP Video Phone Charcoal"/>
    <n v="1188.0000000000002"/>
    <n v="9"/>
    <n v="0.7"/>
    <n v="-950.40000000000009"/>
    <n v="-0.79999999999999993"/>
  </r>
  <r>
    <n v="217"/>
    <s v="CA-2012-146262"/>
    <x v="1"/>
    <x v="98"/>
    <d v="2012-01-09T00:00:00"/>
    <s v="Standard Class"/>
    <s v="VW-21775"/>
    <s v="Victoria Wilson"/>
    <x v="1"/>
    <s v="United States"/>
    <x v="64"/>
    <x v="24"/>
    <n v="44256"/>
    <x v="3"/>
    <s v="TEC-AC-10000109"/>
    <x v="2"/>
    <x v="11"/>
    <s v="Sony Micro Vault Click 16 GB USB 2.0 Flash Drive"/>
    <n v="89.584000000000003"/>
    <n v="2"/>
    <n v="0.2"/>
    <n v="4.4792000000000058"/>
    <n v="5.0000000000000065E-2"/>
  </r>
  <r>
    <n v="218"/>
    <s v="CA-2013-130162"/>
    <x v="0"/>
    <x v="99"/>
    <d v="2013-11-02T00:00:00"/>
    <s v="Standard Class"/>
    <s v="JH-15910"/>
    <s v="Jonathan Howell"/>
    <x v="0"/>
    <s v="United States"/>
    <x v="1"/>
    <x v="1"/>
    <n v="90032"/>
    <x v="1"/>
    <s v="OFF-ST-10001328"/>
    <x v="1"/>
    <x v="4"/>
    <s v="Personal Filing Tote with Lid, Black/Gray"/>
    <n v="93.06"/>
    <n v="6"/>
    <n v="0"/>
    <n v="26.056800000000003"/>
    <n v="0.28000000000000003"/>
  </r>
  <r>
    <n v="219"/>
    <s v="CA-2013-130162"/>
    <x v="0"/>
    <x v="99"/>
    <d v="2013-11-02T00:00:00"/>
    <s v="Standard Class"/>
    <s v="JH-15910"/>
    <s v="Jonathan Howell"/>
    <x v="0"/>
    <s v="United States"/>
    <x v="1"/>
    <x v="1"/>
    <n v="90032"/>
    <x v="1"/>
    <s v="TEC-PH-10002563"/>
    <x v="2"/>
    <x v="7"/>
    <s v="Adtran 1202752G1"/>
    <n v="302.37599999999998"/>
    <n v="3"/>
    <n v="0.2"/>
    <n v="22.678200000000018"/>
    <n v="7.5000000000000067E-2"/>
  </r>
  <r>
    <n v="220"/>
    <s v="CA-2012-169397"/>
    <x v="1"/>
    <x v="100"/>
    <d v="2012-12-27T00:00:00"/>
    <s v="First Class"/>
    <s v="JB-15925"/>
    <s v="Joni Blumstein"/>
    <x v="0"/>
    <s v="United States"/>
    <x v="65"/>
    <x v="24"/>
    <n v="43017"/>
    <x v="3"/>
    <s v="OFF-FA-10000585"/>
    <x v="1"/>
    <x v="13"/>
    <s v="OIC Bulk Pack Metal Binder Clips"/>
    <n v="5.5840000000000005"/>
    <n v="2"/>
    <n v="0.2"/>
    <n v="1.8147999999999997"/>
    <n v="0.3249999999999999"/>
  </r>
  <r>
    <n v="221"/>
    <s v="CA-2012-169397"/>
    <x v="1"/>
    <x v="100"/>
    <d v="2012-12-27T00:00:00"/>
    <s v="First Class"/>
    <s v="JB-15925"/>
    <s v="Joni Blumstein"/>
    <x v="0"/>
    <s v="United States"/>
    <x v="65"/>
    <x v="24"/>
    <n v="43017"/>
    <x v="3"/>
    <s v="OFF-PA-10004000"/>
    <x v="1"/>
    <x v="10"/>
    <s v="While You Were Out Pads, 50 per Pad, 4 x 5 1/4, Green Cycle"/>
    <n v="22.704000000000004"/>
    <n v="6"/>
    <n v="0.2"/>
    <n v="8.2302"/>
    <n v="0.36249999999999993"/>
  </r>
  <r>
    <n v="222"/>
    <s v="CA-2012-169397"/>
    <x v="1"/>
    <x v="100"/>
    <d v="2012-12-27T00:00:00"/>
    <s v="First Class"/>
    <s v="JB-15925"/>
    <s v="Joni Blumstein"/>
    <x v="0"/>
    <s v="United States"/>
    <x v="65"/>
    <x v="24"/>
    <n v="43017"/>
    <x v="3"/>
    <s v="OFF-BI-10002852"/>
    <x v="1"/>
    <x v="8"/>
    <s v="Ibico Standard Transparent Covers"/>
    <n v="19.776000000000003"/>
    <n v="4"/>
    <n v="0.7"/>
    <n v="-13.843199999999996"/>
    <n v="-0.69999999999999962"/>
  </r>
  <r>
    <n v="223"/>
    <s v="CA-2012-169397"/>
    <x v="1"/>
    <x v="100"/>
    <d v="2012-12-27T00:00:00"/>
    <s v="First Class"/>
    <s v="JB-15925"/>
    <s v="Joni Blumstein"/>
    <x v="0"/>
    <s v="United States"/>
    <x v="65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n v="0.26250000000000007"/>
  </r>
  <r>
    <n v="224"/>
    <s v="CA-2012-169397"/>
    <x v="1"/>
    <x v="100"/>
    <d v="2012-12-27T00:00:00"/>
    <s v="First Class"/>
    <s v="JB-15925"/>
    <s v="Joni Blumstein"/>
    <x v="0"/>
    <s v="United States"/>
    <x v="65"/>
    <x v="24"/>
    <n v="43017"/>
    <x v="3"/>
    <s v="TEC-MA-10001148"/>
    <x v="2"/>
    <x v="15"/>
    <s v="Swingline SM12-08 MicroCut Jam Free Shredder"/>
    <n v="479.98800000000006"/>
    <n v="4"/>
    <n v="0.7"/>
    <n v="-383.99040000000002"/>
    <n v="-0.79999999999999993"/>
  </r>
  <r>
    <n v="225"/>
    <s v="CA-2012-169397"/>
    <x v="1"/>
    <x v="100"/>
    <d v="2012-12-27T00:00:00"/>
    <s v="First Class"/>
    <s v="JB-15925"/>
    <s v="Joni Blumstein"/>
    <x v="0"/>
    <s v="United States"/>
    <x v="65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n v="9.9999999999999992E-2"/>
  </r>
  <r>
    <n v="226"/>
    <s v="CA-2012-163055"/>
    <x v="1"/>
    <x v="101"/>
    <d v="2012-08-16T00:00:00"/>
    <s v="Standard Class"/>
    <s v="DS-13180"/>
    <s v="David Smith"/>
    <x v="1"/>
    <s v="United States"/>
    <x v="66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n v="0.44000000000000006"/>
  </r>
  <r>
    <n v="227"/>
    <s v="CA-2012-163055"/>
    <x v="1"/>
    <x v="101"/>
    <d v="2012-08-16T00:00:00"/>
    <s v="Standard Class"/>
    <s v="DS-13180"/>
    <s v="David Smith"/>
    <x v="1"/>
    <s v="United States"/>
    <x v="66"/>
    <x v="12"/>
    <n v="48227"/>
    <x v="2"/>
    <s v="FUR-TA-10003748"/>
    <x v="0"/>
    <x v="3"/>
    <s v="Bevis 36 x 72 Conference Tables"/>
    <n v="622.44999999999993"/>
    <n v="5"/>
    <n v="0"/>
    <n v="136.93899999999999"/>
    <n v="0.22"/>
  </r>
  <r>
    <n v="228"/>
    <s v="CA-2012-163055"/>
    <x v="1"/>
    <x v="101"/>
    <d v="2012-08-16T00:00:00"/>
    <s v="Standard Class"/>
    <s v="DS-13180"/>
    <s v="David Smith"/>
    <x v="1"/>
    <s v="United States"/>
    <x v="66"/>
    <x v="12"/>
    <n v="48227"/>
    <x v="2"/>
    <s v="OFF-ST-10002485"/>
    <x v="1"/>
    <x v="4"/>
    <s v="Rogers Deluxe File Chest"/>
    <n v="21.98"/>
    <n v="1"/>
    <n v="0"/>
    <n v="0.21979999999999933"/>
    <n v="9.999999999999969E-3"/>
  </r>
  <r>
    <n v="229"/>
    <s v="US-2012-145436"/>
    <x v="1"/>
    <x v="102"/>
    <d v="2012-03-04T00:00:00"/>
    <s v="Standard Class"/>
    <s v="VD-21670"/>
    <s v="Valerie Dominguez"/>
    <x v="0"/>
    <s v="United States"/>
    <x v="29"/>
    <x v="18"/>
    <n v="38401"/>
    <x v="0"/>
    <s v="FUR-CH-10004860"/>
    <x v="0"/>
    <x v="1"/>
    <s v="Global Low Back Tilter Chair"/>
    <n v="161.56800000000001"/>
    <n v="2"/>
    <n v="0.2"/>
    <n v="-28.274400000000021"/>
    <n v="-0.17500000000000013"/>
  </r>
  <r>
    <n v="230"/>
    <s v="US-2012-145436"/>
    <x v="1"/>
    <x v="102"/>
    <d v="2012-03-04T00:00:00"/>
    <s v="Standard Class"/>
    <s v="VD-21670"/>
    <s v="Valerie Dominguez"/>
    <x v="0"/>
    <s v="United States"/>
    <x v="29"/>
    <x v="18"/>
    <n v="38401"/>
    <x v="0"/>
    <s v="FUR-CH-10004477"/>
    <x v="0"/>
    <x v="1"/>
    <s v="Global Push Button Manager's Chair, Indigo"/>
    <n v="389.69600000000003"/>
    <n v="8"/>
    <n v="0.2"/>
    <n v="43.840799999999973"/>
    <n v="0.11249999999999992"/>
  </r>
  <r>
    <n v="231"/>
    <s v="US-2011-156216"/>
    <x v="2"/>
    <x v="103"/>
    <d v="2011-09-17T00:00:00"/>
    <s v="Standard Class"/>
    <s v="EA-14035"/>
    <s v="Erin Ashbrook"/>
    <x v="1"/>
    <s v="United States"/>
    <x v="35"/>
    <x v="3"/>
    <n v="28205"/>
    <x v="0"/>
    <s v="OFF-BI-10001679"/>
    <x v="1"/>
    <x v="8"/>
    <s v="GBC Instant Index System for Binding Systems"/>
    <n v="18.648000000000003"/>
    <n v="7"/>
    <n v="0.7"/>
    <n v="-12.431999999999999"/>
    <n v="-0.66666666666666652"/>
  </r>
  <r>
    <n v="232"/>
    <s v="US-2014-100930"/>
    <x v="3"/>
    <x v="104"/>
    <d v="2014-04-13T00:00:00"/>
    <s v="Standard Class"/>
    <s v="CS-12400"/>
    <s v="Christopher Schild"/>
    <x v="2"/>
    <s v="United States"/>
    <x v="67"/>
    <x v="2"/>
    <n v="33614"/>
    <x v="0"/>
    <s v="FUR-TA-10001705"/>
    <x v="0"/>
    <x v="3"/>
    <s v="Bush Advantage Collection Round Conference Table"/>
    <n v="233.86"/>
    <n v="2"/>
    <n v="0.45"/>
    <n v="-102.04800000000003"/>
    <n v="-0.43636363636363645"/>
  </r>
  <r>
    <n v="233"/>
    <s v="US-2014-100930"/>
    <x v="3"/>
    <x v="104"/>
    <d v="2014-04-13T00:00:00"/>
    <s v="Standard Class"/>
    <s v="CS-12400"/>
    <s v="Christopher Schild"/>
    <x v="2"/>
    <s v="United States"/>
    <x v="67"/>
    <x v="2"/>
    <n v="33614"/>
    <x v="0"/>
    <s v="FUR-TA-10003473"/>
    <x v="0"/>
    <x v="3"/>
    <s v="Bretford Rectangular Conference Table Tops"/>
    <n v="620.61450000000013"/>
    <n v="3"/>
    <n v="0.45"/>
    <n v="-248.24579999999992"/>
    <n v="-0.3999999999999998"/>
  </r>
  <r>
    <n v="234"/>
    <s v="US-2014-100930"/>
    <x v="3"/>
    <x v="104"/>
    <d v="2014-04-13T00:00:00"/>
    <s v="Standard Class"/>
    <s v="CS-12400"/>
    <s v="Christopher Schild"/>
    <x v="2"/>
    <s v="United States"/>
    <x v="67"/>
    <x v="2"/>
    <n v="33614"/>
    <x v="0"/>
    <s v="OFF-BI-10001679"/>
    <x v="1"/>
    <x v="8"/>
    <s v="GBC Instant Index System for Binding Systems"/>
    <n v="5.3280000000000012"/>
    <n v="2"/>
    <n v="0.7"/>
    <n v="-3.5519999999999996"/>
    <n v="-0.66666666666666641"/>
  </r>
  <r>
    <n v="235"/>
    <s v="US-2014-100930"/>
    <x v="3"/>
    <x v="104"/>
    <d v="2014-04-13T00:00:00"/>
    <s v="Standard Class"/>
    <s v="CS-12400"/>
    <s v="Christopher Schild"/>
    <x v="2"/>
    <s v="United States"/>
    <x v="67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n v="0"/>
  </r>
  <r>
    <n v="236"/>
    <s v="US-2014-100930"/>
    <x v="3"/>
    <x v="104"/>
    <d v="2014-04-13T00:00:00"/>
    <s v="Standard Class"/>
    <s v="CS-12400"/>
    <s v="Christopher Schild"/>
    <x v="2"/>
    <s v="United States"/>
    <x v="67"/>
    <x v="2"/>
    <n v="33614"/>
    <x v="0"/>
    <s v="TEC-AC-10003832"/>
    <x v="2"/>
    <x v="11"/>
    <s v="Logitech P710e Mobile Speakerphone"/>
    <n v="617.97600000000011"/>
    <n v="3"/>
    <n v="0.2"/>
    <n v="-7.724700000000098"/>
    <n v="-1.2500000000000157E-2"/>
  </r>
  <r>
    <n v="237"/>
    <s v="CA-2014-160514"/>
    <x v="3"/>
    <x v="105"/>
    <d v="2014-11-17T00:00:00"/>
    <s v="Standard Class"/>
    <s v="DB-13120"/>
    <s v="David Bremer"/>
    <x v="1"/>
    <s v="United States"/>
    <x v="68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n v="0.44999999999999996"/>
  </r>
  <r>
    <n v="238"/>
    <s v="CA-2013-157749"/>
    <x v="0"/>
    <x v="30"/>
    <d v="2013-06-10T00:00:00"/>
    <s v="Second Class"/>
    <s v="KL-16645"/>
    <s v="Ken Lonsdale"/>
    <x v="0"/>
    <s v="United States"/>
    <x v="22"/>
    <x v="10"/>
    <n v="60610"/>
    <x v="2"/>
    <s v="OFF-PA-10003349"/>
    <x v="1"/>
    <x v="10"/>
    <s v="Xerox 1957"/>
    <n v="25.920000000000005"/>
    <n v="5"/>
    <n v="0.2"/>
    <n v="9.3960000000000008"/>
    <n v="0.36249999999999993"/>
  </r>
  <r>
    <n v="239"/>
    <s v="CA-2013-157749"/>
    <x v="0"/>
    <x v="30"/>
    <d v="2013-06-10T00:00:00"/>
    <s v="Second Class"/>
    <s v="KL-16645"/>
    <s v="Ken Lonsdale"/>
    <x v="0"/>
    <s v="United States"/>
    <x v="22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n v="-0.84999999999999976"/>
  </r>
  <r>
    <n v="240"/>
    <s v="CA-2013-157749"/>
    <x v="0"/>
    <x v="30"/>
    <d v="2013-06-10T00:00:00"/>
    <s v="Second Class"/>
    <s v="KL-16645"/>
    <s v="Ken Lonsdale"/>
    <x v="0"/>
    <s v="United States"/>
    <x v="22"/>
    <x v="10"/>
    <n v="60610"/>
    <x v="2"/>
    <s v="FUR-FU-10004351"/>
    <x v="0"/>
    <x v="5"/>
    <s v="Staples"/>
    <n v="11.688000000000001"/>
    <n v="3"/>
    <n v="0.6"/>
    <n v="-4.6751999999999985"/>
    <n v="-0.39999999999999986"/>
  </r>
  <r>
    <n v="241"/>
    <s v="CA-2013-157749"/>
    <x v="0"/>
    <x v="30"/>
    <d v="2013-06-10T00:00:00"/>
    <s v="Second Class"/>
    <s v="KL-16645"/>
    <s v="Ken Lonsdale"/>
    <x v="0"/>
    <s v="United States"/>
    <x v="22"/>
    <x v="10"/>
    <n v="60610"/>
    <x v="2"/>
    <s v="TEC-PH-10000011"/>
    <x v="2"/>
    <x v="7"/>
    <s v="PureGear Roll-On Screen Protector"/>
    <n v="31.983999999999998"/>
    <n v="2"/>
    <n v="0.2"/>
    <n v="11.194399999999998"/>
    <n v="0.35"/>
  </r>
  <r>
    <n v="242"/>
    <s v="CA-2013-157749"/>
    <x v="0"/>
    <x v="30"/>
    <d v="2013-06-10T00:00:00"/>
    <s v="Second Class"/>
    <s v="KL-16645"/>
    <s v="Ken Lonsdale"/>
    <x v="0"/>
    <s v="United States"/>
    <x v="22"/>
    <x v="10"/>
    <n v="60610"/>
    <x v="2"/>
    <s v="FUR-TA-10002607"/>
    <x v="0"/>
    <x v="3"/>
    <s v="KI Conference Tables"/>
    <n v="177.22499999999999"/>
    <n v="5"/>
    <n v="0.5"/>
    <n v="-120.51299999999998"/>
    <n v="-0.67999999999999994"/>
  </r>
  <r>
    <n v="243"/>
    <s v="CA-2013-157749"/>
    <x v="0"/>
    <x v="30"/>
    <d v="2013-06-10T00:00:00"/>
    <s v="Second Class"/>
    <s v="KL-16645"/>
    <s v="Ken Lonsdale"/>
    <x v="0"/>
    <s v="United States"/>
    <x v="22"/>
    <x v="10"/>
    <n v="60610"/>
    <x v="2"/>
    <s v="FUR-FU-10002505"/>
    <x v="0"/>
    <x v="5"/>
    <s v="Eldon 100 Class Desk Accessories"/>
    <n v="4.0440000000000005"/>
    <n v="3"/>
    <n v="0.6"/>
    <n v="-2.8307999999999995"/>
    <n v="-0.69999999999999984"/>
  </r>
  <r>
    <n v="244"/>
    <s v="CA-2013-157749"/>
    <x v="0"/>
    <x v="30"/>
    <d v="2013-06-10T00:00:00"/>
    <s v="Second Class"/>
    <s v="KL-16645"/>
    <s v="Ken Lonsdale"/>
    <x v="0"/>
    <s v="United States"/>
    <x v="22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n v="0.16249999999999992"/>
  </r>
  <r>
    <n v="245"/>
    <s v="CA-2011-131926"/>
    <x v="2"/>
    <x v="106"/>
    <d v="2011-06-06T00:00:00"/>
    <s v="Second Class"/>
    <s v="DW-13480"/>
    <s v="Dianna Wilson"/>
    <x v="2"/>
    <s v="United States"/>
    <x v="69"/>
    <x v="11"/>
    <n v="55044"/>
    <x v="2"/>
    <s v="FUR-CH-10004063"/>
    <x v="0"/>
    <x v="1"/>
    <s v="Global Deluxe High-Back Manager's Chair"/>
    <n v="2001.8600000000001"/>
    <n v="7"/>
    <n v="0"/>
    <n v="580.53939999999989"/>
    <n v="0.28999999999999992"/>
  </r>
  <r>
    <n v="246"/>
    <s v="CA-2011-131926"/>
    <x v="2"/>
    <x v="106"/>
    <d v="2011-06-06T00:00:00"/>
    <s v="Second Class"/>
    <s v="DW-13480"/>
    <s v="Dianna Wilson"/>
    <x v="2"/>
    <s v="United States"/>
    <x v="69"/>
    <x v="11"/>
    <n v="55044"/>
    <x v="2"/>
    <s v="OFF-ST-10002276"/>
    <x v="1"/>
    <x v="4"/>
    <s v="Safco Steel Mobile File Cart"/>
    <n v="166.72"/>
    <n v="2"/>
    <n v="0"/>
    <n v="41.680000000000007"/>
    <n v="0.25000000000000006"/>
  </r>
  <r>
    <n v="247"/>
    <s v="CA-2011-131926"/>
    <x v="2"/>
    <x v="106"/>
    <d v="2011-06-06T00:00:00"/>
    <s v="Second Class"/>
    <s v="DW-13480"/>
    <s v="Dianna Wilson"/>
    <x v="2"/>
    <s v="United States"/>
    <x v="69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n v="0.5"/>
  </r>
  <r>
    <n v="248"/>
    <s v="CA-2011-131926"/>
    <x v="2"/>
    <x v="106"/>
    <d v="2011-06-06T00:00:00"/>
    <s v="Second Class"/>
    <s v="DW-13480"/>
    <s v="Dianna Wilson"/>
    <x v="2"/>
    <s v="United States"/>
    <x v="69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n v="0.32999999999999996"/>
  </r>
  <r>
    <n v="249"/>
    <s v="CA-2011-131926"/>
    <x v="2"/>
    <x v="106"/>
    <d v="2011-06-06T00:00:00"/>
    <s v="Second Class"/>
    <s v="DW-13480"/>
    <s v="Dianna Wilson"/>
    <x v="2"/>
    <s v="United States"/>
    <x v="69"/>
    <x v="11"/>
    <n v="55044"/>
    <x v="2"/>
    <s v="OFF-PA-10000061"/>
    <x v="1"/>
    <x v="10"/>
    <s v="Xerox 205"/>
    <n v="25.92"/>
    <n v="4"/>
    <n v="0"/>
    <n v="12.441600000000001"/>
    <n v="0.48000000000000004"/>
  </r>
  <r>
    <n v="250"/>
    <s v="CA-2013-154739"/>
    <x v="0"/>
    <x v="107"/>
    <d v="2013-12-16T00:00:00"/>
    <s v="Second Class"/>
    <s v="LH-17155"/>
    <s v="Logan Haushalter"/>
    <x v="0"/>
    <s v="United States"/>
    <x v="8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n v="8.7500000000000022E-2"/>
  </r>
  <r>
    <n v="251"/>
    <s v="CA-2013-145625"/>
    <x v="0"/>
    <x v="108"/>
    <d v="2013-09-18T00:00:00"/>
    <s v="Standard Class"/>
    <s v="KC-16540"/>
    <s v="Kelly Collister"/>
    <x v="0"/>
    <s v="United States"/>
    <x v="70"/>
    <x v="1"/>
    <n v="92037"/>
    <x v="1"/>
    <s v="OFF-PA-10004569"/>
    <x v="1"/>
    <x v="10"/>
    <s v="Wirebound Message Books, Two 4 1/4&quot; x 5&quot; Forms per Page"/>
    <n v="7.61"/>
    <n v="1"/>
    <n v="0"/>
    <n v="3.5766999999999998"/>
    <n v="0.47"/>
  </r>
  <r>
    <n v="252"/>
    <s v="CA-2013-145625"/>
    <x v="0"/>
    <x v="108"/>
    <d v="2013-09-18T00:00:00"/>
    <s v="Standard Class"/>
    <s v="KC-16540"/>
    <s v="Kelly Collister"/>
    <x v="0"/>
    <s v="United States"/>
    <x v="70"/>
    <x v="1"/>
    <n v="92037"/>
    <x v="1"/>
    <s v="TEC-AC-10003832"/>
    <x v="2"/>
    <x v="11"/>
    <s v="Logitech P710e Mobile Speakerphone"/>
    <n v="3347.37"/>
    <n v="13"/>
    <n v="0"/>
    <n v="636.0002999999997"/>
    <n v="0.18999999999999992"/>
  </r>
  <r>
    <n v="253"/>
    <s v="CA-2013-146941"/>
    <x v="0"/>
    <x v="107"/>
    <d v="2013-12-14T00:00:00"/>
    <s v="First Class"/>
    <s v="DL-13315"/>
    <s v="Delfina Latchford"/>
    <x v="0"/>
    <s v="United States"/>
    <x v="20"/>
    <x v="15"/>
    <n v="10024"/>
    <x v="3"/>
    <s v="OFF-ST-10001228"/>
    <x v="1"/>
    <x v="4"/>
    <s v="Fellowes Personal Hanging Folder Files, Navy"/>
    <n v="80.58"/>
    <n v="6"/>
    <n v="0"/>
    <n v="22.562400000000004"/>
    <n v="0.28000000000000003"/>
  </r>
  <r>
    <n v="254"/>
    <s v="CA-2013-146941"/>
    <x v="0"/>
    <x v="107"/>
    <d v="2013-12-14T00:00:00"/>
    <s v="First Class"/>
    <s v="DL-13315"/>
    <s v="Delfina Latchford"/>
    <x v="0"/>
    <s v="United States"/>
    <x v="20"/>
    <x v="15"/>
    <n v="10024"/>
    <x v="3"/>
    <s v="OFF-EN-10003296"/>
    <x v="1"/>
    <x v="12"/>
    <s v="Tyvek Side-Opening Peel &amp; Seel Expanding Envelopes"/>
    <n v="361.92"/>
    <n v="4"/>
    <n v="0"/>
    <n v="162.864"/>
    <n v="0.45"/>
  </r>
  <r>
    <n v="255"/>
    <s v="US-2012-159982"/>
    <x v="1"/>
    <x v="109"/>
    <d v="2012-12-04T00:00:00"/>
    <s v="Standard Class"/>
    <s v="DR-12880"/>
    <s v="Dan Reichenbach"/>
    <x v="1"/>
    <s v="United States"/>
    <x v="22"/>
    <x v="10"/>
    <n v="60623"/>
    <x v="2"/>
    <s v="FUR-FU-10002505"/>
    <x v="0"/>
    <x v="5"/>
    <s v="Eldon 100 Class Desk Accessories"/>
    <n v="12.132000000000001"/>
    <n v="9"/>
    <n v="0.6"/>
    <n v="-8.4923999999999982"/>
    <n v="-0.69999999999999973"/>
  </r>
  <r>
    <n v="256"/>
    <s v="US-2012-159982"/>
    <x v="1"/>
    <x v="109"/>
    <d v="2012-12-04T00:00:00"/>
    <s v="Standard Class"/>
    <s v="DR-12880"/>
    <s v="Dan Reichenbach"/>
    <x v="1"/>
    <s v="United States"/>
    <x v="22"/>
    <x v="10"/>
    <n v="60623"/>
    <x v="2"/>
    <s v="OFF-ST-10004804"/>
    <x v="1"/>
    <x v="4"/>
    <s v="Belkin 19&quot; Vented Equipment Shelf, Black"/>
    <n v="82.367999999999995"/>
    <n v="2"/>
    <n v="0.2"/>
    <n v="-19.562399999999997"/>
    <n v="-0.23749999999999996"/>
  </r>
  <r>
    <n v="257"/>
    <s v="US-2012-159982"/>
    <x v="1"/>
    <x v="109"/>
    <d v="2012-12-04T00:00:00"/>
    <s v="Standard Class"/>
    <s v="DR-12880"/>
    <s v="Dan Reichenbach"/>
    <x v="1"/>
    <s v="United States"/>
    <x v="22"/>
    <x v="10"/>
    <n v="60623"/>
    <x v="2"/>
    <s v="OFF-ST-10001590"/>
    <x v="1"/>
    <x v="4"/>
    <s v="Tenex Personal Project File with Scoop Front Design, Black"/>
    <n v="53.92"/>
    <n v="5"/>
    <n v="0.2"/>
    <n v="4.0439999999999969"/>
    <n v="7.4999999999999942E-2"/>
  </r>
  <r>
    <n v="258"/>
    <s v="US-2012-159982"/>
    <x v="1"/>
    <x v="109"/>
    <d v="2012-12-04T00:00:00"/>
    <s v="Standard Class"/>
    <s v="DR-12880"/>
    <s v="Dan Reichenbach"/>
    <x v="1"/>
    <s v="United States"/>
    <x v="22"/>
    <x v="10"/>
    <n v="60623"/>
    <x v="2"/>
    <s v="TEC-PH-10001580"/>
    <x v="2"/>
    <x v="7"/>
    <s v="Logitech Mobile Speakerphone P710e - speaker phone"/>
    <n v="647.904"/>
    <n v="6"/>
    <n v="0.2"/>
    <n v="56.691599999999966"/>
    <n v="8.7499999999999953E-2"/>
  </r>
  <r>
    <n v="259"/>
    <s v="CA-2014-163139"/>
    <x v="3"/>
    <x v="96"/>
    <d v="2014-12-04T00:00:00"/>
    <s v="Second Class"/>
    <s v="CC-12670"/>
    <s v="Craig Carreira"/>
    <x v="0"/>
    <s v="United States"/>
    <x v="20"/>
    <x v="15"/>
    <n v="10009"/>
    <x v="3"/>
    <s v="TEC-AC-10000290"/>
    <x v="2"/>
    <x v="11"/>
    <s v="Sabrent 4-Port USB 2.0 Hub"/>
    <n v="20.37"/>
    <n v="3"/>
    <n v="0"/>
    <n v="6.9258000000000006"/>
    <n v="0.34"/>
  </r>
  <r>
    <n v="260"/>
    <s v="CA-2014-163139"/>
    <x v="3"/>
    <x v="96"/>
    <d v="2014-12-04T00:00:00"/>
    <s v="Second Class"/>
    <s v="CC-12670"/>
    <s v="Craig Carreira"/>
    <x v="0"/>
    <s v="United States"/>
    <x v="20"/>
    <x v="15"/>
    <n v="10009"/>
    <x v="3"/>
    <s v="OFF-ST-10002790"/>
    <x v="1"/>
    <x v="4"/>
    <s v="Safco Industrial Shelving"/>
    <n v="221.54999999999998"/>
    <n v="3"/>
    <n v="0"/>
    <n v="6.6465000000000174"/>
    <n v="3.0000000000000082E-2"/>
  </r>
  <r>
    <n v="261"/>
    <s v="CA-2014-163139"/>
    <x v="3"/>
    <x v="96"/>
    <d v="2014-12-04T00:00:00"/>
    <s v="Second Class"/>
    <s v="CC-12670"/>
    <s v="Craig Carreira"/>
    <x v="0"/>
    <s v="United States"/>
    <x v="20"/>
    <x v="15"/>
    <n v="10009"/>
    <x v="3"/>
    <s v="OFF-BI-10003460"/>
    <x v="1"/>
    <x v="8"/>
    <s v="Acco 3-Hole Punch"/>
    <n v="17.52"/>
    <n v="5"/>
    <n v="0.2"/>
    <n v="6.1319999999999988"/>
    <n v="0.34999999999999992"/>
  </r>
  <r>
    <n v="262"/>
    <s v="US-2014-155299"/>
    <x v="3"/>
    <x v="110"/>
    <d v="2014-06-13T00:00:00"/>
    <s v="Standard Class"/>
    <s v="Dl-13600"/>
    <s v="Dorris liebe"/>
    <x v="1"/>
    <s v="United States"/>
    <x v="45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n v="-2.7500000000000009"/>
  </r>
  <r>
    <n v="263"/>
    <s v="US-2011-106992"/>
    <x v="2"/>
    <x v="111"/>
    <d v="2011-09-21T00:00:00"/>
    <s v="Second Class"/>
    <s v="SB-20290"/>
    <s v="Sean Braxton"/>
    <x v="1"/>
    <s v="United States"/>
    <x v="12"/>
    <x v="5"/>
    <n v="77036"/>
    <x v="2"/>
    <s v="TEC-MA-10000822"/>
    <x v="2"/>
    <x v="15"/>
    <s v="Lexmark MX611dhe Monochrome Laser Printer"/>
    <n v="3059.982"/>
    <n v="3"/>
    <n v="0.4"/>
    <n v="-509.99700000000075"/>
    <n v="-0.16666666666666691"/>
  </r>
  <r>
    <n v="264"/>
    <s v="US-2011-106992"/>
    <x v="2"/>
    <x v="111"/>
    <d v="2011-09-21T00:00:00"/>
    <s v="Second Class"/>
    <s v="SB-20290"/>
    <s v="Sean Braxton"/>
    <x v="1"/>
    <s v="United States"/>
    <x v="12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n v="-9.9999999999999978E-2"/>
  </r>
  <r>
    <n v="265"/>
    <s v="CA-2013-125318"/>
    <x v="0"/>
    <x v="112"/>
    <d v="2013-06-14T00:00:00"/>
    <s v="Standard Class"/>
    <s v="RC-19825"/>
    <s v="Roy Collins"/>
    <x v="0"/>
    <s v="United States"/>
    <x v="22"/>
    <x v="10"/>
    <n v="60610"/>
    <x v="2"/>
    <s v="TEC-PH-10001433"/>
    <x v="2"/>
    <x v="7"/>
    <s v="Cisco Small Business SPA 502G VoIP phone"/>
    <n v="328.22399999999999"/>
    <n v="4"/>
    <n v="0.2"/>
    <n v="28.7196"/>
    <n v="8.7500000000000008E-2"/>
  </r>
  <r>
    <n v="266"/>
    <s v="CA-2012-155040"/>
    <x v="1"/>
    <x v="113"/>
    <d v="2012-11-15T00:00:00"/>
    <s v="Standard Class"/>
    <s v="AH-10210"/>
    <s v="Alan Hwang"/>
    <x v="0"/>
    <s v="United States"/>
    <x v="71"/>
    <x v="1"/>
    <n v="94513"/>
    <x v="1"/>
    <s v="TEC-AC-10004469"/>
    <x v="2"/>
    <x v="11"/>
    <s v="Microsoft Sculpt Comfort Mouse"/>
    <n v="79.900000000000006"/>
    <n v="2"/>
    <n v="0"/>
    <n v="35.156000000000006"/>
    <n v="0.44000000000000006"/>
  </r>
  <r>
    <n v="267"/>
    <s v="CA-2014-136826"/>
    <x v="3"/>
    <x v="114"/>
    <d v="2014-06-21T00:00:00"/>
    <s v="Standard Class"/>
    <s v="CB-12535"/>
    <s v="Claudia Bergmann"/>
    <x v="1"/>
    <s v="United States"/>
    <x v="72"/>
    <x v="3"/>
    <n v="27514"/>
    <x v="0"/>
    <s v="OFF-AR-10003602"/>
    <x v="1"/>
    <x v="6"/>
    <s v="Quartet Omega Colored Chalk, 12/Pack"/>
    <n v="14.015999999999998"/>
    <n v="3"/>
    <n v="0.2"/>
    <n v="4.7303999999999995"/>
    <n v="0.33750000000000002"/>
  </r>
  <r>
    <n v="268"/>
    <s v="CA-2013-111010"/>
    <x v="0"/>
    <x v="115"/>
    <d v="2013-01-28T00:00:00"/>
    <s v="Standard Class"/>
    <s v="PG-18895"/>
    <s v="Paul Gonzalez"/>
    <x v="0"/>
    <s v="United States"/>
    <x v="73"/>
    <x v="30"/>
    <n v="7960"/>
    <x v="3"/>
    <s v="OFF-FA-10003472"/>
    <x v="1"/>
    <x v="13"/>
    <s v="Bagged Rubber Bands"/>
    <n v="7.5600000000000005"/>
    <n v="6"/>
    <n v="0"/>
    <n v="0.3024"/>
    <n v="0.04"/>
  </r>
  <r>
    <n v="269"/>
    <s v="US-2014-145366"/>
    <x v="3"/>
    <x v="34"/>
    <d v="2014-12-14T00:00:00"/>
    <s v="Standard Class"/>
    <s v="CA-12310"/>
    <s v="Christine Abelman"/>
    <x v="1"/>
    <s v="United States"/>
    <x v="74"/>
    <x v="24"/>
    <n v="45231"/>
    <x v="3"/>
    <s v="OFF-ST-10004180"/>
    <x v="1"/>
    <x v="4"/>
    <s v="Safco Commercial Shelving"/>
    <n v="37.207999999999998"/>
    <n v="1"/>
    <n v="0.2"/>
    <n v="-7.4416000000000011"/>
    <n v="-0.20000000000000004"/>
  </r>
  <r>
    <n v="270"/>
    <s v="US-2014-145366"/>
    <x v="3"/>
    <x v="34"/>
    <d v="2014-12-14T00:00:00"/>
    <s v="Standard Class"/>
    <s v="CA-12310"/>
    <s v="Christine Abelman"/>
    <x v="1"/>
    <s v="United States"/>
    <x v="74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n v="0.375"/>
  </r>
  <r>
    <n v="271"/>
    <s v="CA-2014-163979"/>
    <x v="3"/>
    <x v="116"/>
    <d v="2015-01-03T00:00:00"/>
    <s v="Second Class"/>
    <s v="KH-16690"/>
    <s v="Kristen Hastings"/>
    <x v="1"/>
    <s v="United States"/>
    <x v="8"/>
    <x v="1"/>
    <n v="94110"/>
    <x v="1"/>
    <s v="OFF-ST-10003208"/>
    <x v="1"/>
    <x v="4"/>
    <s v="Adjustable Depth Letter/Legal Cart"/>
    <n v="725.84"/>
    <n v="4"/>
    <n v="0"/>
    <n v="210.4935999999999"/>
    <n v="0.28999999999999987"/>
  </r>
  <r>
    <n v="272"/>
    <s v="CA-2012-155334"/>
    <x v="1"/>
    <x v="117"/>
    <d v="2012-07-31T00:00:00"/>
    <s v="First Class"/>
    <s v="HA-14920"/>
    <s v="Helen Andreada"/>
    <x v="0"/>
    <s v="United States"/>
    <x v="8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n v="0.44000000000000017"/>
  </r>
  <r>
    <n v="273"/>
    <s v="CA-2012-155334"/>
    <x v="1"/>
    <x v="117"/>
    <d v="2012-07-31T00:00:00"/>
    <s v="First Class"/>
    <s v="HA-14920"/>
    <s v="Helen Andreada"/>
    <x v="0"/>
    <s v="United States"/>
    <x v="8"/>
    <x v="1"/>
    <n v="94109"/>
    <x v="1"/>
    <s v="FUR-FU-10003274"/>
    <x v="0"/>
    <x v="5"/>
    <s v="Regeneration Desk Collection"/>
    <n v="5.28"/>
    <n v="3"/>
    <n v="0"/>
    <n v="2.3232000000000004"/>
    <n v="0.44000000000000006"/>
  </r>
  <r>
    <n v="274"/>
    <s v="CA-2012-155334"/>
    <x v="1"/>
    <x v="117"/>
    <d v="2012-07-31T00:00:00"/>
    <s v="First Class"/>
    <s v="HA-14920"/>
    <s v="Helen Andreada"/>
    <x v="0"/>
    <s v="United States"/>
    <x v="8"/>
    <x v="1"/>
    <n v="94109"/>
    <x v="1"/>
    <s v="OFF-BI-10002557"/>
    <x v="1"/>
    <x v="8"/>
    <s v="Presstex Flexible Ring Binders"/>
    <n v="10.92"/>
    <n v="3"/>
    <n v="0.2"/>
    <n v="4.0949999999999989"/>
    <n v="0.37499999999999989"/>
  </r>
  <r>
    <n v="275"/>
    <s v="CA-2014-118136"/>
    <x v="3"/>
    <x v="118"/>
    <d v="2014-09-18T00:00:00"/>
    <s v="First Class"/>
    <s v="BB-10990"/>
    <s v="Barry Blumstein"/>
    <x v="1"/>
    <s v="United States"/>
    <x v="75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n v="0.45999999999999996"/>
  </r>
  <r>
    <n v="276"/>
    <s v="CA-2014-118136"/>
    <x v="3"/>
    <x v="118"/>
    <d v="2014-09-18T00:00:00"/>
    <s v="First Class"/>
    <s v="BB-10990"/>
    <s v="Barry Blumstein"/>
    <x v="1"/>
    <s v="United States"/>
    <x v="75"/>
    <x v="1"/>
    <n v="90301"/>
    <x v="1"/>
    <s v="OFF-AR-10001427"/>
    <x v="1"/>
    <x v="6"/>
    <s v="Newell 330"/>
    <n v="5.98"/>
    <n v="1"/>
    <n v="0"/>
    <n v="1.5548000000000002"/>
    <n v="0.26"/>
  </r>
  <r>
    <n v="277"/>
    <s v="CA-2014-132976"/>
    <x v="3"/>
    <x v="119"/>
    <d v="2014-10-18T00:00:00"/>
    <s v="Standard Class"/>
    <s v="AG-10495"/>
    <s v="Andrew Gjertsen"/>
    <x v="1"/>
    <s v="United States"/>
    <x v="10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n v="0.35"/>
  </r>
  <r>
    <n v="278"/>
    <s v="CA-2014-132976"/>
    <x v="3"/>
    <x v="119"/>
    <d v="2014-10-18T00:00:00"/>
    <s v="Standard Class"/>
    <s v="AG-10495"/>
    <s v="Andrew Gjertsen"/>
    <x v="1"/>
    <s v="United States"/>
    <x v="10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n v="0.32499999999999996"/>
  </r>
  <r>
    <n v="279"/>
    <s v="CA-2014-132976"/>
    <x v="3"/>
    <x v="119"/>
    <d v="2014-10-18T00:00:00"/>
    <s v="Standard Class"/>
    <s v="AG-10495"/>
    <s v="Andrew Gjertsen"/>
    <x v="1"/>
    <s v="United States"/>
    <x v="10"/>
    <x v="9"/>
    <n v="19140"/>
    <x v="3"/>
    <s v="OFF-ST-10000876"/>
    <x v="1"/>
    <x v="4"/>
    <s v="Eldon Simplefile Box Office"/>
    <n v="59.712000000000003"/>
    <n v="6"/>
    <n v="0.2"/>
    <n v="5.9711999999999996"/>
    <n v="9.9999999999999992E-2"/>
  </r>
  <r>
    <n v="280"/>
    <s v="CA-2014-132976"/>
    <x v="3"/>
    <x v="119"/>
    <d v="2014-10-18T00:00:00"/>
    <s v="Standard Class"/>
    <s v="AG-10495"/>
    <s v="Andrew Gjertsen"/>
    <x v="1"/>
    <s v="United States"/>
    <x v="10"/>
    <x v="9"/>
    <n v="19140"/>
    <x v="3"/>
    <s v="OFF-LA-10002043"/>
    <x v="1"/>
    <x v="2"/>
    <s v="Avery 489"/>
    <n v="24.839999999999996"/>
    <n v="3"/>
    <n v="0.2"/>
    <n v="8.6940000000000008"/>
    <n v="0.35000000000000009"/>
  </r>
  <r>
    <n v="281"/>
    <s v="US-2012-161991"/>
    <x v="1"/>
    <x v="120"/>
    <d v="2012-09-28T00:00:00"/>
    <s v="Second Class"/>
    <s v="SC-20725"/>
    <s v="Steven Cartwright"/>
    <x v="0"/>
    <s v="United States"/>
    <x v="12"/>
    <x v="5"/>
    <n v="77070"/>
    <x v="2"/>
    <s v="OFF-BI-10004967"/>
    <x v="1"/>
    <x v="8"/>
    <s v="Round Ring Binders"/>
    <n v="2.0799999999999996"/>
    <n v="5"/>
    <n v="0.8"/>
    <n v="-3.4320000000000004"/>
    <n v="-1.6500000000000006"/>
  </r>
  <r>
    <n v="282"/>
    <s v="US-2012-161991"/>
    <x v="1"/>
    <x v="120"/>
    <d v="2012-09-28T00:00:00"/>
    <s v="Second Class"/>
    <s v="SC-20725"/>
    <s v="Steven Cartwright"/>
    <x v="0"/>
    <s v="United States"/>
    <x v="12"/>
    <x v="5"/>
    <n v="77070"/>
    <x v="2"/>
    <s v="TEC-PH-10001760"/>
    <x v="2"/>
    <x v="7"/>
    <s v="Bose SoundLink Bluetooth Speaker"/>
    <n v="1114.4000000000001"/>
    <n v="7"/>
    <n v="0.2"/>
    <n v="376.11"/>
    <n v="0.33749999999999997"/>
  </r>
  <r>
    <n v="283"/>
    <s v="CA-2012-130890"/>
    <x v="1"/>
    <x v="121"/>
    <d v="2012-11-06T00:00:00"/>
    <s v="Standard Class"/>
    <s v="JO-15280"/>
    <s v="Jas O'Carroll"/>
    <x v="0"/>
    <s v="United States"/>
    <x v="1"/>
    <x v="1"/>
    <n v="90004"/>
    <x v="1"/>
    <s v="FUR-TA-10002903"/>
    <x v="0"/>
    <x v="3"/>
    <s v="Bevis Round Bullnose 29&quot; High Table Top"/>
    <n v="1038.8399999999999"/>
    <n v="5"/>
    <n v="0.2"/>
    <n v="51.942000000000007"/>
    <n v="5.000000000000001E-2"/>
  </r>
  <r>
    <n v="284"/>
    <s v="CA-2012-130883"/>
    <x v="1"/>
    <x v="120"/>
    <d v="2012-10-02T00:00:00"/>
    <s v="Standard Class"/>
    <s v="TB-21520"/>
    <s v="Tracy Blumstein"/>
    <x v="0"/>
    <s v="United States"/>
    <x v="32"/>
    <x v="21"/>
    <n v="97206"/>
    <x v="1"/>
    <s v="OFF-PA-10000474"/>
    <x v="1"/>
    <x v="10"/>
    <s v="Staples"/>
    <n v="141.76"/>
    <n v="5"/>
    <n v="0.2"/>
    <n v="47.843999999999994"/>
    <n v="0.33749999999999997"/>
  </r>
  <r>
    <n v="285"/>
    <s v="CA-2012-130883"/>
    <x v="1"/>
    <x v="120"/>
    <d v="2012-10-02T00:00:00"/>
    <s v="Standard Class"/>
    <s v="TB-21520"/>
    <s v="Tracy Blumstein"/>
    <x v="0"/>
    <s v="United States"/>
    <x v="32"/>
    <x v="21"/>
    <n v="97206"/>
    <x v="1"/>
    <s v="TEC-AC-10001956"/>
    <x v="2"/>
    <x v="11"/>
    <s v="Microsoft Arc Touch Mouse"/>
    <n v="239.80000000000004"/>
    <n v="5"/>
    <n v="0.2"/>
    <n v="47.959999999999987"/>
    <n v="0.1999999999999999"/>
  </r>
  <r>
    <n v="286"/>
    <s v="CA-2012-130883"/>
    <x v="1"/>
    <x v="120"/>
    <d v="2012-10-02T00:00:00"/>
    <s v="Standard Class"/>
    <s v="TB-21520"/>
    <s v="Tracy Blumstein"/>
    <x v="0"/>
    <s v="United States"/>
    <x v="32"/>
    <x v="21"/>
    <n v="97206"/>
    <x v="1"/>
    <s v="OFF-PA-10004100"/>
    <x v="1"/>
    <x v="10"/>
    <s v="Xerox 216"/>
    <n v="31.104000000000006"/>
    <n v="6"/>
    <n v="0.2"/>
    <n v="10.8864"/>
    <n v="0.34999999999999992"/>
  </r>
  <r>
    <n v="287"/>
    <s v="CA-2013-112697"/>
    <x v="0"/>
    <x v="122"/>
    <d v="2013-12-21T00:00:00"/>
    <s v="Second Class"/>
    <s v="AH-10195"/>
    <s v="Alan Haines"/>
    <x v="1"/>
    <s v="United States"/>
    <x v="76"/>
    <x v="2"/>
    <n v="33319"/>
    <x v="0"/>
    <s v="OFF-BI-10000778"/>
    <x v="1"/>
    <x v="8"/>
    <s v="GBC VeloBinder Electric Binding Machine"/>
    <n v="254.05800000000002"/>
    <n v="7"/>
    <n v="0.7"/>
    <n v="-169.3719999999999"/>
    <n v="-0.66666666666666619"/>
  </r>
  <r>
    <n v="288"/>
    <s v="CA-2013-112697"/>
    <x v="0"/>
    <x v="122"/>
    <d v="2013-12-21T00:00:00"/>
    <s v="Second Class"/>
    <s v="AH-10195"/>
    <s v="Alan Haines"/>
    <x v="1"/>
    <s v="United States"/>
    <x v="76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n v="0.12499999999999985"/>
  </r>
  <r>
    <n v="289"/>
    <s v="CA-2013-112697"/>
    <x v="0"/>
    <x v="122"/>
    <d v="2013-12-21T00:00:00"/>
    <s v="Second Class"/>
    <s v="AH-10195"/>
    <s v="Alan Haines"/>
    <x v="1"/>
    <s v="United States"/>
    <x v="76"/>
    <x v="2"/>
    <n v="33319"/>
    <x v="0"/>
    <s v="OFF-SU-10000646"/>
    <x v="1"/>
    <x v="14"/>
    <s v="Premier Automatic Letter Opener"/>
    <n v="961.48000000000013"/>
    <n v="5"/>
    <n v="0.2"/>
    <n v="-204.31449999999995"/>
    <n v="-0.21249999999999991"/>
  </r>
  <r>
    <n v="290"/>
    <s v="CA-2013-110772"/>
    <x v="0"/>
    <x v="73"/>
    <d v="2013-11-25T00:00:00"/>
    <s v="Second Class"/>
    <s v="NZ-18565"/>
    <s v="Nick Zandusky"/>
    <x v="2"/>
    <s v="United States"/>
    <x v="38"/>
    <x v="24"/>
    <n v="43229"/>
    <x v="3"/>
    <s v="OFF-FA-10002983"/>
    <x v="1"/>
    <x v="13"/>
    <s v="Advantus SlideClip Paper Clips"/>
    <n v="19.096"/>
    <n v="7"/>
    <n v="0.2"/>
    <n v="6.6835999999999993"/>
    <n v="0.35"/>
  </r>
  <r>
    <n v="291"/>
    <s v="CA-2013-110772"/>
    <x v="0"/>
    <x v="73"/>
    <d v="2013-11-25T00:00:00"/>
    <s v="Second Class"/>
    <s v="NZ-18565"/>
    <s v="Nick Zandusky"/>
    <x v="2"/>
    <s v="United States"/>
    <x v="38"/>
    <x v="24"/>
    <n v="43229"/>
    <x v="3"/>
    <s v="OFF-LA-10004689"/>
    <x v="1"/>
    <x v="2"/>
    <s v="Avery 512"/>
    <n v="18.496000000000002"/>
    <n v="8"/>
    <n v="0.2"/>
    <n v="6.2423999999999999"/>
    <n v="0.33749999999999997"/>
  </r>
  <r>
    <n v="292"/>
    <s v="CA-2013-110772"/>
    <x v="0"/>
    <x v="73"/>
    <d v="2013-11-25T00:00:00"/>
    <s v="Second Class"/>
    <s v="NZ-18565"/>
    <s v="Nick Zandusky"/>
    <x v="2"/>
    <s v="United States"/>
    <x v="38"/>
    <x v="24"/>
    <n v="43229"/>
    <x v="3"/>
    <s v="TEC-AC-10002001"/>
    <x v="2"/>
    <x v="11"/>
    <s v="Logitech Wireless Gaming Headset G930"/>
    <n v="255.98400000000004"/>
    <n v="2"/>
    <n v="0.2"/>
    <n v="54.396600000000007"/>
    <n v="0.21249999999999999"/>
  </r>
  <r>
    <n v="293"/>
    <s v="CA-2013-110772"/>
    <x v="0"/>
    <x v="73"/>
    <d v="2013-11-25T00:00:00"/>
    <s v="Second Class"/>
    <s v="NZ-18565"/>
    <s v="Nick Zandusky"/>
    <x v="2"/>
    <s v="United States"/>
    <x v="38"/>
    <x v="24"/>
    <n v="43229"/>
    <x v="3"/>
    <s v="FUR-BO-10004709"/>
    <x v="0"/>
    <x v="0"/>
    <s v="Bush Westfield Collection Bookcases, Medium Cherry Finish"/>
    <n v="86.97"/>
    <n v="3"/>
    <n v="0.5"/>
    <n v="-48.703199999999995"/>
    <n v="-0.55999999999999994"/>
  </r>
  <r>
    <n v="294"/>
    <s v="CA-2011-111451"/>
    <x v="2"/>
    <x v="58"/>
    <d v="2011-12-28T00:00:00"/>
    <s v="First Class"/>
    <s v="KL-16555"/>
    <s v="Kelly Lampkin"/>
    <x v="1"/>
    <s v="United States"/>
    <x v="77"/>
    <x v="22"/>
    <n v="80906"/>
    <x v="1"/>
    <s v="FUR-FU-10004091"/>
    <x v="0"/>
    <x v="5"/>
    <s v="Howard Miller 13&quot; Diameter Goldtone Round Wall Clock"/>
    <n v="300.416"/>
    <n v="8"/>
    <n v="0.2"/>
    <n v="78.859200000000001"/>
    <n v="0.26250000000000001"/>
  </r>
  <r>
    <n v="295"/>
    <s v="CA-2011-111451"/>
    <x v="2"/>
    <x v="58"/>
    <d v="2011-12-28T00:00:00"/>
    <s v="First Class"/>
    <s v="KL-16555"/>
    <s v="Kelly Lampkin"/>
    <x v="1"/>
    <s v="United States"/>
    <x v="77"/>
    <x v="22"/>
    <n v="80906"/>
    <x v="1"/>
    <s v="FUR-CH-10001891"/>
    <x v="0"/>
    <x v="1"/>
    <s v="Global Deluxe Office Fabric Chairs"/>
    <n v="230.35200000000003"/>
    <n v="3"/>
    <n v="0.2"/>
    <n v="20.155800000000013"/>
    <n v="8.750000000000005E-2"/>
  </r>
  <r>
    <n v="296"/>
    <s v="CA-2011-111451"/>
    <x v="2"/>
    <x v="58"/>
    <d v="2011-12-28T00:00:00"/>
    <s v="First Class"/>
    <s v="KL-16555"/>
    <s v="Kelly Lampkin"/>
    <x v="1"/>
    <s v="United States"/>
    <x v="77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n v="-0.11249999999999998"/>
  </r>
  <r>
    <n v="297"/>
    <s v="CA-2011-111451"/>
    <x v="2"/>
    <x v="58"/>
    <d v="2011-12-28T00:00:00"/>
    <s v="First Class"/>
    <s v="KL-16555"/>
    <s v="Kelly Lampkin"/>
    <x v="1"/>
    <s v="United States"/>
    <x v="77"/>
    <x v="22"/>
    <n v="80906"/>
    <x v="1"/>
    <s v="OFF-BI-10004593"/>
    <x v="1"/>
    <x v="8"/>
    <s v="Ibico Laser Imprintable Binding System Covers"/>
    <n v="78.600000000000009"/>
    <n v="5"/>
    <n v="0.7"/>
    <n v="-62.88000000000001"/>
    <n v="-0.8"/>
  </r>
  <r>
    <n v="298"/>
    <s v="CA-2011-111451"/>
    <x v="2"/>
    <x v="58"/>
    <d v="2011-12-28T00:00:00"/>
    <s v="First Class"/>
    <s v="KL-16555"/>
    <s v="Kelly Lampkin"/>
    <x v="1"/>
    <s v="United States"/>
    <x v="77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n v="0.33749999999999986"/>
  </r>
  <r>
    <n v="299"/>
    <s v="CA-2013-142545"/>
    <x v="0"/>
    <x v="99"/>
    <d v="2013-11-04T00:00:00"/>
    <s v="Standard Class"/>
    <s v="JD-15895"/>
    <s v="Jonathan Doherty"/>
    <x v="1"/>
    <s v="United States"/>
    <x v="78"/>
    <x v="30"/>
    <n v="7109"/>
    <x v="3"/>
    <s v="OFF-PA-10002105"/>
    <x v="1"/>
    <x v="10"/>
    <s v="Xerox 223"/>
    <n v="32.400000000000006"/>
    <n v="5"/>
    <n v="0"/>
    <n v="15.552000000000001"/>
    <n v="0.48"/>
  </r>
  <r>
    <n v="300"/>
    <s v="CA-2013-142545"/>
    <x v="0"/>
    <x v="99"/>
    <d v="2013-11-04T00:00:00"/>
    <s v="Standard Class"/>
    <s v="JD-15895"/>
    <s v="Jonathan Doherty"/>
    <x v="1"/>
    <s v="United States"/>
    <x v="78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n v="1.0000000000000089E-2"/>
  </r>
  <r>
    <n v="301"/>
    <s v="CA-2013-142545"/>
    <x v="0"/>
    <x v="99"/>
    <d v="2013-11-04T00:00:00"/>
    <s v="Standard Class"/>
    <s v="JD-15895"/>
    <s v="Jonathan Doherty"/>
    <x v="1"/>
    <s v="United States"/>
    <x v="78"/>
    <x v="30"/>
    <n v="7109"/>
    <x v="3"/>
    <s v="OFF-PA-10004243"/>
    <x v="1"/>
    <x v="10"/>
    <s v="Xerox 1939"/>
    <n v="56.91"/>
    <n v="3"/>
    <n v="0"/>
    <n v="27.316799999999997"/>
    <n v="0.48"/>
  </r>
  <r>
    <n v="302"/>
    <s v="CA-2013-142545"/>
    <x v="0"/>
    <x v="99"/>
    <d v="2013-11-04T00:00:00"/>
    <s v="Standard Class"/>
    <s v="JD-15895"/>
    <s v="Jonathan Doherty"/>
    <x v="1"/>
    <s v="United States"/>
    <x v="78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n v="0.48999999999999994"/>
  </r>
  <r>
    <n v="303"/>
    <s v="CA-2013-142545"/>
    <x v="0"/>
    <x v="99"/>
    <d v="2013-11-04T00:00:00"/>
    <s v="Standard Class"/>
    <s v="JD-15895"/>
    <s v="Jonathan Doherty"/>
    <x v="1"/>
    <s v="United States"/>
    <x v="78"/>
    <x v="30"/>
    <n v="7109"/>
    <x v="3"/>
    <s v="OFF-BI-10002706"/>
    <x v="1"/>
    <x v="8"/>
    <s v="Avery Premier Heavy-Duty Binder with Round Locking Rings"/>
    <n v="14.28"/>
    <n v="1"/>
    <n v="0"/>
    <n v="6.5687999999999995"/>
    <n v="0.45999999999999996"/>
  </r>
  <r>
    <n v="304"/>
    <s v="US-2014-152380"/>
    <x v="3"/>
    <x v="123"/>
    <d v="2014-11-24T00:00:00"/>
    <s v="Standard Class"/>
    <s v="JH-15910"/>
    <s v="Jonathan Howell"/>
    <x v="0"/>
    <s v="United States"/>
    <x v="22"/>
    <x v="10"/>
    <n v="60623"/>
    <x v="2"/>
    <s v="FUR-TA-10002533"/>
    <x v="0"/>
    <x v="3"/>
    <s v="BPI Conference Tables"/>
    <n v="219.07500000000002"/>
    <n v="3"/>
    <n v="0.5"/>
    <n v="-131.44500000000005"/>
    <n v="-0.6000000000000002"/>
  </r>
  <r>
    <n v="305"/>
    <s v="CA-2012-144253"/>
    <x v="1"/>
    <x v="124"/>
    <d v="2012-05-09T00:00:00"/>
    <s v="Second Class"/>
    <s v="AS-10225"/>
    <s v="Alan Schoenberger"/>
    <x v="1"/>
    <s v="United States"/>
    <x v="20"/>
    <x v="15"/>
    <n v="10024"/>
    <x v="3"/>
    <s v="FUR-FU-10002671"/>
    <x v="0"/>
    <x v="5"/>
    <s v="Electrix 20W Halogen Replacement Bulb for Zoom-In Desk Lamp"/>
    <n v="26.8"/>
    <n v="2"/>
    <n v="0"/>
    <n v="12.863999999999999"/>
    <n v="0.47999999999999993"/>
  </r>
  <r>
    <n v="306"/>
    <s v="CA-2011-130960"/>
    <x v="2"/>
    <x v="125"/>
    <d v="2012-01-04T00:00:00"/>
    <s v="Standard Class"/>
    <s v="KB-16600"/>
    <s v="Ken Brennan"/>
    <x v="1"/>
    <s v="United States"/>
    <x v="79"/>
    <x v="12"/>
    <n v="48180"/>
    <x v="2"/>
    <s v="OFF-AR-10003651"/>
    <x v="1"/>
    <x v="6"/>
    <s v="Newell 350"/>
    <n v="9.84"/>
    <n v="3"/>
    <n v="0"/>
    <n v="2.8535999999999988"/>
    <n v="0.28999999999999987"/>
  </r>
  <r>
    <n v="307"/>
    <s v="CA-2011-111003"/>
    <x v="2"/>
    <x v="106"/>
    <d v="2011-06-06T00:00:00"/>
    <s v="Standard Class"/>
    <s v="CR-12625"/>
    <s v="Corey Roper"/>
    <x v="2"/>
    <s v="United States"/>
    <x v="80"/>
    <x v="30"/>
    <n v="8701"/>
    <x v="3"/>
    <s v="OFF-BI-10001072"/>
    <x v="1"/>
    <x v="8"/>
    <s v="GBC Clear Cover, 8-1/2 x 11, unpunched, 25 covers per pack"/>
    <n v="45.480000000000004"/>
    <n v="3"/>
    <n v="0"/>
    <n v="20.9208"/>
    <n v="0.45999999999999996"/>
  </r>
  <r>
    <n v="308"/>
    <s v="CA-2011-111003"/>
    <x v="2"/>
    <x v="106"/>
    <d v="2011-06-06T00:00:00"/>
    <s v="Standard Class"/>
    <s v="CR-12625"/>
    <s v="Corey Roper"/>
    <x v="2"/>
    <s v="United States"/>
    <x v="80"/>
    <x v="30"/>
    <n v="8701"/>
    <x v="3"/>
    <s v="OFF-AR-10002135"/>
    <x v="1"/>
    <x v="6"/>
    <s v="Boston Heavy-Duty Trimline Electric Pencil Sharpeners"/>
    <n v="289.20000000000005"/>
    <n v="6"/>
    <n v="0"/>
    <n v="83.867999999999967"/>
    <n v="0.28999999999999981"/>
  </r>
  <r>
    <n v="309"/>
    <s v="CA-2014-126774"/>
    <x v="3"/>
    <x v="4"/>
    <d v="2014-04-18T00:00:00"/>
    <s v="First Class"/>
    <s v="SH-20395"/>
    <s v="Shahid Hopkins"/>
    <x v="0"/>
    <s v="United States"/>
    <x v="81"/>
    <x v="17"/>
    <n v="22204"/>
    <x v="0"/>
    <s v="OFF-AR-10002804"/>
    <x v="1"/>
    <x v="6"/>
    <s v="Faber Castell Col-Erase Pencils"/>
    <n v="4.8899999999999997"/>
    <n v="1"/>
    <n v="0"/>
    <n v="2.0049000000000001"/>
    <n v="0.41000000000000003"/>
  </r>
  <r>
    <n v="310"/>
    <s v="CA-2013-142902"/>
    <x v="0"/>
    <x v="126"/>
    <d v="2013-09-15T00:00:00"/>
    <s v="Second Class"/>
    <s v="BP-11185"/>
    <s v="Ben Peterman"/>
    <x v="1"/>
    <s v="United States"/>
    <x v="82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n v="0.23750000000000002"/>
  </r>
  <r>
    <n v="311"/>
    <s v="CA-2013-142902"/>
    <x v="0"/>
    <x v="126"/>
    <d v="2013-09-15T00:00:00"/>
    <s v="Second Class"/>
    <s v="BP-11185"/>
    <s v="Ben Peterman"/>
    <x v="1"/>
    <s v="United States"/>
    <x v="82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n v="0.11249999999999995"/>
  </r>
  <r>
    <n v="312"/>
    <s v="CA-2013-142902"/>
    <x v="0"/>
    <x v="126"/>
    <d v="2013-09-15T00:00:00"/>
    <s v="Second Class"/>
    <s v="BP-11185"/>
    <s v="Ben Peterman"/>
    <x v="1"/>
    <s v="United States"/>
    <x v="82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n v="0.11249999999999986"/>
  </r>
  <r>
    <n v="313"/>
    <s v="CA-2013-142902"/>
    <x v="0"/>
    <x v="126"/>
    <d v="2013-09-15T00:00:00"/>
    <s v="Second Class"/>
    <s v="BP-11185"/>
    <s v="Ben Peterman"/>
    <x v="1"/>
    <s v="United States"/>
    <x v="82"/>
    <x v="22"/>
    <n v="80004"/>
    <x v="1"/>
    <s v="OFF-LA-10000634"/>
    <x v="1"/>
    <x v="2"/>
    <s v="Avery 509"/>
    <n v="6.2640000000000002"/>
    <n v="3"/>
    <n v="0.2"/>
    <n v="2.0358000000000001"/>
    <n v="0.32500000000000001"/>
  </r>
  <r>
    <n v="314"/>
    <s v="CA-2011-120887"/>
    <x v="2"/>
    <x v="127"/>
    <d v="2011-10-03T00:00:00"/>
    <s v="Standard Class"/>
    <s v="TS-21205"/>
    <s v="Thomas Seio"/>
    <x v="1"/>
    <s v="United States"/>
    <x v="83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n v="0.43000000000000005"/>
  </r>
  <r>
    <n v="315"/>
    <s v="CA-2011-167850"/>
    <x v="2"/>
    <x v="128"/>
    <d v="2011-08-16T00:00:00"/>
    <s v="Standard Class"/>
    <s v="AG-10525"/>
    <s v="Andy Gerbode"/>
    <x v="1"/>
    <s v="United States"/>
    <x v="84"/>
    <x v="2"/>
    <n v="33710"/>
    <x v="0"/>
    <s v="TEC-PH-10002398"/>
    <x v="2"/>
    <x v="7"/>
    <s v="AT&amp;T 1070 Corded Phone"/>
    <n v="178.38400000000001"/>
    <n v="2"/>
    <n v="0.2"/>
    <n v="22.297999999999973"/>
    <n v="0.12499999999999985"/>
  </r>
  <r>
    <n v="316"/>
    <s v="CA-2011-167850"/>
    <x v="2"/>
    <x v="128"/>
    <d v="2011-08-16T00:00:00"/>
    <s v="Standard Class"/>
    <s v="AG-10525"/>
    <s v="Andy Gerbode"/>
    <x v="1"/>
    <s v="United States"/>
    <x v="84"/>
    <x v="2"/>
    <n v="33710"/>
    <x v="0"/>
    <s v="OFF-PA-10001937"/>
    <x v="1"/>
    <x v="10"/>
    <s v="Xerox 21"/>
    <n v="15.552000000000003"/>
    <n v="3"/>
    <n v="0.2"/>
    <n v="5.4432"/>
    <n v="0.34999999999999992"/>
  </r>
  <r>
    <n v="317"/>
    <s v="CA-2011-164259"/>
    <x v="2"/>
    <x v="129"/>
    <d v="2011-12-30T00:00:00"/>
    <s v="First Class"/>
    <s v="SP-20860"/>
    <s v="Sung Pak"/>
    <x v="1"/>
    <s v="United States"/>
    <x v="10"/>
    <x v="9"/>
    <n v="19143"/>
    <x v="3"/>
    <s v="OFF-AR-10003373"/>
    <x v="1"/>
    <x v="6"/>
    <s v="Boston School Pro Electric Pencil Sharpener, 1670"/>
    <n v="99.13600000000001"/>
    <n v="4"/>
    <n v="0.2"/>
    <n v="8.674399999999995"/>
    <n v="8.7499999999999939E-2"/>
  </r>
  <r>
    <n v="318"/>
    <s v="CA-2011-164973"/>
    <x v="2"/>
    <x v="130"/>
    <d v="2011-11-09T00:00:00"/>
    <s v="Standard Class"/>
    <s v="NM-18445"/>
    <s v="Nathan Mautz"/>
    <x v="2"/>
    <s v="United States"/>
    <x v="20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n v="0.17777777777777781"/>
  </r>
  <r>
    <n v="319"/>
    <s v="CA-2011-164973"/>
    <x v="2"/>
    <x v="130"/>
    <d v="2011-11-09T00:00:00"/>
    <s v="Standard Class"/>
    <s v="NM-18445"/>
    <s v="Nathan Mautz"/>
    <x v="2"/>
    <s v="United States"/>
    <x v="20"/>
    <x v="15"/>
    <n v="10024"/>
    <x v="3"/>
    <s v="TEC-MA-10002927"/>
    <x v="2"/>
    <x v="15"/>
    <s v="Canon imageCLASS MF7460 Monochrome Digital Laser Multifunction Copier"/>
    <n v="3991.98"/>
    <n v="2"/>
    <n v="0"/>
    <n v="1995.99"/>
    <n v="0.5"/>
  </r>
  <r>
    <n v="320"/>
    <s v="CA-2011-164973"/>
    <x v="2"/>
    <x v="130"/>
    <d v="2011-11-09T00:00:00"/>
    <s v="Standard Class"/>
    <s v="NM-18445"/>
    <s v="Nathan Mautz"/>
    <x v="2"/>
    <s v="United States"/>
    <x v="20"/>
    <x v="15"/>
    <n v="10024"/>
    <x v="3"/>
    <s v="TEC-PH-10004093"/>
    <x v="2"/>
    <x v="7"/>
    <s v="Panasonic Kx-TS550"/>
    <n v="275.94"/>
    <n v="6"/>
    <n v="0"/>
    <n v="80.022599999999997"/>
    <n v="0.28999999999999998"/>
  </r>
  <r>
    <n v="321"/>
    <s v="CA-2011-164973"/>
    <x v="2"/>
    <x v="130"/>
    <d v="2011-11-09T00:00:00"/>
    <s v="Standard Class"/>
    <s v="NM-18445"/>
    <s v="Nathan Mautz"/>
    <x v="2"/>
    <s v="United States"/>
    <x v="20"/>
    <x v="15"/>
    <n v="10024"/>
    <x v="3"/>
    <s v="TEC-AC-10000892"/>
    <x v="2"/>
    <x v="11"/>
    <s v="NETGEAR N750 Dual Band Wi-Fi Gigabit Router"/>
    <n v="360"/>
    <n v="4"/>
    <n v="0"/>
    <n v="129.6"/>
    <n v="0.36"/>
  </r>
  <r>
    <n v="322"/>
    <s v="CA-2011-164973"/>
    <x v="2"/>
    <x v="130"/>
    <d v="2011-11-09T00:00:00"/>
    <s v="Standard Class"/>
    <s v="NM-18445"/>
    <s v="Nathan Mautz"/>
    <x v="2"/>
    <s v="United States"/>
    <x v="20"/>
    <x v="15"/>
    <n v="10024"/>
    <x v="3"/>
    <s v="OFF-ST-10002974"/>
    <x v="1"/>
    <x v="4"/>
    <s v="Trav-L-File Heavy-Duty Shuttle II, Black"/>
    <n v="43.57"/>
    <n v="1"/>
    <n v="0"/>
    <n v="13.070999999999998"/>
    <n v="0.29999999999999993"/>
  </r>
  <r>
    <n v="323"/>
    <s v="CA-2011-156601"/>
    <x v="2"/>
    <x v="111"/>
    <d v="2011-09-24T00:00:00"/>
    <s v="Standard Class"/>
    <s v="FA-14230"/>
    <s v="Frank Atkinson"/>
    <x v="1"/>
    <s v="United States"/>
    <x v="85"/>
    <x v="1"/>
    <n v="90805"/>
    <x v="1"/>
    <s v="OFF-FA-10000624"/>
    <x v="1"/>
    <x v="13"/>
    <s v="OIC Binder Clips"/>
    <n v="7.16"/>
    <n v="2"/>
    <n v="0"/>
    <n v="3.58"/>
    <n v="0.5"/>
  </r>
  <r>
    <n v="324"/>
    <s v="CA-2013-162138"/>
    <x v="0"/>
    <x v="131"/>
    <d v="2013-04-28T00:00:00"/>
    <s v="Standard Class"/>
    <s v="GK-14620"/>
    <s v="Grace Kelly"/>
    <x v="1"/>
    <s v="United States"/>
    <x v="86"/>
    <x v="1"/>
    <n v="92345"/>
    <x v="1"/>
    <s v="OFF-BI-10004593"/>
    <x v="1"/>
    <x v="8"/>
    <s v="Ibico Laser Imprintable Binding System Covers"/>
    <n v="251.52"/>
    <n v="6"/>
    <n v="0.2"/>
    <n v="81.744"/>
    <n v="0.32500000000000001"/>
  </r>
  <r>
    <n v="325"/>
    <s v="CA-2013-162138"/>
    <x v="0"/>
    <x v="131"/>
    <d v="2013-04-28T00:00:00"/>
    <s v="Standard Class"/>
    <s v="GK-14620"/>
    <s v="Grace Kelly"/>
    <x v="1"/>
    <s v="United States"/>
    <x v="86"/>
    <x v="1"/>
    <n v="92345"/>
    <x v="1"/>
    <s v="TEC-AC-10001908"/>
    <x v="2"/>
    <x v="11"/>
    <s v="Logitech Wireless Headset h800"/>
    <n v="99.99"/>
    <n v="1"/>
    <n v="0"/>
    <n v="34.996499999999997"/>
    <n v="0.35"/>
  </r>
  <r>
    <n v="326"/>
    <s v="CA-2014-153339"/>
    <x v="3"/>
    <x v="132"/>
    <d v="2014-11-06T00:00:00"/>
    <s v="Second Class"/>
    <s v="DJ-13510"/>
    <s v="Don Jones"/>
    <x v="1"/>
    <s v="United States"/>
    <x v="87"/>
    <x v="18"/>
    <n v="37130"/>
    <x v="0"/>
    <s v="FUR-FU-10001967"/>
    <x v="0"/>
    <x v="5"/>
    <s v="Telescoping Adjustable Floor Lamp"/>
    <n v="15.991999999999999"/>
    <n v="1"/>
    <n v="0.2"/>
    <n v="0.99949999999999894"/>
    <n v="6.2499999999999938E-2"/>
  </r>
  <r>
    <n v="327"/>
    <s v="US-2013-141544"/>
    <x v="0"/>
    <x v="133"/>
    <d v="2013-09-02T00:00:00"/>
    <s v="First Class"/>
    <s v="PO-18850"/>
    <s v="Patrick O'Brill"/>
    <x v="0"/>
    <s v="United States"/>
    <x v="10"/>
    <x v="9"/>
    <n v="19143"/>
    <x v="3"/>
    <s v="TEC-PH-10003645"/>
    <x v="2"/>
    <x v="7"/>
    <s v="Aastra 57i VoIP phone"/>
    <n v="290.89800000000002"/>
    <n v="3"/>
    <n v="0.4"/>
    <n v="-67.876199999999997"/>
    <n v="-0.23333333333333331"/>
  </r>
  <r>
    <n v="328"/>
    <s v="US-2013-141544"/>
    <x v="0"/>
    <x v="133"/>
    <d v="2013-09-02T00:00:00"/>
    <s v="First Class"/>
    <s v="PO-18850"/>
    <s v="Patrick O'Brill"/>
    <x v="0"/>
    <s v="United States"/>
    <x v="10"/>
    <x v="9"/>
    <n v="19143"/>
    <x v="3"/>
    <s v="OFF-ST-10000675"/>
    <x v="1"/>
    <x v="4"/>
    <s v="File Shuttle II and Handi-File, Black"/>
    <n v="54.224000000000004"/>
    <n v="2"/>
    <n v="0.2"/>
    <n v="3.3889999999999993"/>
    <n v="6.2499999999999986E-2"/>
  </r>
  <r>
    <n v="329"/>
    <s v="US-2013-141544"/>
    <x v="0"/>
    <x v="133"/>
    <d v="2013-09-02T00:00:00"/>
    <s v="First Class"/>
    <s v="PO-18850"/>
    <s v="Patrick O'Brill"/>
    <x v="0"/>
    <s v="United States"/>
    <x v="10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n v="-0.32857142857142868"/>
  </r>
  <r>
    <n v="330"/>
    <s v="US-2013-141544"/>
    <x v="0"/>
    <x v="133"/>
    <d v="2013-09-02T00:00:00"/>
    <s v="First Class"/>
    <s v="PO-18850"/>
    <s v="Patrick O'Brill"/>
    <x v="0"/>
    <s v="United States"/>
    <x v="10"/>
    <x v="9"/>
    <n v="19143"/>
    <x v="3"/>
    <s v="OFF-LA-10001074"/>
    <x v="1"/>
    <x v="2"/>
    <s v="Round Specialty Laser Printer Labels"/>
    <n v="100.24000000000001"/>
    <n v="10"/>
    <n v="0.2"/>
    <n v="33.830999999999989"/>
    <n v="0.33749999999999986"/>
  </r>
  <r>
    <n v="331"/>
    <s v="US-2013-141544"/>
    <x v="0"/>
    <x v="133"/>
    <d v="2013-09-02T00:00:00"/>
    <s v="First Class"/>
    <s v="PO-18850"/>
    <s v="Patrick O'Brill"/>
    <x v="0"/>
    <s v="United States"/>
    <x v="10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n v="-0.73333333333333328"/>
  </r>
  <r>
    <n v="332"/>
    <s v="US-2013-150147"/>
    <x v="0"/>
    <x v="134"/>
    <d v="2013-04-30T00:00:00"/>
    <s v="Second Class"/>
    <s v="JL-15850"/>
    <s v="John Lucas"/>
    <x v="0"/>
    <s v="United States"/>
    <x v="10"/>
    <x v="9"/>
    <n v="19134"/>
    <x v="3"/>
    <s v="TEC-PH-10004614"/>
    <x v="2"/>
    <x v="7"/>
    <s v="AT&amp;T 841000 Phone"/>
    <n v="82.8"/>
    <n v="2"/>
    <n v="0.4"/>
    <n v="-20.700000000000003"/>
    <n v="-0.25000000000000006"/>
  </r>
  <r>
    <n v="333"/>
    <s v="US-2013-150147"/>
    <x v="0"/>
    <x v="134"/>
    <d v="2013-04-30T00:00:00"/>
    <s v="Second Class"/>
    <s v="JL-15850"/>
    <s v="John Lucas"/>
    <x v="0"/>
    <s v="United States"/>
    <x v="10"/>
    <x v="9"/>
    <n v="19134"/>
    <x v="3"/>
    <s v="OFF-BI-10001153"/>
    <x v="1"/>
    <x v="8"/>
    <s v="Ibico Recycled Grain-Textured Covers"/>
    <n v="20.724000000000004"/>
    <n v="2"/>
    <n v="0.7"/>
    <n v="-13.815999999999995"/>
    <n v="-0.6666666666666663"/>
  </r>
  <r>
    <n v="334"/>
    <s v="US-2013-150147"/>
    <x v="0"/>
    <x v="134"/>
    <d v="2013-04-30T00:00:00"/>
    <s v="Second Class"/>
    <s v="JL-15850"/>
    <s v="John Lucas"/>
    <x v="0"/>
    <s v="United States"/>
    <x v="10"/>
    <x v="9"/>
    <n v="19134"/>
    <x v="3"/>
    <s v="OFF-BI-10001982"/>
    <x v="1"/>
    <x v="8"/>
    <s v="Wilson Jones Custom Binder Spines &amp; Labels"/>
    <n v="4.8960000000000008"/>
    <n v="3"/>
    <n v="0.7"/>
    <n v="-3.4271999999999991"/>
    <n v="-0.69999999999999973"/>
  </r>
  <r>
    <n v="335"/>
    <s v="CA-2012-137946"/>
    <x v="1"/>
    <x v="135"/>
    <d v="2012-09-04T00:00:00"/>
    <s v="Second Class"/>
    <s v="DB-13615"/>
    <s v="Doug Bickford"/>
    <x v="0"/>
    <s v="United States"/>
    <x v="1"/>
    <x v="1"/>
    <n v="90045"/>
    <x v="1"/>
    <s v="OFF-BI-10001922"/>
    <x v="1"/>
    <x v="8"/>
    <s v="Storex Dura Pro Binders"/>
    <n v="4.7520000000000007"/>
    <n v="1"/>
    <n v="0.2"/>
    <n v="1.6037999999999997"/>
    <n v="0.33749999999999986"/>
  </r>
  <r>
    <n v="336"/>
    <s v="CA-2012-137946"/>
    <x v="1"/>
    <x v="135"/>
    <d v="2012-09-04T00:00:00"/>
    <s v="Second Class"/>
    <s v="DB-13615"/>
    <s v="Doug Bickford"/>
    <x v="0"/>
    <s v="United States"/>
    <x v="1"/>
    <x v="1"/>
    <n v="90045"/>
    <x v="1"/>
    <s v="TEC-CO-10001449"/>
    <x v="2"/>
    <x v="16"/>
    <s v="Hewlett Packard LaserJet 3310 Copier"/>
    <n v="959.98400000000004"/>
    <n v="2"/>
    <n v="0.2"/>
    <n v="335.99440000000004"/>
    <n v="0.35000000000000003"/>
  </r>
  <r>
    <n v="337"/>
    <s v="CA-2012-137946"/>
    <x v="1"/>
    <x v="135"/>
    <d v="2012-09-04T00:00:00"/>
    <s v="Second Class"/>
    <s v="DB-13615"/>
    <s v="Doug Bickford"/>
    <x v="0"/>
    <s v="United States"/>
    <x v="1"/>
    <x v="1"/>
    <n v="90045"/>
    <x v="1"/>
    <s v="OFF-BI-10004140"/>
    <x v="1"/>
    <x v="8"/>
    <s v="Avery Non-Stick Binders"/>
    <n v="14.368000000000002"/>
    <n v="4"/>
    <n v="0.2"/>
    <n v="4.4899999999999984"/>
    <n v="0.31249999999999983"/>
  </r>
  <r>
    <n v="338"/>
    <s v="CA-2011-129924"/>
    <x v="2"/>
    <x v="136"/>
    <d v="2011-07-17T00:00:00"/>
    <s v="Standard Class"/>
    <s v="AC-10420"/>
    <s v="Alyssa Crouse"/>
    <x v="1"/>
    <s v="United States"/>
    <x v="8"/>
    <x v="1"/>
    <n v="94122"/>
    <x v="1"/>
    <s v="OFF-BI-10003314"/>
    <x v="1"/>
    <x v="8"/>
    <s v="Tuff Stuff Recycled Round Ring Binders"/>
    <n v="7.7120000000000006"/>
    <n v="2"/>
    <n v="0.2"/>
    <n v="2.7956000000000003"/>
    <n v="0.36249999999999999"/>
  </r>
  <r>
    <n v="339"/>
    <s v="CA-2011-129924"/>
    <x v="2"/>
    <x v="136"/>
    <d v="2011-07-17T00:00:00"/>
    <s v="Standard Class"/>
    <s v="AC-10420"/>
    <s v="Alyssa Crouse"/>
    <x v="1"/>
    <s v="United States"/>
    <x v="8"/>
    <x v="1"/>
    <n v="94122"/>
    <x v="1"/>
    <s v="FUR-TA-10004575"/>
    <x v="0"/>
    <x v="3"/>
    <s v="Hon 5100 Series Wood Tables"/>
    <n v="698.35200000000009"/>
    <n v="3"/>
    <n v="0.2"/>
    <n v="-17.458800000000053"/>
    <n v="-2.5000000000000074E-2"/>
  </r>
  <r>
    <n v="340"/>
    <s v="CA-2012-128167"/>
    <x v="1"/>
    <x v="137"/>
    <d v="2012-06-26T00:00:00"/>
    <s v="Second Class"/>
    <s v="KL-16645"/>
    <s v="Ken Lonsdale"/>
    <x v="0"/>
    <s v="United States"/>
    <x v="88"/>
    <x v="7"/>
    <n v="84041"/>
    <x v="1"/>
    <s v="OFF-FA-10000490"/>
    <x v="1"/>
    <x v="13"/>
    <s v="OIC Binder Clips, Mini, 1/4&quot; Capacity, Black"/>
    <n v="4.96"/>
    <n v="4"/>
    <n v="0"/>
    <n v="2.3311999999999999"/>
    <n v="0.47"/>
  </r>
  <r>
    <n v="341"/>
    <s v="CA-2011-122336"/>
    <x v="2"/>
    <x v="138"/>
    <d v="2011-04-17T00:00:00"/>
    <s v="Second Class"/>
    <s v="JD-15895"/>
    <s v="Jonathan Doherty"/>
    <x v="1"/>
    <s v="United States"/>
    <x v="10"/>
    <x v="9"/>
    <n v="19140"/>
    <x v="3"/>
    <s v="OFF-AR-10000122"/>
    <x v="1"/>
    <x v="6"/>
    <s v="Newell 314"/>
    <n v="17.856000000000002"/>
    <n v="4"/>
    <n v="0.2"/>
    <n v="1.1159999999999979"/>
    <n v="6.2499999999999875E-2"/>
  </r>
  <r>
    <n v="342"/>
    <s v="CA-2011-122336"/>
    <x v="2"/>
    <x v="138"/>
    <d v="2011-04-17T00:00:00"/>
    <s v="Second Class"/>
    <s v="JD-15895"/>
    <s v="Jonathan Doherty"/>
    <x v="1"/>
    <s v="United States"/>
    <x v="10"/>
    <x v="9"/>
    <n v="19140"/>
    <x v="3"/>
    <s v="OFF-BI-10003656"/>
    <x v="1"/>
    <x v="8"/>
    <s v="Fellowes PB200 Plastic Comb Binding Machine"/>
    <n v="509.97000000000008"/>
    <n v="10"/>
    <n v="0.7"/>
    <n v="-407.97599999999989"/>
    <n v="-0.7999999999999996"/>
  </r>
  <r>
    <n v="343"/>
    <s v="CA-2011-122336"/>
    <x v="2"/>
    <x v="138"/>
    <d v="2011-04-17T00:00:00"/>
    <s v="Second Class"/>
    <s v="JD-15895"/>
    <s v="Jonathan Doherty"/>
    <x v="1"/>
    <s v="United States"/>
    <x v="10"/>
    <x v="9"/>
    <n v="19140"/>
    <x v="3"/>
    <s v="OFF-FA-10002780"/>
    <x v="1"/>
    <x v="13"/>
    <s v="Staples"/>
    <n v="30.991999999999997"/>
    <n v="13"/>
    <n v="0.2"/>
    <n v="10.072399999999996"/>
    <n v="0.3249999999999999"/>
  </r>
  <r>
    <n v="344"/>
    <s v="CA-2011-122336"/>
    <x v="2"/>
    <x v="138"/>
    <d v="2011-04-17T00:00:00"/>
    <s v="Second Class"/>
    <s v="JD-15895"/>
    <s v="Jonathan Doherty"/>
    <x v="1"/>
    <s v="United States"/>
    <x v="10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n v="0.11666666666666653"/>
  </r>
  <r>
    <n v="345"/>
    <s v="US-2012-120712"/>
    <x v="1"/>
    <x v="139"/>
    <d v="2012-12-24T00:00:00"/>
    <s v="Standard Class"/>
    <s v="CS-12130"/>
    <s v="Chad Sievert"/>
    <x v="0"/>
    <s v="United States"/>
    <x v="89"/>
    <x v="5"/>
    <n v="78745"/>
    <x v="2"/>
    <s v="OFF-ST-10000107"/>
    <x v="1"/>
    <x v="4"/>
    <s v="Fellowes Super Stor/Drawer"/>
    <n v="88.800000000000011"/>
    <n v="4"/>
    <n v="0.2"/>
    <n v="-2.2200000000000131"/>
    <n v="-2.5000000000000144E-2"/>
  </r>
  <r>
    <n v="346"/>
    <s v="CA-2014-169901"/>
    <x v="3"/>
    <x v="140"/>
    <d v="2014-06-20T00:00:00"/>
    <s v="Standard Class"/>
    <s v="CC-12550"/>
    <s v="Clay Cheatham"/>
    <x v="0"/>
    <s v="United States"/>
    <x v="8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n v="0.10000000000000006"/>
  </r>
  <r>
    <n v="347"/>
    <s v="CA-2014-134306"/>
    <x v="3"/>
    <x v="141"/>
    <d v="2014-07-13T00:00:00"/>
    <s v="Standard Class"/>
    <s v="TD-20995"/>
    <s v="Tamara Dahlen"/>
    <x v="0"/>
    <s v="United States"/>
    <x v="90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n v="0.41000000000000003"/>
  </r>
  <r>
    <n v="348"/>
    <s v="CA-2014-134306"/>
    <x v="3"/>
    <x v="141"/>
    <d v="2014-07-13T00:00:00"/>
    <s v="Standard Class"/>
    <s v="TD-20995"/>
    <s v="Tamara Dahlen"/>
    <x v="0"/>
    <s v="United States"/>
    <x v="90"/>
    <x v="31"/>
    <n v="1852"/>
    <x v="3"/>
    <s v="OFF-PA-10000249"/>
    <x v="1"/>
    <x v="10"/>
    <s v="Staples"/>
    <n v="24.56"/>
    <n v="2"/>
    <n v="0"/>
    <n v="11.543199999999999"/>
    <n v="0.47"/>
  </r>
  <r>
    <n v="349"/>
    <s v="CA-2014-134306"/>
    <x v="3"/>
    <x v="141"/>
    <d v="2014-07-13T00:00:00"/>
    <s v="Standard Class"/>
    <s v="TD-20995"/>
    <s v="Tamara Dahlen"/>
    <x v="0"/>
    <s v="United States"/>
    <x v="90"/>
    <x v="31"/>
    <n v="1852"/>
    <x v="3"/>
    <s v="OFF-AR-10001374"/>
    <x v="1"/>
    <x v="6"/>
    <s v="BIC Brite Liner Highlighters, Chisel Tip"/>
    <n v="12.96"/>
    <n v="2"/>
    <n v="0"/>
    <n v="4.1471999999999998"/>
    <n v="0.31999999999999995"/>
  </r>
  <r>
    <n v="350"/>
    <s v="CA-2013-129714"/>
    <x v="0"/>
    <x v="142"/>
    <d v="2013-09-04T00:00:00"/>
    <s v="First Class"/>
    <s v="AB-10060"/>
    <s v="Adam Bellavance"/>
    <x v="2"/>
    <s v="United States"/>
    <x v="20"/>
    <x v="15"/>
    <n v="10009"/>
    <x v="3"/>
    <s v="TEC-AC-10000290"/>
    <x v="2"/>
    <x v="11"/>
    <s v="Sabrent 4-Port USB 2.0 Hub"/>
    <n v="6.79"/>
    <n v="1"/>
    <n v="0"/>
    <n v="2.3086000000000002"/>
    <n v="0.34"/>
  </r>
  <r>
    <n v="351"/>
    <s v="CA-2013-129714"/>
    <x v="0"/>
    <x v="142"/>
    <d v="2013-09-04T00:00:00"/>
    <s v="First Class"/>
    <s v="AB-10060"/>
    <s v="Adam Bellavance"/>
    <x v="2"/>
    <s v="United States"/>
    <x v="20"/>
    <x v="15"/>
    <n v="10009"/>
    <x v="3"/>
    <s v="OFF-PA-10001970"/>
    <x v="1"/>
    <x v="10"/>
    <s v="Xerox 1881"/>
    <n v="24.56"/>
    <n v="2"/>
    <n v="0"/>
    <n v="11.543199999999999"/>
    <n v="0.47"/>
  </r>
  <r>
    <n v="352"/>
    <s v="CA-2013-129714"/>
    <x v="0"/>
    <x v="142"/>
    <d v="2013-09-04T00:00:00"/>
    <s v="First Class"/>
    <s v="AB-10060"/>
    <s v="Adam Bellavance"/>
    <x v="2"/>
    <s v="United States"/>
    <x v="20"/>
    <x v="15"/>
    <n v="10009"/>
    <x v="3"/>
    <s v="OFF-BI-10002160"/>
    <x v="1"/>
    <x v="8"/>
    <s v="Acco Hanging Data Binders"/>
    <n v="3.048"/>
    <n v="1"/>
    <n v="0.2"/>
    <n v="1.0668"/>
    <n v="0.35"/>
  </r>
  <r>
    <n v="353"/>
    <s v="CA-2013-129714"/>
    <x v="0"/>
    <x v="142"/>
    <d v="2013-09-04T00:00:00"/>
    <s v="First Class"/>
    <s v="AB-10060"/>
    <s v="Adam Bellavance"/>
    <x v="2"/>
    <s v="United States"/>
    <x v="20"/>
    <x v="15"/>
    <n v="10009"/>
    <x v="3"/>
    <s v="OFF-PA-10001970"/>
    <x v="1"/>
    <x v="10"/>
    <s v="Xerox 1881"/>
    <n v="49.12"/>
    <n v="4"/>
    <n v="0"/>
    <n v="23.086399999999998"/>
    <n v="0.47"/>
  </r>
  <r>
    <n v="354"/>
    <s v="CA-2013-129714"/>
    <x v="0"/>
    <x v="142"/>
    <d v="2013-09-04T00:00:00"/>
    <s v="First Class"/>
    <s v="AB-10060"/>
    <s v="Adam Bellavance"/>
    <x v="2"/>
    <s v="United States"/>
    <x v="20"/>
    <x v="15"/>
    <n v="10009"/>
    <x v="3"/>
    <s v="OFF-BI-10004995"/>
    <x v="1"/>
    <x v="8"/>
    <s v="GBC DocuBind P400 Electric Binding System"/>
    <n v="4355.1680000000006"/>
    <n v="4"/>
    <n v="0.2"/>
    <n v="1415.4295999999997"/>
    <n v="0.3249999999999999"/>
  </r>
  <r>
    <n v="355"/>
    <s v="CA-2013-138520"/>
    <x v="0"/>
    <x v="143"/>
    <d v="2013-04-14T00:00:00"/>
    <s v="Standard Class"/>
    <s v="JL-15505"/>
    <s v="Jeremy Lonsdale"/>
    <x v="0"/>
    <s v="United States"/>
    <x v="20"/>
    <x v="15"/>
    <n v="10035"/>
    <x v="3"/>
    <s v="FUR-BO-10002268"/>
    <x v="0"/>
    <x v="0"/>
    <s v="Sauder Barrister Bookcases"/>
    <n v="388.70400000000006"/>
    <n v="6"/>
    <n v="0.2"/>
    <n v="-4.8588000000000022"/>
    <n v="-1.2500000000000004E-2"/>
  </r>
  <r>
    <n v="356"/>
    <s v="CA-2013-138520"/>
    <x v="0"/>
    <x v="143"/>
    <d v="2013-04-14T00:00:00"/>
    <s v="Standard Class"/>
    <s v="JL-15505"/>
    <s v="Jeremy Lonsdale"/>
    <x v="0"/>
    <s v="United States"/>
    <x v="20"/>
    <x v="15"/>
    <n v="10035"/>
    <x v="3"/>
    <s v="OFF-EN-10001137"/>
    <x v="1"/>
    <x v="12"/>
    <s v="#10 Gummed Flap White Envelopes, 100/Box"/>
    <n v="8.26"/>
    <n v="2"/>
    <n v="0"/>
    <n v="3.7995999999999999"/>
    <n v="0.46"/>
  </r>
  <r>
    <n v="357"/>
    <s v="CA-2013-138520"/>
    <x v="0"/>
    <x v="143"/>
    <d v="2013-04-14T00:00:00"/>
    <s v="Standard Class"/>
    <s v="JL-15505"/>
    <s v="Jeremy Lonsdale"/>
    <x v="0"/>
    <s v="United States"/>
    <x v="20"/>
    <x v="15"/>
    <n v="10035"/>
    <x v="3"/>
    <s v="OFF-AR-10002399"/>
    <x v="1"/>
    <x v="6"/>
    <s v="Dixon Prang Watercolor Pencils, 10-Color Set with Brush"/>
    <n v="17.04"/>
    <n v="4"/>
    <n v="0"/>
    <n v="6.9863999999999997"/>
    <n v="0.41000000000000003"/>
  </r>
  <r>
    <n v="358"/>
    <s v="CA-2013-138520"/>
    <x v="0"/>
    <x v="143"/>
    <d v="2013-04-14T00:00:00"/>
    <s v="Standard Class"/>
    <s v="JL-15505"/>
    <s v="Jeremy Lonsdale"/>
    <x v="0"/>
    <s v="United States"/>
    <x v="20"/>
    <x v="15"/>
    <n v="10035"/>
    <x v="3"/>
    <s v="OFF-PA-10002713"/>
    <x v="1"/>
    <x v="10"/>
    <s v="Adams Phone Message Book, 200 Message Capacity, 8 1/16” x 11”"/>
    <n v="34.4"/>
    <n v="5"/>
    <n v="0"/>
    <n v="15.823999999999998"/>
    <n v="0.45999999999999996"/>
  </r>
  <r>
    <n v="359"/>
    <s v="CA-2013-130001"/>
    <x v="0"/>
    <x v="131"/>
    <d v="2013-04-29T00:00:00"/>
    <s v="Standard Class"/>
    <s v="HK-14890"/>
    <s v="Heather Kirkland"/>
    <x v="1"/>
    <s v="United States"/>
    <x v="35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n v="0.31249999999999978"/>
  </r>
  <r>
    <n v="360"/>
    <s v="CA-2014-155698"/>
    <x v="3"/>
    <x v="144"/>
    <d v="2014-03-12T00:00:00"/>
    <s v="First Class"/>
    <s v="VB-21745"/>
    <s v="Victoria Brennan"/>
    <x v="1"/>
    <s v="United States"/>
    <x v="38"/>
    <x v="32"/>
    <n v="31907"/>
    <x v="0"/>
    <s v="OFF-AP-10001124"/>
    <x v="1"/>
    <x v="9"/>
    <s v="Belkin 8 Outlet SurgeMaster II Gold Surge Protector with Phone Protection"/>
    <n v="647.84"/>
    <n v="8"/>
    <n v="0"/>
    <n v="168.4384"/>
    <n v="0.26"/>
  </r>
  <r>
    <n v="361"/>
    <s v="CA-2014-155698"/>
    <x v="3"/>
    <x v="144"/>
    <d v="2014-03-12T00:00:00"/>
    <s v="First Class"/>
    <s v="VB-21745"/>
    <s v="Victoria Brennan"/>
    <x v="1"/>
    <s v="United States"/>
    <x v="38"/>
    <x v="32"/>
    <n v="31907"/>
    <x v="0"/>
    <s v="OFF-LA-10001158"/>
    <x v="1"/>
    <x v="2"/>
    <s v="Avery Address/Shipping Labels for Typewriters, 4&quot; x 2&quot;"/>
    <n v="20.7"/>
    <n v="2"/>
    <n v="0"/>
    <n v="9.9359999999999999"/>
    <n v="0.48000000000000004"/>
  </r>
  <r>
    <n v="362"/>
    <s v="CA-2014-144904"/>
    <x v="3"/>
    <x v="145"/>
    <d v="2014-10-02T00:00:00"/>
    <s v="Standard Class"/>
    <s v="KW-16435"/>
    <s v="Katrina Willman"/>
    <x v="0"/>
    <s v="United States"/>
    <x v="20"/>
    <x v="15"/>
    <n v="10009"/>
    <x v="3"/>
    <s v="OFF-LA-10001158"/>
    <x v="1"/>
    <x v="2"/>
    <s v="Avery Address/Shipping Labels for Typewriters, 4&quot; x 2&quot;"/>
    <n v="20.7"/>
    <n v="2"/>
    <n v="0"/>
    <n v="9.9359999999999999"/>
    <n v="0.48000000000000004"/>
  </r>
  <r>
    <n v="363"/>
    <s v="CA-2014-144904"/>
    <x v="3"/>
    <x v="145"/>
    <d v="2014-10-02T00:00:00"/>
    <s v="Standard Class"/>
    <s v="KW-16435"/>
    <s v="Katrina Willman"/>
    <x v="0"/>
    <s v="United States"/>
    <x v="20"/>
    <x v="15"/>
    <n v="10009"/>
    <x v="3"/>
    <s v="FUR-CH-10000785"/>
    <x v="0"/>
    <x v="1"/>
    <s v="Global Ergonomic Managers Chair"/>
    <n v="488.64600000000002"/>
    <n v="3"/>
    <n v="0.1"/>
    <n v="86.870400000000004"/>
    <n v="0.17777777777777778"/>
  </r>
  <r>
    <n v="364"/>
    <s v="CA-2014-144904"/>
    <x v="3"/>
    <x v="145"/>
    <d v="2014-10-02T00:00:00"/>
    <s v="Standard Class"/>
    <s v="KW-16435"/>
    <s v="Katrina Willman"/>
    <x v="0"/>
    <s v="United States"/>
    <x v="20"/>
    <x v="15"/>
    <n v="10009"/>
    <x v="3"/>
    <s v="OFF-AR-10003732"/>
    <x v="1"/>
    <x v="6"/>
    <s v="Newell 333"/>
    <n v="5.56"/>
    <n v="2"/>
    <n v="0"/>
    <n v="1.4455999999999998"/>
    <n v="0.25999999999999995"/>
  </r>
  <r>
    <n v="365"/>
    <s v="CA-2014-144904"/>
    <x v="3"/>
    <x v="145"/>
    <d v="2014-10-02T00:00:00"/>
    <s v="Standard Class"/>
    <s v="KW-16435"/>
    <s v="Katrina Willman"/>
    <x v="0"/>
    <s v="United States"/>
    <x v="20"/>
    <x v="15"/>
    <n v="10009"/>
    <x v="3"/>
    <s v="FUR-FU-10000023"/>
    <x v="0"/>
    <x v="5"/>
    <s v="Eldon Wave Desk Accessories"/>
    <n v="47.12"/>
    <n v="8"/>
    <n v="0"/>
    <n v="20.732800000000001"/>
    <n v="0.44000000000000006"/>
  </r>
  <r>
    <n v="366"/>
    <s v="CA-2011-123344"/>
    <x v="2"/>
    <x v="146"/>
    <d v="2011-09-29T00:00:00"/>
    <s v="Standard Class"/>
    <s v="JD-16060"/>
    <s v="Julia Dunbar"/>
    <x v="0"/>
    <s v="United States"/>
    <x v="8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n v="3.9999999999999966E-2"/>
  </r>
  <r>
    <n v="367"/>
    <s v="CA-2013-155516"/>
    <x v="0"/>
    <x v="147"/>
    <d v="2013-10-22T00:00:00"/>
    <s v="Same Day"/>
    <s v="MK-17905"/>
    <s v="Michael Kennedy"/>
    <x v="1"/>
    <s v="United States"/>
    <x v="91"/>
    <x v="29"/>
    <n v="6040"/>
    <x v="3"/>
    <s v="OFF-BI-10002412"/>
    <x v="1"/>
    <x v="8"/>
    <s v="Wilson Jones “Snap” Scratch Pad Binder Tool for Ring Binders"/>
    <n v="23.2"/>
    <n v="4"/>
    <n v="0"/>
    <n v="10.44"/>
    <n v="0.45"/>
  </r>
  <r>
    <n v="368"/>
    <s v="CA-2013-155516"/>
    <x v="0"/>
    <x v="147"/>
    <d v="2013-10-22T00:00:00"/>
    <s v="Same Day"/>
    <s v="MK-17905"/>
    <s v="Michael Kennedy"/>
    <x v="1"/>
    <s v="United States"/>
    <x v="91"/>
    <x v="29"/>
    <n v="6040"/>
    <x v="3"/>
    <s v="OFF-SU-10001225"/>
    <x v="1"/>
    <x v="14"/>
    <s v="Staples"/>
    <n v="7.36"/>
    <n v="2"/>
    <n v="0"/>
    <n v="0.14719999999999978"/>
    <n v="1.9999999999999969E-2"/>
  </r>
  <r>
    <n v="369"/>
    <s v="CA-2013-155516"/>
    <x v="0"/>
    <x v="147"/>
    <d v="2013-10-22T00:00:00"/>
    <s v="Same Day"/>
    <s v="MK-17905"/>
    <s v="Michael Kennedy"/>
    <x v="1"/>
    <s v="United States"/>
    <x v="91"/>
    <x v="29"/>
    <n v="6040"/>
    <x v="3"/>
    <s v="OFF-ST-10002406"/>
    <x v="1"/>
    <x v="4"/>
    <s v="Pizazz Global Quick File"/>
    <n v="104.79"/>
    <n v="7"/>
    <n v="0"/>
    <n v="29.341200000000008"/>
    <n v="0.28000000000000008"/>
  </r>
  <r>
    <n v="370"/>
    <s v="CA-2013-155516"/>
    <x v="0"/>
    <x v="147"/>
    <d v="2013-10-22T00:00:00"/>
    <s v="Same Day"/>
    <s v="MK-17905"/>
    <s v="Michael Kennedy"/>
    <x v="1"/>
    <s v="United States"/>
    <x v="91"/>
    <x v="29"/>
    <n v="6040"/>
    <x v="3"/>
    <s v="FUR-BO-10002545"/>
    <x v="0"/>
    <x v="0"/>
    <s v="Atlantic Metals Mobile 3-Shelf Bookcases, Custom Colors"/>
    <n v="1043.92"/>
    <n v="4"/>
    <n v="0"/>
    <n v="271.41920000000005"/>
    <n v="0.26"/>
  </r>
  <r>
    <n v="371"/>
    <s v="CA-2014-104745"/>
    <x v="3"/>
    <x v="148"/>
    <d v="2014-06-05T00:00:00"/>
    <s v="Standard Class"/>
    <s v="GT-14755"/>
    <s v="Guy Thornton"/>
    <x v="0"/>
    <s v="United States"/>
    <x v="92"/>
    <x v="5"/>
    <n v="78550"/>
    <x v="2"/>
    <s v="OFF-PA-10002036"/>
    <x v="1"/>
    <x v="10"/>
    <s v="Xerox 1930"/>
    <n v="25.920000000000005"/>
    <n v="5"/>
    <n v="0.2"/>
    <n v="9.3960000000000008"/>
    <n v="0.36249999999999993"/>
  </r>
  <r>
    <n v="372"/>
    <s v="CA-2014-104745"/>
    <x v="3"/>
    <x v="148"/>
    <d v="2014-06-05T00:00:00"/>
    <s v="Standard Class"/>
    <s v="GT-14755"/>
    <s v="Guy Thornton"/>
    <x v="0"/>
    <s v="United States"/>
    <x v="92"/>
    <x v="5"/>
    <n v="78550"/>
    <x v="2"/>
    <s v="OFF-ST-10002205"/>
    <x v="1"/>
    <x v="4"/>
    <s v="File Shuttle I and Handi-File"/>
    <n v="53.424000000000007"/>
    <n v="3"/>
    <n v="0.2"/>
    <n v="4.6746000000000016"/>
    <n v="8.7500000000000022E-2"/>
  </r>
  <r>
    <n v="373"/>
    <s v="US-2011-119137"/>
    <x v="2"/>
    <x v="149"/>
    <d v="2011-07-27T00:00:00"/>
    <s v="Standard Class"/>
    <s v="AG-10900"/>
    <s v="Arthur Gainer"/>
    <x v="0"/>
    <s v="United States"/>
    <x v="93"/>
    <x v="16"/>
    <n v="85705"/>
    <x v="1"/>
    <s v="OFF-BI-10001982"/>
    <x v="1"/>
    <x v="8"/>
    <s v="Wilson Jones Custom Binder Spines &amp; Labels"/>
    <n v="8.1600000000000019"/>
    <n v="5"/>
    <n v="0.7"/>
    <n v="-5.7119999999999997"/>
    <n v="-0.69999999999999984"/>
  </r>
  <r>
    <n v="374"/>
    <s v="US-2011-119137"/>
    <x v="2"/>
    <x v="149"/>
    <d v="2011-07-27T00:00:00"/>
    <s v="Standard Class"/>
    <s v="AG-10900"/>
    <s v="Arthur Gainer"/>
    <x v="0"/>
    <s v="United States"/>
    <x v="93"/>
    <x v="16"/>
    <n v="85705"/>
    <x v="1"/>
    <s v="TEC-AC-10003911"/>
    <x v="2"/>
    <x v="11"/>
    <s v="NETGEAR AC1750 Dual Band Gigabit Smart WiFi Router"/>
    <n v="1023.9360000000001"/>
    <n v="8"/>
    <n v="0.2"/>
    <n v="179.1887999999999"/>
    <n v="0.17499999999999988"/>
  </r>
  <r>
    <n v="375"/>
    <s v="US-2011-119137"/>
    <x v="2"/>
    <x v="149"/>
    <d v="2011-07-27T00:00:00"/>
    <s v="Standard Class"/>
    <s v="AG-10900"/>
    <s v="Arthur Gainer"/>
    <x v="0"/>
    <s v="United States"/>
    <x v="93"/>
    <x v="16"/>
    <n v="85705"/>
    <x v="1"/>
    <s v="OFF-AR-10000658"/>
    <x v="1"/>
    <x v="6"/>
    <s v="Newell 324"/>
    <n v="9.24"/>
    <n v="1"/>
    <n v="0.2"/>
    <n v="0.92399999999999993"/>
    <n v="9.9999999999999992E-2"/>
  </r>
  <r>
    <n v="376"/>
    <s v="US-2011-119137"/>
    <x v="2"/>
    <x v="149"/>
    <d v="2011-07-27T00:00:00"/>
    <s v="Standard Class"/>
    <s v="AG-10900"/>
    <s v="Arthur Gainer"/>
    <x v="0"/>
    <s v="United States"/>
    <x v="93"/>
    <x v="16"/>
    <n v="85705"/>
    <x v="1"/>
    <s v="TEC-AC-10002076"/>
    <x v="2"/>
    <x v="11"/>
    <s v="Microsoft Natural Keyboard Elite"/>
    <n v="479.04"/>
    <n v="10"/>
    <n v="0.2"/>
    <n v="-29.940000000000012"/>
    <n v="-6.2500000000000028E-2"/>
  </r>
  <r>
    <n v="377"/>
    <s v="US-2013-134656"/>
    <x v="0"/>
    <x v="150"/>
    <d v="2013-10-02T00:00:00"/>
    <s v="First Class"/>
    <s v="MM-18280"/>
    <s v="Muhammed MacIntyre"/>
    <x v="1"/>
    <s v="United States"/>
    <x v="94"/>
    <x v="10"/>
    <n v="62301"/>
    <x v="2"/>
    <s v="OFF-PA-10003039"/>
    <x v="1"/>
    <x v="10"/>
    <s v="Xerox 1960"/>
    <n v="99.13600000000001"/>
    <n v="4"/>
    <n v="0.2"/>
    <n v="30.979999999999993"/>
    <n v="0.31249999999999989"/>
  </r>
  <r>
    <n v="378"/>
    <s v="US-2014-134481"/>
    <x v="3"/>
    <x v="151"/>
    <d v="2014-09-02T00:00:00"/>
    <s v="Standard Class"/>
    <s v="AR-10405"/>
    <s v="Allen Rosenblatt"/>
    <x v="1"/>
    <s v="United States"/>
    <x v="47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n v="-0.19999999999999993"/>
  </r>
  <r>
    <n v="379"/>
    <s v="CA-2012-130792"/>
    <x v="1"/>
    <x v="152"/>
    <d v="2012-05-05T00:00:00"/>
    <s v="Standard Class"/>
    <s v="RA-19915"/>
    <s v="Russell Applegate"/>
    <x v="0"/>
    <s v="United States"/>
    <x v="12"/>
    <x v="5"/>
    <n v="77095"/>
    <x v="2"/>
    <s v="OFF-AP-10000696"/>
    <x v="1"/>
    <x v="9"/>
    <s v="Holmes Odor Grabber"/>
    <n v="8.6519999999999975"/>
    <n v="3"/>
    <n v="0.8"/>
    <n v="-20.332200000000007"/>
    <n v="-2.3500000000000014"/>
  </r>
  <r>
    <n v="380"/>
    <s v="CA-2012-130792"/>
    <x v="1"/>
    <x v="152"/>
    <d v="2012-05-05T00:00:00"/>
    <s v="Standard Class"/>
    <s v="RA-19915"/>
    <s v="Russell Applegate"/>
    <x v="0"/>
    <s v="United States"/>
    <x v="12"/>
    <x v="5"/>
    <n v="77095"/>
    <x v="2"/>
    <s v="OFF-ST-10003327"/>
    <x v="1"/>
    <x v="4"/>
    <s v="Akro-Mils 12-Gallon Tote"/>
    <n v="23.832000000000001"/>
    <n v="3"/>
    <n v="0.2"/>
    <n v="2.6810999999999954"/>
    <n v="0.11249999999999981"/>
  </r>
  <r>
    <n v="381"/>
    <s v="CA-2012-130792"/>
    <x v="1"/>
    <x v="152"/>
    <d v="2012-05-05T00:00:00"/>
    <s v="Standard Class"/>
    <s v="RA-19915"/>
    <s v="Russell Applegate"/>
    <x v="0"/>
    <s v="United States"/>
    <x v="12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n v="-1.5500000000000009"/>
  </r>
  <r>
    <n v="382"/>
    <s v="CA-2013-134775"/>
    <x v="0"/>
    <x v="99"/>
    <d v="2013-10-30T00:00:00"/>
    <s v="First Class"/>
    <s v="AS-10285"/>
    <s v="Alejandro Savely"/>
    <x v="1"/>
    <s v="United States"/>
    <x v="8"/>
    <x v="1"/>
    <n v="94109"/>
    <x v="1"/>
    <s v="OFF-PA-10004734"/>
    <x v="1"/>
    <x v="10"/>
    <s v="Southworth Structures Collection"/>
    <n v="50.96"/>
    <n v="7"/>
    <n v="0"/>
    <n v="25.48"/>
    <n v="0.5"/>
  </r>
  <r>
    <n v="383"/>
    <s v="CA-2013-134775"/>
    <x v="0"/>
    <x v="99"/>
    <d v="2013-10-30T00:00:00"/>
    <s v="First Class"/>
    <s v="AS-10285"/>
    <s v="Alejandro Savely"/>
    <x v="1"/>
    <s v="United States"/>
    <x v="8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n v="0.35"/>
  </r>
  <r>
    <n v="384"/>
    <s v="CA-2012-125395"/>
    <x v="1"/>
    <x v="153"/>
    <d v="2012-06-29T00:00:00"/>
    <s v="Second Class"/>
    <s v="LA-16780"/>
    <s v="Laura Armstrong"/>
    <x v="1"/>
    <s v="United States"/>
    <x v="79"/>
    <x v="12"/>
    <n v="48180"/>
    <x v="2"/>
    <s v="TEC-AC-10004708"/>
    <x v="2"/>
    <x v="11"/>
    <s v="Sony 32GB Class 10 Micro SDHC R40 Memory Card"/>
    <n v="41.9"/>
    <n v="2"/>
    <n v="0"/>
    <n v="8.7989999999999995"/>
    <n v="0.21"/>
  </r>
  <r>
    <n v="385"/>
    <s v="US-2012-168935"/>
    <x v="1"/>
    <x v="154"/>
    <d v="2012-12-02T00:00:00"/>
    <s v="Standard Class"/>
    <s v="DO-13435"/>
    <s v="Denny Ordway"/>
    <x v="0"/>
    <s v="United States"/>
    <x v="95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n v="-0.41818181818181804"/>
  </r>
  <r>
    <n v="386"/>
    <s v="US-2012-168935"/>
    <x v="1"/>
    <x v="154"/>
    <d v="2012-12-02T00:00:00"/>
    <s v="Standard Class"/>
    <s v="DO-13435"/>
    <s v="Denny Ordway"/>
    <x v="0"/>
    <s v="United States"/>
    <x v="95"/>
    <x v="2"/>
    <n v="33024"/>
    <x v="0"/>
    <s v="TEC-AC-10002335"/>
    <x v="2"/>
    <x v="11"/>
    <s v="Logitech Media Keyboard K200"/>
    <n v="83.976000000000013"/>
    <n v="3"/>
    <n v="0.2"/>
    <n v="-1.049700000000005"/>
    <n v="-1.2500000000000058E-2"/>
  </r>
  <r>
    <n v="387"/>
    <s v="CA-2012-122756"/>
    <x v="1"/>
    <x v="155"/>
    <d v="2012-12-07T00:00:00"/>
    <s v="Standard Class"/>
    <s v="DK-13225"/>
    <s v="Dean Katz"/>
    <x v="1"/>
    <s v="United States"/>
    <x v="10"/>
    <x v="9"/>
    <n v="19140"/>
    <x v="3"/>
    <s v="TEC-MA-10001681"/>
    <x v="2"/>
    <x v="15"/>
    <s v="Lexmark MarkNet N8150 Wireless Print Server"/>
    <n v="482.34000000000003"/>
    <n v="4"/>
    <n v="0.7"/>
    <n v="-337.63799999999981"/>
    <n v="-0.69999999999999951"/>
  </r>
  <r>
    <n v="388"/>
    <s v="CA-2012-122756"/>
    <x v="1"/>
    <x v="155"/>
    <d v="2012-12-07T00:00:00"/>
    <s v="Standard Class"/>
    <s v="DK-13225"/>
    <s v="Dean Katz"/>
    <x v="1"/>
    <s v="United States"/>
    <x v="10"/>
    <x v="9"/>
    <n v="19140"/>
    <x v="3"/>
    <s v="FUR-FU-10001935"/>
    <x v="0"/>
    <x v="5"/>
    <s v="3M Hangers With Command Adhesive"/>
    <n v="2.9600000000000004"/>
    <n v="1"/>
    <n v="0.2"/>
    <n v="0.77700000000000025"/>
    <n v="0.26250000000000007"/>
  </r>
  <r>
    <n v="389"/>
    <s v="CA-2011-115973"/>
    <x v="2"/>
    <x v="156"/>
    <d v="2011-11-26T00:00:00"/>
    <s v="First Class"/>
    <s v="NG-18430"/>
    <s v="Nathan Gelder"/>
    <x v="0"/>
    <s v="United States"/>
    <x v="74"/>
    <x v="24"/>
    <n v="45231"/>
    <x v="3"/>
    <s v="OFF-AR-10004757"/>
    <x v="1"/>
    <x v="6"/>
    <s v="Crayola Colored Pencils"/>
    <n v="2.6240000000000001"/>
    <n v="1"/>
    <n v="0.2"/>
    <n v="0.42639999999999978"/>
    <n v="0.16249999999999992"/>
  </r>
  <r>
    <n v="390"/>
    <s v="CA-2014-101798"/>
    <x v="3"/>
    <x v="157"/>
    <d v="2014-12-16T00:00:00"/>
    <s v="Standard Class"/>
    <s v="MV-18190"/>
    <s v="Mike Vittorini"/>
    <x v="0"/>
    <s v="United States"/>
    <x v="20"/>
    <x v="15"/>
    <n v="10009"/>
    <x v="3"/>
    <s v="OFF-BI-10000050"/>
    <x v="1"/>
    <x v="8"/>
    <s v="Angle-D Binders with Locking Rings, Label Holders"/>
    <n v="23.36"/>
    <n v="4"/>
    <n v="0.2"/>
    <n v="7.8839999999999986"/>
    <n v="0.33749999999999997"/>
  </r>
  <r>
    <n v="391"/>
    <s v="CA-2014-101798"/>
    <x v="3"/>
    <x v="157"/>
    <d v="2014-12-16T00:00:00"/>
    <s v="Standard Class"/>
    <s v="MV-18190"/>
    <s v="Mike Vittorini"/>
    <x v="0"/>
    <s v="United States"/>
    <x v="20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n v="0.33999999999999991"/>
  </r>
  <r>
    <n v="392"/>
    <s v="US-2011-135972"/>
    <x v="2"/>
    <x v="158"/>
    <d v="2011-09-23T00:00:00"/>
    <s v="Second Class"/>
    <s v="JG-15115"/>
    <s v="Jack Garza"/>
    <x v="0"/>
    <s v="United States"/>
    <x v="96"/>
    <x v="4"/>
    <n v="98198"/>
    <x v="1"/>
    <s v="TEC-PH-10003012"/>
    <x v="2"/>
    <x v="7"/>
    <s v="Nortel Meridian M3904 Professional Digital phone"/>
    <n v="246.38400000000001"/>
    <n v="2"/>
    <n v="0.2"/>
    <n v="27.718199999999968"/>
    <n v="0.11249999999999986"/>
  </r>
  <r>
    <n v="393"/>
    <s v="US-2011-135972"/>
    <x v="2"/>
    <x v="158"/>
    <d v="2011-09-23T00:00:00"/>
    <s v="Second Class"/>
    <s v="JG-15115"/>
    <s v="Jack Garza"/>
    <x v="0"/>
    <s v="United States"/>
    <x v="96"/>
    <x v="4"/>
    <n v="98198"/>
    <x v="1"/>
    <s v="TEC-CO-10002313"/>
    <x v="2"/>
    <x v="16"/>
    <s v="Canon PC1080F Personal Copier"/>
    <n v="1799.97"/>
    <n v="3"/>
    <n v="0"/>
    <n v="701.98829999999998"/>
    <n v="0.38999999999999996"/>
  </r>
  <r>
    <n v="394"/>
    <s v="US-2011-134971"/>
    <x v="2"/>
    <x v="159"/>
    <d v="2011-06-10T00:00:00"/>
    <s v="Second Class"/>
    <s v="BP-11095"/>
    <s v="Bart Pistole"/>
    <x v="1"/>
    <s v="United States"/>
    <x v="97"/>
    <x v="10"/>
    <n v="61604"/>
    <x v="2"/>
    <s v="OFF-BI-10003982"/>
    <x v="1"/>
    <x v="8"/>
    <s v="Wilson Jones Century Plastic Molded Ring Binders"/>
    <n v="12.461999999999996"/>
    <n v="3"/>
    <n v="0.8"/>
    <n v="-20.5623"/>
    <n v="-1.6500000000000006"/>
  </r>
  <r>
    <n v="395"/>
    <s v="CA-2014-102946"/>
    <x v="3"/>
    <x v="160"/>
    <d v="2014-07-06T00:00:00"/>
    <s v="Standard Class"/>
    <s v="VP-21730"/>
    <s v="Victor Preis"/>
    <x v="2"/>
    <s v="United States"/>
    <x v="98"/>
    <x v="33"/>
    <n v="89115"/>
    <x v="1"/>
    <s v="OFF-BI-10004492"/>
    <x v="1"/>
    <x v="8"/>
    <s v="Tuf-Vin Binders"/>
    <n v="75.792000000000002"/>
    <n v="3"/>
    <n v="0.2"/>
    <n v="25.579799999999992"/>
    <n v="0.33749999999999986"/>
  </r>
  <r>
    <n v="396"/>
    <s v="CA-2014-165603"/>
    <x v="3"/>
    <x v="161"/>
    <d v="2014-10-20T00:00:00"/>
    <s v="Second Class"/>
    <s v="SS-20140"/>
    <s v="Saphhira Shifley"/>
    <x v="1"/>
    <s v="United States"/>
    <x v="99"/>
    <x v="34"/>
    <n v="2886"/>
    <x v="3"/>
    <s v="OFF-ST-10000798"/>
    <x v="1"/>
    <x v="4"/>
    <s v="2300 Heavy-Duty Transfer File Systems by Perma"/>
    <n v="49.96"/>
    <n v="2"/>
    <n v="0"/>
    <n v="9.4923999999999964"/>
    <n v="0.18999999999999992"/>
  </r>
  <r>
    <n v="397"/>
    <s v="CA-2014-165603"/>
    <x v="3"/>
    <x v="161"/>
    <d v="2014-10-20T00:00:00"/>
    <s v="Second Class"/>
    <s v="SS-20140"/>
    <s v="Saphhira Shifley"/>
    <x v="1"/>
    <s v="United States"/>
    <x v="99"/>
    <x v="34"/>
    <n v="2886"/>
    <x v="3"/>
    <s v="OFF-PA-10002552"/>
    <x v="1"/>
    <x v="10"/>
    <s v="Xerox 1958"/>
    <n v="12.96"/>
    <n v="2"/>
    <n v="0"/>
    <n v="6.2208000000000006"/>
    <n v="0.48000000000000004"/>
  </r>
  <r>
    <n v="398"/>
    <s v="CA-2012-122259"/>
    <x v="1"/>
    <x v="89"/>
    <d v="2012-11-04T00:00:00"/>
    <s v="Standard Class"/>
    <s v="HP-14815"/>
    <s v="Harold Pawlan"/>
    <x v="2"/>
    <s v="United States"/>
    <x v="25"/>
    <x v="12"/>
    <n v="49201"/>
    <x v="2"/>
    <s v="OFF-SU-10002573"/>
    <x v="1"/>
    <x v="14"/>
    <s v="Acme 10&quot; Easy Grip Assistive Scissors"/>
    <n v="70.12"/>
    <n v="4"/>
    <n v="0"/>
    <n v="21.035999999999994"/>
    <n v="0.29999999999999988"/>
  </r>
  <r>
    <n v="399"/>
    <s v="CA-2013-108987"/>
    <x v="0"/>
    <x v="162"/>
    <d v="2013-09-11T00:00:00"/>
    <s v="Second Class"/>
    <s v="AG-10675"/>
    <s v="Anna Gayman"/>
    <x v="0"/>
    <s v="United States"/>
    <x v="12"/>
    <x v="5"/>
    <n v="77036"/>
    <x v="2"/>
    <s v="OFF-ST-10001580"/>
    <x v="1"/>
    <x v="4"/>
    <s v="Super Decoflex Portable Personal File"/>
    <n v="35.952000000000005"/>
    <n v="3"/>
    <n v="0.2"/>
    <n v="3.5951999999999984"/>
    <n v="9.9999999999999936E-2"/>
  </r>
  <r>
    <n v="400"/>
    <s v="CA-2013-108987"/>
    <x v="0"/>
    <x v="162"/>
    <d v="2013-09-11T00:00:00"/>
    <s v="Second Class"/>
    <s v="AG-10675"/>
    <s v="Anna Gayman"/>
    <x v="0"/>
    <s v="United States"/>
    <x v="12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n v="-0.13235294117647065"/>
  </r>
  <r>
    <n v="401"/>
    <s v="CA-2013-108987"/>
    <x v="0"/>
    <x v="162"/>
    <d v="2013-09-11T00:00:00"/>
    <s v="Second Class"/>
    <s v="AG-10675"/>
    <s v="Anna Gayman"/>
    <x v="0"/>
    <s v="United States"/>
    <x v="12"/>
    <x v="5"/>
    <n v="77036"/>
    <x v="2"/>
    <s v="OFF-ST-10000934"/>
    <x v="1"/>
    <x v="4"/>
    <s v="Contico 72&quot;H Heavy-Duty Storage System"/>
    <n v="131.136"/>
    <n v="4"/>
    <n v="0.2"/>
    <n v="-32.783999999999999"/>
    <n v="-0.25"/>
  </r>
  <r>
    <n v="402"/>
    <s v="CA-2013-108987"/>
    <x v="0"/>
    <x v="162"/>
    <d v="2013-09-11T00:00:00"/>
    <s v="Second Class"/>
    <s v="AG-10675"/>
    <s v="Anna Gayman"/>
    <x v="0"/>
    <s v="United States"/>
    <x v="12"/>
    <x v="5"/>
    <n v="77036"/>
    <x v="2"/>
    <s v="TEC-AC-10000158"/>
    <x v="2"/>
    <x v="11"/>
    <s v="Sony 64GB Class 10 Micro SDHC R40 Memory Card"/>
    <n v="57.584000000000003"/>
    <n v="2"/>
    <n v="0.2"/>
    <n v="0.71979999999999933"/>
    <n v="1.2499999999999987E-2"/>
  </r>
  <r>
    <n v="403"/>
    <s v="CA-2011-113166"/>
    <x v="2"/>
    <x v="163"/>
    <d v="2011-12-26T00:00:00"/>
    <s v="First Class"/>
    <s v="LF-17185"/>
    <s v="Luke Foster"/>
    <x v="0"/>
    <s v="United States"/>
    <x v="100"/>
    <x v="2"/>
    <n v="33180"/>
    <x v="0"/>
    <s v="OFF-PA-10001947"/>
    <x v="1"/>
    <x v="10"/>
    <s v="Xerox 1974"/>
    <n v="9.5680000000000014"/>
    <n v="2"/>
    <n v="0.2"/>
    <n v="3.4683999999999999"/>
    <n v="0.36249999999999993"/>
  </r>
  <r>
    <n v="404"/>
    <s v="CA-2011-155208"/>
    <x v="2"/>
    <x v="164"/>
    <d v="2011-04-20T00:00:00"/>
    <s v="Standard Class"/>
    <s v="SP-20650"/>
    <s v="Stephanie Phelps"/>
    <x v="1"/>
    <s v="United States"/>
    <x v="40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n v="0.25"/>
  </r>
  <r>
    <n v="405"/>
    <s v="CA-2014-117933"/>
    <x v="3"/>
    <x v="165"/>
    <d v="2014-12-30T00:00:00"/>
    <s v="Standard Class"/>
    <s v="RF-19840"/>
    <s v="Roy Französisch"/>
    <x v="0"/>
    <s v="United States"/>
    <x v="20"/>
    <x v="15"/>
    <n v="10024"/>
    <x v="3"/>
    <s v="OFF-AP-10004249"/>
    <x v="1"/>
    <x v="9"/>
    <s v="Staples"/>
    <n v="35.910000000000004"/>
    <n v="3"/>
    <n v="0"/>
    <n v="9.6956999999999987"/>
    <n v="0.26999999999999996"/>
  </r>
  <r>
    <n v="406"/>
    <s v="CA-2014-117457"/>
    <x v="3"/>
    <x v="166"/>
    <d v="2014-12-13T00:00:00"/>
    <s v="Standard Class"/>
    <s v="KH-16510"/>
    <s v="Keith Herrera"/>
    <x v="0"/>
    <s v="United States"/>
    <x v="8"/>
    <x v="1"/>
    <n v="94110"/>
    <x v="1"/>
    <s v="TEC-AC-10000158"/>
    <x v="2"/>
    <x v="11"/>
    <s v="Sony 64GB Class 10 Micro SDHC R40 Memory Card"/>
    <n v="179.95000000000002"/>
    <n v="5"/>
    <n v="0"/>
    <n v="37.789500000000004"/>
    <n v="0.21"/>
  </r>
  <r>
    <n v="407"/>
    <s v="CA-2014-117457"/>
    <x v="3"/>
    <x v="166"/>
    <d v="2014-12-13T00:00:00"/>
    <s v="Standard Class"/>
    <s v="KH-16510"/>
    <s v="Keith Herrera"/>
    <x v="0"/>
    <s v="United States"/>
    <x v="8"/>
    <x v="1"/>
    <n v="94110"/>
    <x v="1"/>
    <s v="TEC-CO-10004115"/>
    <x v="2"/>
    <x v="16"/>
    <s v="Sharp AL-1530CS Digital Copier"/>
    <n v="1199.9760000000001"/>
    <n v="3"/>
    <n v="0.2"/>
    <n v="434.99130000000002"/>
    <n v="0.36249999999999999"/>
  </r>
  <r>
    <n v="408"/>
    <s v="CA-2014-117457"/>
    <x v="3"/>
    <x v="166"/>
    <d v="2014-12-13T00:00:00"/>
    <s v="Standard Class"/>
    <s v="KH-16510"/>
    <s v="Keith Herrera"/>
    <x v="0"/>
    <s v="United States"/>
    <x v="8"/>
    <x v="1"/>
    <n v="94110"/>
    <x v="1"/>
    <s v="OFF-PA-10003724"/>
    <x v="1"/>
    <x v="10"/>
    <s v="Wirebound Message Book, 4 per Page"/>
    <n v="27.15"/>
    <n v="5"/>
    <n v="0"/>
    <n v="13.3035"/>
    <n v="0.49"/>
  </r>
  <r>
    <n v="409"/>
    <s v="CA-2014-117457"/>
    <x v="3"/>
    <x v="166"/>
    <d v="2014-12-13T00:00:00"/>
    <s v="Standard Class"/>
    <s v="KH-16510"/>
    <s v="Keith Herrera"/>
    <x v="0"/>
    <s v="United States"/>
    <x v="8"/>
    <x v="1"/>
    <n v="94110"/>
    <x v="1"/>
    <s v="FUR-TA-10002041"/>
    <x v="0"/>
    <x v="3"/>
    <s v="Bevis Round Conference Table Top, X-Base"/>
    <n v="1004.0239999999999"/>
    <n v="7"/>
    <n v="0.2"/>
    <n v="-112.95269999999994"/>
    <n v="-0.11249999999999995"/>
  </r>
  <r>
    <n v="410"/>
    <s v="CA-2014-117457"/>
    <x v="3"/>
    <x v="166"/>
    <d v="2014-12-13T00:00:00"/>
    <s v="Standard Class"/>
    <s v="KH-16510"/>
    <s v="Keith Herrera"/>
    <x v="0"/>
    <s v="United States"/>
    <x v="8"/>
    <x v="1"/>
    <n v="94110"/>
    <x v="1"/>
    <s v="OFF-PA-10002893"/>
    <x v="1"/>
    <x v="10"/>
    <s v="Wirebound Service Call Books, 5 1/2&quot; x 4&quot;"/>
    <n v="9.68"/>
    <n v="1"/>
    <n v="0"/>
    <n v="4.6463999999999999"/>
    <n v="0.48"/>
  </r>
  <r>
    <n v="411"/>
    <s v="CA-2014-117457"/>
    <x v="3"/>
    <x v="166"/>
    <d v="2014-12-13T00:00:00"/>
    <s v="Standard Class"/>
    <s v="KH-16510"/>
    <s v="Keith Herrera"/>
    <x v="0"/>
    <s v="United States"/>
    <x v="8"/>
    <x v="1"/>
    <n v="94110"/>
    <x v="1"/>
    <s v="OFF-LA-10003766"/>
    <x v="1"/>
    <x v="2"/>
    <s v="Self-Adhesive Removable Labels"/>
    <n v="28.349999999999998"/>
    <n v="9"/>
    <n v="0"/>
    <n v="13.608000000000001"/>
    <n v="0.48000000000000004"/>
  </r>
  <r>
    <n v="412"/>
    <s v="CA-2014-117457"/>
    <x v="3"/>
    <x v="166"/>
    <d v="2014-12-13T00:00:00"/>
    <s v="Standard Class"/>
    <s v="KH-16510"/>
    <s v="Keith Herrera"/>
    <x v="0"/>
    <s v="United States"/>
    <x v="8"/>
    <x v="1"/>
    <n v="94110"/>
    <x v="1"/>
    <s v="OFF-PA-10001970"/>
    <x v="1"/>
    <x v="10"/>
    <s v="Xerox 1908"/>
    <n v="55.98"/>
    <n v="1"/>
    <n v="0"/>
    <n v="27.430199999999999"/>
    <n v="0.49"/>
  </r>
  <r>
    <n v="413"/>
    <s v="CA-2014-117457"/>
    <x v="3"/>
    <x v="166"/>
    <d v="2014-12-13T00:00:00"/>
    <s v="Standard Class"/>
    <s v="KH-16510"/>
    <s v="Keith Herrera"/>
    <x v="0"/>
    <s v="United States"/>
    <x v="8"/>
    <x v="1"/>
    <n v="94110"/>
    <x v="1"/>
    <s v="FUR-BO-10001972"/>
    <x v="0"/>
    <x v="0"/>
    <s v="O'Sullivan 4-Shelf Bookcase in Odessa Pine"/>
    <n v="1336.829"/>
    <n v="13"/>
    <n v="0.15"/>
    <n v="31.454799999999949"/>
    <n v="2.3529411764705844E-2"/>
  </r>
  <r>
    <n v="414"/>
    <s v="CA-2014-117457"/>
    <x v="3"/>
    <x v="166"/>
    <d v="2014-12-13T00:00:00"/>
    <s v="Standard Class"/>
    <s v="KH-16510"/>
    <s v="Keith Herrera"/>
    <x v="0"/>
    <s v="United States"/>
    <x v="8"/>
    <x v="1"/>
    <n v="94110"/>
    <x v="1"/>
    <s v="FUR-CH-10003956"/>
    <x v="0"/>
    <x v="1"/>
    <s v="Novimex High-Tech Fabric Mesh Task Chair"/>
    <n v="113.56800000000001"/>
    <n v="2"/>
    <n v="0.2"/>
    <n v="-18.454800000000013"/>
    <n v="-0.16250000000000009"/>
  </r>
  <r>
    <n v="415"/>
    <s v="CA-2014-142636"/>
    <x v="3"/>
    <x v="132"/>
    <d v="2014-11-08T00:00:00"/>
    <s v="Standard Class"/>
    <s v="KC-16675"/>
    <s v="Kimberly Carter"/>
    <x v="1"/>
    <s v="United States"/>
    <x v="4"/>
    <x v="4"/>
    <n v="98105"/>
    <x v="1"/>
    <s v="OFF-PA-10000157"/>
    <x v="1"/>
    <x v="10"/>
    <s v="Xerox 191"/>
    <n v="139.86000000000001"/>
    <n v="7"/>
    <n v="0"/>
    <n v="65.734199999999987"/>
    <n v="0.46999999999999986"/>
  </r>
  <r>
    <n v="416"/>
    <s v="CA-2014-142636"/>
    <x v="3"/>
    <x v="132"/>
    <d v="2014-11-08T00:00:00"/>
    <s v="Standard Class"/>
    <s v="KC-16675"/>
    <s v="Kimberly Carter"/>
    <x v="1"/>
    <s v="United States"/>
    <x v="4"/>
    <x v="4"/>
    <n v="98105"/>
    <x v="1"/>
    <s v="FUR-CH-10001891"/>
    <x v="0"/>
    <x v="1"/>
    <s v="Global Deluxe Office Fabric Chairs"/>
    <n v="307.13600000000002"/>
    <n v="4"/>
    <n v="0.2"/>
    <n v="26.874400000000023"/>
    <n v="8.7500000000000064E-2"/>
  </r>
  <r>
    <n v="417"/>
    <s v="CA-2014-122105"/>
    <x v="3"/>
    <x v="92"/>
    <d v="2014-06-29T00:00:00"/>
    <s v="Standard Class"/>
    <s v="CJ-12010"/>
    <s v="Caroline Jumper"/>
    <x v="0"/>
    <s v="United States"/>
    <x v="101"/>
    <x v="1"/>
    <n v="92646"/>
    <x v="1"/>
    <s v="OFF-AR-10004344"/>
    <x v="1"/>
    <x v="6"/>
    <s v="Bulldog Vacuum Base Pencil Sharpener"/>
    <n v="95.92"/>
    <n v="8"/>
    <n v="0"/>
    <n v="25.898399999999995"/>
    <n v="0.26999999999999996"/>
  </r>
  <r>
    <n v="418"/>
    <s v="CA-2013-148796"/>
    <x v="0"/>
    <x v="167"/>
    <d v="2013-04-19T00:00:00"/>
    <s v="Standard Class"/>
    <s v="PB-19150"/>
    <s v="Philip Brown"/>
    <x v="0"/>
    <s v="United States"/>
    <x v="1"/>
    <x v="1"/>
    <n v="90004"/>
    <x v="1"/>
    <s v="FUR-CH-10004886"/>
    <x v="0"/>
    <x v="1"/>
    <s v="Bevis Steel Folding Chairs"/>
    <n v="383.8"/>
    <n v="5"/>
    <n v="0.2"/>
    <n v="38.379999999999981"/>
    <n v="9.999999999999995E-2"/>
  </r>
  <r>
    <n v="419"/>
    <s v="CA-2014-154816"/>
    <x v="3"/>
    <x v="44"/>
    <d v="2014-11-11T00:00:00"/>
    <s v="Standard Class"/>
    <s v="VB-21745"/>
    <s v="Victoria Brennan"/>
    <x v="1"/>
    <s v="United States"/>
    <x v="102"/>
    <x v="0"/>
    <n v="40475"/>
    <x v="0"/>
    <s v="OFF-PA-10003845"/>
    <x v="1"/>
    <x v="10"/>
    <s v="Xerox 1987"/>
    <n v="5.78"/>
    <n v="1"/>
    <n v="0"/>
    <n v="2.8322000000000003"/>
    <n v="0.49000000000000005"/>
  </r>
  <r>
    <n v="420"/>
    <s v="CA-2014-110478"/>
    <x v="3"/>
    <x v="168"/>
    <d v="2014-03-10T00:00:00"/>
    <s v="Standard Class"/>
    <s v="SP-20860"/>
    <s v="Sung Pak"/>
    <x v="1"/>
    <s v="United States"/>
    <x v="1"/>
    <x v="1"/>
    <n v="90045"/>
    <x v="1"/>
    <s v="OFF-AR-10001573"/>
    <x v="1"/>
    <x v="6"/>
    <s v="American Pencil"/>
    <n v="9.32"/>
    <n v="4"/>
    <n v="0"/>
    <n v="2.702799999999999"/>
    <n v="0.28999999999999987"/>
  </r>
  <r>
    <n v="421"/>
    <s v="CA-2014-110478"/>
    <x v="3"/>
    <x v="168"/>
    <d v="2014-03-10T00:00:00"/>
    <s v="Standard Class"/>
    <s v="SP-20860"/>
    <s v="Sung Pak"/>
    <x v="1"/>
    <s v="United States"/>
    <x v="1"/>
    <x v="1"/>
    <n v="90045"/>
    <x v="1"/>
    <s v="OFF-EN-10000483"/>
    <x v="1"/>
    <x v="12"/>
    <s v="White Envelopes, White Envelopes with Clear Poly Window"/>
    <n v="15.25"/>
    <n v="1"/>
    <n v="0"/>
    <n v="7.0149999999999988"/>
    <n v="0.45999999999999991"/>
  </r>
  <r>
    <n v="422"/>
    <s v="CA-2011-142048"/>
    <x v="2"/>
    <x v="169"/>
    <d v="2011-06-25T00:00:00"/>
    <s v="First Class"/>
    <s v="JE-15745"/>
    <s v="Joel Eaton"/>
    <x v="0"/>
    <s v="United States"/>
    <x v="103"/>
    <x v="22"/>
    <n v="80027"/>
    <x v="1"/>
    <s v="TEC-AC-10004114"/>
    <x v="2"/>
    <x v="11"/>
    <s v="KeyTronic 6101 Series - Keyboard - Black"/>
    <n v="196.75200000000001"/>
    <n v="6"/>
    <n v="0.2"/>
    <n v="56.566200000000009"/>
    <n v="0.28750000000000003"/>
  </r>
  <r>
    <n v="423"/>
    <s v="CA-2014-125388"/>
    <x v="3"/>
    <x v="15"/>
    <d v="2014-10-24T00:00:00"/>
    <s v="Standard Class"/>
    <s v="MP-17965"/>
    <s v="Michael Paige"/>
    <x v="1"/>
    <s v="United States"/>
    <x v="104"/>
    <x v="31"/>
    <n v="1841"/>
    <x v="3"/>
    <s v="FUR-FU-10004712"/>
    <x v="0"/>
    <x v="5"/>
    <s v="Westinghouse Mesh Shade Clip-On Gooseneck Lamp, Black"/>
    <n v="56.56"/>
    <n v="4"/>
    <n v="0"/>
    <n v="14.705600000000004"/>
    <n v="0.26000000000000006"/>
  </r>
  <r>
    <n v="424"/>
    <s v="CA-2014-125388"/>
    <x v="3"/>
    <x v="15"/>
    <d v="2014-10-24T00:00:00"/>
    <s v="Standard Class"/>
    <s v="MP-17965"/>
    <s v="Michael Paige"/>
    <x v="1"/>
    <s v="United States"/>
    <x v="104"/>
    <x v="31"/>
    <n v="1841"/>
    <x v="3"/>
    <s v="OFF-ST-10000918"/>
    <x v="1"/>
    <x v="4"/>
    <s v="Crate-A-Files"/>
    <n v="32.700000000000003"/>
    <n v="3"/>
    <n v="0"/>
    <n v="8.5019999999999989"/>
    <n v="0.25999999999999995"/>
  </r>
  <r>
    <n v="425"/>
    <s v="CA-2014-155705"/>
    <x v="3"/>
    <x v="170"/>
    <d v="2014-08-24T00:00:00"/>
    <s v="Second Class"/>
    <s v="NF-18385"/>
    <s v="Natalie Fritzler"/>
    <x v="0"/>
    <s v="United States"/>
    <x v="25"/>
    <x v="35"/>
    <n v="39212"/>
    <x v="0"/>
    <s v="FUR-CH-10000015"/>
    <x v="0"/>
    <x v="1"/>
    <s v="Hon Multipurpose Stacking Arm Chairs"/>
    <n v="866.4"/>
    <n v="4"/>
    <n v="0"/>
    <n v="225.26400000000001"/>
    <n v="0.26"/>
  </r>
  <r>
    <n v="426"/>
    <s v="CA-2014-149160"/>
    <x v="3"/>
    <x v="51"/>
    <d v="2014-11-27T00:00:00"/>
    <s v="Second Class"/>
    <s v="JM-15265"/>
    <s v="Janet Molinari"/>
    <x v="1"/>
    <s v="United States"/>
    <x v="105"/>
    <x v="12"/>
    <n v="48187"/>
    <x v="2"/>
    <s v="FUR-FU-10003347"/>
    <x v="0"/>
    <x v="5"/>
    <s v="Coloredge Poster Frame"/>
    <n v="28.4"/>
    <n v="2"/>
    <n v="0"/>
    <n v="11.076000000000001"/>
    <n v="0.39"/>
  </r>
  <r>
    <n v="427"/>
    <s v="CA-2014-149160"/>
    <x v="3"/>
    <x v="51"/>
    <d v="2014-11-27T00:00:00"/>
    <s v="Second Class"/>
    <s v="JM-15265"/>
    <s v="Janet Molinari"/>
    <x v="1"/>
    <s v="United States"/>
    <x v="105"/>
    <x v="12"/>
    <n v="48187"/>
    <x v="2"/>
    <s v="OFF-BI-10001543"/>
    <x v="1"/>
    <x v="8"/>
    <s v="GBC VeloBinder Manual Binding System"/>
    <n v="287.92"/>
    <n v="8"/>
    <n v="0"/>
    <n v="138.20160000000001"/>
    <n v="0.48000000000000004"/>
  </r>
  <r>
    <n v="428"/>
    <s v="CA-2011-101476"/>
    <x v="2"/>
    <x v="171"/>
    <d v="2011-09-13T00:00:00"/>
    <s v="First Class"/>
    <s v="SD-20485"/>
    <s v="Shirley Daniels"/>
    <x v="2"/>
    <s v="United States"/>
    <x v="106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n v="0.43000000000000005"/>
  </r>
  <r>
    <n v="429"/>
    <s v="CA-2014-152275"/>
    <x v="3"/>
    <x v="172"/>
    <d v="2014-10-09T00:00:00"/>
    <s v="Standard Class"/>
    <s v="KH-16630"/>
    <s v="Ken Heidel"/>
    <x v="1"/>
    <s v="United States"/>
    <x v="52"/>
    <x v="5"/>
    <n v="78207"/>
    <x v="2"/>
    <s v="OFF-AR-10000369"/>
    <x v="1"/>
    <x v="6"/>
    <s v="Design Ebony Sketching Pencil"/>
    <n v="6.6719999999999988"/>
    <n v="6"/>
    <n v="0.2"/>
    <n v="0.50039999999999996"/>
    <n v="7.5000000000000011E-2"/>
  </r>
  <r>
    <n v="430"/>
    <s v="US-2013-123750"/>
    <x v="0"/>
    <x v="173"/>
    <d v="2013-04-22T00:00:00"/>
    <s v="Standard Class"/>
    <s v="RB-19795"/>
    <s v="Ross Baird"/>
    <x v="2"/>
    <s v="United States"/>
    <x v="107"/>
    <x v="3"/>
    <n v="28052"/>
    <x v="0"/>
    <s v="OFF-BI-10004584"/>
    <x v="1"/>
    <x v="8"/>
    <s v="GBC ProClick 150 Presentation Binding System"/>
    <n v="189.58800000000005"/>
    <n v="2"/>
    <n v="0.7"/>
    <n v="-145.35079999999999"/>
    <n v="-0.76666666666666639"/>
  </r>
  <r>
    <n v="431"/>
    <s v="US-2013-123750"/>
    <x v="0"/>
    <x v="173"/>
    <d v="2013-04-22T00:00:00"/>
    <s v="Standard Class"/>
    <s v="RB-19795"/>
    <s v="Ross Baird"/>
    <x v="2"/>
    <s v="United States"/>
    <x v="107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n v="0.18749999999999997"/>
  </r>
  <r>
    <n v="432"/>
    <s v="US-2013-123750"/>
    <x v="0"/>
    <x v="173"/>
    <d v="2013-04-22T00:00:00"/>
    <s v="Standard Class"/>
    <s v="RB-19795"/>
    <s v="Ross Baird"/>
    <x v="2"/>
    <s v="United States"/>
    <x v="107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n v="0.18749999999999994"/>
  </r>
  <r>
    <n v="433"/>
    <s v="US-2013-123750"/>
    <x v="0"/>
    <x v="173"/>
    <d v="2013-04-22T00:00:00"/>
    <s v="Standard Class"/>
    <s v="RB-19795"/>
    <s v="Ross Baird"/>
    <x v="2"/>
    <s v="United States"/>
    <x v="107"/>
    <x v="3"/>
    <n v="28052"/>
    <x v="0"/>
    <s v="OFF-ST-10000617"/>
    <x v="1"/>
    <x v="4"/>
    <s v="Woodgrain Magazine Files by Perma"/>
    <n v="4.7679999999999998"/>
    <n v="2"/>
    <n v="0.2"/>
    <n v="-0.7748000000000006"/>
    <n v="-0.16250000000000014"/>
  </r>
  <r>
    <n v="434"/>
    <s v="CA-2013-127369"/>
    <x v="0"/>
    <x v="112"/>
    <d v="2013-06-08T00:00:00"/>
    <s v="First Class"/>
    <s v="DB-13060"/>
    <s v="Dave Brooks"/>
    <x v="0"/>
    <s v="United States"/>
    <x v="90"/>
    <x v="31"/>
    <n v="1852"/>
    <x v="3"/>
    <s v="OFF-ST-10003306"/>
    <x v="1"/>
    <x v="4"/>
    <s v="Letter Size Cart"/>
    <n v="714.30000000000007"/>
    <n v="5"/>
    <n v="0"/>
    <n v="207.14699999999993"/>
    <n v="0.28999999999999987"/>
  </r>
  <r>
    <n v="435"/>
    <s v="US-2011-150574"/>
    <x v="2"/>
    <x v="174"/>
    <d v="2011-12-25T00:00:00"/>
    <s v="Standard Class"/>
    <s v="MK-18160"/>
    <s v="Mike Kennedy"/>
    <x v="0"/>
    <s v="United States"/>
    <x v="108"/>
    <x v="2"/>
    <n v="32216"/>
    <x v="0"/>
    <s v="OFF-BI-10000773"/>
    <x v="1"/>
    <x v="8"/>
    <s v="Insertable Tab Post Binder Dividers"/>
    <n v="4.8120000000000003"/>
    <n v="2"/>
    <n v="0.7"/>
    <n v="-3.6891999999999996"/>
    <n v="-0.7666666666666665"/>
  </r>
  <r>
    <n v="436"/>
    <s v="US-2011-150574"/>
    <x v="2"/>
    <x v="174"/>
    <d v="2011-12-25T00:00:00"/>
    <s v="Standard Class"/>
    <s v="MK-18160"/>
    <s v="Mike Kennedy"/>
    <x v="0"/>
    <s v="United States"/>
    <x v="108"/>
    <x v="2"/>
    <n v="32216"/>
    <x v="0"/>
    <s v="TEC-AC-10002600"/>
    <x v="2"/>
    <x v="11"/>
    <s v="Belkin QODE FastFit Bluetooth Keyboard"/>
    <n v="247.8"/>
    <n v="5"/>
    <n v="0.2"/>
    <n v="-18.584999999999994"/>
    <n v="-7.4999999999999969E-2"/>
  </r>
  <r>
    <n v="437"/>
    <s v="CA-2013-147375"/>
    <x v="0"/>
    <x v="1"/>
    <d v="2013-06-15T00:00:00"/>
    <s v="Second Class"/>
    <s v="PO-19180"/>
    <s v="Philisse Overcash"/>
    <x v="2"/>
    <s v="United States"/>
    <x v="22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n v="4.2857142857142899E-2"/>
  </r>
  <r>
    <n v="438"/>
    <s v="CA-2013-147375"/>
    <x v="0"/>
    <x v="1"/>
    <d v="2013-06-15T00:00:00"/>
    <s v="Second Class"/>
    <s v="PO-19180"/>
    <s v="Philisse Overcash"/>
    <x v="2"/>
    <s v="United States"/>
    <x v="22"/>
    <x v="10"/>
    <n v="60623"/>
    <x v="2"/>
    <s v="OFF-PA-10001970"/>
    <x v="1"/>
    <x v="10"/>
    <s v="Xerox 1908"/>
    <n v="313.488"/>
    <n v="7"/>
    <n v="0.2"/>
    <n v="113.63939999999998"/>
    <n v="0.36249999999999993"/>
  </r>
  <r>
    <n v="439"/>
    <s v="CA-2014-130043"/>
    <x v="3"/>
    <x v="175"/>
    <d v="2014-09-20T00:00:00"/>
    <s v="Standard Class"/>
    <s v="BB-11545"/>
    <s v="Brenda Bowman"/>
    <x v="1"/>
    <s v="United States"/>
    <x v="12"/>
    <x v="5"/>
    <n v="77070"/>
    <x v="2"/>
    <s v="OFF-PA-10002230"/>
    <x v="1"/>
    <x v="10"/>
    <s v="Xerox 1897"/>
    <n v="31.872000000000003"/>
    <n v="8"/>
    <n v="0.2"/>
    <n v="11.553600000000003"/>
    <n v="0.36250000000000004"/>
  </r>
  <r>
    <n v="440"/>
    <s v="CA-2014-157252"/>
    <x v="3"/>
    <x v="176"/>
    <d v="2014-01-24T00:00:00"/>
    <s v="Second Class"/>
    <s v="CV-12805"/>
    <s v="Cynthia Voltz"/>
    <x v="1"/>
    <s v="United States"/>
    <x v="20"/>
    <x v="15"/>
    <n v="10024"/>
    <x v="3"/>
    <s v="FUR-CH-10003396"/>
    <x v="0"/>
    <x v="1"/>
    <s v="Global Deluxe Steno Chair"/>
    <n v="207.84600000000003"/>
    <n v="3"/>
    <n v="0.1"/>
    <n v="2.3093999999999895"/>
    <n v="1.1111111111111059E-2"/>
  </r>
  <r>
    <n v="441"/>
    <s v="CA-2013-115756"/>
    <x v="0"/>
    <x v="64"/>
    <d v="2013-09-08T00:00:00"/>
    <s v="Second Class"/>
    <s v="PK-19075"/>
    <s v="Pete Kriz"/>
    <x v="0"/>
    <s v="United States"/>
    <x v="66"/>
    <x v="12"/>
    <n v="48227"/>
    <x v="2"/>
    <s v="FUR-FU-10000246"/>
    <x v="0"/>
    <x v="5"/>
    <s v="Aluminum Document Frame"/>
    <n v="12.22"/>
    <n v="1"/>
    <n v="0"/>
    <n v="3.6659999999999986"/>
    <n v="0.29999999999999988"/>
  </r>
  <r>
    <n v="442"/>
    <s v="CA-2013-115756"/>
    <x v="0"/>
    <x v="64"/>
    <d v="2013-09-08T00:00:00"/>
    <s v="Second Class"/>
    <s v="PK-19075"/>
    <s v="Pete Kriz"/>
    <x v="0"/>
    <s v="United States"/>
    <x v="66"/>
    <x v="12"/>
    <n v="48227"/>
    <x v="2"/>
    <s v="OFF-ST-10000060"/>
    <x v="1"/>
    <x v="4"/>
    <s v="Fellowes Bankers Box Staxonsteel Drawer File/Stacking System"/>
    <n v="194.94"/>
    <n v="3"/>
    <n v="0"/>
    <n v="23.392800000000008"/>
    <n v="0.12000000000000004"/>
  </r>
  <r>
    <n v="443"/>
    <s v="CA-2013-115756"/>
    <x v="0"/>
    <x v="64"/>
    <d v="2013-09-08T00:00:00"/>
    <s v="Second Class"/>
    <s v="PK-19075"/>
    <s v="Pete Kriz"/>
    <x v="0"/>
    <s v="United States"/>
    <x v="66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n v="0.29000000000000004"/>
  </r>
  <r>
    <n v="444"/>
    <s v="CA-2013-115756"/>
    <x v="0"/>
    <x v="64"/>
    <d v="2013-09-08T00:00:00"/>
    <s v="Second Class"/>
    <s v="PK-19075"/>
    <s v="Pete Kriz"/>
    <x v="0"/>
    <s v="United States"/>
    <x v="66"/>
    <x v="12"/>
    <n v="48227"/>
    <x v="2"/>
    <s v="OFF-PA-10002222"/>
    <x v="1"/>
    <x v="10"/>
    <s v="Xerox Color Copier Paper, 11&quot; x 17&quot;, Ream"/>
    <n v="91.36"/>
    <n v="4"/>
    <n v="0"/>
    <n v="42.025599999999997"/>
    <n v="0.45999999999999996"/>
  </r>
  <r>
    <n v="445"/>
    <s v="CA-2013-115756"/>
    <x v="0"/>
    <x v="64"/>
    <d v="2013-09-08T00:00:00"/>
    <s v="Second Class"/>
    <s v="PK-19075"/>
    <s v="Pete Kriz"/>
    <x v="0"/>
    <s v="United States"/>
    <x v="66"/>
    <x v="12"/>
    <n v="48227"/>
    <x v="2"/>
    <s v="FUR-CH-10002372"/>
    <x v="0"/>
    <x v="1"/>
    <s v="Office Star - Ergonomically Designed Knee Chair"/>
    <n v="242.94"/>
    <n v="3"/>
    <n v="0"/>
    <n v="29.152800000000013"/>
    <n v="0.12000000000000005"/>
  </r>
  <r>
    <n v="446"/>
    <s v="CA-2013-115756"/>
    <x v="0"/>
    <x v="64"/>
    <d v="2013-09-08T00:00:00"/>
    <s v="Second Class"/>
    <s v="PK-19075"/>
    <s v="Pete Kriz"/>
    <x v="0"/>
    <s v="United States"/>
    <x v="66"/>
    <x v="12"/>
    <n v="48227"/>
    <x v="2"/>
    <s v="OFF-LA-10001317"/>
    <x v="1"/>
    <x v="2"/>
    <s v="Avery 520"/>
    <n v="22.05"/>
    <n v="7"/>
    <n v="0"/>
    <n v="10.584"/>
    <n v="0.48"/>
  </r>
  <r>
    <n v="447"/>
    <s v="CA-2014-154214"/>
    <x v="3"/>
    <x v="177"/>
    <d v="2014-03-26T00:00:00"/>
    <s v="Second Class"/>
    <s v="TB-21595"/>
    <s v="Troy Blackwell"/>
    <x v="0"/>
    <s v="United States"/>
    <x v="38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n v="0.47"/>
  </r>
  <r>
    <n v="448"/>
    <s v="CA-2013-166674"/>
    <x v="0"/>
    <x v="178"/>
    <d v="2013-04-04T00:00:00"/>
    <s v="Second Class"/>
    <s v="RB-19360"/>
    <s v="Raymond Buch"/>
    <x v="0"/>
    <s v="United States"/>
    <x v="109"/>
    <x v="15"/>
    <n v="13021"/>
    <x v="3"/>
    <s v="OFF-AR-10000588"/>
    <x v="1"/>
    <x v="6"/>
    <s v="Newell 345"/>
    <n v="59.519999999999996"/>
    <n v="3"/>
    <n v="0"/>
    <n v="15.475200000000001"/>
    <n v="0.26"/>
  </r>
  <r>
    <n v="449"/>
    <s v="CA-2013-166674"/>
    <x v="0"/>
    <x v="178"/>
    <d v="2013-04-04T00:00:00"/>
    <s v="Second Class"/>
    <s v="RB-19360"/>
    <s v="Raymond Buch"/>
    <x v="0"/>
    <s v="United States"/>
    <x v="109"/>
    <x v="15"/>
    <n v="13021"/>
    <x v="3"/>
    <s v="OFF-ST-10001469"/>
    <x v="1"/>
    <x v="4"/>
    <s v="Fellowes Bankers Box Recycled Super Stor/Drawer"/>
    <n v="161.94"/>
    <n v="3"/>
    <n v="0"/>
    <n v="9.716399999999993"/>
    <n v="5.9999999999999956E-2"/>
  </r>
  <r>
    <n v="450"/>
    <s v="CA-2013-166674"/>
    <x v="0"/>
    <x v="178"/>
    <d v="2013-04-04T00:00:00"/>
    <s v="Second Class"/>
    <s v="RB-19360"/>
    <s v="Raymond Buch"/>
    <x v="0"/>
    <s v="United States"/>
    <x v="109"/>
    <x v="15"/>
    <n v="13021"/>
    <x v="3"/>
    <s v="OFF-AR-10001953"/>
    <x v="1"/>
    <x v="6"/>
    <s v="Boston 1645 Deluxe Heavier-Duty Electric Pencil Sharpener"/>
    <n v="263.88"/>
    <n v="6"/>
    <n v="0"/>
    <n v="71.247600000000006"/>
    <n v="0.27"/>
  </r>
  <r>
    <n v="451"/>
    <s v="CA-2013-166674"/>
    <x v="0"/>
    <x v="178"/>
    <d v="2013-04-04T00:00:00"/>
    <s v="Second Class"/>
    <s v="RB-19360"/>
    <s v="Raymond Buch"/>
    <x v="0"/>
    <s v="United States"/>
    <x v="109"/>
    <x v="15"/>
    <n v="13021"/>
    <x v="3"/>
    <s v="OFF-AR-10003156"/>
    <x v="1"/>
    <x v="6"/>
    <s v="50 Colored Long Pencils"/>
    <n v="30.48"/>
    <n v="3"/>
    <n v="0"/>
    <n v="7.9248000000000012"/>
    <n v="0.26"/>
  </r>
  <r>
    <n v="452"/>
    <s v="CA-2013-166674"/>
    <x v="0"/>
    <x v="178"/>
    <d v="2013-04-04T00:00:00"/>
    <s v="Second Class"/>
    <s v="RB-19360"/>
    <s v="Raymond Buch"/>
    <x v="0"/>
    <s v="United States"/>
    <x v="109"/>
    <x v="15"/>
    <n v="13021"/>
    <x v="3"/>
    <s v="OFF-AR-10004974"/>
    <x v="1"/>
    <x v="6"/>
    <s v="Newell 342"/>
    <n v="9.84"/>
    <n v="3"/>
    <n v="0"/>
    <n v="2.8535999999999988"/>
    <n v="0.28999999999999987"/>
  </r>
  <r>
    <n v="453"/>
    <s v="CA-2013-166674"/>
    <x v="0"/>
    <x v="178"/>
    <d v="2013-04-04T00:00:00"/>
    <s v="Second Class"/>
    <s v="RB-19360"/>
    <s v="Raymond Buch"/>
    <x v="0"/>
    <s v="United States"/>
    <x v="109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n v="0.26"/>
  </r>
  <r>
    <n v="454"/>
    <s v="CA-2014-147277"/>
    <x v="3"/>
    <x v="179"/>
    <d v="2014-10-25T00:00:00"/>
    <s v="Standard Class"/>
    <s v="EB-13705"/>
    <s v="Ed Braxton"/>
    <x v="1"/>
    <s v="United States"/>
    <x v="59"/>
    <x v="24"/>
    <n v="44312"/>
    <x v="3"/>
    <s v="FUR-TA-10001539"/>
    <x v="0"/>
    <x v="3"/>
    <s v="Chromcraft Rectangular Conference Tables"/>
    <n v="284.36399999999998"/>
    <n v="2"/>
    <n v="0.4"/>
    <n v="-75.830400000000054"/>
    <n v="-0.26666666666666689"/>
  </r>
  <r>
    <n v="455"/>
    <s v="CA-2014-147277"/>
    <x v="3"/>
    <x v="179"/>
    <d v="2014-10-25T00:00:00"/>
    <s v="Standard Class"/>
    <s v="EB-13705"/>
    <s v="Ed Braxton"/>
    <x v="1"/>
    <s v="United States"/>
    <x v="59"/>
    <x v="24"/>
    <n v="44312"/>
    <x v="3"/>
    <s v="OFF-ST-10000142"/>
    <x v="1"/>
    <x v="4"/>
    <s v="Deluxe Rollaway Locking File with Drawer"/>
    <n v="665.40800000000002"/>
    <n v="2"/>
    <n v="0.2"/>
    <n v="66.540799999999962"/>
    <n v="9.9999999999999936E-2"/>
  </r>
  <r>
    <n v="456"/>
    <s v="CA-2013-100153"/>
    <x v="0"/>
    <x v="180"/>
    <d v="2013-12-18T00:00:00"/>
    <s v="Standard Class"/>
    <s v="KH-16630"/>
    <s v="Ken Heidel"/>
    <x v="1"/>
    <s v="United States"/>
    <x v="110"/>
    <x v="26"/>
    <n v="73071"/>
    <x v="2"/>
    <s v="TEC-AC-10001772"/>
    <x v="2"/>
    <x v="11"/>
    <s v="Memorex Mini Travel Drive 16 GB USB 2.0 Flash Drive"/>
    <n v="63.88"/>
    <n v="4"/>
    <n v="0"/>
    <n v="24.913200000000003"/>
    <n v="0.39"/>
  </r>
  <r>
    <n v="457"/>
    <s v="US-2011-110674"/>
    <x v="2"/>
    <x v="181"/>
    <d v="2011-02-19T00:00:00"/>
    <s v="Standard Class"/>
    <s v="SC-20095"/>
    <s v="Sanjit Chand"/>
    <x v="0"/>
    <s v="United States"/>
    <x v="3"/>
    <x v="1"/>
    <n v="94521"/>
    <x v="1"/>
    <s v="FUR-CH-10000225"/>
    <x v="0"/>
    <x v="1"/>
    <s v="Global Geo Office Task Chair, Gray"/>
    <n v="129.56800000000001"/>
    <n v="2"/>
    <n v="0.2"/>
    <n v="-24.294000000000018"/>
    <n v="-0.18750000000000011"/>
  </r>
  <r>
    <n v="458"/>
    <s v="US-2013-157945"/>
    <x v="0"/>
    <x v="182"/>
    <d v="2013-10-02T00:00:00"/>
    <s v="Standard Class"/>
    <s v="NF-18385"/>
    <s v="Natalie Fritzler"/>
    <x v="0"/>
    <s v="United States"/>
    <x v="27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n v="-0.12857142857142873"/>
  </r>
  <r>
    <n v="459"/>
    <s v="US-2013-157945"/>
    <x v="0"/>
    <x v="182"/>
    <d v="2013-10-02T00:00:00"/>
    <s v="Standard Class"/>
    <s v="NF-18385"/>
    <s v="Natalie Fritzler"/>
    <x v="0"/>
    <s v="United States"/>
    <x v="27"/>
    <x v="10"/>
    <n v="62521"/>
    <x v="2"/>
    <s v="OFF-EN-10001415"/>
    <x v="1"/>
    <x v="12"/>
    <s v="Staples"/>
    <n v="8.9280000000000008"/>
    <n v="2"/>
    <n v="0.2"/>
    <n v="3.3479999999999999"/>
    <n v="0.37499999999999994"/>
  </r>
  <r>
    <n v="460"/>
    <s v="CA-2012-109638"/>
    <x v="1"/>
    <x v="83"/>
    <d v="2012-12-22T00:00:00"/>
    <s v="Standard Class"/>
    <s v="JH-15985"/>
    <s v="Joseph Holt"/>
    <x v="0"/>
    <s v="United States"/>
    <x v="4"/>
    <x v="4"/>
    <n v="98115"/>
    <x v="1"/>
    <s v="OFF-AP-10002472"/>
    <x v="1"/>
    <x v="9"/>
    <s v="3M Office Air Cleaner"/>
    <n v="103.92"/>
    <n v="4"/>
    <n v="0"/>
    <n v="36.372"/>
    <n v="0.35"/>
  </r>
  <r>
    <n v="461"/>
    <s v="CA-2012-109638"/>
    <x v="1"/>
    <x v="83"/>
    <d v="2012-12-22T00:00:00"/>
    <s v="Standard Class"/>
    <s v="JH-15985"/>
    <s v="Joseph Holt"/>
    <x v="0"/>
    <s v="United States"/>
    <x v="4"/>
    <x v="4"/>
    <n v="98115"/>
    <x v="1"/>
    <s v="TEC-AC-10004571"/>
    <x v="2"/>
    <x v="11"/>
    <s v="Logitech G700s Rechargeable Gaming Mouse"/>
    <n v="899.91"/>
    <n v="9"/>
    <n v="0"/>
    <n v="377.96220000000005"/>
    <n v="0.4200000000000001"/>
  </r>
  <r>
    <n v="462"/>
    <s v="CA-2012-109638"/>
    <x v="1"/>
    <x v="83"/>
    <d v="2012-12-22T00:00:00"/>
    <s v="Standard Class"/>
    <s v="JH-15985"/>
    <s v="Joseph Holt"/>
    <x v="0"/>
    <s v="United States"/>
    <x v="4"/>
    <x v="4"/>
    <n v="98115"/>
    <x v="1"/>
    <s v="OFF-BI-10001098"/>
    <x v="1"/>
    <x v="8"/>
    <s v="Acco D-Ring Binder w/DublLock"/>
    <n v="51.311999999999998"/>
    <n v="3"/>
    <n v="0.2"/>
    <n v="18.600599999999996"/>
    <n v="0.36249999999999993"/>
  </r>
  <r>
    <n v="463"/>
    <s v="CA-2013-109869"/>
    <x v="0"/>
    <x v="183"/>
    <d v="2013-04-30T00:00:00"/>
    <s v="Standard Class"/>
    <s v="TN-21040"/>
    <s v="Tanja Norvell"/>
    <x v="2"/>
    <s v="United States"/>
    <x v="42"/>
    <x v="16"/>
    <n v="85023"/>
    <x v="1"/>
    <s v="FUR-FU-10000023"/>
    <x v="0"/>
    <x v="5"/>
    <s v="Eldon Wave Desk Accessories"/>
    <n v="23.56"/>
    <n v="5"/>
    <n v="0.2"/>
    <n v="7.0680000000000005"/>
    <n v="0.30000000000000004"/>
  </r>
  <r>
    <n v="464"/>
    <s v="CA-2013-109869"/>
    <x v="0"/>
    <x v="183"/>
    <d v="2013-04-30T00:00:00"/>
    <s v="Standard Class"/>
    <s v="TN-21040"/>
    <s v="Tanja Norvell"/>
    <x v="2"/>
    <s v="United States"/>
    <x v="42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n v="-0.64"/>
  </r>
  <r>
    <n v="465"/>
    <s v="CA-2013-109869"/>
    <x v="0"/>
    <x v="183"/>
    <d v="2013-04-30T00:00:00"/>
    <s v="Standard Class"/>
    <s v="TN-21040"/>
    <s v="Tanja Norvell"/>
    <x v="2"/>
    <s v="United States"/>
    <x v="42"/>
    <x v="16"/>
    <n v="85023"/>
    <x v="1"/>
    <s v="OFF-BI-10000315"/>
    <x v="1"/>
    <x v="8"/>
    <s v="Poly Designer Cover &amp; Back"/>
    <n v="28.484999999999999"/>
    <n v="5"/>
    <n v="0.7"/>
    <n v="-20.888999999999989"/>
    <n v="-0.73333333333333295"/>
  </r>
  <r>
    <n v="466"/>
    <s v="CA-2013-109869"/>
    <x v="0"/>
    <x v="183"/>
    <d v="2013-04-30T00:00:00"/>
    <s v="Standard Class"/>
    <s v="TN-21040"/>
    <s v="Tanja Norvell"/>
    <x v="2"/>
    <s v="United States"/>
    <x v="42"/>
    <x v="16"/>
    <n v="85023"/>
    <x v="1"/>
    <s v="OFF-SU-10003505"/>
    <x v="1"/>
    <x v="14"/>
    <s v="Premier Electric Letter Opener"/>
    <n v="185.376"/>
    <n v="2"/>
    <n v="0.2"/>
    <n v="-34.758000000000017"/>
    <n v="-0.18750000000000008"/>
  </r>
  <r>
    <n v="467"/>
    <s v="CA-2013-109869"/>
    <x v="0"/>
    <x v="183"/>
    <d v="2013-04-30T00:00:00"/>
    <s v="Standard Class"/>
    <s v="TN-21040"/>
    <s v="Tanja Norvell"/>
    <x v="2"/>
    <s v="United States"/>
    <x v="42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n v="7.4999999999999997E-2"/>
  </r>
  <r>
    <n v="468"/>
    <s v="US-2012-101399"/>
    <x v="1"/>
    <x v="184"/>
    <d v="2012-01-24T00:00:00"/>
    <s v="Standard Class"/>
    <s v="JS-15940"/>
    <s v="Joni Sundaresam"/>
    <x v="2"/>
    <s v="United States"/>
    <x v="111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n v="-1.2249999999999996"/>
  </r>
  <r>
    <n v="469"/>
    <s v="CA-2014-154907"/>
    <x v="3"/>
    <x v="185"/>
    <d v="2014-04-05T00:00:00"/>
    <s v="Standard Class"/>
    <s v="DS-13180"/>
    <s v="David Smith"/>
    <x v="1"/>
    <s v="United States"/>
    <x v="112"/>
    <x v="5"/>
    <n v="79109"/>
    <x v="2"/>
    <s v="FUR-BO-10002824"/>
    <x v="0"/>
    <x v="0"/>
    <s v="Bush Mission Pointe Library"/>
    <n v="205.33279999999996"/>
    <n v="2"/>
    <n v="0.32"/>
    <n v="-36.235200000000006"/>
    <n v="-0.17647058823529418"/>
  </r>
  <r>
    <n v="470"/>
    <s v="US-2013-100419"/>
    <x v="0"/>
    <x v="186"/>
    <d v="2013-12-21T00:00:00"/>
    <s v="Second Class"/>
    <s v="CC-12670"/>
    <s v="Craig Carreira"/>
    <x v="0"/>
    <s v="United States"/>
    <x v="22"/>
    <x v="10"/>
    <n v="60610"/>
    <x v="2"/>
    <s v="OFF-BI-10002194"/>
    <x v="1"/>
    <x v="8"/>
    <s v="Cardinal Hold-It CD Pocket"/>
    <n v="4.7879999999999985"/>
    <n v="3"/>
    <n v="0.8"/>
    <n v="-7.9001999999999999"/>
    <n v="-1.6500000000000006"/>
  </r>
  <r>
    <n v="471"/>
    <s v="CA-2012-154144"/>
    <x v="1"/>
    <x v="139"/>
    <d v="2012-12-24T00:00:00"/>
    <s v="Standard Class"/>
    <s v="MH-17785"/>
    <s v="Maya Herman"/>
    <x v="1"/>
    <s v="United States"/>
    <x v="113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n v="0.48"/>
  </r>
  <r>
    <n v="472"/>
    <s v="CA-2011-144666"/>
    <x v="2"/>
    <x v="187"/>
    <d v="2011-11-11T00:00:00"/>
    <s v="Second Class"/>
    <s v="JP-15520"/>
    <s v="Jeremy Pistek"/>
    <x v="0"/>
    <s v="United States"/>
    <x v="8"/>
    <x v="1"/>
    <n v="94110"/>
    <x v="1"/>
    <s v="OFF-ST-10002743"/>
    <x v="1"/>
    <x v="4"/>
    <s v="SAFCO Boltless Steel Shelving"/>
    <n v="340.92"/>
    <n v="3"/>
    <n v="0"/>
    <n v="3.4091999999999842"/>
    <n v="9.9999999999999534E-3"/>
  </r>
  <r>
    <n v="473"/>
    <s v="CA-2011-144666"/>
    <x v="2"/>
    <x v="187"/>
    <d v="2011-11-11T00:00:00"/>
    <s v="Second Class"/>
    <s v="JP-15520"/>
    <s v="Jeremy Pistek"/>
    <x v="0"/>
    <s v="United States"/>
    <x v="8"/>
    <x v="1"/>
    <n v="94110"/>
    <x v="1"/>
    <s v="FUR-BO-10001601"/>
    <x v="0"/>
    <x v="0"/>
    <s v="Sauder Mission Library with Doors, Fruitwood Finish"/>
    <n v="222.66599999999997"/>
    <n v="2"/>
    <n v="0.15"/>
    <n v="10.478399999999979"/>
    <n v="4.7058823529411681E-2"/>
  </r>
  <r>
    <n v="474"/>
    <s v="CA-2011-144666"/>
    <x v="2"/>
    <x v="187"/>
    <d v="2011-11-11T00:00:00"/>
    <s v="Second Class"/>
    <s v="JP-15520"/>
    <s v="Jeremy Pistek"/>
    <x v="0"/>
    <s v="United States"/>
    <x v="8"/>
    <x v="1"/>
    <n v="94110"/>
    <x v="1"/>
    <s v="TEC-PH-10002680"/>
    <x v="2"/>
    <x v="7"/>
    <s v="Samsung Galaxy Note 3"/>
    <n v="703.96800000000007"/>
    <n v="4"/>
    <n v="0.2"/>
    <n v="87.995999999999924"/>
    <n v="0.12499999999999988"/>
  </r>
  <r>
    <n v="475"/>
    <s v="CA-2011-144666"/>
    <x v="2"/>
    <x v="187"/>
    <d v="2011-11-11T00:00:00"/>
    <s v="Second Class"/>
    <s v="JP-15520"/>
    <s v="Jeremy Pistek"/>
    <x v="0"/>
    <s v="United States"/>
    <x v="8"/>
    <x v="1"/>
    <n v="94110"/>
    <x v="1"/>
    <s v="OFF-ST-10001321"/>
    <x v="1"/>
    <x v="4"/>
    <s v="Decoflex Hanging Personal Folder File, Blue"/>
    <n v="92.52"/>
    <n v="6"/>
    <n v="0"/>
    <n v="24.980400000000007"/>
    <n v="0.27000000000000007"/>
  </r>
  <r>
    <n v="476"/>
    <s v="CA-2011-144666"/>
    <x v="2"/>
    <x v="187"/>
    <d v="2011-11-11T00:00:00"/>
    <s v="Second Class"/>
    <s v="JP-15520"/>
    <s v="Jeremy Pistek"/>
    <x v="0"/>
    <s v="United States"/>
    <x v="8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n v="0.45999999999999996"/>
  </r>
  <r>
    <n v="477"/>
    <s v="CA-2011-144666"/>
    <x v="2"/>
    <x v="187"/>
    <d v="2011-11-11T00:00:00"/>
    <s v="Second Class"/>
    <s v="JP-15520"/>
    <s v="Jeremy Pistek"/>
    <x v="0"/>
    <s v="United States"/>
    <x v="8"/>
    <x v="1"/>
    <n v="94110"/>
    <x v="1"/>
    <s v="OFF-PA-10003465"/>
    <x v="1"/>
    <x v="10"/>
    <s v="Xerox 1912"/>
    <n v="94.85"/>
    <n v="5"/>
    <n v="0"/>
    <n v="45.527999999999992"/>
    <n v="0.47999999999999993"/>
  </r>
  <r>
    <n v="478"/>
    <s v="CA-2013-103891"/>
    <x v="0"/>
    <x v="188"/>
    <d v="2013-07-20T00:00:00"/>
    <s v="Standard Class"/>
    <s v="KH-16690"/>
    <s v="Kristen Hastings"/>
    <x v="1"/>
    <s v="United States"/>
    <x v="1"/>
    <x v="1"/>
    <n v="90008"/>
    <x v="1"/>
    <s v="TEC-PH-10000149"/>
    <x v="2"/>
    <x v="7"/>
    <s v="Cisco SPA525G2 IP Phone - Wireless"/>
    <n v="95.76"/>
    <n v="6"/>
    <n v="0.2"/>
    <n v="7.1819999999999951"/>
    <n v="7.4999999999999942E-2"/>
  </r>
  <r>
    <n v="479"/>
    <s v="CA-2013-152632"/>
    <x v="0"/>
    <x v="189"/>
    <d v="2013-11-03T00:00:00"/>
    <s v="Standard Class"/>
    <s v="JE-15475"/>
    <s v="Jeremy Ellison"/>
    <x v="0"/>
    <s v="United States"/>
    <x v="21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n v="0.47999999999999993"/>
  </r>
  <r>
    <n v="480"/>
    <s v="CA-2013-100790"/>
    <x v="0"/>
    <x v="190"/>
    <d v="2013-07-03T00:00:00"/>
    <s v="Standard Class"/>
    <s v="JG-15805"/>
    <s v="John Grady"/>
    <x v="1"/>
    <s v="United States"/>
    <x v="20"/>
    <x v="15"/>
    <n v="10024"/>
    <x v="3"/>
    <s v="OFF-AR-10003045"/>
    <x v="1"/>
    <x v="6"/>
    <s v="Prang Colored Pencils"/>
    <n v="14.7"/>
    <n v="5"/>
    <n v="0"/>
    <n v="6.6150000000000002"/>
    <n v="0.45"/>
  </r>
  <r>
    <n v="481"/>
    <s v="CA-2013-100790"/>
    <x v="0"/>
    <x v="190"/>
    <d v="2013-07-03T00:00:00"/>
    <s v="Standard Class"/>
    <s v="JG-15805"/>
    <s v="John Grady"/>
    <x v="1"/>
    <s v="United States"/>
    <x v="20"/>
    <x v="15"/>
    <n v="10024"/>
    <x v="3"/>
    <s v="OFF-ST-10000689"/>
    <x v="1"/>
    <x v="4"/>
    <s v="Fellowes Strictly Business Drawer File, Letter/Legal Size"/>
    <n v="704.25"/>
    <n v="5"/>
    <n v="0"/>
    <n v="84.51"/>
    <n v="0.12000000000000001"/>
  </r>
  <r>
    <n v="482"/>
    <s v="CA-2011-134677"/>
    <x v="2"/>
    <x v="191"/>
    <d v="2011-10-10T00:00:00"/>
    <s v="Standard Class"/>
    <s v="XP-21865"/>
    <s v="Xylona Preis"/>
    <x v="0"/>
    <s v="United States"/>
    <x v="70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n v="0.20999999999999996"/>
  </r>
  <r>
    <n v="483"/>
    <s v="CA-2011-127691"/>
    <x v="2"/>
    <x v="192"/>
    <d v="2011-07-27T00:00:00"/>
    <s v="Standard Class"/>
    <s v="EM-14065"/>
    <s v="Erin Mull"/>
    <x v="0"/>
    <s v="United States"/>
    <x v="20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n v="0.28000000000000003"/>
  </r>
  <r>
    <n v="484"/>
    <s v="CA-2011-127691"/>
    <x v="2"/>
    <x v="192"/>
    <d v="2011-07-27T00:00:00"/>
    <s v="Standard Class"/>
    <s v="EM-14065"/>
    <s v="Erin Mull"/>
    <x v="0"/>
    <s v="United States"/>
    <x v="20"/>
    <x v="15"/>
    <n v="10024"/>
    <x v="3"/>
    <s v="TEC-AC-10002567"/>
    <x v="2"/>
    <x v="11"/>
    <s v="Logitech G602 Wireless Gaming Mouse"/>
    <n v="159.97999999999999"/>
    <n v="2"/>
    <n v="0"/>
    <n v="57.592799999999997"/>
    <n v="0.36"/>
  </r>
  <r>
    <n v="485"/>
    <s v="CA-2014-140963"/>
    <x v="3"/>
    <x v="193"/>
    <d v="2014-06-14T00:00:00"/>
    <s v="First Class"/>
    <s v="MT-18070"/>
    <s v="Michelle Tran"/>
    <x v="2"/>
    <s v="United States"/>
    <x v="1"/>
    <x v="1"/>
    <n v="90045"/>
    <x v="1"/>
    <s v="OFF-LA-10003923"/>
    <x v="1"/>
    <x v="2"/>
    <s v="Alphabetical Labels for Top Tab Filing"/>
    <n v="29.6"/>
    <n v="2"/>
    <n v="0"/>
    <n v="14.8"/>
    <n v="0.5"/>
  </r>
  <r>
    <n v="486"/>
    <s v="CA-2014-140963"/>
    <x v="3"/>
    <x v="193"/>
    <d v="2014-06-14T00:00:00"/>
    <s v="First Class"/>
    <s v="MT-18070"/>
    <s v="Michelle Tran"/>
    <x v="2"/>
    <s v="United States"/>
    <x v="1"/>
    <x v="1"/>
    <n v="90045"/>
    <x v="1"/>
    <s v="FUR-BO-10001337"/>
    <x v="0"/>
    <x v="0"/>
    <s v="O'Sullivan Living Dimensions 2-Shelf Bookcases"/>
    <n v="514.16499999999996"/>
    <n v="5"/>
    <n v="0.15"/>
    <n v="-30.24499999999999"/>
    <n v="-5.8823529411764691E-2"/>
  </r>
  <r>
    <n v="487"/>
    <s v="CA-2014-140963"/>
    <x v="3"/>
    <x v="193"/>
    <d v="2014-06-14T00:00:00"/>
    <s v="First Class"/>
    <s v="MT-18070"/>
    <s v="Michelle Tran"/>
    <x v="2"/>
    <s v="United States"/>
    <x v="1"/>
    <x v="1"/>
    <n v="90045"/>
    <x v="1"/>
    <s v="TEC-PH-10001924"/>
    <x v="2"/>
    <x v="7"/>
    <s v="iHome FM Clock Radio with Lightning Dock"/>
    <n v="279.95999999999998"/>
    <n v="5"/>
    <n v="0.2"/>
    <n v="17.497500000000016"/>
    <n v="6.2500000000000069E-2"/>
  </r>
  <r>
    <n v="488"/>
    <s v="CA-2011-154627"/>
    <x v="2"/>
    <x v="194"/>
    <d v="2011-10-31T00:00:00"/>
    <s v="First Class"/>
    <s v="SA-20830"/>
    <s v="Sue Ann Reed"/>
    <x v="0"/>
    <s v="United States"/>
    <x v="22"/>
    <x v="10"/>
    <n v="60610"/>
    <x v="2"/>
    <s v="TEC-PH-10001363"/>
    <x v="2"/>
    <x v="7"/>
    <s v="Apple iPhone 5S"/>
    <n v="2735.9520000000002"/>
    <n v="6"/>
    <n v="0.2"/>
    <n v="341.99399999999969"/>
    <n v="0.12499999999999988"/>
  </r>
  <r>
    <n v="489"/>
    <s v="CA-2011-133753"/>
    <x v="2"/>
    <x v="3"/>
    <d v="2011-06-13T00:00:00"/>
    <s v="Second Class"/>
    <s v="CW-11905"/>
    <s v="Carl Weiss"/>
    <x v="2"/>
    <s v="United States"/>
    <x v="114"/>
    <x v="5"/>
    <n v="77340"/>
    <x v="2"/>
    <s v="TEC-PH-10000376"/>
    <x v="2"/>
    <x v="7"/>
    <s v="Square Credit Card Reader"/>
    <n v="7.9920000000000009"/>
    <n v="1"/>
    <n v="0.2"/>
    <n v="0.59940000000000015"/>
    <n v="7.5000000000000011E-2"/>
  </r>
  <r>
    <n v="490"/>
    <s v="CA-2011-133753"/>
    <x v="2"/>
    <x v="3"/>
    <d v="2011-06-13T00:00:00"/>
    <s v="Second Class"/>
    <s v="CW-11905"/>
    <s v="Carl Weiss"/>
    <x v="2"/>
    <s v="United States"/>
    <x v="114"/>
    <x v="5"/>
    <n v="77340"/>
    <x v="2"/>
    <s v="TEC-AC-10000303"/>
    <x v="2"/>
    <x v="11"/>
    <s v="Logitech M510 Wireless Mouse"/>
    <n v="63.984000000000009"/>
    <n v="2"/>
    <n v="0.2"/>
    <n v="10.397399999999998"/>
    <n v="0.16249999999999995"/>
  </r>
  <r>
    <n v="491"/>
    <s v="CA-2011-133753"/>
    <x v="2"/>
    <x v="3"/>
    <d v="2011-06-13T00:00:00"/>
    <s v="Second Class"/>
    <s v="CW-11905"/>
    <s v="Carl Weiss"/>
    <x v="2"/>
    <s v="United States"/>
    <x v="114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n v="8.750000000000005E-2"/>
  </r>
  <r>
    <n v="492"/>
    <s v="CA-2011-113362"/>
    <x v="2"/>
    <x v="80"/>
    <d v="2011-09-19T00:00:00"/>
    <s v="Standard Class"/>
    <s v="AJ-10960"/>
    <s v="Astrea Jones"/>
    <x v="0"/>
    <s v="United States"/>
    <x v="30"/>
    <x v="15"/>
    <n v="14609"/>
    <x v="3"/>
    <s v="OFF-ST-10001809"/>
    <x v="1"/>
    <x v="4"/>
    <s v="Fellowes Officeware Wire Shelving"/>
    <n v="449.15"/>
    <n v="5"/>
    <n v="0"/>
    <n v="8.9829999999999899"/>
    <n v="1.999999999999998E-2"/>
  </r>
  <r>
    <n v="493"/>
    <s v="CA-2011-113362"/>
    <x v="2"/>
    <x v="80"/>
    <d v="2011-09-19T00:00:00"/>
    <s v="Standard Class"/>
    <s v="AJ-10960"/>
    <s v="Astrea Jones"/>
    <x v="0"/>
    <s v="United States"/>
    <x v="30"/>
    <x v="15"/>
    <n v="14609"/>
    <x v="3"/>
    <s v="OFF-EN-10003845"/>
    <x v="1"/>
    <x v="12"/>
    <s v="Colored Envelopes"/>
    <n v="11.07"/>
    <n v="3"/>
    <n v="0"/>
    <n v="5.0921999999999992"/>
    <n v="0.45999999999999991"/>
  </r>
  <r>
    <n v="494"/>
    <s v="CA-2013-169166"/>
    <x v="0"/>
    <x v="195"/>
    <d v="2013-05-15T00:00:00"/>
    <s v="Standard Class"/>
    <s v="SS-20590"/>
    <s v="Sonia Sunley"/>
    <x v="0"/>
    <s v="United States"/>
    <x v="4"/>
    <x v="4"/>
    <n v="98115"/>
    <x v="1"/>
    <s v="TEC-AC-10000991"/>
    <x v="2"/>
    <x v="11"/>
    <s v="Sony Micro Vault Click 8 GB USB 2.0 Flash Drive"/>
    <n v="93.98"/>
    <n v="2"/>
    <n v="0"/>
    <n v="13.157200000000003"/>
    <n v="0.14000000000000004"/>
  </r>
  <r>
    <n v="495"/>
    <s v="US-2013-120929"/>
    <x v="0"/>
    <x v="196"/>
    <d v="2013-03-22T00:00:00"/>
    <s v="Second Class"/>
    <s v="RO-19780"/>
    <s v="Rose O'Brian"/>
    <x v="0"/>
    <s v="United States"/>
    <x v="26"/>
    <x v="18"/>
    <n v="38109"/>
    <x v="0"/>
    <s v="FUR-TA-10001857"/>
    <x v="0"/>
    <x v="3"/>
    <s v="Balt Solid Wood Rectangular Table"/>
    <n v="189.88200000000001"/>
    <n v="3"/>
    <n v="0.4"/>
    <n v="-94.941000000000017"/>
    <n v="-0.50000000000000011"/>
  </r>
  <r>
    <n v="496"/>
    <s v="CA-2012-134782"/>
    <x v="1"/>
    <x v="17"/>
    <d v="2012-12-31T00:00:00"/>
    <s v="Standard Class"/>
    <s v="MD-17350"/>
    <s v="Maribeth Dona"/>
    <x v="0"/>
    <s v="United States"/>
    <x v="115"/>
    <x v="36"/>
    <n v="72701"/>
    <x v="0"/>
    <s v="OFF-EN-10001434"/>
    <x v="1"/>
    <x v="12"/>
    <s v="Strathmore #10 Envelopes, Ultimate White"/>
    <n v="105.42"/>
    <n v="2"/>
    <n v="0"/>
    <n v="51.655799999999999"/>
    <n v="0.49"/>
  </r>
  <r>
    <n v="497"/>
    <s v="CA-2013-126158"/>
    <x v="0"/>
    <x v="197"/>
    <d v="2013-08-01T00:00:00"/>
    <s v="Standard Class"/>
    <s v="SC-20095"/>
    <s v="Sanjit Chand"/>
    <x v="0"/>
    <s v="United States"/>
    <x v="116"/>
    <x v="1"/>
    <n v="92627"/>
    <x v="1"/>
    <s v="OFF-BI-10002498"/>
    <x v="1"/>
    <x v="8"/>
    <s v="Clear Mylar Reinforcing Strips"/>
    <n v="119.61600000000001"/>
    <n v="8"/>
    <n v="0.2"/>
    <n v="40.370399999999997"/>
    <n v="0.33749999999999991"/>
  </r>
  <r>
    <n v="498"/>
    <s v="CA-2013-126158"/>
    <x v="0"/>
    <x v="197"/>
    <d v="2013-08-01T00:00:00"/>
    <s v="Standard Class"/>
    <s v="SC-20095"/>
    <s v="Sanjit Chand"/>
    <x v="0"/>
    <s v="United States"/>
    <x v="116"/>
    <x v="1"/>
    <n v="92627"/>
    <x v="1"/>
    <s v="FUR-FU-10004864"/>
    <x v="0"/>
    <x v="5"/>
    <s v="Howard Miller 14-1/2&quot; Diameter Chrome Round Wall Clock"/>
    <n v="255.76"/>
    <n v="4"/>
    <n v="0"/>
    <n v="81.843199999999996"/>
    <n v="0.32"/>
  </r>
  <r>
    <n v="499"/>
    <s v="CA-2013-126158"/>
    <x v="0"/>
    <x v="197"/>
    <d v="2013-08-01T00:00:00"/>
    <s v="Standard Class"/>
    <s v="SC-20095"/>
    <s v="Sanjit Chand"/>
    <x v="0"/>
    <s v="United States"/>
    <x v="116"/>
    <x v="1"/>
    <n v="92627"/>
    <x v="1"/>
    <s v="FUR-CH-10002602"/>
    <x v="0"/>
    <x v="1"/>
    <s v="DMI Arturo Collection Mission-style Design Wood Chair"/>
    <n v="241.56799999999998"/>
    <n v="2"/>
    <n v="0.2"/>
    <n v="18.11760000000001"/>
    <n v="7.5000000000000053E-2"/>
  </r>
  <r>
    <n v="500"/>
    <s v="CA-2013-126158"/>
    <x v="0"/>
    <x v="197"/>
    <d v="2013-08-01T00:00:00"/>
    <s v="Standard Class"/>
    <s v="SC-20095"/>
    <s v="Sanjit Chand"/>
    <x v="0"/>
    <s v="United States"/>
    <x v="116"/>
    <x v="1"/>
    <n v="92627"/>
    <x v="1"/>
    <s v="FUR-FU-10000073"/>
    <x v="0"/>
    <x v="5"/>
    <s v="Deflect-O Glasstique Clear Desk Accessories"/>
    <n v="69.3"/>
    <n v="9"/>
    <n v="0"/>
    <n v="22.868999999999996"/>
    <n v="0.32999999999999996"/>
  </r>
  <r>
    <n v="501"/>
    <s v="US-2013-105578"/>
    <x v="0"/>
    <x v="198"/>
    <d v="2013-06-05T00:00:00"/>
    <s v="Standard Class"/>
    <s v="MY-17380"/>
    <s v="Maribeth Yedwab"/>
    <x v="1"/>
    <s v="United States"/>
    <x v="117"/>
    <x v="22"/>
    <n v="80134"/>
    <x v="1"/>
    <s v="OFF-BI-10001670"/>
    <x v="1"/>
    <x v="8"/>
    <s v="Vinyl Sectional Post Binders"/>
    <n v="22.620000000000005"/>
    <n v="2"/>
    <n v="0.7"/>
    <n v="-15.079999999999998"/>
    <n v="-0.66666666666666641"/>
  </r>
  <r>
    <n v="502"/>
    <s v="US-2013-105578"/>
    <x v="0"/>
    <x v="198"/>
    <d v="2013-06-05T00:00:00"/>
    <s v="Standard Class"/>
    <s v="MY-17380"/>
    <s v="Maribeth Yedwab"/>
    <x v="1"/>
    <s v="United States"/>
    <x v="117"/>
    <x v="22"/>
    <n v="80134"/>
    <x v="1"/>
    <s v="OFF-BI-10001658"/>
    <x v="1"/>
    <x v="8"/>
    <s v="GBC Standard Therm-A-Bind Covers"/>
    <n v="14.952000000000004"/>
    <n v="2"/>
    <n v="0.7"/>
    <n v="-11.961599999999997"/>
    <n v="-0.7999999999999996"/>
  </r>
  <r>
    <n v="503"/>
    <s v="US-2013-105578"/>
    <x v="0"/>
    <x v="198"/>
    <d v="2013-06-05T00:00:00"/>
    <s v="Standard Class"/>
    <s v="MY-17380"/>
    <s v="Maribeth Yedwab"/>
    <x v="1"/>
    <s v="United States"/>
    <x v="117"/>
    <x v="22"/>
    <n v="80134"/>
    <x v="1"/>
    <s v="FUR-CH-10001215"/>
    <x v="0"/>
    <x v="1"/>
    <s v="Global Troy Executive Leather Low-Back Tilter"/>
    <n v="801.5680000000001"/>
    <n v="2"/>
    <n v="0.2"/>
    <n v="50.097999999999985"/>
    <n v="6.2499999999999972E-2"/>
  </r>
  <r>
    <n v="504"/>
    <s v="US-2013-105578"/>
    <x v="0"/>
    <x v="198"/>
    <d v="2013-06-05T00:00:00"/>
    <s v="Standard Class"/>
    <s v="MY-17380"/>
    <s v="Maribeth Yedwab"/>
    <x v="1"/>
    <s v="United States"/>
    <x v="117"/>
    <x v="22"/>
    <n v="80134"/>
    <x v="1"/>
    <s v="OFF-BI-10000831"/>
    <x v="1"/>
    <x v="8"/>
    <s v="Storex Flexible Poly Binders with Double Pockets"/>
    <n v="2.3760000000000003"/>
    <n v="3"/>
    <n v="0.7"/>
    <n v="-1.9007999999999998"/>
    <n v="-0.79999999999999982"/>
  </r>
  <r>
    <n v="505"/>
    <s v="US-2013-105578"/>
    <x v="0"/>
    <x v="198"/>
    <d v="2013-06-05T00:00:00"/>
    <s v="Standard Class"/>
    <s v="MY-17380"/>
    <s v="Maribeth Yedwab"/>
    <x v="1"/>
    <s v="United States"/>
    <x v="117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n v="0.36249999999999999"/>
  </r>
  <r>
    <n v="506"/>
    <s v="CA-2014-134978"/>
    <x v="3"/>
    <x v="105"/>
    <d v="2014-11-16T00:00:00"/>
    <s v="Second Class"/>
    <s v="EB-13705"/>
    <s v="Ed Braxton"/>
    <x v="1"/>
    <s v="United States"/>
    <x v="20"/>
    <x v="15"/>
    <n v="10024"/>
    <x v="3"/>
    <s v="OFF-BI-10003274"/>
    <x v="1"/>
    <x v="8"/>
    <s v="Avery Durable Slant Ring Binders, No Labels"/>
    <n v="15.920000000000002"/>
    <n v="5"/>
    <n v="0.2"/>
    <n v="5.3729999999999993"/>
    <n v="0.33749999999999991"/>
  </r>
  <r>
    <n v="507"/>
    <s v="CA-2012-145352"/>
    <x v="1"/>
    <x v="199"/>
    <d v="2012-03-22T00:00:00"/>
    <s v="Standard Class"/>
    <s v="CM-12385"/>
    <s v="Christopher Martinez"/>
    <x v="0"/>
    <s v="United States"/>
    <x v="118"/>
    <x v="32"/>
    <n v="30318"/>
    <x v="0"/>
    <s v="OFF-AR-10001662"/>
    <x v="1"/>
    <x v="6"/>
    <s v="Rogers Handheld Barrel Pencil Sharpener"/>
    <n v="2.74"/>
    <n v="1"/>
    <n v="0"/>
    <n v="0.73980000000000024"/>
    <n v="0.27000000000000007"/>
  </r>
  <r>
    <n v="508"/>
    <s v="CA-2012-145352"/>
    <x v="1"/>
    <x v="199"/>
    <d v="2012-03-22T00:00:00"/>
    <s v="Standard Class"/>
    <s v="CM-12385"/>
    <s v="Christopher Martinez"/>
    <x v="0"/>
    <s v="United States"/>
    <x v="118"/>
    <x v="32"/>
    <n v="30318"/>
    <x v="0"/>
    <s v="OFF-AR-10003856"/>
    <x v="1"/>
    <x v="6"/>
    <s v="Newell 344"/>
    <n v="8.34"/>
    <n v="3"/>
    <n v="0"/>
    <n v="2.1683999999999997"/>
    <n v="0.25999999999999995"/>
  </r>
  <r>
    <n v="509"/>
    <s v="CA-2012-145352"/>
    <x v="1"/>
    <x v="199"/>
    <d v="2012-03-22T00:00:00"/>
    <s v="Standard Class"/>
    <s v="CM-12385"/>
    <s v="Christopher Martinez"/>
    <x v="0"/>
    <s v="United States"/>
    <x v="118"/>
    <x v="32"/>
    <n v="30318"/>
    <x v="0"/>
    <s v="OFF-ST-10001228"/>
    <x v="1"/>
    <x v="4"/>
    <s v="Personal File Boxes with Fold-Down Carry Handle"/>
    <n v="46.74"/>
    <n v="3"/>
    <n v="0"/>
    <n v="11.684999999999999"/>
    <n v="0.24999999999999997"/>
  </r>
  <r>
    <n v="510"/>
    <s v="CA-2012-145352"/>
    <x v="1"/>
    <x v="199"/>
    <d v="2012-03-22T00:00:00"/>
    <s v="Standard Class"/>
    <s v="CM-12385"/>
    <s v="Christopher Martinez"/>
    <x v="0"/>
    <s v="United States"/>
    <x v="118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n v="0.5"/>
  </r>
  <r>
    <n v="511"/>
    <s v="CA-2014-135307"/>
    <x v="3"/>
    <x v="200"/>
    <d v="2014-11-28T00:00:00"/>
    <s v="First Class"/>
    <s v="LS-17245"/>
    <s v="Lynn Smith"/>
    <x v="0"/>
    <s v="United States"/>
    <x v="119"/>
    <x v="25"/>
    <n v="64118"/>
    <x v="2"/>
    <s v="FUR-FU-10001290"/>
    <x v="0"/>
    <x v="5"/>
    <s v="Executive Impressions Supervisor Wall Clock"/>
    <n v="126.30000000000001"/>
    <n v="3"/>
    <n v="0"/>
    <n v="40.415999999999997"/>
    <n v="0.31999999999999995"/>
  </r>
  <r>
    <n v="512"/>
    <s v="CA-2014-135307"/>
    <x v="3"/>
    <x v="200"/>
    <d v="2014-11-28T00:00:00"/>
    <s v="First Class"/>
    <s v="LS-17245"/>
    <s v="Lynn Smith"/>
    <x v="0"/>
    <s v="United States"/>
    <x v="119"/>
    <x v="25"/>
    <n v="64118"/>
    <x v="2"/>
    <s v="TEC-AC-10002399"/>
    <x v="2"/>
    <x v="11"/>
    <s v="SanDisk Cruzer 32 GB USB Flash Drive"/>
    <n v="38.04"/>
    <n v="2"/>
    <n v="0"/>
    <n v="12.172799999999999"/>
    <n v="0.31999999999999995"/>
  </r>
  <r>
    <n v="513"/>
    <s v="CA-2013-106341"/>
    <x v="0"/>
    <x v="201"/>
    <d v="2013-10-24T00:00:00"/>
    <s v="First Class"/>
    <s v="LF-17185"/>
    <s v="Luke Foster"/>
    <x v="0"/>
    <s v="United States"/>
    <x v="46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n v="0.10000000000000005"/>
  </r>
  <r>
    <n v="514"/>
    <s v="CA-2014-163405"/>
    <x v="3"/>
    <x v="202"/>
    <d v="2014-12-26T00:00:00"/>
    <s v="Standard Class"/>
    <s v="BN-11515"/>
    <s v="Bradley Nguyen"/>
    <x v="0"/>
    <s v="United States"/>
    <x v="1"/>
    <x v="1"/>
    <n v="90049"/>
    <x v="1"/>
    <s v="OFF-AR-10003811"/>
    <x v="1"/>
    <x v="6"/>
    <s v="Newell 327"/>
    <n v="6.63"/>
    <n v="3"/>
    <n v="0"/>
    <n v="1.7901"/>
    <n v="0.27"/>
  </r>
  <r>
    <n v="515"/>
    <s v="CA-2014-163405"/>
    <x v="3"/>
    <x v="202"/>
    <d v="2014-12-26T00:00:00"/>
    <s v="Standard Class"/>
    <s v="BN-11515"/>
    <s v="Bradley Nguyen"/>
    <x v="0"/>
    <s v="United States"/>
    <x v="1"/>
    <x v="1"/>
    <n v="90049"/>
    <x v="1"/>
    <s v="OFF-AR-10001246"/>
    <x v="1"/>
    <x v="6"/>
    <s v="Newell 317"/>
    <n v="5.88"/>
    <n v="2"/>
    <n v="0"/>
    <n v="1.7051999999999996"/>
    <n v="0.28999999999999992"/>
  </r>
  <r>
    <n v="516"/>
    <s v="CA-2014-127432"/>
    <x v="3"/>
    <x v="203"/>
    <d v="2014-01-28T00:00:00"/>
    <s v="Standard Class"/>
    <s v="AD-10180"/>
    <s v="Alan Dominguez"/>
    <x v="2"/>
    <s v="United States"/>
    <x v="120"/>
    <x v="37"/>
    <n v="59405"/>
    <x v="1"/>
    <s v="TEC-CO-10003236"/>
    <x v="2"/>
    <x v="16"/>
    <s v="Canon Image Class D660 Copier"/>
    <n v="2999.95"/>
    <n v="5"/>
    <n v="0"/>
    <n v="1379.9769999999999"/>
    <n v="0.45999999999999996"/>
  </r>
  <r>
    <n v="517"/>
    <s v="CA-2014-127432"/>
    <x v="3"/>
    <x v="203"/>
    <d v="2014-01-28T00:00:00"/>
    <s v="Standard Class"/>
    <s v="AD-10180"/>
    <s v="Alan Dominguez"/>
    <x v="2"/>
    <s v="United States"/>
    <x v="120"/>
    <x v="37"/>
    <n v="59405"/>
    <x v="1"/>
    <s v="OFF-ST-10004507"/>
    <x v="1"/>
    <x v="4"/>
    <s v="Advantus Rolling Storage Box"/>
    <n v="51.449999999999996"/>
    <n v="3"/>
    <n v="0"/>
    <n v="13.891499999999999"/>
    <n v="0.27"/>
  </r>
  <r>
    <n v="518"/>
    <s v="CA-2014-127432"/>
    <x v="3"/>
    <x v="203"/>
    <d v="2014-01-28T00:00:00"/>
    <s v="Standard Class"/>
    <s v="AD-10180"/>
    <s v="Alan Dominguez"/>
    <x v="2"/>
    <s v="United States"/>
    <x v="120"/>
    <x v="37"/>
    <n v="59405"/>
    <x v="1"/>
    <s v="OFF-PA-10001667"/>
    <x v="1"/>
    <x v="10"/>
    <s v="Great White Multi-Use Recycled Paper (20Lb. and 84 Bright)"/>
    <n v="11.96"/>
    <n v="2"/>
    <n v="0"/>
    <n v="5.3819999999999997"/>
    <n v="0.44999999999999996"/>
  </r>
  <r>
    <n v="519"/>
    <s v="CA-2014-127432"/>
    <x v="3"/>
    <x v="203"/>
    <d v="2014-01-28T00:00:00"/>
    <s v="Standard Class"/>
    <s v="AD-10180"/>
    <s v="Alan Dominguez"/>
    <x v="2"/>
    <s v="United States"/>
    <x v="120"/>
    <x v="37"/>
    <n v="59405"/>
    <x v="1"/>
    <s v="OFF-ST-10004459"/>
    <x v="1"/>
    <x v="4"/>
    <s v="Tennsco Single-Tier Lockers"/>
    <n v="1126.02"/>
    <n v="3"/>
    <n v="0"/>
    <n v="56.300999999999988"/>
    <n v="4.9999999999999989E-2"/>
  </r>
  <r>
    <n v="520"/>
    <s v="CA-2012-157812"/>
    <x v="1"/>
    <x v="204"/>
    <d v="2012-03-26T00:00:00"/>
    <s v="Standard Class"/>
    <s v="DB-13210"/>
    <s v="Dean Braden"/>
    <x v="0"/>
    <s v="United States"/>
    <x v="12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n v="0.28750000000000003"/>
  </r>
  <r>
    <n v="521"/>
    <s v="CA-2012-157812"/>
    <x v="1"/>
    <x v="204"/>
    <d v="2012-03-26T00:00:00"/>
    <s v="Standard Class"/>
    <s v="DB-13210"/>
    <s v="Dean Braden"/>
    <x v="0"/>
    <s v="United States"/>
    <x v="12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n v="-0.20000000000000007"/>
  </r>
  <r>
    <n v="522"/>
    <s v="CA-2012-157812"/>
    <x v="1"/>
    <x v="204"/>
    <d v="2012-03-26T00:00:00"/>
    <s v="Standard Class"/>
    <s v="DB-13210"/>
    <s v="Dean Braden"/>
    <x v="0"/>
    <s v="United States"/>
    <x v="12"/>
    <x v="5"/>
    <n v="77041"/>
    <x v="2"/>
    <s v="OFF-BI-10000285"/>
    <x v="1"/>
    <x v="8"/>
    <s v="XtraLife ClearVue Slant-D Ring Binders by Cardinal"/>
    <n v="14.111999999999997"/>
    <n v="9"/>
    <n v="0.8"/>
    <n v="-21.167999999999999"/>
    <n v="-1.5000000000000002"/>
  </r>
  <r>
    <n v="523"/>
    <s v="CA-2014-145142"/>
    <x v="3"/>
    <x v="205"/>
    <d v="2014-01-26T00:00:00"/>
    <s v="First Class"/>
    <s v="MC-17605"/>
    <s v="Matt Connell"/>
    <x v="1"/>
    <s v="United States"/>
    <x v="66"/>
    <x v="12"/>
    <n v="48234"/>
    <x v="2"/>
    <s v="FUR-TA-10001857"/>
    <x v="0"/>
    <x v="3"/>
    <s v="Balt Solid Wood Rectangular Table"/>
    <n v="210.98"/>
    <n v="2"/>
    <n v="0"/>
    <n v="21.097999999999985"/>
    <n v="9.9999999999999936E-2"/>
  </r>
  <r>
    <n v="524"/>
    <s v="US-2013-139486"/>
    <x v="0"/>
    <x v="206"/>
    <d v="2013-05-24T00:00:00"/>
    <s v="First Class"/>
    <s v="LH-17155"/>
    <s v="Logan Haushalter"/>
    <x v="0"/>
    <s v="United States"/>
    <x v="1"/>
    <x v="1"/>
    <n v="90032"/>
    <x v="1"/>
    <s v="TEC-PH-10003555"/>
    <x v="2"/>
    <x v="7"/>
    <s v="Motorola HK250 Universal Bluetooth Headset"/>
    <n v="55.176000000000002"/>
    <n v="3"/>
    <n v="0.2"/>
    <n v="-12.414599999999997"/>
    <n v="-0.22499999999999992"/>
  </r>
  <r>
    <n v="525"/>
    <s v="US-2013-139486"/>
    <x v="0"/>
    <x v="206"/>
    <d v="2013-05-24T00:00:00"/>
    <s v="First Class"/>
    <s v="LH-17155"/>
    <s v="Logan Haushalter"/>
    <x v="0"/>
    <s v="United States"/>
    <x v="1"/>
    <x v="1"/>
    <n v="90032"/>
    <x v="1"/>
    <s v="TEC-AC-10003832"/>
    <x v="2"/>
    <x v="11"/>
    <s v="Imation 16GB Mini TravelDrive USB 2.0 Flash Drive"/>
    <n v="66.260000000000005"/>
    <n v="2"/>
    <n v="0"/>
    <n v="27.166600000000003"/>
    <n v="0.41000000000000003"/>
  </r>
  <r>
    <n v="526"/>
    <s v="CA-2012-158792"/>
    <x v="1"/>
    <x v="207"/>
    <d v="2013-01-02T00:00:00"/>
    <s v="Standard Class"/>
    <s v="BD-11605"/>
    <s v="Brian Dahlen"/>
    <x v="0"/>
    <s v="United States"/>
    <x v="104"/>
    <x v="31"/>
    <n v="1841"/>
    <x v="3"/>
    <s v="OFF-FA-10002815"/>
    <x v="1"/>
    <x v="13"/>
    <s v="Staples"/>
    <n v="22.200000000000003"/>
    <n v="5"/>
    <n v="0"/>
    <n v="10.434000000000001"/>
    <n v="0.47"/>
  </r>
  <r>
    <n v="527"/>
    <s v="CA-2014-113558"/>
    <x v="3"/>
    <x v="208"/>
    <d v="2014-10-27T00:00:00"/>
    <s v="Standard Class"/>
    <s v="PH-18790"/>
    <s v="Patricia Hirasaki"/>
    <x v="2"/>
    <s v="United States"/>
    <x v="121"/>
    <x v="2"/>
    <n v="33801"/>
    <x v="0"/>
    <s v="FUR-CH-10003379"/>
    <x v="0"/>
    <x v="1"/>
    <s v="Global Commerce Series High-Back Swivel/Tilt Chairs"/>
    <n v="683.95200000000011"/>
    <n v="3"/>
    <n v="0.2"/>
    <n v="42.746999999999986"/>
    <n v="6.2499999999999972E-2"/>
  </r>
  <r>
    <n v="528"/>
    <s v="CA-2014-113558"/>
    <x v="3"/>
    <x v="208"/>
    <d v="2014-10-27T00:00:00"/>
    <s v="Standard Class"/>
    <s v="PH-18790"/>
    <s v="Patricia Hirasaki"/>
    <x v="2"/>
    <s v="United States"/>
    <x v="121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n v="0.11249999999999982"/>
  </r>
  <r>
    <n v="529"/>
    <s v="US-2012-138303"/>
    <x v="1"/>
    <x v="37"/>
    <d v="2012-09-07T00:00:00"/>
    <s v="Standard Class"/>
    <s v="MG-18145"/>
    <s v="Mike Gockenbach"/>
    <x v="0"/>
    <s v="United States"/>
    <x v="10"/>
    <x v="9"/>
    <n v="19134"/>
    <x v="3"/>
    <s v="OFF-ST-10004963"/>
    <x v="1"/>
    <x v="4"/>
    <s v="Eldon Gobal File Keepers"/>
    <n v="36.336000000000006"/>
    <n v="3"/>
    <n v="0.2"/>
    <n v="-7.2672000000000043"/>
    <n v="-0.20000000000000009"/>
  </r>
  <r>
    <n v="530"/>
    <s v="US-2012-138303"/>
    <x v="1"/>
    <x v="37"/>
    <d v="2012-09-07T00:00:00"/>
    <s v="Standard Class"/>
    <s v="MG-18145"/>
    <s v="Mike Gockenbach"/>
    <x v="0"/>
    <s v="United States"/>
    <x v="10"/>
    <x v="9"/>
    <n v="19134"/>
    <x v="3"/>
    <s v="OFF-SU-10002881"/>
    <x v="1"/>
    <x v="14"/>
    <s v="Martin Yale Chadless Opener Electric Letter Opener"/>
    <n v="666.24800000000005"/>
    <n v="1"/>
    <n v="0.2"/>
    <n v="-149.9058"/>
    <n v="-0.22499999999999998"/>
  </r>
  <r>
    <n v="531"/>
    <s v="US-2012-138303"/>
    <x v="1"/>
    <x v="37"/>
    <d v="2012-09-07T00:00:00"/>
    <s v="Standard Class"/>
    <s v="MG-18145"/>
    <s v="Mike Gockenbach"/>
    <x v="0"/>
    <s v="United States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n v="0.375"/>
  </r>
  <r>
    <n v="532"/>
    <s v="CA-2012-102848"/>
    <x v="1"/>
    <x v="209"/>
    <d v="2012-11-09T00:00:00"/>
    <s v="Second Class"/>
    <s v="KB-16240"/>
    <s v="Karen Bern"/>
    <x v="1"/>
    <s v="United States"/>
    <x v="1"/>
    <x v="1"/>
    <n v="90036"/>
    <x v="1"/>
    <s v="FUR-CH-10000595"/>
    <x v="0"/>
    <x v="1"/>
    <s v="Safco Contoured Stacking Chairs"/>
    <n v="190.72000000000003"/>
    <n v="1"/>
    <n v="0.2"/>
    <n v="11.919999999999987"/>
    <n v="6.2499999999999924E-2"/>
  </r>
  <r>
    <n v="533"/>
    <s v="US-2014-129441"/>
    <x v="3"/>
    <x v="210"/>
    <d v="2014-09-12T00:00:00"/>
    <s v="Standard Class"/>
    <s v="JC-15340"/>
    <s v="Jasper Cacioppo"/>
    <x v="0"/>
    <s v="United States"/>
    <x v="1"/>
    <x v="1"/>
    <n v="90032"/>
    <x v="1"/>
    <s v="FUR-FU-10000448"/>
    <x v="0"/>
    <x v="5"/>
    <s v="Tenex Chairmats For Use With Carpeted Floors"/>
    <n v="47.94"/>
    <n v="3"/>
    <n v="0"/>
    <n v="2.3969999999999985"/>
    <n v="4.9999999999999968E-2"/>
  </r>
  <r>
    <n v="534"/>
    <s v="CA-2013-168753"/>
    <x v="0"/>
    <x v="211"/>
    <d v="2013-06-02T00:00:00"/>
    <s v="Second Class"/>
    <s v="RL-19615"/>
    <s v="Rob Lucas"/>
    <x v="0"/>
    <s v="United States"/>
    <x v="122"/>
    <x v="19"/>
    <n v="36116"/>
    <x v="0"/>
    <s v="TEC-PH-10000984"/>
    <x v="2"/>
    <x v="7"/>
    <s v="Panasonic KX-TG9471B"/>
    <n v="979.95"/>
    <n v="5"/>
    <n v="0"/>
    <n v="274.38600000000008"/>
    <n v="0.28000000000000008"/>
  </r>
  <r>
    <n v="535"/>
    <s v="CA-2013-168753"/>
    <x v="0"/>
    <x v="211"/>
    <d v="2013-06-02T00:00:00"/>
    <s v="Second Class"/>
    <s v="RL-19615"/>
    <s v="Rob Lucas"/>
    <x v="0"/>
    <s v="United States"/>
    <x v="122"/>
    <x v="19"/>
    <n v="36116"/>
    <x v="0"/>
    <s v="OFF-BI-10002557"/>
    <x v="1"/>
    <x v="8"/>
    <s v="Presstex Flexible Ring Binders"/>
    <n v="22.75"/>
    <n v="5"/>
    <n v="0"/>
    <n v="11.375"/>
    <n v="0.5"/>
  </r>
  <r>
    <n v="536"/>
    <s v="CA-2013-126613"/>
    <x v="0"/>
    <x v="212"/>
    <d v="2013-07-17T00:00:00"/>
    <s v="Standard Class"/>
    <s v="AA-10375"/>
    <s v="Allen Armold"/>
    <x v="0"/>
    <s v="United States"/>
    <x v="123"/>
    <x v="16"/>
    <n v="85204"/>
    <x v="1"/>
    <s v="OFF-ST-10001325"/>
    <x v="1"/>
    <x v="4"/>
    <s v="Sterilite Officeware Hinged File Box"/>
    <n v="16.768000000000001"/>
    <n v="2"/>
    <n v="0.2"/>
    <n v="1.4672000000000001"/>
    <n v="8.7499999999999994E-2"/>
  </r>
  <r>
    <n v="537"/>
    <s v="US-2014-122637"/>
    <x v="3"/>
    <x v="213"/>
    <d v="2014-09-09T00:00:00"/>
    <s v="Second Class"/>
    <s v="EP-13915"/>
    <s v="Emily Phan"/>
    <x v="0"/>
    <s v="United States"/>
    <x v="22"/>
    <x v="10"/>
    <n v="60653"/>
    <x v="2"/>
    <s v="OFF-BI-10002429"/>
    <x v="1"/>
    <x v="8"/>
    <s v="Premier Elliptical Ring Binder, Black"/>
    <n v="42.615999999999993"/>
    <n v="7"/>
    <n v="0.8"/>
    <n v="-68.185600000000022"/>
    <n v="-1.6000000000000008"/>
  </r>
  <r>
    <n v="538"/>
    <s v="CA-2012-147851"/>
    <x v="1"/>
    <x v="155"/>
    <d v="2012-12-08T00:00:00"/>
    <s v="Standard Class"/>
    <s v="MP-17470"/>
    <s v="Mark Packer"/>
    <x v="2"/>
    <s v="United States"/>
    <x v="20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n v="0.31249999999999989"/>
  </r>
  <r>
    <n v="539"/>
    <s v="CA-2012-134894"/>
    <x v="1"/>
    <x v="214"/>
    <d v="2012-12-11T00:00:00"/>
    <s v="Standard Class"/>
    <s v="DK-12985"/>
    <s v="Darren Koutras"/>
    <x v="0"/>
    <s v="United States"/>
    <x v="0"/>
    <x v="0"/>
    <n v="42420"/>
    <x v="0"/>
    <s v="OFF-AP-10001271"/>
    <x v="1"/>
    <x v="9"/>
    <s v="Eureka The Boss Cordless Rechargeable Stick Vac"/>
    <n v="152.94"/>
    <n v="3"/>
    <n v="0"/>
    <n v="41.293800000000005"/>
    <n v="0.27"/>
  </r>
  <r>
    <n v="540"/>
    <s v="CA-2012-134894"/>
    <x v="1"/>
    <x v="214"/>
    <d v="2012-12-11T00:00:00"/>
    <s v="Standard Class"/>
    <s v="DK-12985"/>
    <s v="Darren Koutras"/>
    <x v="0"/>
    <s v="United States"/>
    <x v="0"/>
    <x v="0"/>
    <n v="42420"/>
    <x v="0"/>
    <s v="FUR-CH-10002647"/>
    <x v="0"/>
    <x v="1"/>
    <s v="Situations Contoured Folding Chairs, 4/Set"/>
    <n v="283.92"/>
    <n v="4"/>
    <n v="0"/>
    <n v="70.980000000000018"/>
    <n v="0.25000000000000006"/>
  </r>
  <r>
    <n v="541"/>
    <s v="CA-2011-140795"/>
    <x v="2"/>
    <x v="215"/>
    <d v="2011-02-04T00:00:00"/>
    <s v="First Class"/>
    <s v="BD-11500"/>
    <s v="Bradley Drucker"/>
    <x v="0"/>
    <s v="United States"/>
    <x v="124"/>
    <x v="6"/>
    <n v="54302"/>
    <x v="2"/>
    <s v="TEC-AC-10001432"/>
    <x v="2"/>
    <x v="11"/>
    <s v="Enermax Aurora Lite Keyboard"/>
    <n v="468.90000000000003"/>
    <n v="6"/>
    <n v="0"/>
    <n v="206.31600000000006"/>
    <n v="0.44000000000000011"/>
  </r>
  <r>
    <n v="542"/>
    <s v="CA-2013-136924"/>
    <x v="0"/>
    <x v="216"/>
    <d v="2013-07-18T00:00:00"/>
    <s v="First Class"/>
    <s v="ES-14080"/>
    <s v="Erin Smith"/>
    <x v="1"/>
    <s v="United States"/>
    <x v="93"/>
    <x v="16"/>
    <n v="85705"/>
    <x v="1"/>
    <s v="TEC-PH-10002262"/>
    <x v="2"/>
    <x v="7"/>
    <s v="LG Electronics Tone+ HBS-730 Bluetooth Headset"/>
    <n v="380.86400000000003"/>
    <n v="8"/>
    <n v="0.2"/>
    <n v="38.086400000000026"/>
    <n v="0.10000000000000006"/>
  </r>
  <r>
    <n v="543"/>
    <s v="US-2012-120131"/>
    <x v="1"/>
    <x v="217"/>
    <d v="2012-12-23T00:00:00"/>
    <s v="Standard Class"/>
    <s v="LM-17065"/>
    <s v="Liz MacKendrick"/>
    <x v="0"/>
    <s v="United States"/>
    <x v="24"/>
    <x v="24"/>
    <n v="45503"/>
    <x v="3"/>
    <s v="OFF-ST-10001809"/>
    <x v="1"/>
    <x v="4"/>
    <s v="Fellowes Officeware Wire Shelving"/>
    <n v="646.77600000000007"/>
    <n v="9"/>
    <n v="0.2"/>
    <n v="-145.52460000000002"/>
    <n v="-0.22500000000000001"/>
  </r>
  <r>
    <n v="544"/>
    <s v="CA-2011-103849"/>
    <x v="2"/>
    <x v="218"/>
    <d v="2011-05-16T00:00:00"/>
    <s v="Standard Class"/>
    <s v="PG-18895"/>
    <s v="Paul Gonzalez"/>
    <x v="0"/>
    <s v="United States"/>
    <x v="5"/>
    <x v="5"/>
    <n v="76106"/>
    <x v="2"/>
    <s v="TEC-AC-10001465"/>
    <x v="2"/>
    <x v="11"/>
    <s v="SanDisk Cruzer 64 GB USB Flash Drive"/>
    <n v="58.112000000000002"/>
    <n v="2"/>
    <n v="0.2"/>
    <n v="7.263999999999994"/>
    <n v="0.12499999999999989"/>
  </r>
  <r>
    <n v="545"/>
    <s v="CA-2011-103849"/>
    <x v="2"/>
    <x v="218"/>
    <d v="2011-05-16T00:00:00"/>
    <s v="Standard Class"/>
    <s v="PG-18895"/>
    <s v="Paul Gonzalez"/>
    <x v="0"/>
    <s v="United States"/>
    <x v="5"/>
    <x v="5"/>
    <n v="76106"/>
    <x v="2"/>
    <s v="TEC-PH-10002597"/>
    <x v="2"/>
    <x v="7"/>
    <s v="Xblue XB-1670-86 X16 Small Office Telephone - Titanium"/>
    <n v="100.792"/>
    <n v="1"/>
    <n v="0.2"/>
    <n v="6.2995000000000019"/>
    <n v="6.2500000000000014E-2"/>
  </r>
  <r>
    <n v="546"/>
    <s v="CA-2011-103849"/>
    <x v="2"/>
    <x v="218"/>
    <d v="2011-05-16T00:00:00"/>
    <s v="Standard Class"/>
    <s v="PG-18895"/>
    <s v="Paul Gonzalez"/>
    <x v="0"/>
    <s v="United States"/>
    <x v="5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n v="-1.2749999999999997"/>
  </r>
  <r>
    <n v="547"/>
    <s v="CA-2014-162929"/>
    <x v="3"/>
    <x v="123"/>
    <d v="2014-11-23T00:00:00"/>
    <s v="First Class"/>
    <s v="AS-10135"/>
    <s v="Adrian Shami"/>
    <x v="2"/>
    <s v="United States"/>
    <x v="20"/>
    <x v="15"/>
    <n v="10035"/>
    <x v="3"/>
    <s v="OFF-BI-10000404"/>
    <x v="1"/>
    <x v="8"/>
    <s v="Avery Printable Repositionable Plastic Tabs"/>
    <n v="41.28"/>
    <n v="6"/>
    <n v="0.2"/>
    <n v="13.931999999999999"/>
    <n v="0.33749999999999997"/>
  </r>
  <r>
    <n v="548"/>
    <s v="CA-2014-162929"/>
    <x v="3"/>
    <x v="123"/>
    <d v="2014-11-23T00:00:00"/>
    <s v="First Class"/>
    <s v="AS-10135"/>
    <s v="Adrian Shami"/>
    <x v="2"/>
    <s v="United States"/>
    <x v="20"/>
    <x v="15"/>
    <n v="10035"/>
    <x v="3"/>
    <s v="OFF-PA-10002986"/>
    <x v="1"/>
    <x v="10"/>
    <s v="Xerox 1898"/>
    <n v="13.36"/>
    <n v="2"/>
    <n v="0"/>
    <n v="6.4127999999999998"/>
    <n v="0.48"/>
  </r>
  <r>
    <n v="549"/>
    <s v="CA-2012-113173"/>
    <x v="1"/>
    <x v="219"/>
    <d v="2012-11-17T00:00:00"/>
    <s v="Second Class"/>
    <s v="DK-13225"/>
    <s v="Dean Katz"/>
    <x v="1"/>
    <s v="United States"/>
    <x v="22"/>
    <x v="10"/>
    <n v="60653"/>
    <x v="2"/>
    <s v="OFF-ST-10000604"/>
    <x v="1"/>
    <x v="4"/>
    <s v="Home/Office Personal File Carts"/>
    <n v="250.27199999999999"/>
    <n v="9"/>
    <n v="0.2"/>
    <n v="15.641999999999982"/>
    <n v="6.2499999999999931E-2"/>
  </r>
  <r>
    <n v="550"/>
    <s v="CA-2012-113173"/>
    <x v="1"/>
    <x v="219"/>
    <d v="2012-11-17T00:00:00"/>
    <s v="Second Class"/>
    <s v="DK-13225"/>
    <s v="Dean Katz"/>
    <x v="1"/>
    <s v="United States"/>
    <x v="22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n v="-1.5000000000000002"/>
  </r>
  <r>
    <n v="551"/>
    <s v="CA-2012-113173"/>
    <x v="1"/>
    <x v="219"/>
    <d v="2012-11-17T00:00:00"/>
    <s v="Second Class"/>
    <s v="DK-13225"/>
    <s v="Dean Katz"/>
    <x v="1"/>
    <s v="United States"/>
    <x v="22"/>
    <x v="10"/>
    <n v="60653"/>
    <x v="2"/>
    <s v="OFF-SU-10001935"/>
    <x v="1"/>
    <x v="14"/>
    <s v="Staples"/>
    <n v="8.7200000000000006"/>
    <n v="5"/>
    <n v="0.2"/>
    <n v="-1.7440000000000015"/>
    <n v="-0.20000000000000015"/>
  </r>
  <r>
    <n v="552"/>
    <s v="CA-2013-136406"/>
    <x v="0"/>
    <x v="173"/>
    <d v="2013-04-18T00:00:00"/>
    <s v="Second Class"/>
    <s v="BD-11320"/>
    <s v="Bill Donatelli"/>
    <x v="0"/>
    <s v="United States"/>
    <x v="8"/>
    <x v="1"/>
    <n v="94110"/>
    <x v="1"/>
    <s v="FUR-CH-10002024"/>
    <x v="0"/>
    <x v="1"/>
    <s v="HON 5400 Series Task Chairs for Big and Tall"/>
    <n v="1121.568"/>
    <n v="2"/>
    <n v="0.2"/>
    <n v="0"/>
    <n v="0"/>
  </r>
  <r>
    <n v="553"/>
    <s v="CA-2014-112774"/>
    <x v="3"/>
    <x v="220"/>
    <d v="2014-09-13T00:00:00"/>
    <s v="First Class"/>
    <s v="RC-19960"/>
    <s v="Ryan Crowe"/>
    <x v="0"/>
    <s v="United States"/>
    <x v="108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n v="0.17499999999999996"/>
  </r>
  <r>
    <n v="554"/>
    <s v="CA-2014-101945"/>
    <x v="3"/>
    <x v="221"/>
    <d v="2014-11-29T00:00:00"/>
    <s v="Standard Class"/>
    <s v="GT-14710"/>
    <s v="Greg Tran"/>
    <x v="0"/>
    <s v="United States"/>
    <x v="12"/>
    <x v="5"/>
    <n v="77070"/>
    <x v="2"/>
    <s v="OFF-FA-10004248"/>
    <x v="1"/>
    <x v="13"/>
    <s v="Advantus T-Pin Paper Clips"/>
    <n v="10.824"/>
    <n v="3"/>
    <n v="0.2"/>
    <n v="2.5707"/>
    <n v="0.23749999999999999"/>
  </r>
  <r>
    <n v="555"/>
    <s v="CA-2014-100650"/>
    <x v="3"/>
    <x v="222"/>
    <d v="2014-07-04T00:00:00"/>
    <s v="Second Class"/>
    <s v="DK-13225"/>
    <s v="Dean Katz"/>
    <x v="1"/>
    <s v="United States"/>
    <x v="125"/>
    <x v="1"/>
    <n v="92804"/>
    <x v="1"/>
    <s v="OFF-ST-10001780"/>
    <x v="1"/>
    <x v="4"/>
    <s v="Tennsco 16-Compartment Lockers with Coat Rack"/>
    <n v="1295.78"/>
    <n v="2"/>
    <n v="0"/>
    <n v="310.98720000000003"/>
    <n v="0.24000000000000002"/>
  </r>
  <r>
    <n v="556"/>
    <s v="CA-2011-155852"/>
    <x v="2"/>
    <x v="223"/>
    <d v="2011-03-07T00:00:00"/>
    <s v="Second Class"/>
    <s v="AJ-10945"/>
    <s v="Ashley Jarboe"/>
    <x v="0"/>
    <s v="United States"/>
    <x v="40"/>
    <x v="3"/>
    <n v="28403"/>
    <x v="0"/>
    <s v="OFF-AR-10003560"/>
    <x v="1"/>
    <x v="6"/>
    <s v="Zebra Zazzle Fluorescent Highlighters"/>
    <n v="19.456000000000003"/>
    <n v="4"/>
    <n v="0.2"/>
    <n v="3.4047999999999981"/>
    <n v="0.17499999999999988"/>
  </r>
  <r>
    <n v="557"/>
    <s v="CA-2013-113243"/>
    <x v="0"/>
    <x v="224"/>
    <d v="2013-06-16T00:00:00"/>
    <s v="Standard Class"/>
    <s v="OT-18730"/>
    <s v="Olvera Toch"/>
    <x v="0"/>
    <s v="United States"/>
    <x v="1"/>
    <x v="1"/>
    <n v="90045"/>
    <x v="1"/>
    <s v="OFF-LA-10001297"/>
    <x v="1"/>
    <x v="2"/>
    <s v="Avery 473"/>
    <n v="20.7"/>
    <n v="2"/>
    <n v="0"/>
    <n v="9.9359999999999999"/>
    <n v="0.48000000000000004"/>
  </r>
  <r>
    <n v="558"/>
    <s v="CA-2013-113243"/>
    <x v="0"/>
    <x v="224"/>
    <d v="2013-06-16T00:00:00"/>
    <s v="Standard Class"/>
    <s v="OT-18730"/>
    <s v="Olvera Toch"/>
    <x v="0"/>
    <s v="United States"/>
    <x v="1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n v="-0.16250000000000012"/>
  </r>
  <r>
    <n v="559"/>
    <s v="CA-2013-113243"/>
    <x v="0"/>
    <x v="224"/>
    <d v="2013-06-16T00:00:00"/>
    <s v="Standard Class"/>
    <s v="OT-18730"/>
    <s v="Olvera Toch"/>
    <x v="0"/>
    <s v="United States"/>
    <x v="1"/>
    <x v="1"/>
    <n v="90045"/>
    <x v="1"/>
    <s v="OFF-PA-10003441"/>
    <x v="1"/>
    <x v="10"/>
    <s v="Xerox 226"/>
    <n v="32.400000000000006"/>
    <n v="5"/>
    <n v="0"/>
    <n v="15.552000000000001"/>
    <n v="0.48"/>
  </r>
  <r>
    <n v="560"/>
    <s v="CA-2014-118731"/>
    <x v="3"/>
    <x v="225"/>
    <d v="2014-11-23T00:00:00"/>
    <s v="Second Class"/>
    <s v="LP-17080"/>
    <s v="Liz Pelletier"/>
    <x v="0"/>
    <s v="United States"/>
    <x v="8"/>
    <x v="1"/>
    <n v="94110"/>
    <x v="1"/>
    <s v="FUR-FU-10003347"/>
    <x v="0"/>
    <x v="5"/>
    <s v="Coloredge Poster Frame"/>
    <n v="42.599999999999994"/>
    <n v="3"/>
    <n v="0"/>
    <n v="16.614000000000001"/>
    <n v="0.39000000000000007"/>
  </r>
  <r>
    <n v="561"/>
    <s v="CA-2014-118731"/>
    <x v="3"/>
    <x v="225"/>
    <d v="2014-11-23T00:00:00"/>
    <s v="Second Class"/>
    <s v="LP-17080"/>
    <s v="Liz Pelletier"/>
    <x v="0"/>
    <s v="United States"/>
    <x v="8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n v="0.32499999999999973"/>
  </r>
  <r>
    <n v="562"/>
    <s v="CA-2011-145576"/>
    <x v="2"/>
    <x v="80"/>
    <d v="2011-09-18T00:00:00"/>
    <s v="Second Class"/>
    <s v="CA-12775"/>
    <s v="Cynthia Arntzen"/>
    <x v="0"/>
    <s v="United States"/>
    <x v="67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n v="0.10000000000000006"/>
  </r>
  <r>
    <n v="563"/>
    <s v="CA-2011-145576"/>
    <x v="2"/>
    <x v="80"/>
    <d v="2011-09-18T00:00:00"/>
    <s v="Second Class"/>
    <s v="CA-12775"/>
    <s v="Cynthia Arntzen"/>
    <x v="0"/>
    <s v="United States"/>
    <x v="67"/>
    <x v="2"/>
    <n v="33614"/>
    <x v="0"/>
    <s v="FUR-FU-10004020"/>
    <x v="0"/>
    <x v="5"/>
    <s v="Advantus Panel Wall Acrylic Frame"/>
    <n v="13.128"/>
    <n v="3"/>
    <n v="0.2"/>
    <n v="3.7743000000000002"/>
    <n v="0.28750000000000003"/>
  </r>
  <r>
    <n v="564"/>
    <s v="CA-2012-130736"/>
    <x v="1"/>
    <x v="214"/>
    <d v="2012-12-09T00:00:00"/>
    <s v="First Class"/>
    <s v="JF-15490"/>
    <s v="Jeremy Farry"/>
    <x v="0"/>
    <s v="United States"/>
    <x v="4"/>
    <x v="4"/>
    <n v="98105"/>
    <x v="1"/>
    <s v="OFF-FA-10003467"/>
    <x v="1"/>
    <x v="13"/>
    <s v="Alliance Big Bands Rubber Bands, 12/Pack"/>
    <n v="3.96"/>
    <n v="2"/>
    <n v="0"/>
    <n v="0"/>
    <n v="0"/>
  </r>
  <r>
    <n v="565"/>
    <s v="CA-2012-130736"/>
    <x v="1"/>
    <x v="214"/>
    <d v="2012-12-09T00:00:00"/>
    <s v="First Class"/>
    <s v="JF-15490"/>
    <s v="Jeremy Farry"/>
    <x v="0"/>
    <s v="United States"/>
    <x v="4"/>
    <x v="4"/>
    <n v="98105"/>
    <x v="1"/>
    <s v="OFF-LA-10000634"/>
    <x v="1"/>
    <x v="2"/>
    <s v="Avery 509"/>
    <n v="2.61"/>
    <n v="1"/>
    <n v="0"/>
    <n v="1.2005999999999999"/>
    <n v="0.45999999999999996"/>
  </r>
  <r>
    <n v="566"/>
    <s v="CA-2014-137099"/>
    <x v="3"/>
    <x v="226"/>
    <d v="2014-12-11T00:00:00"/>
    <s v="First Class"/>
    <s v="FP-14320"/>
    <s v="Frank Preis"/>
    <x v="0"/>
    <s v="United States"/>
    <x v="1"/>
    <x v="1"/>
    <n v="90008"/>
    <x v="1"/>
    <s v="TEC-PH-10002496"/>
    <x v="2"/>
    <x v="7"/>
    <s v="Cisco SPA301"/>
    <n v="374.37600000000003"/>
    <n v="3"/>
    <n v="0.2"/>
    <n v="46.796999999999983"/>
    <n v="0.12499999999999994"/>
  </r>
  <r>
    <n v="567"/>
    <s v="CA-2014-156951"/>
    <x v="3"/>
    <x v="172"/>
    <d v="2014-10-09T00:00:00"/>
    <s v="Standard Class"/>
    <s v="EB-13840"/>
    <s v="Ellis Ballard"/>
    <x v="1"/>
    <s v="United States"/>
    <x v="4"/>
    <x v="4"/>
    <n v="98105"/>
    <x v="1"/>
    <s v="OFF-PA-10004530"/>
    <x v="1"/>
    <x v="10"/>
    <s v="Personal Creations Ink Jet Cards and Labels"/>
    <n v="91.84"/>
    <n v="8"/>
    <n v="0"/>
    <n v="45.001600000000003"/>
    <n v="0.49"/>
  </r>
  <r>
    <n v="568"/>
    <s v="CA-2014-156951"/>
    <x v="3"/>
    <x v="172"/>
    <d v="2014-10-09T00:00:00"/>
    <s v="Standard Class"/>
    <s v="EB-13840"/>
    <s v="Ellis Ballard"/>
    <x v="1"/>
    <s v="United States"/>
    <x v="4"/>
    <x v="4"/>
    <n v="98105"/>
    <x v="1"/>
    <s v="OFF-BI-10001107"/>
    <x v="1"/>
    <x v="8"/>
    <s v="GBC White Gloss Covers, Plain Front"/>
    <n v="81.088000000000008"/>
    <n v="7"/>
    <n v="0.2"/>
    <n v="27.3672"/>
    <n v="0.33749999999999997"/>
  </r>
  <r>
    <n v="569"/>
    <s v="CA-2014-156951"/>
    <x v="3"/>
    <x v="172"/>
    <d v="2014-10-09T00:00:00"/>
    <s v="Standard Class"/>
    <s v="EB-13840"/>
    <s v="Ellis Ballard"/>
    <x v="1"/>
    <s v="United States"/>
    <x v="4"/>
    <x v="4"/>
    <n v="98105"/>
    <x v="1"/>
    <s v="OFF-PA-10004451"/>
    <x v="1"/>
    <x v="10"/>
    <s v="Xerox 222"/>
    <n v="19.440000000000001"/>
    <n v="3"/>
    <n v="0"/>
    <n v="9.3312000000000008"/>
    <n v="0.48000000000000004"/>
  </r>
  <r>
    <n v="570"/>
    <s v="CA-2014-156951"/>
    <x v="3"/>
    <x v="172"/>
    <d v="2014-10-09T00:00:00"/>
    <s v="Standard Class"/>
    <s v="EB-13840"/>
    <s v="Ellis Ballard"/>
    <x v="1"/>
    <s v="United States"/>
    <x v="4"/>
    <x v="4"/>
    <n v="98105"/>
    <x v="1"/>
    <s v="FUR-CH-10004997"/>
    <x v="0"/>
    <x v="1"/>
    <s v="Hon Every-Day Series Multi-Task Chairs"/>
    <n v="451.15199999999993"/>
    <n v="3"/>
    <n v="0.2"/>
    <n v="0"/>
    <n v="0"/>
  </r>
  <r>
    <n v="571"/>
    <s v="CA-2014-164826"/>
    <x v="3"/>
    <x v="116"/>
    <d v="2015-01-05T00:00:00"/>
    <s v="Standard Class"/>
    <s v="JF-15415"/>
    <s v="Jennifer Ferguson"/>
    <x v="0"/>
    <s v="United States"/>
    <x v="20"/>
    <x v="15"/>
    <n v="10024"/>
    <x v="3"/>
    <s v="OFF-LA-10001297"/>
    <x v="1"/>
    <x v="2"/>
    <s v="Avery 473"/>
    <n v="72.45"/>
    <n v="7"/>
    <n v="0"/>
    <n v="34.775999999999996"/>
    <n v="0.47999999999999993"/>
  </r>
  <r>
    <n v="572"/>
    <s v="CA-2014-164826"/>
    <x v="3"/>
    <x v="116"/>
    <d v="2015-01-05T00:00:00"/>
    <s v="Standard Class"/>
    <s v="JF-15415"/>
    <s v="Jennifer Ferguson"/>
    <x v="0"/>
    <s v="United States"/>
    <x v="20"/>
    <x v="15"/>
    <n v="10024"/>
    <x v="3"/>
    <s v="OFF-FA-10000585"/>
    <x v="1"/>
    <x v="13"/>
    <s v="OIC Bulk Pack Metal Binder Clips"/>
    <n v="13.96"/>
    <n v="4"/>
    <n v="0"/>
    <n v="6.4215999999999998"/>
    <n v="0.45999999999999996"/>
  </r>
  <r>
    <n v="573"/>
    <s v="CA-2014-164826"/>
    <x v="3"/>
    <x v="116"/>
    <d v="2015-01-05T00:00:00"/>
    <s v="Standard Class"/>
    <s v="JF-15415"/>
    <s v="Jennifer Ferguson"/>
    <x v="0"/>
    <s v="United States"/>
    <x v="20"/>
    <x v="15"/>
    <n v="10024"/>
    <x v="3"/>
    <s v="OFF-BI-10001922"/>
    <x v="1"/>
    <x v="8"/>
    <s v="Storex Dura Pro Binders"/>
    <n v="33.264000000000003"/>
    <n v="7"/>
    <n v="0.2"/>
    <n v="11.226599999999999"/>
    <n v="0.33749999999999997"/>
  </r>
  <r>
    <n v="574"/>
    <s v="CA-2014-164826"/>
    <x v="3"/>
    <x v="116"/>
    <d v="2015-01-05T00:00:00"/>
    <s v="Standard Class"/>
    <s v="JF-15415"/>
    <s v="Jennifer Ferguson"/>
    <x v="0"/>
    <s v="United States"/>
    <x v="20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n v="0.26999999999999996"/>
  </r>
  <r>
    <n v="575"/>
    <s v="CA-2013-127250"/>
    <x v="0"/>
    <x v="54"/>
    <d v="2013-11-08T00:00:00"/>
    <s v="Standard Class"/>
    <s v="SF-20200"/>
    <s v="Sarah Foster"/>
    <x v="0"/>
    <s v="United States"/>
    <x v="126"/>
    <x v="4"/>
    <n v="98270"/>
    <x v="1"/>
    <s v="OFF-AR-10003394"/>
    <x v="1"/>
    <x v="6"/>
    <s v="Newell 332"/>
    <n v="8.82"/>
    <n v="3"/>
    <n v="0"/>
    <n v="2.3814000000000002"/>
    <n v="0.27"/>
  </r>
  <r>
    <n v="576"/>
    <s v="CA-2012-149713"/>
    <x v="1"/>
    <x v="227"/>
    <d v="2012-09-22T00:00:00"/>
    <s v="Second Class"/>
    <s v="TG-21640"/>
    <s v="Trudy Glocke"/>
    <x v="0"/>
    <s v="United States"/>
    <x v="85"/>
    <x v="1"/>
    <n v="90805"/>
    <x v="1"/>
    <s v="OFF-PA-10004530"/>
    <x v="1"/>
    <x v="10"/>
    <s v="Personal Creations Ink Jet Cards and Labels"/>
    <n v="160.72"/>
    <n v="14"/>
    <n v="0"/>
    <n v="78.752800000000008"/>
    <n v="0.49000000000000005"/>
  </r>
  <r>
    <n v="577"/>
    <s v="CA-2012-149713"/>
    <x v="1"/>
    <x v="227"/>
    <d v="2012-09-22T00:00:00"/>
    <s v="Second Class"/>
    <s v="TG-21640"/>
    <s v="Trudy Glocke"/>
    <x v="0"/>
    <s v="United States"/>
    <x v="85"/>
    <x v="1"/>
    <n v="90805"/>
    <x v="1"/>
    <s v="OFF-PA-10001450"/>
    <x v="1"/>
    <x v="10"/>
    <s v="Rediform S.O.S. Phone Message Books"/>
    <n v="19.920000000000002"/>
    <n v="4"/>
    <n v="0"/>
    <n v="9.7608000000000015"/>
    <n v="0.49000000000000005"/>
  </r>
  <r>
    <n v="578"/>
    <s v="CA-2012-149713"/>
    <x v="1"/>
    <x v="227"/>
    <d v="2012-09-22T00:00:00"/>
    <s v="Second Class"/>
    <s v="TG-21640"/>
    <s v="Trudy Glocke"/>
    <x v="0"/>
    <s v="United States"/>
    <x v="85"/>
    <x v="1"/>
    <n v="90805"/>
    <x v="1"/>
    <s v="OFF-SU-10001574"/>
    <x v="1"/>
    <x v="14"/>
    <s v="Acme Value Line Scissors"/>
    <n v="7.3"/>
    <n v="2"/>
    <n v="0"/>
    <n v="2.1899999999999995"/>
    <n v="0.29999999999999993"/>
  </r>
  <r>
    <n v="579"/>
    <s v="CA-2014-118640"/>
    <x v="3"/>
    <x v="228"/>
    <d v="2014-07-27T00:00:00"/>
    <s v="Standard Class"/>
    <s v="CS-11950"/>
    <s v="Carlos Soltero"/>
    <x v="0"/>
    <s v="United States"/>
    <x v="22"/>
    <x v="10"/>
    <n v="60610"/>
    <x v="2"/>
    <s v="OFF-ST-10002974"/>
    <x v="1"/>
    <x v="4"/>
    <s v="Trav-L-File Heavy-Duty Shuttle II, Black"/>
    <n v="69.712000000000003"/>
    <n v="2"/>
    <n v="0.2"/>
    <n v="8.7139999999999951"/>
    <n v="0.12499999999999992"/>
  </r>
  <r>
    <n v="580"/>
    <s v="CA-2014-118640"/>
    <x v="3"/>
    <x v="228"/>
    <d v="2014-07-27T00:00:00"/>
    <s v="Standard Class"/>
    <s v="CS-11950"/>
    <s v="Carlos Soltero"/>
    <x v="0"/>
    <s v="United States"/>
    <x v="22"/>
    <x v="10"/>
    <n v="60610"/>
    <x v="2"/>
    <s v="FUR-FU-10001475"/>
    <x v="0"/>
    <x v="5"/>
    <s v="Contract Clock, 14&quot;, Brown"/>
    <n v="8.7919999999999998"/>
    <n v="1"/>
    <n v="0.6"/>
    <n v="-5.7148000000000003"/>
    <n v="-0.65"/>
  </r>
  <r>
    <n v="581"/>
    <s v="CA-2012-132906"/>
    <x v="1"/>
    <x v="229"/>
    <d v="2012-09-14T00:00:00"/>
    <s v="Standard Class"/>
    <s v="CC-12145"/>
    <s v="Charles Crestani"/>
    <x v="0"/>
    <s v="United States"/>
    <x v="1"/>
    <x v="1"/>
    <n v="90004"/>
    <x v="1"/>
    <s v="OFF-SU-10004498"/>
    <x v="1"/>
    <x v="14"/>
    <s v="Martin-Yale Premier Letter Opener"/>
    <n v="51.52"/>
    <n v="4"/>
    <n v="0"/>
    <n v="1.5456000000000003"/>
    <n v="3.0000000000000006E-2"/>
  </r>
  <r>
    <n v="582"/>
    <s v="CA-2014-145233"/>
    <x v="3"/>
    <x v="96"/>
    <d v="2014-12-06T00:00:00"/>
    <s v="Standard Class"/>
    <s v="DV-13465"/>
    <s v="Dianna Vittorini"/>
    <x v="0"/>
    <s v="United States"/>
    <x v="60"/>
    <x v="22"/>
    <n v="80219"/>
    <x v="1"/>
    <s v="TEC-PH-10004977"/>
    <x v="2"/>
    <x v="7"/>
    <s v="GE 30524EE4"/>
    <n v="470.37600000000009"/>
    <n v="3"/>
    <n v="0.2"/>
    <n v="52.917299999999955"/>
    <n v="0.11249999999999988"/>
  </r>
  <r>
    <n v="583"/>
    <s v="CA-2014-145233"/>
    <x v="3"/>
    <x v="96"/>
    <d v="2014-12-06T00:00:00"/>
    <s v="Standard Class"/>
    <s v="DV-13465"/>
    <s v="Dianna Vittorini"/>
    <x v="0"/>
    <s v="United States"/>
    <x v="60"/>
    <x v="22"/>
    <n v="80219"/>
    <x v="1"/>
    <s v="TEC-PH-10000586"/>
    <x v="2"/>
    <x v="7"/>
    <s v="AT&amp;T SB67148 SynJ"/>
    <n v="105.584"/>
    <n v="2"/>
    <n v="0.2"/>
    <n v="9.2386000000000053"/>
    <n v="8.750000000000005E-2"/>
  </r>
  <r>
    <n v="584"/>
    <s v="CA-2014-145233"/>
    <x v="3"/>
    <x v="96"/>
    <d v="2014-12-06T00:00:00"/>
    <s v="Standard Class"/>
    <s v="DV-13465"/>
    <s v="Dianna Vittorini"/>
    <x v="0"/>
    <s v="United States"/>
    <x v="60"/>
    <x v="22"/>
    <n v="80219"/>
    <x v="1"/>
    <s v="OFF-AP-10000358"/>
    <x v="1"/>
    <x v="9"/>
    <s v="Fellowes Basic Home/Office Series Surge Protectors"/>
    <n v="31.152000000000001"/>
    <n v="3"/>
    <n v="0.2"/>
    <n v="3.5045999999999964"/>
    <n v="0.11249999999999988"/>
  </r>
  <r>
    <n v="585"/>
    <s v="CA-2014-145233"/>
    <x v="3"/>
    <x v="96"/>
    <d v="2014-12-06T00:00:00"/>
    <s v="Standard Class"/>
    <s v="DV-13465"/>
    <s v="Dianna Vittorini"/>
    <x v="0"/>
    <s v="United States"/>
    <x v="60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n v="-0.69999999999999962"/>
  </r>
  <r>
    <n v="586"/>
    <s v="CA-2014-145233"/>
    <x v="3"/>
    <x v="96"/>
    <d v="2014-12-06T00:00:00"/>
    <s v="Standard Class"/>
    <s v="DV-13465"/>
    <s v="Dianna Vittorini"/>
    <x v="0"/>
    <s v="United States"/>
    <x v="60"/>
    <x v="22"/>
    <n v="80219"/>
    <x v="1"/>
    <s v="TEC-PH-10001254"/>
    <x v="2"/>
    <x v="7"/>
    <s v="Jabra BIZ 2300 Duo QD Duo Corded Headset"/>
    <n v="406.36799999999999"/>
    <n v="4"/>
    <n v="0.2"/>
    <n v="30.477599999999981"/>
    <n v="7.4999999999999956E-2"/>
  </r>
  <r>
    <n v="587"/>
    <s v="CA-2012-128139"/>
    <x v="1"/>
    <x v="230"/>
    <d v="2012-07-09T00:00:00"/>
    <s v="Standard Class"/>
    <s v="BD-11725"/>
    <s v="Bruce Degenhardt"/>
    <x v="0"/>
    <s v="United States"/>
    <x v="102"/>
    <x v="0"/>
    <n v="40475"/>
    <x v="0"/>
    <s v="FUR-CH-10003956"/>
    <x v="0"/>
    <x v="1"/>
    <s v="Novimex High-Tech Fabric Mesh Task Chair"/>
    <n v="70.98"/>
    <n v="1"/>
    <n v="0"/>
    <n v="4.968599999999995"/>
    <n v="6.9999999999999923E-2"/>
  </r>
  <r>
    <n v="588"/>
    <s v="CA-2012-128139"/>
    <x v="1"/>
    <x v="230"/>
    <d v="2012-07-09T00:00:00"/>
    <s v="Standard Class"/>
    <s v="BD-11725"/>
    <s v="Bruce Degenhardt"/>
    <x v="0"/>
    <s v="United States"/>
    <x v="102"/>
    <x v="0"/>
    <n v="40475"/>
    <x v="0"/>
    <s v="OFF-LA-10003930"/>
    <x v="1"/>
    <x v="2"/>
    <s v="Dot Matrix Printer Tape Reel Labels, White, 5000/Box"/>
    <n v="294.93"/>
    <n v="3"/>
    <n v="0"/>
    <n v="144.51570000000001"/>
    <n v="0.49000000000000005"/>
  </r>
  <r>
    <n v="589"/>
    <s v="US-2013-156986"/>
    <x v="0"/>
    <x v="231"/>
    <d v="2013-03-25T00:00:00"/>
    <s v="Standard Class"/>
    <s v="ZC-21910"/>
    <s v="Zuschuss Carroll"/>
    <x v="0"/>
    <s v="United States"/>
    <x v="127"/>
    <x v="21"/>
    <n v="97301"/>
    <x v="1"/>
    <s v="TEC-PH-10003800"/>
    <x v="2"/>
    <x v="7"/>
    <s v="i.Sound Portable Power - 8000 mAh"/>
    <n v="84.784000000000006"/>
    <n v="2"/>
    <n v="0.2"/>
    <n v="-20.136200000000006"/>
    <n v="-0.23750000000000004"/>
  </r>
  <r>
    <n v="590"/>
    <s v="US-2013-156986"/>
    <x v="0"/>
    <x v="231"/>
    <d v="2013-03-25T00:00:00"/>
    <s v="Standard Class"/>
    <s v="ZC-21910"/>
    <s v="Zuschuss Carroll"/>
    <x v="0"/>
    <s v="United States"/>
    <x v="127"/>
    <x v="21"/>
    <n v="97301"/>
    <x v="1"/>
    <s v="OFF-PA-10002005"/>
    <x v="1"/>
    <x v="10"/>
    <s v="Xerox 225"/>
    <n v="20.736000000000004"/>
    <n v="4"/>
    <n v="0.2"/>
    <n v="7.2576000000000001"/>
    <n v="0.34999999999999992"/>
  </r>
  <r>
    <n v="591"/>
    <s v="US-2013-156986"/>
    <x v="0"/>
    <x v="231"/>
    <d v="2013-03-25T00:00:00"/>
    <s v="Standard Class"/>
    <s v="ZC-21910"/>
    <s v="Zuschuss Carroll"/>
    <x v="0"/>
    <s v="United States"/>
    <x v="127"/>
    <x v="21"/>
    <n v="97301"/>
    <x v="1"/>
    <s v="OFF-BI-10002498"/>
    <x v="1"/>
    <x v="8"/>
    <s v="Clear Mylar Reinforcing Strips"/>
    <n v="16.821000000000005"/>
    <n v="3"/>
    <n v="0.7"/>
    <n v="-12.896100000000004"/>
    <n v="-0.76666666666666672"/>
  </r>
  <r>
    <n v="592"/>
    <s v="US-2013-156986"/>
    <x v="0"/>
    <x v="231"/>
    <d v="2013-03-25T00:00:00"/>
    <s v="Standard Class"/>
    <s v="ZC-21910"/>
    <s v="Zuschuss Carroll"/>
    <x v="0"/>
    <s v="United States"/>
    <x v="127"/>
    <x v="21"/>
    <n v="97301"/>
    <x v="1"/>
    <s v="OFF-PA-10004101"/>
    <x v="1"/>
    <x v="10"/>
    <s v="Xerox 1894"/>
    <n v="10.368000000000002"/>
    <n v="2"/>
    <n v="0.2"/>
    <n v="3.6288"/>
    <n v="0.34999999999999992"/>
  </r>
  <r>
    <n v="593"/>
    <s v="CA-2011-135405"/>
    <x v="2"/>
    <x v="232"/>
    <d v="2011-01-14T00:00:00"/>
    <s v="Standard Class"/>
    <s v="MS-17830"/>
    <s v="Melanie Seite"/>
    <x v="0"/>
    <s v="United States"/>
    <x v="128"/>
    <x v="5"/>
    <n v="78041"/>
    <x v="2"/>
    <s v="OFF-AR-10004078"/>
    <x v="1"/>
    <x v="6"/>
    <s v="Newell 312"/>
    <n v="9.3439999999999994"/>
    <n v="2"/>
    <n v="0.2"/>
    <n v="1.1679999999999997"/>
    <n v="0.12499999999999997"/>
  </r>
  <r>
    <n v="594"/>
    <s v="CA-2011-135405"/>
    <x v="2"/>
    <x v="232"/>
    <d v="2011-01-14T00:00:00"/>
    <s v="Standard Class"/>
    <s v="MS-17830"/>
    <s v="Melanie Seite"/>
    <x v="0"/>
    <s v="United States"/>
    <x v="128"/>
    <x v="5"/>
    <n v="78041"/>
    <x v="2"/>
    <s v="TEC-AC-10001266"/>
    <x v="2"/>
    <x v="11"/>
    <s v="Memorex Micro Travel Drive 8 GB"/>
    <n v="31.200000000000003"/>
    <n v="3"/>
    <n v="0.2"/>
    <n v="9.7499999999999964"/>
    <n v="0.31249999999999983"/>
  </r>
  <r>
    <n v="595"/>
    <s v="CA-2011-131450"/>
    <x v="2"/>
    <x v="233"/>
    <d v="2011-08-15T00:00:00"/>
    <s v="Standard Class"/>
    <s v="LR-16915"/>
    <s v="Lena Radford"/>
    <x v="0"/>
    <s v="United States"/>
    <x v="70"/>
    <x v="1"/>
    <n v="92024"/>
    <x v="1"/>
    <s v="OFF-AP-10004708"/>
    <x v="1"/>
    <x v="9"/>
    <s v="Fellowes Superior 10 Outlet Split Surge Protector"/>
    <n v="76.12"/>
    <n v="2"/>
    <n v="0"/>
    <n v="22.074799999999996"/>
    <n v="0.28999999999999992"/>
  </r>
  <r>
    <n v="596"/>
    <s v="CA-2011-131450"/>
    <x v="2"/>
    <x v="233"/>
    <d v="2011-08-15T00:00:00"/>
    <s v="Standard Class"/>
    <s v="LR-16915"/>
    <s v="Lena Radford"/>
    <x v="0"/>
    <s v="United States"/>
    <x v="70"/>
    <x v="1"/>
    <n v="92024"/>
    <x v="1"/>
    <s v="TEC-CO-10004115"/>
    <x v="2"/>
    <x v="16"/>
    <s v="Sharp AL-1530CS Digital Copier"/>
    <n v="1199.9760000000001"/>
    <n v="3"/>
    <n v="0.2"/>
    <n v="434.99130000000002"/>
    <n v="0.36249999999999999"/>
  </r>
  <r>
    <n v="597"/>
    <s v="CA-2011-131450"/>
    <x v="2"/>
    <x v="233"/>
    <d v="2011-08-15T00:00:00"/>
    <s v="Standard Class"/>
    <s v="LR-16915"/>
    <s v="Lena Radford"/>
    <x v="0"/>
    <s v="United States"/>
    <x v="70"/>
    <x v="1"/>
    <n v="92024"/>
    <x v="1"/>
    <s v="TEC-PH-10002398"/>
    <x v="2"/>
    <x v="7"/>
    <s v="AT&amp;T 1070 Corded Phone"/>
    <n v="445.96000000000004"/>
    <n v="5"/>
    <n v="0.2"/>
    <n v="55.744999999999948"/>
    <n v="0.12499999999999988"/>
  </r>
  <r>
    <n v="598"/>
    <s v="CA-2011-131450"/>
    <x v="2"/>
    <x v="233"/>
    <d v="2011-08-15T00:00:00"/>
    <s v="Standard Class"/>
    <s v="LR-16915"/>
    <s v="Lena Radford"/>
    <x v="0"/>
    <s v="United States"/>
    <x v="70"/>
    <x v="1"/>
    <n v="92024"/>
    <x v="1"/>
    <s v="FUR-FU-10001979"/>
    <x v="0"/>
    <x v="5"/>
    <s v="Dana Halogen Swing-Arm Architect Lamp"/>
    <n v="327.76"/>
    <n v="8"/>
    <n v="0"/>
    <n v="91.772800000000018"/>
    <n v="0.28000000000000008"/>
  </r>
  <r>
    <n v="599"/>
    <s v="CA-2013-120180"/>
    <x v="0"/>
    <x v="216"/>
    <d v="2013-07-17T00:00:00"/>
    <s v="First Class"/>
    <s v="TP-21130"/>
    <s v="Theone Pippenger"/>
    <x v="0"/>
    <s v="United States"/>
    <x v="10"/>
    <x v="9"/>
    <n v="19134"/>
    <x v="3"/>
    <s v="OFF-SU-10004115"/>
    <x v="1"/>
    <x v="14"/>
    <s v="Acme Stainless Steel Office Snips"/>
    <n v="11.632"/>
    <n v="2"/>
    <n v="0.2"/>
    <n v="1.0178000000000007"/>
    <n v="8.7500000000000064E-2"/>
  </r>
  <r>
    <n v="600"/>
    <s v="US-2013-100720"/>
    <x v="0"/>
    <x v="87"/>
    <d v="2013-07-22T00:00:00"/>
    <s v="Standard Class"/>
    <s v="CK-12205"/>
    <s v="Chloris Kastensmidt"/>
    <x v="0"/>
    <s v="United States"/>
    <x v="10"/>
    <x v="9"/>
    <n v="19120"/>
    <x v="3"/>
    <s v="TEC-PH-10001425"/>
    <x v="2"/>
    <x v="7"/>
    <s v="Mophie Juice Pack Helium for iPhone"/>
    <n v="143.98199999999997"/>
    <n v="3"/>
    <n v="0.4"/>
    <n v="-28.796400000000006"/>
    <n v="-0.20000000000000007"/>
  </r>
  <r>
    <n v="601"/>
    <s v="US-2013-100720"/>
    <x v="0"/>
    <x v="87"/>
    <d v="2013-07-22T00:00:00"/>
    <s v="Standard Class"/>
    <s v="CK-12205"/>
    <s v="Chloris Kastensmidt"/>
    <x v="0"/>
    <s v="United States"/>
    <x v="10"/>
    <x v="9"/>
    <n v="19120"/>
    <x v="3"/>
    <s v="TEC-PH-10003963"/>
    <x v="2"/>
    <x v="7"/>
    <s v="GE 2-Jack Phone Line Splitter"/>
    <n v="494.37599999999998"/>
    <n v="4"/>
    <n v="0.4"/>
    <n v="-115.35440000000006"/>
    <n v="-0.23333333333333345"/>
  </r>
  <r>
    <n v="602"/>
    <s v="US-2013-100720"/>
    <x v="0"/>
    <x v="87"/>
    <d v="2013-07-22T00:00:00"/>
    <s v="Standard Class"/>
    <s v="CK-12205"/>
    <s v="Chloris Kastensmidt"/>
    <x v="0"/>
    <s v="United States"/>
    <x v="10"/>
    <x v="9"/>
    <n v="19120"/>
    <x v="3"/>
    <s v="OFF-SU-10001574"/>
    <x v="1"/>
    <x v="14"/>
    <s v="Acme Value Line Scissors"/>
    <n v="5.84"/>
    <n v="2"/>
    <n v="0.2"/>
    <n v="0.72999999999999954"/>
    <n v="0.12499999999999993"/>
  </r>
  <r>
    <n v="603"/>
    <s v="CA-2011-149958"/>
    <x v="2"/>
    <x v="234"/>
    <d v="2011-03-19T00:00:00"/>
    <s v="Standard Class"/>
    <s v="AS-10240"/>
    <s v="Alan Shonely"/>
    <x v="0"/>
    <s v="United States"/>
    <x v="67"/>
    <x v="2"/>
    <n v="33614"/>
    <x v="0"/>
    <s v="OFF-ST-10001490"/>
    <x v="1"/>
    <x v="4"/>
    <s v="Hot File 7-Pocket, Floor Stand"/>
    <n v="142.77600000000001"/>
    <n v="1"/>
    <n v="0.2"/>
    <n v="17.84699999999998"/>
    <n v="0.12499999999999985"/>
  </r>
  <r>
    <n v="604"/>
    <s v="CA-2011-149958"/>
    <x v="2"/>
    <x v="234"/>
    <d v="2011-03-19T00:00:00"/>
    <s v="Standard Class"/>
    <s v="AS-10240"/>
    <s v="Alan Shonely"/>
    <x v="0"/>
    <s v="United States"/>
    <x v="67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n v="0.11249999999999982"/>
  </r>
  <r>
    <n v="605"/>
    <s v="CA-2011-149958"/>
    <x v="2"/>
    <x v="234"/>
    <d v="2011-03-19T00:00:00"/>
    <s v="Standard Class"/>
    <s v="AS-10240"/>
    <s v="Alan Shonely"/>
    <x v="0"/>
    <s v="United States"/>
    <x v="67"/>
    <x v="2"/>
    <n v="33614"/>
    <x v="0"/>
    <s v="OFF-BI-10000773"/>
    <x v="1"/>
    <x v="8"/>
    <s v="Insertable Tab Post Binder Dividers"/>
    <n v="7.218"/>
    <n v="3"/>
    <n v="0.7"/>
    <n v="-5.5338000000000012"/>
    <n v="-0.76666666666666683"/>
  </r>
  <r>
    <n v="606"/>
    <s v="CA-2011-149958"/>
    <x v="2"/>
    <x v="234"/>
    <d v="2011-03-19T00:00:00"/>
    <s v="Standard Class"/>
    <s v="AS-10240"/>
    <s v="Alan Shonely"/>
    <x v="0"/>
    <s v="United States"/>
    <x v="67"/>
    <x v="2"/>
    <n v="33614"/>
    <x v="0"/>
    <s v="OFF-BI-10001543"/>
    <x v="1"/>
    <x v="8"/>
    <s v="GBC VeloBinder Manual Binding System"/>
    <n v="43.188000000000009"/>
    <n v="4"/>
    <n v="0.7"/>
    <n v="-31.671199999999999"/>
    <n v="-0.73333333333333317"/>
  </r>
  <r>
    <n v="607"/>
    <s v="CA-2011-149958"/>
    <x v="2"/>
    <x v="234"/>
    <d v="2011-03-19T00:00:00"/>
    <s v="Standard Class"/>
    <s v="AS-10240"/>
    <s v="Alan Shonely"/>
    <x v="0"/>
    <s v="United States"/>
    <x v="67"/>
    <x v="2"/>
    <n v="33614"/>
    <x v="0"/>
    <s v="OFF-PA-10002120"/>
    <x v="1"/>
    <x v="10"/>
    <s v="Xerox 1889"/>
    <n v="131.904"/>
    <n v="3"/>
    <n v="0.2"/>
    <n v="47.815200000000004"/>
    <n v="0.36250000000000004"/>
  </r>
  <r>
    <n v="608"/>
    <s v="US-2011-105767"/>
    <x v="2"/>
    <x v="235"/>
    <d v="2011-05-27T00:00:00"/>
    <s v="Standard Class"/>
    <s v="AR-10510"/>
    <s v="Andrew Roberts"/>
    <x v="0"/>
    <s v="United States"/>
    <x v="10"/>
    <x v="9"/>
    <n v="19134"/>
    <x v="3"/>
    <s v="OFF-BI-10000848"/>
    <x v="1"/>
    <x v="8"/>
    <s v="Angle-D Ring Binders"/>
    <n v="3.2820000000000005"/>
    <n v="2"/>
    <n v="0.7"/>
    <n v="-2.6256000000000004"/>
    <n v="-0.8"/>
  </r>
  <r>
    <n v="609"/>
    <s v="US-2011-105767"/>
    <x v="2"/>
    <x v="235"/>
    <d v="2011-05-27T00:00:00"/>
    <s v="Standard Class"/>
    <s v="AR-10510"/>
    <s v="Andrew Roberts"/>
    <x v="0"/>
    <s v="United States"/>
    <x v="10"/>
    <x v="9"/>
    <n v="19134"/>
    <x v="3"/>
    <s v="OFF-AR-10001246"/>
    <x v="1"/>
    <x v="6"/>
    <s v="Newell 317"/>
    <n v="21.167999999999999"/>
    <n v="9"/>
    <n v="0.2"/>
    <n v="2.3813999999999984"/>
    <n v="0.11249999999999993"/>
  </r>
  <r>
    <n v="610"/>
    <s v="US-2011-105767"/>
    <x v="2"/>
    <x v="235"/>
    <d v="2011-05-27T00:00:00"/>
    <s v="Standard Class"/>
    <s v="AR-10510"/>
    <s v="Andrew Roberts"/>
    <x v="0"/>
    <s v="United States"/>
    <x v="10"/>
    <x v="9"/>
    <n v="19134"/>
    <x v="3"/>
    <s v="TEC-PH-10003092"/>
    <x v="2"/>
    <x v="7"/>
    <s v="Motorola L804"/>
    <n v="55.188000000000002"/>
    <n v="2"/>
    <n v="0.4"/>
    <n v="-10.117800000000003"/>
    <n v="-0.18333333333333338"/>
  </r>
  <r>
    <n v="611"/>
    <s v="CA-2013-161816"/>
    <x v="0"/>
    <x v="236"/>
    <d v="2013-05-02T00:00:00"/>
    <s v="First Class"/>
    <s v="NB-18655"/>
    <s v="Nona Balk"/>
    <x v="1"/>
    <s v="United States"/>
    <x v="61"/>
    <x v="5"/>
    <n v="75217"/>
    <x v="2"/>
    <s v="TEC-PH-10003012"/>
    <x v="2"/>
    <x v="7"/>
    <s v="Nortel Meridian M3904 Professional Digital phone"/>
    <n v="369.57600000000002"/>
    <n v="3"/>
    <n v="0.2"/>
    <n v="41.577299999999951"/>
    <n v="0.11249999999999986"/>
  </r>
  <r>
    <n v="612"/>
    <s v="CA-2013-161816"/>
    <x v="0"/>
    <x v="236"/>
    <d v="2013-05-02T00:00:00"/>
    <s v="First Class"/>
    <s v="NB-18655"/>
    <s v="Nona Balk"/>
    <x v="1"/>
    <s v="United States"/>
    <x v="61"/>
    <x v="5"/>
    <n v="75217"/>
    <x v="2"/>
    <s v="OFF-LA-10004345"/>
    <x v="1"/>
    <x v="2"/>
    <s v="Avery 493"/>
    <n v="15.712000000000002"/>
    <n v="4"/>
    <n v="0.2"/>
    <n v="5.6955999999999989"/>
    <n v="0.36249999999999988"/>
  </r>
  <r>
    <n v="613"/>
    <s v="CA-2013-121223"/>
    <x v="0"/>
    <x v="108"/>
    <d v="2013-09-14T00:00:00"/>
    <s v="Second Class"/>
    <s v="GD-14590"/>
    <s v="Giulietta Dortch"/>
    <x v="1"/>
    <s v="United States"/>
    <x v="10"/>
    <x v="9"/>
    <n v="19143"/>
    <x v="3"/>
    <s v="OFF-PA-10001204"/>
    <x v="1"/>
    <x v="10"/>
    <s v="Xerox 1972"/>
    <n v="8.4480000000000004"/>
    <n v="2"/>
    <n v="0.2"/>
    <n v="2.6399999999999997"/>
    <n v="0.31249999999999994"/>
  </r>
  <r>
    <n v="614"/>
    <s v="CA-2013-121223"/>
    <x v="0"/>
    <x v="108"/>
    <d v="2013-09-14T00:00:00"/>
    <s v="Second Class"/>
    <s v="GD-14590"/>
    <s v="Giulietta Dortch"/>
    <x v="1"/>
    <s v="United States"/>
    <x v="10"/>
    <x v="9"/>
    <n v="19143"/>
    <x v="3"/>
    <s v="TEC-PH-10004667"/>
    <x v="2"/>
    <x v="7"/>
    <s v="Cisco 8x8 Inc. 6753i IP Business Phone System"/>
    <n v="728.94600000000003"/>
    <n v="9"/>
    <n v="0.4"/>
    <n v="-157.93830000000008"/>
    <n v="-0.21666666666666679"/>
  </r>
  <r>
    <n v="615"/>
    <s v="CA-2014-138611"/>
    <x v="3"/>
    <x v="237"/>
    <d v="2014-11-18T00:00:00"/>
    <s v="Second Class"/>
    <s v="CK-12595"/>
    <s v="Clytie Kelty"/>
    <x v="0"/>
    <s v="United States"/>
    <x v="129"/>
    <x v="24"/>
    <n v="43123"/>
    <x v="3"/>
    <s v="TEC-PH-10000011"/>
    <x v="2"/>
    <x v="7"/>
    <s v="PureGear Roll-On Screen Protector"/>
    <n v="119.93999999999998"/>
    <n v="10"/>
    <n v="0.4"/>
    <n v="15.99199999999999"/>
    <n v="0.13333333333333328"/>
  </r>
  <r>
    <n v="616"/>
    <s v="CA-2014-138611"/>
    <x v="3"/>
    <x v="237"/>
    <d v="2014-11-18T00:00:00"/>
    <s v="Second Class"/>
    <s v="CK-12595"/>
    <s v="Clytie Kelty"/>
    <x v="0"/>
    <s v="United States"/>
    <x v="129"/>
    <x v="24"/>
    <n v="43123"/>
    <x v="3"/>
    <s v="OFF-BI-10002949"/>
    <x v="1"/>
    <x v="8"/>
    <s v="Prestige Round Ring Binders"/>
    <n v="3.6480000000000006"/>
    <n v="2"/>
    <n v="0.7"/>
    <n v="-2.7967999999999993"/>
    <n v="-0.76666666666666639"/>
  </r>
  <r>
    <n v="617"/>
    <s v="CA-2014-117947"/>
    <x v="3"/>
    <x v="238"/>
    <d v="2014-08-24T00:00:00"/>
    <s v="Second Class"/>
    <s v="NG-18355"/>
    <s v="Nat Gilpin"/>
    <x v="1"/>
    <s v="United States"/>
    <x v="20"/>
    <x v="15"/>
    <n v="10011"/>
    <x v="3"/>
    <s v="FUR-FU-10003849"/>
    <x v="0"/>
    <x v="5"/>
    <s v="DAX Metal Frame, Desktop, Stepped-Edge"/>
    <n v="40.479999999999997"/>
    <n v="2"/>
    <n v="0"/>
    <n v="15.787199999999999"/>
    <n v="0.39"/>
  </r>
  <r>
    <n v="618"/>
    <s v="CA-2014-117947"/>
    <x v="3"/>
    <x v="238"/>
    <d v="2014-08-24T00:00:00"/>
    <s v="Second Class"/>
    <s v="NG-18355"/>
    <s v="Nat Gilpin"/>
    <x v="1"/>
    <s v="United States"/>
    <x v="20"/>
    <x v="15"/>
    <n v="10011"/>
    <x v="3"/>
    <s v="FUR-FU-10000010"/>
    <x v="0"/>
    <x v="5"/>
    <s v="DAX Value U-Channel Document Frames, Easel Back"/>
    <n v="9.94"/>
    <n v="2"/>
    <n v="0"/>
    <n v="3.0813999999999995"/>
    <n v="0.30999999999999994"/>
  </r>
  <r>
    <n v="619"/>
    <s v="CA-2014-117947"/>
    <x v="3"/>
    <x v="238"/>
    <d v="2014-08-24T00:00:00"/>
    <s v="Second Class"/>
    <s v="NG-18355"/>
    <s v="Nat Gilpin"/>
    <x v="1"/>
    <s v="United States"/>
    <x v="20"/>
    <x v="15"/>
    <n v="10011"/>
    <x v="3"/>
    <s v="OFF-BI-10002824"/>
    <x v="1"/>
    <x v="8"/>
    <s v="Recycled Easel Ring Binders"/>
    <n v="107.42400000000001"/>
    <n v="9"/>
    <n v="0.2"/>
    <n v="33.569999999999986"/>
    <n v="0.31249999999999983"/>
  </r>
  <r>
    <n v="620"/>
    <s v="CA-2014-117947"/>
    <x v="3"/>
    <x v="238"/>
    <d v="2014-08-24T00:00:00"/>
    <s v="Second Class"/>
    <s v="NG-18355"/>
    <s v="Nat Gilpin"/>
    <x v="1"/>
    <s v="United States"/>
    <x v="20"/>
    <x v="15"/>
    <n v="10011"/>
    <x v="3"/>
    <s v="TEC-PH-10002538"/>
    <x v="2"/>
    <x v="7"/>
    <s v="Grandstream GXP1160 VoIP phone"/>
    <n v="37.909999999999997"/>
    <n v="1"/>
    <n v="0"/>
    <n v="10.993899999999996"/>
    <n v="0.28999999999999992"/>
  </r>
  <r>
    <n v="621"/>
    <s v="CA-2014-117947"/>
    <x v="3"/>
    <x v="238"/>
    <d v="2014-08-24T00:00:00"/>
    <s v="Second Class"/>
    <s v="NG-18355"/>
    <s v="Nat Gilpin"/>
    <x v="1"/>
    <s v="United States"/>
    <x v="20"/>
    <x v="15"/>
    <n v="10011"/>
    <x v="3"/>
    <s v="FUR-FU-10000521"/>
    <x v="0"/>
    <x v="5"/>
    <s v="Seth Thomas 14&quot; Putty-Colored Wall Clock"/>
    <n v="88.02"/>
    <n v="3"/>
    <n v="0"/>
    <n v="27.286199999999994"/>
    <n v="0.30999999999999994"/>
  </r>
  <r>
    <n v="622"/>
    <s v="US-2011-111171"/>
    <x v="2"/>
    <x v="58"/>
    <d v="2011-12-31T00:00:00"/>
    <s v="Standard Class"/>
    <s v="CA-12265"/>
    <s v="Christina Anderson"/>
    <x v="0"/>
    <s v="United States"/>
    <x v="22"/>
    <x v="10"/>
    <n v="60610"/>
    <x v="2"/>
    <s v="OFF-BI-10002103"/>
    <x v="1"/>
    <x v="8"/>
    <s v="Cardinal Slant-D Ring Binder, Heavy Gauge Vinyl"/>
    <n v="8.6899999999999977"/>
    <n v="5"/>
    <n v="0.8"/>
    <n v="-14.773"/>
    <n v="-1.7000000000000004"/>
  </r>
  <r>
    <n v="623"/>
    <s v="CA-2012-138009"/>
    <x v="1"/>
    <x v="239"/>
    <d v="2012-12-03T00:00:00"/>
    <s v="Standard Class"/>
    <s v="SF-20965"/>
    <s v="Sylvia Foulston"/>
    <x v="1"/>
    <s v="United States"/>
    <x v="130"/>
    <x v="12"/>
    <n v="48126"/>
    <x v="2"/>
    <s v="FUR-CH-10004853"/>
    <x v="0"/>
    <x v="1"/>
    <s v="Global Manager's Adjustable Task Chair, Storm"/>
    <n v="301.95999999999998"/>
    <n v="2"/>
    <n v="0"/>
    <n v="87.568399999999968"/>
    <n v="0.28999999999999992"/>
  </r>
  <r>
    <n v="624"/>
    <s v="CA-2012-138009"/>
    <x v="1"/>
    <x v="239"/>
    <d v="2012-12-03T00:00:00"/>
    <s v="Standard Class"/>
    <s v="SF-20965"/>
    <s v="Sylvia Foulston"/>
    <x v="1"/>
    <s v="United States"/>
    <x v="130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n v="0.32222222222222224"/>
  </r>
  <r>
    <n v="625"/>
    <s v="CA-2012-138009"/>
    <x v="1"/>
    <x v="239"/>
    <d v="2012-12-03T00:00:00"/>
    <s v="Standard Class"/>
    <s v="SF-20965"/>
    <s v="Sylvia Foulston"/>
    <x v="1"/>
    <s v="United States"/>
    <x v="130"/>
    <x v="12"/>
    <n v="48126"/>
    <x v="2"/>
    <s v="OFF-ST-10001272"/>
    <x v="1"/>
    <x v="4"/>
    <s v="Mini 13-1/2 Capacity Data Binder Rack, Pearl"/>
    <n v="523.48"/>
    <n v="4"/>
    <n v="0"/>
    <n v="130.87"/>
    <n v="0.25"/>
  </r>
  <r>
    <n v="626"/>
    <s v="CA-2012-138009"/>
    <x v="1"/>
    <x v="239"/>
    <d v="2012-12-03T00:00:00"/>
    <s v="Standard Class"/>
    <s v="SF-20965"/>
    <s v="Sylvia Foulston"/>
    <x v="1"/>
    <s v="United States"/>
    <x v="130"/>
    <x v="12"/>
    <n v="48126"/>
    <x v="2"/>
    <s v="OFF-AR-10004042"/>
    <x v="1"/>
    <x v="6"/>
    <s v="BOSTON Model 1800 Electric Pencil Sharpeners, Putty/Woodgrain"/>
    <n v="161.82"/>
    <n v="9"/>
    <n v="0"/>
    <n v="46.927799999999984"/>
    <n v="0.28999999999999992"/>
  </r>
  <r>
    <n v="627"/>
    <s v="CA-2014-163020"/>
    <x v="3"/>
    <x v="175"/>
    <d v="2014-09-20T00:00:00"/>
    <s v="Standard Class"/>
    <s v="MO-17800"/>
    <s v="Meg O'Connel"/>
    <x v="2"/>
    <s v="United States"/>
    <x v="20"/>
    <x v="15"/>
    <n v="10009"/>
    <x v="3"/>
    <s v="FUR-FU-10000221"/>
    <x v="0"/>
    <x v="5"/>
    <s v="Master Caster Door Stop, Brown"/>
    <n v="35.56"/>
    <n v="7"/>
    <n v="0"/>
    <n v="12.090399999999999"/>
    <n v="0.33999999999999997"/>
  </r>
  <r>
    <n v="628"/>
    <s v="CA-2014-153787"/>
    <x v="3"/>
    <x v="240"/>
    <d v="2014-05-24T00:00:00"/>
    <s v="Standard Class"/>
    <s v="AT-10735"/>
    <s v="Annie Thurman"/>
    <x v="0"/>
    <s v="United States"/>
    <x v="4"/>
    <x v="4"/>
    <n v="98115"/>
    <x v="1"/>
    <s v="OFF-AP-10001563"/>
    <x v="1"/>
    <x v="9"/>
    <s v="Belkin Premiere Surge Master II 8-outlet surge protector"/>
    <n v="97.16"/>
    <n v="2"/>
    <n v="0"/>
    <n v="28.176399999999987"/>
    <n v="0.28999999999999987"/>
  </r>
  <r>
    <n v="629"/>
    <s v="CA-2014-133431"/>
    <x v="3"/>
    <x v="94"/>
    <d v="2014-12-22T00:00:00"/>
    <s v="Standard Class"/>
    <s v="LC-17140"/>
    <s v="Logan Currie"/>
    <x v="0"/>
    <s v="United States"/>
    <x v="8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n v="0.33749999999999986"/>
  </r>
  <r>
    <n v="630"/>
    <s v="CA-2014-133431"/>
    <x v="3"/>
    <x v="94"/>
    <d v="2014-12-22T00:00:00"/>
    <s v="Standard Class"/>
    <s v="LC-17140"/>
    <s v="Logan Currie"/>
    <x v="0"/>
    <s v="United States"/>
    <x v="8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n v="0.45999999999999996"/>
  </r>
  <r>
    <n v="631"/>
    <s v="US-2013-135720"/>
    <x v="0"/>
    <x v="25"/>
    <d v="2013-12-14T00:00:00"/>
    <s v="Second Class"/>
    <s v="FM-14380"/>
    <s v="Fred McMath"/>
    <x v="0"/>
    <s v="United States"/>
    <x v="34"/>
    <x v="22"/>
    <n v="80013"/>
    <x v="1"/>
    <s v="OFF-ST-10001963"/>
    <x v="1"/>
    <x v="4"/>
    <s v="Tennsco Regal Shelving Units"/>
    <n v="243.38400000000001"/>
    <n v="3"/>
    <n v="0.2"/>
    <n v="-51.719100000000012"/>
    <n v="-0.21250000000000002"/>
  </r>
  <r>
    <n v="632"/>
    <s v="US-2013-135720"/>
    <x v="0"/>
    <x v="25"/>
    <d v="2013-12-14T00:00:00"/>
    <s v="Second Class"/>
    <s v="FM-14380"/>
    <s v="Fred McMath"/>
    <x v="0"/>
    <s v="United States"/>
    <x v="34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n v="0.25"/>
  </r>
  <r>
    <n v="633"/>
    <s v="US-2013-135720"/>
    <x v="0"/>
    <x v="25"/>
    <d v="2013-12-14T00:00:00"/>
    <s v="Second Class"/>
    <s v="FM-14380"/>
    <s v="Fred McMath"/>
    <x v="0"/>
    <s v="United States"/>
    <x v="34"/>
    <x v="22"/>
    <n v="80013"/>
    <x v="1"/>
    <s v="TEC-PH-10002103"/>
    <x v="2"/>
    <x v="7"/>
    <s v="Jabra SPEAK 410"/>
    <n v="300.76799999999997"/>
    <n v="4"/>
    <n v="0.2"/>
    <n v="30.076800000000006"/>
    <n v="0.10000000000000003"/>
  </r>
  <r>
    <n v="634"/>
    <s v="CA-2014-144694"/>
    <x v="3"/>
    <x v="241"/>
    <d v="2014-09-27T00:00:00"/>
    <s v="Second Class"/>
    <s v="BD-11605"/>
    <s v="Brian Dahlen"/>
    <x v="0"/>
    <s v="United States"/>
    <x v="100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n v="0.13749999999999993"/>
  </r>
  <r>
    <n v="635"/>
    <s v="CA-2014-144694"/>
    <x v="3"/>
    <x v="241"/>
    <d v="2014-09-27T00:00:00"/>
    <s v="Second Class"/>
    <s v="BD-11605"/>
    <s v="Brian Dahlen"/>
    <x v="0"/>
    <s v="United States"/>
    <x v="100"/>
    <x v="2"/>
    <n v="33180"/>
    <x v="0"/>
    <s v="OFF-LA-10003930"/>
    <x v="1"/>
    <x v="2"/>
    <s v="Dot Matrix Printer Tape Reel Labels, White, 5000/Box"/>
    <n v="235.94400000000002"/>
    <n v="3"/>
    <n v="0.2"/>
    <n v="85.529700000000005"/>
    <n v="0.36249999999999999"/>
  </r>
  <r>
    <n v="636"/>
    <s v="CA-2012-168004"/>
    <x v="1"/>
    <x v="242"/>
    <d v="2012-10-09T00:00:00"/>
    <s v="Second Class"/>
    <s v="DJ-13420"/>
    <s v="Denny Joy"/>
    <x v="1"/>
    <s v="United States"/>
    <x v="131"/>
    <x v="32"/>
    <n v="31088"/>
    <x v="0"/>
    <s v="FUR-CH-10001482"/>
    <x v="0"/>
    <x v="1"/>
    <s v="Office Star - Mesh Screen back chair with Vinyl seat"/>
    <n v="392.93999999999994"/>
    <n v="3"/>
    <n v="0"/>
    <n v="43.223399999999984"/>
    <n v="0.10999999999999997"/>
  </r>
  <r>
    <n v="637"/>
    <s v="US-2013-123470"/>
    <x v="0"/>
    <x v="243"/>
    <d v="2013-08-22T00:00:00"/>
    <s v="Standard Class"/>
    <s v="ME-17725"/>
    <s v="Max Engle"/>
    <x v="0"/>
    <s v="United States"/>
    <x v="34"/>
    <x v="22"/>
    <n v="80013"/>
    <x v="1"/>
    <s v="OFF-BI-10001989"/>
    <x v="1"/>
    <x v="8"/>
    <s v="Premium Transparent Presentation Covers by GBC"/>
    <n v="18.882000000000005"/>
    <n v="3"/>
    <n v="0.7"/>
    <n v="-13.846800000000002"/>
    <n v="-0.73333333333333328"/>
  </r>
  <r>
    <n v="638"/>
    <s v="US-2013-123470"/>
    <x v="0"/>
    <x v="243"/>
    <d v="2013-08-22T00:00:00"/>
    <s v="Standard Class"/>
    <s v="ME-17725"/>
    <s v="Max Engle"/>
    <x v="0"/>
    <s v="United States"/>
    <x v="34"/>
    <x v="22"/>
    <n v="80013"/>
    <x v="1"/>
    <s v="OFF-AP-10003287"/>
    <x v="1"/>
    <x v="9"/>
    <s v="Tripp Lite TLP810NET Broadband Surge for Modem/Fax"/>
    <n v="122.328"/>
    <n v="3"/>
    <n v="0.2"/>
    <n v="12.232799999999997"/>
    <n v="9.9999999999999978E-2"/>
  </r>
  <r>
    <n v="639"/>
    <s v="CA-2013-115917"/>
    <x v="0"/>
    <x v="244"/>
    <d v="2013-05-26T00:00:00"/>
    <s v="Standard Class"/>
    <s v="RB-19465"/>
    <s v="Rick Bensley"/>
    <x v="2"/>
    <s v="United States"/>
    <x v="132"/>
    <x v="1"/>
    <n v="94591"/>
    <x v="1"/>
    <s v="FUR-FU-10000576"/>
    <x v="0"/>
    <x v="5"/>
    <s v="Luxo Professional Fluorescent Magnifier Lamp with Clamp-Mount Base"/>
    <n v="1049.2"/>
    <n v="5"/>
    <n v="0"/>
    <n v="272.79200000000003"/>
    <n v="0.26"/>
  </r>
  <r>
    <n v="640"/>
    <s v="CA-2013-115917"/>
    <x v="0"/>
    <x v="244"/>
    <d v="2013-05-26T00:00:00"/>
    <s v="Standard Class"/>
    <s v="RB-19465"/>
    <s v="Rick Bensley"/>
    <x v="2"/>
    <s v="United States"/>
    <x v="132"/>
    <x v="1"/>
    <n v="94591"/>
    <x v="1"/>
    <s v="OFF-BI-10004728"/>
    <x v="1"/>
    <x v="8"/>
    <s v="Wilson Jones Turn Tabs Binder Tool for Ring Binders"/>
    <n v="15.424000000000001"/>
    <n v="4"/>
    <n v="0.2"/>
    <n v="5.0128000000000004"/>
    <n v="0.32500000000000001"/>
  </r>
  <r>
    <n v="641"/>
    <s v="CA-2013-147067"/>
    <x v="0"/>
    <x v="122"/>
    <d v="2013-12-23T00:00:00"/>
    <s v="Standard Class"/>
    <s v="JD-16150"/>
    <s v="Justin Deggeller"/>
    <x v="1"/>
    <s v="United States"/>
    <x v="31"/>
    <x v="11"/>
    <n v="55407"/>
    <x v="2"/>
    <s v="FUR-FU-10000732"/>
    <x v="0"/>
    <x v="5"/>
    <s v="Eldon 200 Class Desk Accessories"/>
    <n v="18.84"/>
    <n v="3"/>
    <n v="0"/>
    <n v="6.0287999999999995"/>
    <n v="0.31999999999999995"/>
  </r>
  <r>
    <n v="642"/>
    <s v="CA-2014-167913"/>
    <x v="3"/>
    <x v="245"/>
    <d v="2014-08-04T00:00:00"/>
    <s v="Second Class"/>
    <s v="JL-15835"/>
    <s v="John Lee"/>
    <x v="0"/>
    <s v="United States"/>
    <x v="133"/>
    <x v="1"/>
    <n v="92691"/>
    <x v="1"/>
    <s v="OFF-ST-10000585"/>
    <x v="1"/>
    <x v="4"/>
    <s v="Economy Rollaway Files"/>
    <n v="330.4"/>
    <n v="2"/>
    <n v="0"/>
    <n v="85.903999999999996"/>
    <n v="0.26"/>
  </r>
  <r>
    <n v="643"/>
    <s v="CA-2014-167913"/>
    <x v="3"/>
    <x v="245"/>
    <d v="2014-08-04T00:00:00"/>
    <s v="Second Class"/>
    <s v="JL-15835"/>
    <s v="John Lee"/>
    <x v="0"/>
    <s v="United States"/>
    <x v="133"/>
    <x v="1"/>
    <n v="92691"/>
    <x v="1"/>
    <s v="OFF-LA-10002787"/>
    <x v="1"/>
    <x v="2"/>
    <s v="Avery 480"/>
    <n v="26.25"/>
    <n v="7"/>
    <n v="0"/>
    <n v="12.599999999999998"/>
    <n v="0.47999999999999993"/>
  </r>
  <r>
    <n v="644"/>
    <s v="CA-2014-106103"/>
    <x v="3"/>
    <x v="193"/>
    <d v="2014-06-16T00:00:00"/>
    <s v="Standard Class"/>
    <s v="SC-20305"/>
    <s v="Sean Christensen"/>
    <x v="0"/>
    <s v="United States"/>
    <x v="134"/>
    <x v="12"/>
    <n v="48307"/>
    <x v="2"/>
    <s v="TEC-AC-10003832"/>
    <x v="2"/>
    <x v="11"/>
    <s v="Imation 16GB Mini TravelDrive USB 2.0 Flash Drive"/>
    <n v="132.52000000000001"/>
    <n v="4"/>
    <n v="0"/>
    <n v="54.333200000000005"/>
    <n v="0.41000000000000003"/>
  </r>
  <r>
    <n v="645"/>
    <s v="US-2014-127719"/>
    <x v="3"/>
    <x v="246"/>
    <d v="2014-07-26T00:00:00"/>
    <s v="Standard Class"/>
    <s v="TW-21025"/>
    <s v="Tamara Willingham"/>
    <x v="2"/>
    <s v="United States"/>
    <x v="135"/>
    <x v="30"/>
    <n v="7060"/>
    <x v="3"/>
    <s v="OFF-PA-10001934"/>
    <x v="1"/>
    <x v="10"/>
    <s v="Xerox 1993"/>
    <n v="6.48"/>
    <n v="1"/>
    <n v="0"/>
    <n v="3.1752000000000002"/>
    <n v="0.49"/>
  </r>
  <r>
    <n v="646"/>
    <s v="CA-2014-126221"/>
    <x v="3"/>
    <x v="247"/>
    <d v="2015-01-06T00:00:00"/>
    <s v="Standard Class"/>
    <s v="CC-12430"/>
    <s v="Chuck Clark"/>
    <x v="2"/>
    <s v="United States"/>
    <x v="38"/>
    <x v="14"/>
    <n v="47201"/>
    <x v="2"/>
    <s v="OFF-AP-10002457"/>
    <x v="1"/>
    <x v="9"/>
    <s v="Eureka The Boss Plus 12-Amp Hard Box Upright Vacuum, Red"/>
    <n v="209.3"/>
    <n v="2"/>
    <n v="0"/>
    <n v="56.510999999999996"/>
    <n v="0.26999999999999996"/>
  </r>
  <r>
    <n v="647"/>
    <s v="CA-2013-103947"/>
    <x v="0"/>
    <x v="178"/>
    <d v="2013-04-09T00:00:00"/>
    <s v="Standard Class"/>
    <s v="BB-10990"/>
    <s v="Barry Blumstein"/>
    <x v="1"/>
    <s v="United States"/>
    <x v="136"/>
    <x v="16"/>
    <n v="85635"/>
    <x v="1"/>
    <s v="OFF-FA-10003112"/>
    <x v="1"/>
    <x v="13"/>
    <s v="Staples"/>
    <n v="31.560000000000002"/>
    <n v="5"/>
    <n v="0.2"/>
    <n v="9.8624999999999972"/>
    <n v="0.31249999999999989"/>
  </r>
  <r>
    <n v="648"/>
    <s v="CA-2013-103947"/>
    <x v="0"/>
    <x v="178"/>
    <d v="2013-04-09T00:00:00"/>
    <s v="Standard Class"/>
    <s v="BB-10990"/>
    <s v="Barry Blumstein"/>
    <x v="1"/>
    <s v="United States"/>
    <x v="136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n v="9.9999999999999964E-2"/>
  </r>
  <r>
    <n v="649"/>
    <s v="CA-2013-160745"/>
    <x v="0"/>
    <x v="25"/>
    <d v="2013-12-17T00:00:00"/>
    <s v="Second Class"/>
    <s v="AR-10825"/>
    <s v="Anthony Rawles"/>
    <x v="1"/>
    <s v="United States"/>
    <x v="137"/>
    <x v="4"/>
    <n v="98661"/>
    <x v="1"/>
    <s v="FUR-FU-10001935"/>
    <x v="0"/>
    <x v="5"/>
    <s v="3M Hangers With Command Adhesive"/>
    <n v="14.8"/>
    <n v="4"/>
    <n v="0"/>
    <n v="6.0680000000000014"/>
    <n v="0.41000000000000009"/>
  </r>
  <r>
    <n v="650"/>
    <s v="CA-2013-160745"/>
    <x v="0"/>
    <x v="25"/>
    <d v="2013-12-17T00:00:00"/>
    <s v="Second Class"/>
    <s v="AR-10825"/>
    <s v="Anthony Rawles"/>
    <x v="1"/>
    <s v="United States"/>
    <x v="137"/>
    <x v="4"/>
    <n v="98661"/>
    <x v="1"/>
    <s v="TEC-PH-10003273"/>
    <x v="2"/>
    <x v="7"/>
    <s v="AT&amp;T TR1909W"/>
    <n v="302.37599999999998"/>
    <n v="3"/>
    <n v="0.2"/>
    <n v="22.678200000000018"/>
    <n v="7.5000000000000067E-2"/>
  </r>
  <r>
    <n v="651"/>
    <s v="CA-2013-160745"/>
    <x v="0"/>
    <x v="25"/>
    <d v="2013-12-17T00:00:00"/>
    <s v="Second Class"/>
    <s v="AR-10825"/>
    <s v="Anthony Rawles"/>
    <x v="1"/>
    <s v="United States"/>
    <x v="137"/>
    <x v="4"/>
    <n v="98661"/>
    <x v="1"/>
    <s v="TEC-AC-10001142"/>
    <x v="2"/>
    <x v="11"/>
    <s v="First Data FD10 PIN Pad"/>
    <n v="316"/>
    <n v="4"/>
    <n v="0"/>
    <n v="31.599999999999966"/>
    <n v="9.9999999999999895E-2"/>
  </r>
  <r>
    <n v="652"/>
    <s v="CA-2013-132661"/>
    <x v="0"/>
    <x v="248"/>
    <d v="2013-10-30T00:00:00"/>
    <s v="Standard Class"/>
    <s v="SR-20740"/>
    <s v="Steven Roelle"/>
    <x v="2"/>
    <s v="United States"/>
    <x v="20"/>
    <x v="15"/>
    <n v="10024"/>
    <x v="3"/>
    <s v="OFF-PA-10000482"/>
    <x v="1"/>
    <x v="10"/>
    <s v="Snap-A-Way Black Print Carbonless Ruled Speed Letter, Triplicate"/>
    <n v="379.4"/>
    <n v="10"/>
    <n v="0"/>
    <n v="178.31799999999998"/>
    <n v="0.47"/>
  </r>
  <r>
    <n v="653"/>
    <s v="CA-2014-140844"/>
    <x v="3"/>
    <x v="249"/>
    <d v="2014-06-24T00:00:00"/>
    <s v="Standard Class"/>
    <s v="AR-10405"/>
    <s v="Allen Rosenblatt"/>
    <x v="1"/>
    <s v="United States"/>
    <x v="20"/>
    <x v="15"/>
    <n v="10035"/>
    <x v="3"/>
    <s v="OFF-PA-10003892"/>
    <x v="1"/>
    <x v="10"/>
    <s v="Xerox 1943"/>
    <n v="97.82"/>
    <n v="2"/>
    <n v="0"/>
    <n v="45.975399999999993"/>
    <n v="0.47"/>
  </r>
  <r>
    <n v="654"/>
    <s v="CA-2014-140844"/>
    <x v="3"/>
    <x v="249"/>
    <d v="2014-06-24T00:00:00"/>
    <s v="Standard Class"/>
    <s v="AR-10405"/>
    <s v="Allen Rosenblatt"/>
    <x v="1"/>
    <s v="United States"/>
    <x v="20"/>
    <x v="15"/>
    <n v="10035"/>
    <x v="3"/>
    <s v="TEC-AC-10001101"/>
    <x v="2"/>
    <x v="11"/>
    <s v="Sony 16GB Class 10 Micro SDHC R40 Memory Card"/>
    <n v="103.12"/>
    <n v="8"/>
    <n v="0"/>
    <n v="10.311999999999998"/>
    <n v="9.9999999999999978E-2"/>
  </r>
  <r>
    <n v="655"/>
    <s v="CA-2013-137239"/>
    <x v="0"/>
    <x v="250"/>
    <d v="2013-08-29T00:00:00"/>
    <s v="Standard Class"/>
    <s v="CR-12730"/>
    <s v="Craig Reiter"/>
    <x v="0"/>
    <s v="United States"/>
    <x v="38"/>
    <x v="24"/>
    <n v="43229"/>
    <x v="3"/>
    <s v="OFF-AP-10002439"/>
    <x v="1"/>
    <x v="9"/>
    <s v="Tripp Lite Isotel 8 Ultra 8 Outlet Metal Surge"/>
    <n v="113.55200000000001"/>
    <n v="2"/>
    <n v="0.2"/>
    <n v="8.5163999999999938"/>
    <n v="7.4999999999999942E-2"/>
  </r>
  <r>
    <n v="656"/>
    <s v="CA-2013-137239"/>
    <x v="0"/>
    <x v="250"/>
    <d v="2013-08-29T00:00:00"/>
    <s v="Standard Class"/>
    <s v="CR-12730"/>
    <s v="Craig Reiter"/>
    <x v="0"/>
    <s v="United States"/>
    <x v="38"/>
    <x v="24"/>
    <n v="43229"/>
    <x v="3"/>
    <s v="OFF-BI-10002827"/>
    <x v="1"/>
    <x v="8"/>
    <s v="Avery Durable Poly Binders"/>
    <n v="3.3180000000000005"/>
    <n v="2"/>
    <n v="0.7"/>
    <n v="-2.6543999999999999"/>
    <n v="-0.79999999999999982"/>
  </r>
  <r>
    <n v="657"/>
    <s v="CA-2013-137239"/>
    <x v="0"/>
    <x v="250"/>
    <d v="2013-08-29T00:00:00"/>
    <s v="Standard Class"/>
    <s v="CR-12730"/>
    <s v="Craig Reiter"/>
    <x v="0"/>
    <s v="United States"/>
    <x v="38"/>
    <x v="24"/>
    <n v="43229"/>
    <x v="3"/>
    <s v="OFF-EN-10002230"/>
    <x v="1"/>
    <x v="12"/>
    <s v="Airmail Envelopes"/>
    <n v="134.28800000000001"/>
    <n v="2"/>
    <n v="0.2"/>
    <n v="45.322199999999995"/>
    <n v="0.33749999999999991"/>
  </r>
  <r>
    <n v="658"/>
    <s v="US-2013-156097"/>
    <x v="0"/>
    <x v="251"/>
    <d v="2013-09-20T00:00:00"/>
    <s v="Same Day"/>
    <s v="EH-14125"/>
    <s v="Eugene Hildebrand"/>
    <x v="2"/>
    <s v="United States"/>
    <x v="34"/>
    <x v="10"/>
    <n v="60505"/>
    <x v="2"/>
    <s v="FUR-CH-10001215"/>
    <x v="0"/>
    <x v="1"/>
    <s v="Global Troy Executive Leather Low-Back Tilter"/>
    <n v="701.37199999999996"/>
    <n v="2"/>
    <n v="0.3"/>
    <n v="-50.098000000000013"/>
    <n v="-7.1428571428571452E-2"/>
  </r>
  <r>
    <n v="659"/>
    <s v="US-2013-156097"/>
    <x v="0"/>
    <x v="251"/>
    <d v="2013-09-20T00:00:00"/>
    <s v="Same Day"/>
    <s v="EH-14125"/>
    <s v="Eugene Hildebrand"/>
    <x v="2"/>
    <s v="United States"/>
    <x v="34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n v="-1.5000000000000002"/>
  </r>
  <r>
    <n v="660"/>
    <s v="CA-2012-146563"/>
    <x v="1"/>
    <x v="252"/>
    <d v="2012-08-28T00:00:00"/>
    <s v="Standard Class"/>
    <s v="CB-12025"/>
    <s v="Cassandra Brandow"/>
    <x v="0"/>
    <s v="United States"/>
    <x v="81"/>
    <x v="5"/>
    <n v="76017"/>
    <x v="2"/>
    <s v="OFF-ST-10001490"/>
    <x v="1"/>
    <x v="4"/>
    <s v="Hot File 7-Pocket, Floor Stand"/>
    <n v="999.43200000000002"/>
    <n v="7"/>
    <n v="0.2"/>
    <n v="124.92899999999986"/>
    <n v="0.12499999999999986"/>
  </r>
  <r>
    <n v="661"/>
    <s v="CA-2012-146563"/>
    <x v="1"/>
    <x v="252"/>
    <d v="2012-08-28T00:00:00"/>
    <s v="Standard Class"/>
    <s v="CB-12025"/>
    <s v="Cassandra Brandow"/>
    <x v="0"/>
    <s v="United States"/>
    <x v="81"/>
    <x v="5"/>
    <n v="76017"/>
    <x v="2"/>
    <s v="OFF-ST-10001511"/>
    <x v="1"/>
    <x v="4"/>
    <s v="Space Solutions Commercial Steel Shelving"/>
    <n v="724.08"/>
    <n v="14"/>
    <n v="0.2"/>
    <n v="-135.7650000000001"/>
    <n v="-0.18750000000000014"/>
  </r>
  <r>
    <n v="662"/>
    <s v="CA-2012-146563"/>
    <x v="1"/>
    <x v="252"/>
    <d v="2012-08-28T00:00:00"/>
    <s v="Standard Class"/>
    <s v="CB-12025"/>
    <s v="Cassandra Brandow"/>
    <x v="0"/>
    <s v="United States"/>
    <x v="81"/>
    <x v="5"/>
    <n v="76017"/>
    <x v="2"/>
    <s v="FUR-TA-10001768"/>
    <x v="0"/>
    <x v="3"/>
    <s v="Hon Racetrack Conference Tables"/>
    <n v="918.78499999999985"/>
    <n v="5"/>
    <n v="0.3"/>
    <n v="-118.12950000000006"/>
    <n v="-0.12857142857142867"/>
  </r>
  <r>
    <n v="663"/>
    <s v="CA-2012-146563"/>
    <x v="1"/>
    <x v="252"/>
    <d v="2012-08-28T00:00:00"/>
    <s v="Standard Class"/>
    <s v="CB-12025"/>
    <s v="Cassandra Brandow"/>
    <x v="0"/>
    <s v="United States"/>
    <x v="81"/>
    <x v="5"/>
    <n v="76017"/>
    <x v="2"/>
    <s v="OFF-BI-10003981"/>
    <x v="1"/>
    <x v="8"/>
    <s v="Avery Durable Plastic 1&quot; Binders"/>
    <n v="2.7239999999999993"/>
    <n v="3"/>
    <n v="0.8"/>
    <n v="-4.2222000000000008"/>
    <n v="-1.5500000000000007"/>
  </r>
  <r>
    <n v="664"/>
    <s v="CA-2013-123666"/>
    <x v="0"/>
    <x v="253"/>
    <d v="2013-03-31T00:00:00"/>
    <s v="Standard Class"/>
    <s v="SP-20545"/>
    <s v="Sibella Parks"/>
    <x v="1"/>
    <s v="United States"/>
    <x v="20"/>
    <x v="15"/>
    <n v="10011"/>
    <x v="3"/>
    <s v="OFF-ST-10001522"/>
    <x v="1"/>
    <x v="4"/>
    <s v="Gould Plastics 18-Pocket Panel Bin, 34w x 5-1/4d x 20-1/2h"/>
    <n v="459.95"/>
    <n v="5"/>
    <n v="0"/>
    <n v="18.397999999999968"/>
    <n v="3.9999999999999931E-2"/>
  </r>
  <r>
    <n v="665"/>
    <s v="CA-2013-143308"/>
    <x v="0"/>
    <x v="254"/>
    <d v="2013-11-05T00:00:00"/>
    <s v="Same Day"/>
    <s v="RC-19825"/>
    <s v="Roy Collins"/>
    <x v="0"/>
    <s v="United States"/>
    <x v="103"/>
    <x v="0"/>
    <n v="40214"/>
    <x v="0"/>
    <s v="OFF-FA-10000621"/>
    <x v="1"/>
    <x v="13"/>
    <s v="OIC Colored Binder Clips, Assorted Sizes"/>
    <n v="10.74"/>
    <n v="3"/>
    <n v="0"/>
    <n v="5.2625999999999999"/>
    <n v="0.49"/>
  </r>
  <r>
    <n v="666"/>
    <s v="CA-2014-132682"/>
    <x v="3"/>
    <x v="110"/>
    <d v="2014-06-11T00:00:00"/>
    <s v="Second Class"/>
    <s v="TH-21235"/>
    <s v="Tiffany House"/>
    <x v="1"/>
    <s v="United States"/>
    <x v="61"/>
    <x v="5"/>
    <n v="75081"/>
    <x v="2"/>
    <s v="OFF-SU-10004231"/>
    <x v="1"/>
    <x v="14"/>
    <s v="Acme Tagit Stainless Steel Antibacterial Scissors"/>
    <n v="23.76"/>
    <n v="3"/>
    <n v="0.2"/>
    <n v="2.0789999999999997"/>
    <n v="8.7499999999999981E-2"/>
  </r>
  <r>
    <n v="667"/>
    <s v="CA-2014-132682"/>
    <x v="3"/>
    <x v="110"/>
    <d v="2014-06-11T00:00:00"/>
    <s v="Second Class"/>
    <s v="TH-21235"/>
    <s v="Tiffany House"/>
    <x v="1"/>
    <s v="United States"/>
    <x v="61"/>
    <x v="5"/>
    <n v="75081"/>
    <x v="2"/>
    <s v="OFF-PA-10000474"/>
    <x v="1"/>
    <x v="10"/>
    <s v="Staples"/>
    <n v="85.055999999999997"/>
    <n v="3"/>
    <n v="0.2"/>
    <n v="28.706399999999991"/>
    <n v="0.33749999999999991"/>
  </r>
  <r>
    <n v="668"/>
    <s v="CA-2014-132682"/>
    <x v="3"/>
    <x v="110"/>
    <d v="2014-06-11T00:00:00"/>
    <s v="Second Class"/>
    <s v="TH-21235"/>
    <s v="Tiffany House"/>
    <x v="1"/>
    <s v="United States"/>
    <x v="61"/>
    <x v="5"/>
    <n v="75081"/>
    <x v="2"/>
    <s v="TEC-PH-10004042"/>
    <x v="2"/>
    <x v="7"/>
    <s v="ClearOne Communications CHAT 70 OC Speaker Phone"/>
    <n v="381.57600000000002"/>
    <n v="3"/>
    <n v="0.2"/>
    <n v="28.618200000000002"/>
    <n v="7.4999999999999997E-2"/>
  </r>
  <r>
    <n v="669"/>
    <s v="CA-2011-156314"/>
    <x v="2"/>
    <x v="163"/>
    <d v="2011-12-26T00:00:00"/>
    <s v="First Class"/>
    <s v="RP-19390"/>
    <s v="Resi Pölking"/>
    <x v="0"/>
    <s v="United States"/>
    <x v="138"/>
    <x v="24"/>
    <n v="44105"/>
    <x v="3"/>
    <s v="FUR-FU-10003096"/>
    <x v="0"/>
    <x v="5"/>
    <s v="Master Giant Foot Doorstop, Safety Yellow"/>
    <n v="30.36"/>
    <n v="5"/>
    <n v="0.2"/>
    <n v="8.7285000000000004"/>
    <n v="0.28750000000000003"/>
  </r>
  <r>
    <n v="670"/>
    <s v="US-2014-106663"/>
    <x v="3"/>
    <x v="255"/>
    <d v="2014-06-14T00:00:00"/>
    <s v="Standard Class"/>
    <s v="MO-17800"/>
    <s v="Meg O'Connel"/>
    <x v="2"/>
    <s v="United States"/>
    <x v="22"/>
    <x v="10"/>
    <n v="60653"/>
    <x v="2"/>
    <s v="FUR-FU-10002759"/>
    <x v="0"/>
    <x v="5"/>
    <s v="12-1/2 Diameter Round Wall Clock"/>
    <n v="23.976000000000003"/>
    <n v="3"/>
    <n v="0.6"/>
    <n v="-14.385599999999997"/>
    <n v="-0.59999999999999976"/>
  </r>
  <r>
    <n v="671"/>
    <s v="US-2014-106663"/>
    <x v="3"/>
    <x v="255"/>
    <d v="2014-06-14T00:00:00"/>
    <s v="Standard Class"/>
    <s v="MO-17800"/>
    <s v="Meg O'Connel"/>
    <x v="2"/>
    <s v="United States"/>
    <x v="22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n v="-0.66000000000000014"/>
  </r>
  <r>
    <n v="672"/>
    <s v="US-2014-106663"/>
    <x v="3"/>
    <x v="255"/>
    <d v="2014-06-14T00:00:00"/>
    <s v="Standard Class"/>
    <s v="MO-17800"/>
    <s v="Meg O'Connel"/>
    <x v="2"/>
    <s v="United States"/>
    <x v="22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n v="0.31249999999999994"/>
  </r>
  <r>
    <n v="673"/>
    <s v="CA-2014-111178"/>
    <x v="3"/>
    <x v="140"/>
    <d v="2014-06-23T00:00:00"/>
    <s v="Standard Class"/>
    <s v="TD-20995"/>
    <s v="Tamara Dahlen"/>
    <x v="0"/>
    <s v="United States"/>
    <x v="94"/>
    <x v="10"/>
    <n v="62301"/>
    <x v="2"/>
    <s v="OFF-AR-10001954"/>
    <x v="1"/>
    <x v="6"/>
    <s v="Newell 331"/>
    <n v="19.559999999999999"/>
    <n v="5"/>
    <n v="0.2"/>
    <n v="1.7115"/>
    <n v="8.7500000000000008E-2"/>
  </r>
  <r>
    <n v="674"/>
    <s v="CA-2014-130351"/>
    <x v="3"/>
    <x v="256"/>
    <d v="2014-12-09T00:00:00"/>
    <s v="First Class"/>
    <s v="RB-19570"/>
    <s v="Rob Beeghly"/>
    <x v="0"/>
    <s v="United States"/>
    <x v="38"/>
    <x v="14"/>
    <n v="47201"/>
    <x v="2"/>
    <s v="OFF-AP-10004532"/>
    <x v="1"/>
    <x v="9"/>
    <s v="Kensington 6 Outlet Guardian Standard Surge Protector"/>
    <n v="61.44"/>
    <n v="3"/>
    <n v="0"/>
    <n v="16.588799999999999"/>
    <n v="0.27"/>
  </r>
  <r>
    <n v="675"/>
    <s v="CA-2014-130351"/>
    <x v="3"/>
    <x v="256"/>
    <d v="2014-12-09T00:00:00"/>
    <s v="First Class"/>
    <s v="RB-19570"/>
    <s v="Rob Beeghly"/>
    <x v="0"/>
    <s v="United States"/>
    <x v="38"/>
    <x v="14"/>
    <n v="47201"/>
    <x v="2"/>
    <s v="OFF-PA-10002137"/>
    <x v="1"/>
    <x v="10"/>
    <s v="Southworth 100% Résumé Paper, 24lb."/>
    <n v="38.9"/>
    <n v="5"/>
    <n v="0"/>
    <n v="17.504999999999995"/>
    <n v="0.4499999999999999"/>
  </r>
  <r>
    <n v="676"/>
    <s v="CA-2014-130351"/>
    <x v="3"/>
    <x v="256"/>
    <d v="2014-12-09T00:00:00"/>
    <s v="First Class"/>
    <s v="RB-19570"/>
    <s v="Rob Beeghly"/>
    <x v="0"/>
    <s v="United States"/>
    <x v="38"/>
    <x v="14"/>
    <n v="47201"/>
    <x v="2"/>
    <s v="TEC-AC-10003832"/>
    <x v="2"/>
    <x v="11"/>
    <s v="Imation 16GB Mini TravelDrive USB 2.0 Flash Drive"/>
    <n v="99.390000000000015"/>
    <n v="3"/>
    <n v="0"/>
    <n v="40.749900000000004"/>
    <n v="0.41"/>
  </r>
  <r>
    <n v="677"/>
    <s v="US-2014-119438"/>
    <x v="3"/>
    <x v="257"/>
    <d v="2014-03-24T00:00:00"/>
    <s v="Standard Class"/>
    <s v="CD-11980"/>
    <s v="Carol Darley"/>
    <x v="0"/>
    <s v="United States"/>
    <x v="139"/>
    <x v="5"/>
    <n v="75701"/>
    <x v="2"/>
    <s v="OFF-AP-10000804"/>
    <x v="1"/>
    <x v="9"/>
    <s v="Hoover Portapower Portable Vacuum"/>
    <n v="2.6879999999999997"/>
    <n v="3"/>
    <n v="0.8"/>
    <n v="-7.3920000000000021"/>
    <n v="-2.7500000000000009"/>
  </r>
  <r>
    <n v="678"/>
    <s v="US-2014-119438"/>
    <x v="3"/>
    <x v="257"/>
    <d v="2014-03-24T00:00:00"/>
    <s v="Standard Class"/>
    <s v="CD-11980"/>
    <s v="Carol Darley"/>
    <x v="0"/>
    <s v="United States"/>
    <x v="139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n v="0.16249999999999984"/>
  </r>
  <r>
    <n v="679"/>
    <s v="US-2014-119438"/>
    <x v="3"/>
    <x v="257"/>
    <d v="2014-03-24T00:00:00"/>
    <s v="Standard Class"/>
    <s v="CD-11980"/>
    <s v="Carol Darley"/>
    <x v="0"/>
    <s v="United States"/>
    <x v="139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n v="-0.49999999999999967"/>
  </r>
  <r>
    <n v="680"/>
    <s v="US-2014-119438"/>
    <x v="3"/>
    <x v="257"/>
    <d v="2014-03-24T00:00:00"/>
    <s v="Standard Class"/>
    <s v="CD-11980"/>
    <s v="Carol Darley"/>
    <x v="0"/>
    <s v="United States"/>
    <x v="139"/>
    <x v="5"/>
    <n v="75701"/>
    <x v="2"/>
    <s v="OFF-BI-10004632"/>
    <x v="1"/>
    <x v="8"/>
    <s v="Ibico Hi-Tech Manual Binding System"/>
    <n v="182.99399999999997"/>
    <n v="3"/>
    <n v="0.8"/>
    <n v="-320.23950000000013"/>
    <n v="-1.7500000000000011"/>
  </r>
  <r>
    <n v="681"/>
    <s v="CA-2013-164511"/>
    <x v="0"/>
    <x v="258"/>
    <d v="2013-11-25T00:00:00"/>
    <s v="Standard Class"/>
    <s v="DJ-13630"/>
    <s v="Doug Jacobs"/>
    <x v="0"/>
    <s v="United States"/>
    <x v="20"/>
    <x v="15"/>
    <n v="10024"/>
    <x v="3"/>
    <s v="OFF-BI-10003305"/>
    <x v="1"/>
    <x v="8"/>
    <s v="Avery Hanging File Binders"/>
    <n v="14.352000000000002"/>
    <n v="3"/>
    <n v="0.2"/>
    <n v="4.6643999999999988"/>
    <n v="0.32499999999999984"/>
  </r>
  <r>
    <n v="682"/>
    <s v="CA-2013-164511"/>
    <x v="0"/>
    <x v="258"/>
    <d v="2013-11-25T00:00:00"/>
    <s v="Standard Class"/>
    <s v="DJ-13630"/>
    <s v="Doug Jacobs"/>
    <x v="0"/>
    <s v="United States"/>
    <x v="20"/>
    <x v="15"/>
    <n v="10024"/>
    <x v="3"/>
    <s v="OFF-ST-10002583"/>
    <x v="1"/>
    <x v="4"/>
    <s v="Fellowes Neat Ideas Storage Cubes"/>
    <n v="64.959999999999994"/>
    <n v="2"/>
    <n v="0"/>
    <n v="2.598399999999998"/>
    <n v="3.9999999999999973E-2"/>
  </r>
  <r>
    <n v="683"/>
    <s v="CA-2013-164511"/>
    <x v="0"/>
    <x v="258"/>
    <d v="2013-11-25T00:00:00"/>
    <s v="Standard Class"/>
    <s v="DJ-13630"/>
    <s v="Doug Jacobs"/>
    <x v="0"/>
    <s v="United States"/>
    <x v="20"/>
    <x v="15"/>
    <n v="10024"/>
    <x v="3"/>
    <s v="OFF-ST-10004507"/>
    <x v="1"/>
    <x v="4"/>
    <s v="Advantus Rolling Storage Box"/>
    <n v="68.599999999999994"/>
    <n v="4"/>
    <n v="0"/>
    <n v="18.521999999999998"/>
    <n v="0.27"/>
  </r>
  <r>
    <n v="684"/>
    <s v="US-2014-168116"/>
    <x v="3"/>
    <x v="259"/>
    <d v="2014-11-05T00:00:00"/>
    <s v="Same Day"/>
    <s v="GT-14635"/>
    <s v="Grant Thornton"/>
    <x v="1"/>
    <s v="United States"/>
    <x v="140"/>
    <x v="3"/>
    <n v="27217"/>
    <x v="0"/>
    <s v="TEC-MA-10004125"/>
    <x v="2"/>
    <x v="15"/>
    <s v="Cubify CubeX 3D Printer Triple Head Print"/>
    <n v="7999.98"/>
    <n v="4"/>
    <n v="0.5"/>
    <n v="-3839.9903999999988"/>
    <n v="-0.47999999999999987"/>
  </r>
  <r>
    <n v="685"/>
    <s v="US-2014-168116"/>
    <x v="3"/>
    <x v="259"/>
    <d v="2014-11-05T00:00:00"/>
    <s v="Same Day"/>
    <s v="GT-14635"/>
    <s v="Grant Thornton"/>
    <x v="1"/>
    <s v="United States"/>
    <x v="140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n v="8.7499999999999925E-2"/>
  </r>
  <r>
    <n v="686"/>
    <s v="CA-2011-157784"/>
    <x v="2"/>
    <x v="260"/>
    <d v="2011-07-08T00:00:00"/>
    <s v="First Class"/>
    <s v="MC-17845"/>
    <s v="Michael Chen"/>
    <x v="0"/>
    <s v="United States"/>
    <x v="25"/>
    <x v="35"/>
    <n v="39212"/>
    <x v="0"/>
    <s v="TEC-AC-10003911"/>
    <x v="2"/>
    <x v="11"/>
    <s v="NETGEAR AC1750 Dual Band Gigabit Smart WiFi Router"/>
    <n v="479.97"/>
    <n v="3"/>
    <n v="0"/>
    <n v="163.18979999999999"/>
    <n v="0.33999999999999997"/>
  </r>
  <r>
    <n v="687"/>
    <s v="CA-2011-157784"/>
    <x v="2"/>
    <x v="260"/>
    <d v="2011-07-08T00:00:00"/>
    <s v="First Class"/>
    <s v="MC-17845"/>
    <s v="Michael Chen"/>
    <x v="0"/>
    <s v="United States"/>
    <x v="25"/>
    <x v="35"/>
    <n v="39212"/>
    <x v="0"/>
    <s v="OFF-LA-10001934"/>
    <x v="1"/>
    <x v="2"/>
    <s v="Avery 516"/>
    <n v="14.62"/>
    <n v="2"/>
    <n v="0"/>
    <n v="6.8713999999999995"/>
    <n v="0.47"/>
  </r>
  <r>
    <n v="688"/>
    <s v="CA-2011-157784"/>
    <x v="2"/>
    <x v="260"/>
    <d v="2011-07-08T00:00:00"/>
    <s v="First Class"/>
    <s v="MC-17845"/>
    <s v="Michael Chen"/>
    <x v="0"/>
    <s v="United States"/>
    <x v="25"/>
    <x v="35"/>
    <n v="39212"/>
    <x v="0"/>
    <s v="OFF-PA-10000304"/>
    <x v="1"/>
    <x v="10"/>
    <s v="Xerox 1995"/>
    <n v="19.440000000000001"/>
    <n v="3"/>
    <n v="0"/>
    <n v="9.3312000000000008"/>
    <n v="0.48000000000000004"/>
  </r>
  <r>
    <n v="689"/>
    <s v="CA-2014-161480"/>
    <x v="3"/>
    <x v="53"/>
    <d v="2014-12-30T00:00:00"/>
    <s v="Standard Class"/>
    <s v="RA-19285"/>
    <s v="Ralph Arnett"/>
    <x v="0"/>
    <s v="United States"/>
    <x v="20"/>
    <x v="15"/>
    <n v="10035"/>
    <x v="3"/>
    <s v="FUR-BO-10004015"/>
    <x v="0"/>
    <x v="0"/>
    <s v="Bush Andora Bookcase, Maple/Graphite Gray Finish"/>
    <n v="191.98400000000001"/>
    <n v="2"/>
    <n v="0.2"/>
    <n v="4.7995999999999768"/>
    <n v="2.4999999999999876E-2"/>
  </r>
  <r>
    <n v="690"/>
    <s v="US-2011-117135"/>
    <x v="2"/>
    <x v="261"/>
    <d v="2011-06-23T00:00:00"/>
    <s v="Second Class"/>
    <s v="NP-18325"/>
    <s v="Naresj Patel"/>
    <x v="0"/>
    <s v="United States"/>
    <x v="141"/>
    <x v="17"/>
    <n v="22980"/>
    <x v="0"/>
    <s v="FUR-FU-10004071"/>
    <x v="0"/>
    <x v="5"/>
    <s v="Luxo Professional Magnifying Clamp-On Fluorescent Lamps"/>
    <n v="104.01"/>
    <n v="1"/>
    <n v="0"/>
    <n v="14.561400000000006"/>
    <n v="0.14000000000000004"/>
  </r>
  <r>
    <n v="691"/>
    <s v="US-2011-117135"/>
    <x v="2"/>
    <x v="261"/>
    <d v="2011-06-23T00:00:00"/>
    <s v="Second Class"/>
    <s v="NP-18325"/>
    <s v="Naresj Patel"/>
    <x v="0"/>
    <s v="United States"/>
    <x v="141"/>
    <x v="17"/>
    <n v="22980"/>
    <x v="0"/>
    <s v="TEC-PH-10002033"/>
    <x v="2"/>
    <x v="7"/>
    <s v="Konftel 250 Conference phone - Charcoal black"/>
    <n v="284.82"/>
    <n v="1"/>
    <n v="0"/>
    <n v="74.053200000000004"/>
    <n v="0.26"/>
  </r>
  <r>
    <n v="692"/>
    <s v="US-2011-117135"/>
    <x v="2"/>
    <x v="261"/>
    <d v="2011-06-23T00:00:00"/>
    <s v="Second Class"/>
    <s v="NP-18325"/>
    <s v="Naresj Patel"/>
    <x v="0"/>
    <s v="United States"/>
    <x v="141"/>
    <x v="17"/>
    <n v="22980"/>
    <x v="0"/>
    <s v="OFF-ST-10002444"/>
    <x v="1"/>
    <x v="4"/>
    <s v="Recycled Eldon Regeneration Jumbo File"/>
    <n v="36.839999999999996"/>
    <n v="3"/>
    <n v="0"/>
    <n v="10.315199999999999"/>
    <n v="0.28000000000000003"/>
  </r>
  <r>
    <n v="693"/>
    <s v="CA-2012-131534"/>
    <x v="1"/>
    <x v="262"/>
    <d v="2012-04-02T00:00:00"/>
    <s v="Standard Class"/>
    <s v="AB-10165"/>
    <s v="Alan Barnes"/>
    <x v="0"/>
    <s v="United States"/>
    <x v="1"/>
    <x v="1"/>
    <n v="90036"/>
    <x v="1"/>
    <s v="TEC-AC-10002253"/>
    <x v="2"/>
    <x v="11"/>
    <s v="Imation Bio 8GB USB Flash Drive Imation Corp"/>
    <n v="166.24"/>
    <n v="1"/>
    <n v="0"/>
    <n v="24.936000000000007"/>
    <n v="0.15000000000000002"/>
  </r>
  <r>
    <n v="694"/>
    <s v="CA-2012-131534"/>
    <x v="1"/>
    <x v="262"/>
    <d v="2012-04-02T00:00:00"/>
    <s v="Standard Class"/>
    <s v="AB-10165"/>
    <s v="Alan Barnes"/>
    <x v="0"/>
    <s v="United States"/>
    <x v="1"/>
    <x v="1"/>
    <n v="90036"/>
    <x v="1"/>
    <s v="OFF-PA-10000743"/>
    <x v="1"/>
    <x v="10"/>
    <s v="Xerox 1977"/>
    <n v="33.4"/>
    <n v="5"/>
    <n v="0"/>
    <n v="16.032"/>
    <n v="0.48000000000000004"/>
  </r>
  <r>
    <n v="695"/>
    <s v="CA-2012-119291"/>
    <x v="1"/>
    <x v="263"/>
    <d v="2012-05-17T00:00:00"/>
    <s v="First Class"/>
    <s v="JO-15550"/>
    <s v="Jesus Ocampo"/>
    <x v="2"/>
    <s v="United States"/>
    <x v="142"/>
    <x v="9"/>
    <n v="19013"/>
    <x v="3"/>
    <s v="OFF-AR-10003373"/>
    <x v="1"/>
    <x v="6"/>
    <s v="Boston School Pro Electric Pencil Sharpener, 1670"/>
    <n v="198.27200000000002"/>
    <n v="8"/>
    <n v="0.2"/>
    <n v="17.34879999999999"/>
    <n v="8.7499999999999939E-2"/>
  </r>
  <r>
    <n v="696"/>
    <s v="CA-2012-119291"/>
    <x v="1"/>
    <x v="263"/>
    <d v="2012-05-17T00:00:00"/>
    <s v="First Class"/>
    <s v="JO-15550"/>
    <s v="Jesus Ocampo"/>
    <x v="2"/>
    <s v="United States"/>
    <x v="142"/>
    <x v="9"/>
    <n v="19013"/>
    <x v="3"/>
    <s v="OFF-LA-10002312"/>
    <x v="1"/>
    <x v="2"/>
    <s v="Avery 490"/>
    <n v="47.360000000000007"/>
    <n v="4"/>
    <n v="0.2"/>
    <n v="17.759999999999998"/>
    <n v="0.37499999999999989"/>
  </r>
  <r>
    <n v="697"/>
    <s v="CA-2012-119291"/>
    <x v="1"/>
    <x v="263"/>
    <d v="2012-05-17T00:00:00"/>
    <s v="First Class"/>
    <s v="JO-15550"/>
    <s v="Jesus Ocampo"/>
    <x v="2"/>
    <s v="United States"/>
    <x v="142"/>
    <x v="9"/>
    <n v="19013"/>
    <x v="3"/>
    <s v="OFF-EN-10000927"/>
    <x v="1"/>
    <x v="12"/>
    <s v="Jet-Pak Recycled Peel 'N' Seal Padded Mailers"/>
    <n v="200.98400000000004"/>
    <n v="7"/>
    <n v="0.2"/>
    <n v="62.807499999999976"/>
    <n v="0.31249999999999983"/>
  </r>
  <r>
    <n v="698"/>
    <s v="CA-2012-119291"/>
    <x v="1"/>
    <x v="263"/>
    <d v="2012-05-17T00:00:00"/>
    <s v="First Class"/>
    <s v="JO-15550"/>
    <s v="Jesus Ocampo"/>
    <x v="2"/>
    <s v="United States"/>
    <x v="142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n v="0.32499999999999996"/>
  </r>
  <r>
    <n v="699"/>
    <s v="CA-2012-119291"/>
    <x v="1"/>
    <x v="263"/>
    <d v="2012-05-17T00:00:00"/>
    <s v="First Class"/>
    <s v="JO-15550"/>
    <s v="Jesus Ocampo"/>
    <x v="2"/>
    <s v="United States"/>
    <x v="142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n v="0.3000000000000001"/>
  </r>
  <r>
    <n v="700"/>
    <s v="CA-2012-119291"/>
    <x v="1"/>
    <x v="263"/>
    <d v="2012-05-17T00:00:00"/>
    <s v="First Class"/>
    <s v="JO-15550"/>
    <s v="Jesus Ocampo"/>
    <x v="2"/>
    <s v="United States"/>
    <x v="142"/>
    <x v="9"/>
    <n v="19013"/>
    <x v="3"/>
    <s v="OFF-BI-10001575"/>
    <x v="1"/>
    <x v="8"/>
    <s v="GBC Linen Binding Covers"/>
    <n v="18.588000000000005"/>
    <n v="2"/>
    <n v="0.7"/>
    <n v="-13.6312"/>
    <n v="-0.73333333333333317"/>
  </r>
  <r>
    <n v="701"/>
    <s v="CA-2012-119291"/>
    <x v="1"/>
    <x v="263"/>
    <d v="2012-05-17T00:00:00"/>
    <s v="First Class"/>
    <s v="JO-15550"/>
    <s v="Jesus Ocampo"/>
    <x v="2"/>
    <s v="United States"/>
    <x v="142"/>
    <x v="9"/>
    <n v="19013"/>
    <x v="3"/>
    <s v="OFF-BI-10001982"/>
    <x v="1"/>
    <x v="8"/>
    <s v="Wilson Jones Custom Binder Spines &amp; Labels"/>
    <n v="4.8960000000000008"/>
    <n v="3"/>
    <n v="0.7"/>
    <n v="-3.4271999999999991"/>
    <n v="-0.69999999999999973"/>
  </r>
  <r>
    <n v="702"/>
    <s v="CA-2014-114552"/>
    <x v="3"/>
    <x v="264"/>
    <d v="2014-09-09T00:00:00"/>
    <s v="Standard Class"/>
    <s v="Dl-13600"/>
    <s v="Dorris liebe"/>
    <x v="1"/>
    <s v="United States"/>
    <x v="138"/>
    <x v="24"/>
    <n v="44105"/>
    <x v="3"/>
    <s v="FUR-FU-10002960"/>
    <x v="0"/>
    <x v="5"/>
    <s v="Eldon 200 Class Desk Accessories, Burgundy"/>
    <n v="15.072000000000003"/>
    <n v="3"/>
    <n v="0.2"/>
    <n v="4.1448"/>
    <n v="0.27499999999999997"/>
  </r>
  <r>
    <n v="703"/>
    <s v="CA-2013-163755"/>
    <x v="0"/>
    <x v="254"/>
    <d v="2013-11-09T00:00:00"/>
    <s v="Second Class"/>
    <s v="AS-10285"/>
    <s v="Alejandro Savely"/>
    <x v="1"/>
    <s v="United States"/>
    <x v="4"/>
    <x v="4"/>
    <n v="98103"/>
    <x v="1"/>
    <s v="FUR-FU-10003394"/>
    <x v="0"/>
    <x v="5"/>
    <s v="Tenex &quot;The Solids&quot; Textured Chair Mats"/>
    <n v="209.88"/>
    <n v="3"/>
    <n v="0"/>
    <n v="35.679599999999979"/>
    <n v="0.1699999999999999"/>
  </r>
  <r>
    <n v="704"/>
    <s v="CA-2012-142027"/>
    <x v="1"/>
    <x v="265"/>
    <d v="2012-04-14T00:00:00"/>
    <s v="Standard Class"/>
    <s v="JK-15370"/>
    <s v="Jay Kimmel"/>
    <x v="0"/>
    <s v="United States"/>
    <x v="85"/>
    <x v="1"/>
    <n v="90805"/>
    <x v="1"/>
    <s v="FUR-TA-10002774"/>
    <x v="0"/>
    <x v="3"/>
    <s v="Laminate Occasional Tables"/>
    <n v="369.91200000000003"/>
    <n v="3"/>
    <n v="0.2"/>
    <n v="-13.871700000000047"/>
    <n v="-3.7500000000000124E-2"/>
  </r>
  <r>
    <n v="705"/>
    <s v="CA-2011-138527"/>
    <x v="2"/>
    <x v="171"/>
    <d v="2011-09-17T00:00:00"/>
    <s v="Standard Class"/>
    <s v="BN-11470"/>
    <s v="Brad Norvell"/>
    <x v="1"/>
    <s v="United States"/>
    <x v="143"/>
    <x v="3"/>
    <n v="27511"/>
    <x v="0"/>
    <s v="OFF-PA-10001800"/>
    <x v="1"/>
    <x v="10"/>
    <s v="Xerox 220"/>
    <n v="10.368000000000002"/>
    <n v="2"/>
    <n v="0.2"/>
    <n v="3.6288"/>
    <n v="0.34999999999999992"/>
  </r>
  <r>
    <n v="706"/>
    <s v="CA-2011-138527"/>
    <x v="2"/>
    <x v="171"/>
    <d v="2011-09-17T00:00:00"/>
    <s v="Standard Class"/>
    <s v="BN-11470"/>
    <s v="Brad Norvell"/>
    <x v="1"/>
    <s v="United States"/>
    <x v="143"/>
    <x v="3"/>
    <n v="27511"/>
    <x v="0"/>
    <s v="OFF-AP-10001469"/>
    <x v="1"/>
    <x v="9"/>
    <s v="Fellowes 8 Outlet Superior Workstation Surge Protector"/>
    <n v="166.84"/>
    <n v="5"/>
    <n v="0.2"/>
    <n v="18.769499999999987"/>
    <n v="0.11249999999999992"/>
  </r>
  <r>
    <n v="707"/>
    <s v="CA-2011-138527"/>
    <x v="2"/>
    <x v="171"/>
    <d v="2011-09-17T00:00:00"/>
    <s v="Standard Class"/>
    <s v="BN-11470"/>
    <s v="Brad Norvell"/>
    <x v="1"/>
    <s v="United States"/>
    <x v="143"/>
    <x v="3"/>
    <n v="27511"/>
    <x v="0"/>
    <s v="TEC-AC-10002399"/>
    <x v="2"/>
    <x v="11"/>
    <s v="SanDisk Cruzer 32 GB USB Flash Drive"/>
    <n v="15.216000000000001"/>
    <n v="1"/>
    <n v="0.2"/>
    <n v="2.2823999999999991"/>
    <n v="0.14999999999999994"/>
  </r>
  <r>
    <n v="708"/>
    <s v="CA-2011-112158"/>
    <x v="2"/>
    <x v="266"/>
    <d v="2011-12-04T00:00:00"/>
    <s v="First Class"/>
    <s v="DP-13165"/>
    <s v="David Philippe"/>
    <x v="0"/>
    <s v="United States"/>
    <x v="20"/>
    <x v="15"/>
    <n v="10035"/>
    <x v="3"/>
    <s v="TEC-AC-10003628"/>
    <x v="2"/>
    <x v="11"/>
    <s v="Logitech 910-002974 M325 Wireless Mouse for Web Scrolling"/>
    <n v="119.96"/>
    <n v="4"/>
    <n v="0"/>
    <n v="52.78240000000001"/>
    <n v="0.44000000000000011"/>
  </r>
  <r>
    <n v="709"/>
    <s v="CA-2011-112158"/>
    <x v="2"/>
    <x v="266"/>
    <d v="2011-12-04T00:00:00"/>
    <s v="First Class"/>
    <s v="DP-13165"/>
    <s v="David Philippe"/>
    <x v="0"/>
    <s v="United States"/>
    <x v="20"/>
    <x v="15"/>
    <n v="10035"/>
    <x v="3"/>
    <s v="FUR-BO-10003272"/>
    <x v="0"/>
    <x v="0"/>
    <s v="O'Sullivan Living Dimensions 5-Shelf Bookcases"/>
    <n v="883.92"/>
    <n v="5"/>
    <n v="0.2"/>
    <n v="-110.49000000000007"/>
    <n v="-0.12500000000000008"/>
  </r>
  <r>
    <n v="710"/>
    <s v="CA-2011-112158"/>
    <x v="2"/>
    <x v="266"/>
    <d v="2011-12-04T00:00:00"/>
    <s v="First Class"/>
    <s v="DP-13165"/>
    <s v="David Philippe"/>
    <x v="0"/>
    <s v="United States"/>
    <x v="20"/>
    <x v="15"/>
    <n v="10035"/>
    <x v="3"/>
    <s v="OFF-BI-10000050"/>
    <x v="1"/>
    <x v="8"/>
    <s v="Angle-D Binders with Locking Rings, Label Holders"/>
    <n v="46.72"/>
    <n v="8"/>
    <n v="0.2"/>
    <n v="15.767999999999997"/>
    <n v="0.33749999999999997"/>
  </r>
  <r>
    <n v="711"/>
    <s v="CA-2011-113887"/>
    <x v="2"/>
    <x v="267"/>
    <d v="2011-04-07T00:00:00"/>
    <s v="First Class"/>
    <s v="TH-21550"/>
    <s v="Tracy Hopkins"/>
    <x v="2"/>
    <s v="United States"/>
    <x v="20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n v="0.48"/>
  </r>
  <r>
    <n v="712"/>
    <s v="CA-2014-146136"/>
    <x v="3"/>
    <x v="213"/>
    <d v="2014-09-08T00:00:00"/>
    <s v="Standard Class"/>
    <s v="AP-10915"/>
    <s v="Arthur Prichep"/>
    <x v="0"/>
    <s v="United States"/>
    <x v="144"/>
    <x v="2"/>
    <n v="32137"/>
    <x v="0"/>
    <s v="OFF-EN-10001219"/>
    <x v="1"/>
    <x v="12"/>
    <s v="#10- 4 1/8&quot; x 9 1/2&quot; Security-Tint Envelopes"/>
    <n v="24.448"/>
    <n v="4"/>
    <n v="0.2"/>
    <n v="8.8623999999999992"/>
    <n v="0.36249999999999993"/>
  </r>
  <r>
    <n v="713"/>
    <s v="US-2014-100048"/>
    <x v="3"/>
    <x v="240"/>
    <d v="2014-05-25T00:00:00"/>
    <s v="Standard Class"/>
    <s v="RS-19765"/>
    <s v="Roland Schwarz"/>
    <x v="1"/>
    <s v="United States"/>
    <x v="145"/>
    <x v="15"/>
    <n v="10550"/>
    <x v="3"/>
    <s v="OFF-AP-10001154"/>
    <x v="1"/>
    <x v="9"/>
    <s v="Bionaire Personal Warm Mist Humidifier/Vaporizer"/>
    <n v="281.34000000000003"/>
    <n v="6"/>
    <n v="0"/>
    <n v="109.72260000000001"/>
    <n v="0.39"/>
  </r>
  <r>
    <n v="714"/>
    <s v="US-2014-100048"/>
    <x v="3"/>
    <x v="240"/>
    <d v="2014-05-25T00:00:00"/>
    <s v="Standard Class"/>
    <s v="RS-19765"/>
    <s v="Roland Schwarz"/>
    <x v="1"/>
    <s v="United States"/>
    <x v="145"/>
    <x v="15"/>
    <n v="10550"/>
    <x v="3"/>
    <s v="TEC-PH-10003012"/>
    <x v="2"/>
    <x v="7"/>
    <s v="Nortel Meridian M3904 Professional Digital phone"/>
    <n v="307.98"/>
    <n v="2"/>
    <n v="0"/>
    <n v="89.314199999999971"/>
    <n v="0.28999999999999987"/>
  </r>
  <r>
    <n v="715"/>
    <s v="US-2014-100048"/>
    <x v="3"/>
    <x v="240"/>
    <d v="2014-05-25T00:00:00"/>
    <s v="Standard Class"/>
    <s v="RS-19765"/>
    <s v="Roland Schwarz"/>
    <x v="1"/>
    <s v="United States"/>
    <x v="145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n v="0.38000000000000006"/>
  </r>
  <r>
    <n v="716"/>
    <s v="CA-2011-153150"/>
    <x v="2"/>
    <x v="268"/>
    <d v="2011-07-06T00:00:00"/>
    <s v="Second Class"/>
    <s v="Dl-13600"/>
    <s v="Dorris liebe"/>
    <x v="1"/>
    <s v="United States"/>
    <x v="4"/>
    <x v="4"/>
    <n v="98105"/>
    <x v="1"/>
    <s v="OFF-BI-10003355"/>
    <x v="1"/>
    <x v="8"/>
    <s v="Cardinal Holdit Business Card Pockets"/>
    <n v="19.920000000000002"/>
    <n v="5"/>
    <n v="0.2"/>
    <n v="6.9719999999999995"/>
    <n v="0.34999999999999992"/>
  </r>
  <r>
    <n v="717"/>
    <s v="CA-2011-130092"/>
    <x v="2"/>
    <x v="269"/>
    <d v="2011-01-15T00:00:00"/>
    <s v="First Class"/>
    <s v="SV-20365"/>
    <s v="Seth Vernon"/>
    <x v="0"/>
    <s v="United States"/>
    <x v="18"/>
    <x v="13"/>
    <n v="19901"/>
    <x v="3"/>
    <s v="FUR-FU-10000010"/>
    <x v="0"/>
    <x v="5"/>
    <s v="DAX Value U-Channel Document Frames, Easel Back"/>
    <n v="9.94"/>
    <n v="2"/>
    <n v="0"/>
    <n v="3.0813999999999995"/>
    <n v="0.30999999999999994"/>
  </r>
  <r>
    <n v="718"/>
    <s v="CA-2014-108910"/>
    <x v="3"/>
    <x v="241"/>
    <d v="2014-09-30T00:00:00"/>
    <s v="Standard Class"/>
    <s v="KC-16540"/>
    <s v="Kelly Collister"/>
    <x v="0"/>
    <s v="United States"/>
    <x v="46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n v="0.2375000000000001"/>
  </r>
  <r>
    <n v="719"/>
    <s v="CA-2011-104472"/>
    <x v="2"/>
    <x v="270"/>
    <d v="2011-06-07T00:00:00"/>
    <s v="Standard Class"/>
    <s v="CK-12325"/>
    <s v="Christine Kargatis"/>
    <x v="2"/>
    <s v="United States"/>
    <x v="11"/>
    <x v="7"/>
    <n v="84057"/>
    <x v="1"/>
    <s v="OFF-BI-10001658"/>
    <x v="1"/>
    <x v="8"/>
    <s v="GBC Standard Therm-A-Bind Covers"/>
    <n v="59.808000000000007"/>
    <n v="3"/>
    <n v="0.2"/>
    <n v="19.4376"/>
    <n v="0.32499999999999996"/>
  </r>
  <r>
    <n v="720"/>
    <s v="CA-2011-104472"/>
    <x v="2"/>
    <x v="270"/>
    <d v="2011-06-07T00:00:00"/>
    <s v="Standard Class"/>
    <s v="CK-12325"/>
    <s v="Christine Kargatis"/>
    <x v="2"/>
    <s v="United States"/>
    <x v="11"/>
    <x v="7"/>
    <n v="84057"/>
    <x v="1"/>
    <s v="FUR-FU-10000246"/>
    <x v="0"/>
    <x v="5"/>
    <s v="Aluminum Document Frame"/>
    <n v="73.320000000000007"/>
    <n v="6"/>
    <n v="0"/>
    <n v="21.995999999999992"/>
    <n v="0.29999999999999988"/>
  </r>
  <r>
    <n v="721"/>
    <s v="CA-2013-112942"/>
    <x v="0"/>
    <x v="271"/>
    <d v="2013-02-18T00:00:00"/>
    <s v="Standard Class"/>
    <s v="RD-19810"/>
    <s v="Ross DeVincentis"/>
    <x v="2"/>
    <s v="United States"/>
    <x v="1"/>
    <x v="1"/>
    <n v="90045"/>
    <x v="1"/>
    <s v="OFF-PA-10004092"/>
    <x v="1"/>
    <x v="10"/>
    <s v="Tops Green Bar Computer Printout Paper"/>
    <n v="146.82"/>
    <n v="3"/>
    <n v="0"/>
    <n v="73.41"/>
    <n v="0.5"/>
  </r>
  <r>
    <n v="722"/>
    <s v="CA-2013-142335"/>
    <x v="0"/>
    <x v="272"/>
    <d v="2013-12-20T00:00:00"/>
    <s v="Standard Class"/>
    <s v="MP-17965"/>
    <s v="Michael Paige"/>
    <x v="1"/>
    <s v="United States"/>
    <x v="66"/>
    <x v="12"/>
    <n v="48205"/>
    <x v="2"/>
    <s v="FUR-TA-10000198"/>
    <x v="0"/>
    <x v="3"/>
    <s v="Chromcraft Bull-Nose Wood Oval Conference Tables &amp; Bases"/>
    <n v="1652.94"/>
    <n v="3"/>
    <n v="0"/>
    <n v="231.41160000000002"/>
    <n v="0.14000000000000001"/>
  </r>
  <r>
    <n v="723"/>
    <s v="CA-2013-142335"/>
    <x v="0"/>
    <x v="272"/>
    <d v="2013-12-20T00:00:00"/>
    <s v="Standard Class"/>
    <s v="MP-17965"/>
    <s v="Michael Paige"/>
    <x v="1"/>
    <s v="United States"/>
    <x v="66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n v="0.26999999999999996"/>
  </r>
  <r>
    <n v="724"/>
    <s v="CA-2011-117429"/>
    <x v="2"/>
    <x v="273"/>
    <d v="2011-10-13T00:00:00"/>
    <s v="Standard Class"/>
    <s v="MR-17545"/>
    <s v="Mathew Reese"/>
    <x v="2"/>
    <s v="United States"/>
    <x v="10"/>
    <x v="9"/>
    <n v="19140"/>
    <x v="3"/>
    <s v="FUR-FU-10000222"/>
    <x v="0"/>
    <x v="5"/>
    <s v="Seth Thomas 16&quot; Steel Case Clock"/>
    <n v="129.91999999999999"/>
    <n v="5"/>
    <n v="0.2"/>
    <n v="21.112000000000002"/>
    <n v="0.16250000000000003"/>
  </r>
  <r>
    <n v="725"/>
    <s v="CA-2013-114713"/>
    <x v="0"/>
    <x v="274"/>
    <d v="2013-07-13T00:00:00"/>
    <s v="Standard Class"/>
    <s v="SC-20695"/>
    <s v="Steve Chapman"/>
    <x v="1"/>
    <s v="United States"/>
    <x v="146"/>
    <x v="2"/>
    <n v="33012"/>
    <x v="0"/>
    <s v="OFF-SU-10004664"/>
    <x v="1"/>
    <x v="14"/>
    <s v="Acme Softgrip Scissors"/>
    <n v="45.584000000000003"/>
    <n v="7"/>
    <n v="0.2"/>
    <n v="5.1281999999999996"/>
    <n v="0.11249999999999999"/>
  </r>
  <r>
    <n v="726"/>
    <s v="CA-2014-144113"/>
    <x v="3"/>
    <x v="118"/>
    <d v="2014-09-21T00:00:00"/>
    <s v="Standard Class"/>
    <s v="JF-15355"/>
    <s v="Jay Fein"/>
    <x v="0"/>
    <s v="United States"/>
    <x v="89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n v="0.36249999999999999"/>
  </r>
  <r>
    <n v="727"/>
    <s v="CA-2014-144113"/>
    <x v="3"/>
    <x v="118"/>
    <d v="2014-09-21T00:00:00"/>
    <s v="Standard Class"/>
    <s v="JF-15355"/>
    <s v="Jay Fein"/>
    <x v="0"/>
    <s v="United States"/>
    <x v="89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n v="0.10000000000000003"/>
  </r>
  <r>
    <n v="728"/>
    <s v="US-2013-150861"/>
    <x v="0"/>
    <x v="275"/>
    <d v="2013-12-07T00:00:00"/>
    <s v="First Class"/>
    <s v="EG-13900"/>
    <s v="Emily Grady"/>
    <x v="0"/>
    <s v="United States"/>
    <x v="147"/>
    <x v="15"/>
    <n v="11572"/>
    <x v="3"/>
    <s v="OFF-PA-10001954"/>
    <x v="1"/>
    <x v="10"/>
    <s v="Xerox 1964"/>
    <n v="182.72"/>
    <n v="8"/>
    <n v="0"/>
    <n v="84.051199999999994"/>
    <n v="0.45999999999999996"/>
  </r>
  <r>
    <n v="729"/>
    <s v="US-2013-150861"/>
    <x v="0"/>
    <x v="275"/>
    <d v="2013-12-07T00:00:00"/>
    <s v="First Class"/>
    <s v="EG-13900"/>
    <s v="Emily Grady"/>
    <x v="0"/>
    <s v="United States"/>
    <x v="147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n v="-0.38333333333333347"/>
  </r>
  <r>
    <n v="730"/>
    <s v="US-2013-150861"/>
    <x v="0"/>
    <x v="275"/>
    <d v="2013-12-07T00:00:00"/>
    <s v="First Class"/>
    <s v="EG-13900"/>
    <s v="Emily Grady"/>
    <x v="0"/>
    <s v="United States"/>
    <x v="147"/>
    <x v="15"/>
    <n v="11572"/>
    <x v="3"/>
    <s v="OFF-ST-10004634"/>
    <x v="1"/>
    <x v="4"/>
    <s v="Personal Folder Holder, Ebony"/>
    <n v="33.630000000000003"/>
    <n v="3"/>
    <n v="0"/>
    <n v="10.088999999999999"/>
    <n v="0.29999999999999993"/>
  </r>
  <r>
    <n v="731"/>
    <s v="US-2013-150861"/>
    <x v="0"/>
    <x v="275"/>
    <d v="2013-12-07T00:00:00"/>
    <s v="First Class"/>
    <s v="EG-13900"/>
    <s v="Emily Grady"/>
    <x v="0"/>
    <s v="United States"/>
    <x v="147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n v="0.18888888888888891"/>
  </r>
  <r>
    <n v="732"/>
    <s v="US-2013-150861"/>
    <x v="0"/>
    <x v="275"/>
    <d v="2013-12-07T00:00:00"/>
    <s v="First Class"/>
    <s v="EG-13900"/>
    <s v="Emily Grady"/>
    <x v="0"/>
    <s v="United States"/>
    <x v="147"/>
    <x v="15"/>
    <n v="11572"/>
    <x v="3"/>
    <s v="OFF-LA-10001317"/>
    <x v="1"/>
    <x v="2"/>
    <s v="Avery 520"/>
    <n v="6.3"/>
    <n v="2"/>
    <n v="0"/>
    <n v="3.024"/>
    <n v="0.48000000000000004"/>
  </r>
  <r>
    <n v="733"/>
    <s v="CA-2014-131954"/>
    <x v="3"/>
    <x v="276"/>
    <d v="2014-01-26T00:00:00"/>
    <s v="Standard Class"/>
    <s v="DS-13030"/>
    <s v="Darrin Sayre"/>
    <x v="2"/>
    <s v="United States"/>
    <x v="4"/>
    <x v="4"/>
    <n v="98115"/>
    <x v="1"/>
    <s v="OFF-ST-10000736"/>
    <x v="1"/>
    <x v="4"/>
    <s v="Carina Double Wide Media Storage Towers in Natural &amp; Black"/>
    <n v="242.94"/>
    <n v="3"/>
    <n v="0"/>
    <n v="9.7175999999999902"/>
    <n v="3.9999999999999959E-2"/>
  </r>
  <r>
    <n v="734"/>
    <s v="CA-2014-131954"/>
    <x v="3"/>
    <x v="276"/>
    <d v="2014-01-26T00:00:00"/>
    <s v="Standard Class"/>
    <s v="DS-13030"/>
    <s v="Darrin Sayre"/>
    <x v="2"/>
    <s v="United States"/>
    <x v="4"/>
    <x v="4"/>
    <n v="98115"/>
    <x v="1"/>
    <s v="TEC-AC-10003610"/>
    <x v="2"/>
    <x v="11"/>
    <s v="Logitech Illuminated - Keyboard"/>
    <n v="179.97"/>
    <n v="3"/>
    <n v="0"/>
    <n v="86.385600000000011"/>
    <n v="0.48000000000000004"/>
  </r>
  <r>
    <n v="735"/>
    <s v="CA-2014-131954"/>
    <x v="3"/>
    <x v="276"/>
    <d v="2014-01-26T00:00:00"/>
    <s v="Standard Class"/>
    <s v="DS-13030"/>
    <s v="Darrin Sayre"/>
    <x v="2"/>
    <s v="United States"/>
    <x v="4"/>
    <x v="4"/>
    <n v="98115"/>
    <x v="1"/>
    <s v="OFF-BI-10003982"/>
    <x v="1"/>
    <x v="8"/>
    <s v="Wilson Jones Century Plastic Molded Ring Binders"/>
    <n v="99.695999999999998"/>
    <n v="6"/>
    <n v="0.2"/>
    <n v="33.647399999999998"/>
    <n v="0.33749999999999997"/>
  </r>
  <r>
    <n v="736"/>
    <s v="CA-2014-131954"/>
    <x v="3"/>
    <x v="276"/>
    <d v="2014-01-26T00:00:00"/>
    <s v="Standard Class"/>
    <s v="DS-13030"/>
    <s v="Darrin Sayre"/>
    <x v="2"/>
    <s v="United States"/>
    <x v="4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n v="0.3374999999999998"/>
  </r>
  <r>
    <n v="737"/>
    <s v="CA-2014-131954"/>
    <x v="3"/>
    <x v="276"/>
    <d v="2014-01-26T00:00:00"/>
    <s v="Standard Class"/>
    <s v="DS-13030"/>
    <s v="Darrin Sayre"/>
    <x v="2"/>
    <s v="United States"/>
    <x v="4"/>
    <x v="4"/>
    <n v="98115"/>
    <x v="1"/>
    <s v="FUR-BO-10001619"/>
    <x v="0"/>
    <x v="0"/>
    <s v="O'Sullivan Cherrywood Estates Traditional Bookcase"/>
    <n v="84.98"/>
    <n v="1"/>
    <n v="0"/>
    <n v="18.695599999999999"/>
    <n v="0.21999999999999997"/>
  </r>
  <r>
    <n v="738"/>
    <s v="CA-2014-131954"/>
    <x v="3"/>
    <x v="276"/>
    <d v="2014-01-26T00:00:00"/>
    <s v="Standard Class"/>
    <s v="DS-13030"/>
    <s v="Darrin Sayre"/>
    <x v="2"/>
    <s v="United States"/>
    <x v="4"/>
    <x v="4"/>
    <n v="98115"/>
    <x v="1"/>
    <s v="OFF-BI-10000138"/>
    <x v="1"/>
    <x v="8"/>
    <s v="Acco Translucent Poly Ring Binders"/>
    <n v="18.72"/>
    <n v="5"/>
    <n v="0.2"/>
    <n v="6.5519999999999996"/>
    <n v="0.35"/>
  </r>
  <r>
    <n v="739"/>
    <s v="CA-2011-132500"/>
    <x v="2"/>
    <x v="78"/>
    <d v="2011-09-12T00:00:00"/>
    <s v="Standard Class"/>
    <s v="GZ-14470"/>
    <s v="Gary Zandusky"/>
    <x v="0"/>
    <s v="United States"/>
    <x v="8"/>
    <x v="1"/>
    <n v="94110"/>
    <x v="1"/>
    <s v="TEC-AC-10001383"/>
    <x v="2"/>
    <x v="11"/>
    <s v="Logitech Wireless Touch Keyboard K400"/>
    <n v="49.98"/>
    <n v="2"/>
    <n v="0"/>
    <n v="8.4965999999999937"/>
    <n v="0.16999999999999987"/>
  </r>
  <r>
    <n v="740"/>
    <s v="CA-2011-112326"/>
    <x v="2"/>
    <x v="277"/>
    <d v="2011-01-09T00:00:00"/>
    <s v="Standard Class"/>
    <s v="PO-19195"/>
    <s v="Phillina Ober"/>
    <x v="2"/>
    <s v="United States"/>
    <x v="14"/>
    <x v="10"/>
    <n v="60540"/>
    <x v="2"/>
    <s v="OFF-LA-10003223"/>
    <x v="1"/>
    <x v="2"/>
    <s v="Avery 508"/>
    <n v="11.784000000000001"/>
    <n v="3"/>
    <n v="0.2"/>
    <n v="4.2716999999999992"/>
    <n v="0.36249999999999993"/>
  </r>
  <r>
    <n v="741"/>
    <s v="CA-2011-112326"/>
    <x v="2"/>
    <x v="277"/>
    <d v="2011-01-09T00:00:00"/>
    <s v="Standard Class"/>
    <s v="PO-19195"/>
    <s v="Phillina Ober"/>
    <x v="2"/>
    <s v="United States"/>
    <x v="14"/>
    <x v="10"/>
    <n v="60540"/>
    <x v="2"/>
    <s v="OFF-ST-10002743"/>
    <x v="1"/>
    <x v="4"/>
    <s v="SAFCO Boltless Steel Shelving"/>
    <n v="272.73599999999999"/>
    <n v="3"/>
    <n v="0.2"/>
    <n v="-64.774800000000013"/>
    <n v="-0.23750000000000004"/>
  </r>
  <r>
    <n v="742"/>
    <s v="CA-2011-112326"/>
    <x v="2"/>
    <x v="277"/>
    <d v="2011-01-09T00:00:00"/>
    <s v="Standard Class"/>
    <s v="PO-19195"/>
    <s v="Phillina Ober"/>
    <x v="2"/>
    <s v="United States"/>
    <x v="14"/>
    <x v="10"/>
    <n v="60540"/>
    <x v="2"/>
    <s v="OFF-BI-10004094"/>
    <x v="1"/>
    <x v="8"/>
    <s v="GBC Standard Plastic Binding Systems Combs"/>
    <n v="3.5399999999999991"/>
    <n v="2"/>
    <n v="0.8"/>
    <n v="-5.4870000000000001"/>
    <n v="-1.5500000000000005"/>
  </r>
  <r>
    <n v="743"/>
    <s v="US-2013-146710"/>
    <x v="0"/>
    <x v="278"/>
    <d v="2013-09-02T00:00:00"/>
    <s v="Standard Class"/>
    <s v="SS-20875"/>
    <s v="Sung Shariari"/>
    <x v="0"/>
    <s v="United States"/>
    <x v="61"/>
    <x v="5"/>
    <n v="75220"/>
    <x v="2"/>
    <s v="OFF-SU-10004498"/>
    <x v="1"/>
    <x v="14"/>
    <s v="Martin-Yale Premier Letter Opener"/>
    <n v="51.52000000000001"/>
    <n v="5"/>
    <n v="0.2"/>
    <n v="-10.948000000000002"/>
    <n v="-0.21249999999999999"/>
  </r>
  <r>
    <n v="744"/>
    <s v="US-2013-146710"/>
    <x v="0"/>
    <x v="278"/>
    <d v="2013-09-02T00:00:00"/>
    <s v="Standard Class"/>
    <s v="SS-20875"/>
    <s v="Sung Shariari"/>
    <x v="0"/>
    <s v="United States"/>
    <x v="61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n v="0.3249999999999999"/>
  </r>
  <r>
    <n v="745"/>
    <s v="US-2013-146710"/>
    <x v="0"/>
    <x v="278"/>
    <d v="2013-09-02T00:00:00"/>
    <s v="Standard Class"/>
    <s v="SS-20875"/>
    <s v="Sung Shariari"/>
    <x v="0"/>
    <s v="United States"/>
    <x v="61"/>
    <x v="5"/>
    <n v="75220"/>
    <x v="2"/>
    <s v="OFF-PA-10004971"/>
    <x v="1"/>
    <x v="10"/>
    <s v="Xerox 196"/>
    <n v="4.6240000000000006"/>
    <n v="1"/>
    <n v="0.2"/>
    <n v="1.6762000000000001"/>
    <n v="0.36249999999999999"/>
  </r>
  <r>
    <n v="746"/>
    <s v="US-2013-146710"/>
    <x v="0"/>
    <x v="278"/>
    <d v="2013-09-02T00:00:00"/>
    <s v="Standard Class"/>
    <s v="SS-20875"/>
    <s v="Sung Shariari"/>
    <x v="0"/>
    <s v="United States"/>
    <x v="61"/>
    <x v="5"/>
    <n v="75220"/>
    <x v="2"/>
    <s v="OFF-SU-10004261"/>
    <x v="1"/>
    <x v="14"/>
    <s v="Fiskars 8&quot; Scissors, 2/Pack"/>
    <n v="55.167999999999999"/>
    <n v="4"/>
    <n v="0.2"/>
    <n v="6.2063999999999897"/>
    <n v="0.11249999999999981"/>
  </r>
  <r>
    <n v="747"/>
    <s v="CA-2011-124429"/>
    <x v="2"/>
    <x v="279"/>
    <d v="2011-05-27T00:00:00"/>
    <s v="Same Day"/>
    <s v="MH-17785"/>
    <s v="Maya Herman"/>
    <x v="1"/>
    <s v="United States"/>
    <x v="70"/>
    <x v="1"/>
    <n v="92105"/>
    <x v="1"/>
    <s v="FUR-TA-10002607"/>
    <x v="0"/>
    <x v="3"/>
    <s v="KI Conference Tables"/>
    <n v="567.12"/>
    <n v="10"/>
    <n v="0.2"/>
    <n v="-28.355999999999952"/>
    <n v="-4.9999999999999913E-2"/>
  </r>
  <r>
    <n v="748"/>
    <s v="CA-2011-124429"/>
    <x v="2"/>
    <x v="279"/>
    <d v="2011-05-27T00:00:00"/>
    <s v="Same Day"/>
    <s v="MH-17785"/>
    <s v="Maya Herman"/>
    <x v="1"/>
    <s v="United States"/>
    <x v="70"/>
    <x v="1"/>
    <n v="92105"/>
    <x v="1"/>
    <s v="OFF-ST-10001809"/>
    <x v="1"/>
    <x v="4"/>
    <s v="Fellowes Officeware Wire Shelving"/>
    <n v="359.32"/>
    <n v="4"/>
    <n v="0"/>
    <n v="7.1863999999999919"/>
    <n v="1.9999999999999976E-2"/>
  </r>
  <r>
    <n v="749"/>
    <s v="CA-2013-150889"/>
    <x v="0"/>
    <x v="231"/>
    <d v="2013-03-23T00:00:00"/>
    <s v="Second Class"/>
    <s v="PB-19105"/>
    <s v="Peter Bühler"/>
    <x v="0"/>
    <s v="United States"/>
    <x v="148"/>
    <x v="10"/>
    <n v="60201"/>
    <x v="2"/>
    <s v="TEC-PH-10000004"/>
    <x v="2"/>
    <x v="7"/>
    <s v="Belkin iPhone and iPad Lightning Cable"/>
    <n v="11.992000000000001"/>
    <n v="1"/>
    <n v="0.2"/>
    <n v="0.89939999999999909"/>
    <n v="7.4999999999999914E-2"/>
  </r>
  <r>
    <n v="750"/>
    <s v="CA-2014-126074"/>
    <x v="3"/>
    <x v="280"/>
    <d v="2014-10-07T00:00:00"/>
    <s v="Standard Class"/>
    <s v="RF-19735"/>
    <s v="Roland Fjeld"/>
    <x v="0"/>
    <s v="United States"/>
    <x v="149"/>
    <x v="12"/>
    <n v="48183"/>
    <x v="2"/>
    <s v="OFF-BI-10003638"/>
    <x v="1"/>
    <x v="8"/>
    <s v="GBC Durable Plastic Covers"/>
    <n v="58.050000000000004"/>
    <n v="3"/>
    <n v="0"/>
    <n v="26.702999999999999"/>
    <n v="0.45999999999999996"/>
  </r>
  <r>
    <n v="751"/>
    <s v="CA-2014-126074"/>
    <x v="3"/>
    <x v="280"/>
    <d v="2014-10-07T00:00:00"/>
    <s v="Standard Class"/>
    <s v="RF-19735"/>
    <s v="Roland Fjeld"/>
    <x v="0"/>
    <s v="United States"/>
    <x v="149"/>
    <x v="12"/>
    <n v="48183"/>
    <x v="2"/>
    <s v="FUR-FU-10003577"/>
    <x v="0"/>
    <x v="5"/>
    <s v="Nu-Dell Leatherette Frames"/>
    <n v="157.74"/>
    <n v="11"/>
    <n v="0"/>
    <n v="56.7864"/>
    <n v="0.36"/>
  </r>
  <r>
    <n v="752"/>
    <s v="CA-2014-126074"/>
    <x v="3"/>
    <x v="280"/>
    <d v="2014-10-07T00:00:00"/>
    <s v="Standard Class"/>
    <s v="RF-19735"/>
    <s v="Roland Fjeld"/>
    <x v="0"/>
    <s v="United States"/>
    <x v="149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n v="0.4"/>
  </r>
  <r>
    <n v="753"/>
    <s v="CA-2014-126074"/>
    <x v="3"/>
    <x v="280"/>
    <d v="2014-10-07T00:00:00"/>
    <s v="Standard Class"/>
    <s v="RF-19735"/>
    <s v="Roland Fjeld"/>
    <x v="0"/>
    <s v="United States"/>
    <x v="149"/>
    <x v="12"/>
    <n v="48183"/>
    <x v="2"/>
    <s v="OFF-BI-10000546"/>
    <x v="1"/>
    <x v="8"/>
    <s v="Avery Durable Binders"/>
    <n v="2.88"/>
    <n v="1"/>
    <n v="0"/>
    <n v="1.4112"/>
    <n v="0.49000000000000005"/>
  </r>
  <r>
    <n v="754"/>
    <s v="CA-2013-110499"/>
    <x v="0"/>
    <x v="281"/>
    <d v="2013-04-10T00:00:00"/>
    <s v="First Class"/>
    <s v="YC-21895"/>
    <s v="Yoseph Carroll"/>
    <x v="1"/>
    <s v="United States"/>
    <x v="8"/>
    <x v="1"/>
    <n v="94110"/>
    <x v="1"/>
    <s v="TEC-CO-10002095"/>
    <x v="2"/>
    <x v="16"/>
    <s v="Hewlett Packard 610 Color Digital Copier / Printer"/>
    <n v="1199.9760000000001"/>
    <n v="3"/>
    <n v="0.2"/>
    <n v="374.99249999999995"/>
    <n v="0.31249999999999994"/>
  </r>
  <r>
    <n v="755"/>
    <s v="CA-2012-135272"/>
    <x v="1"/>
    <x v="214"/>
    <d v="2012-12-12T00:00:00"/>
    <s v="Standard Class"/>
    <s v="MS-17830"/>
    <s v="Melanie Seite"/>
    <x v="0"/>
    <s v="United States"/>
    <x v="1"/>
    <x v="1"/>
    <n v="90036"/>
    <x v="1"/>
    <s v="FUR-FU-10002759"/>
    <x v="0"/>
    <x v="5"/>
    <s v="12-1/2 Diameter Round Wall Clock"/>
    <n v="79.92"/>
    <n v="4"/>
    <n v="0"/>
    <n v="28.7712"/>
    <n v="0.36"/>
  </r>
  <r>
    <n v="756"/>
    <s v="CA-2013-140928"/>
    <x v="0"/>
    <x v="31"/>
    <d v="2013-09-23T00:00:00"/>
    <s v="Standard Class"/>
    <s v="NB-18655"/>
    <s v="Nona Balk"/>
    <x v="1"/>
    <s v="United States"/>
    <x v="108"/>
    <x v="2"/>
    <n v="32216"/>
    <x v="0"/>
    <s v="FUR-TA-10001095"/>
    <x v="0"/>
    <x v="3"/>
    <s v="Chromcraft Round Conference Tables"/>
    <n v="383.43799999999999"/>
    <n v="4"/>
    <n v="0.45"/>
    <n v="-167.3184"/>
    <n v="-0.43636363636363634"/>
  </r>
  <r>
    <n v="757"/>
    <s v="CA-2011-106803"/>
    <x v="2"/>
    <x v="282"/>
    <d v="2012-01-02T00:00:00"/>
    <s v="Standard Class"/>
    <s v="DC-13285"/>
    <s v="Debra Catini"/>
    <x v="0"/>
    <s v="United States"/>
    <x v="150"/>
    <x v="11"/>
    <n v="55016"/>
    <x v="2"/>
    <s v="OFF-ST-10002444"/>
    <x v="1"/>
    <x v="4"/>
    <s v="Recycled Eldon Regeneration Jumbo File"/>
    <n v="24.56"/>
    <n v="2"/>
    <n v="0"/>
    <n v="6.8767999999999994"/>
    <n v="0.27999999999999997"/>
  </r>
  <r>
    <n v="758"/>
    <s v="CA-2011-106803"/>
    <x v="2"/>
    <x v="282"/>
    <d v="2012-01-02T00:00:00"/>
    <s v="Standard Class"/>
    <s v="DC-13285"/>
    <s v="Debra Catini"/>
    <x v="0"/>
    <s v="United States"/>
    <x v="150"/>
    <x v="11"/>
    <n v="55016"/>
    <x v="2"/>
    <s v="TEC-AC-10001267"/>
    <x v="2"/>
    <x v="11"/>
    <s v="Imation 32GB Pocket Pro USB 3.0 Flash Drive - 32 GB - Black - 1 P ..."/>
    <n v="119.8"/>
    <n v="4"/>
    <n v="0"/>
    <n v="47.92"/>
    <n v="0.4"/>
  </r>
  <r>
    <n v="759"/>
    <s v="CA-2014-117240"/>
    <x v="3"/>
    <x v="283"/>
    <d v="2014-07-29T00:00:00"/>
    <s v="Standard Class"/>
    <s v="CP-12340"/>
    <s v="Christine Phan"/>
    <x v="1"/>
    <s v="United States"/>
    <x v="20"/>
    <x v="15"/>
    <n v="10009"/>
    <x v="3"/>
    <s v="OFF-BI-10000848"/>
    <x v="1"/>
    <x v="8"/>
    <s v="Angle-D Ring Binders"/>
    <n v="13.128"/>
    <n v="3"/>
    <n v="0.2"/>
    <n v="4.2665999999999986"/>
    <n v="0.3249999999999999"/>
  </r>
  <r>
    <n v="760"/>
    <s v="CA-2014-133333"/>
    <x v="3"/>
    <x v="65"/>
    <d v="2014-09-23T00:00:00"/>
    <s v="Standard Class"/>
    <s v="BF-11020"/>
    <s v="Barry Französisch"/>
    <x v="1"/>
    <s v="United States"/>
    <x v="124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n v="0.44999999999999996"/>
  </r>
  <r>
    <n v="761"/>
    <s v="CA-2012-112319"/>
    <x v="1"/>
    <x v="284"/>
    <d v="2012-09-05T00:00:00"/>
    <s v="Standard Class"/>
    <s v="AR-10510"/>
    <s v="Andrew Roberts"/>
    <x v="0"/>
    <s v="United States"/>
    <x v="1"/>
    <x v="1"/>
    <n v="90004"/>
    <x v="1"/>
    <s v="OFF-PA-10003441"/>
    <x v="1"/>
    <x v="10"/>
    <s v="Xerox 226"/>
    <n v="58.320000000000007"/>
    <n v="9"/>
    <n v="0"/>
    <n v="27.993600000000001"/>
    <n v="0.47999999999999993"/>
  </r>
  <r>
    <n v="762"/>
    <s v="CA-2014-126046"/>
    <x v="3"/>
    <x v="132"/>
    <d v="2014-11-08T00:00:00"/>
    <s v="Standard Class"/>
    <s v="JC-16105"/>
    <s v="Julie Creighton"/>
    <x v="1"/>
    <s v="United States"/>
    <x v="118"/>
    <x v="32"/>
    <n v="30318"/>
    <x v="0"/>
    <s v="OFF-LA-10004484"/>
    <x v="1"/>
    <x v="2"/>
    <s v="Avery 476"/>
    <n v="12.39"/>
    <n v="3"/>
    <n v="0"/>
    <n v="5.6993999999999998"/>
    <n v="0.45999999999999996"/>
  </r>
  <r>
    <n v="763"/>
    <s v="CA-2012-114923"/>
    <x v="1"/>
    <x v="285"/>
    <d v="2012-02-13T00:00:00"/>
    <s v="Standard Class"/>
    <s v="LH-17020"/>
    <s v="Lisa Hazard"/>
    <x v="0"/>
    <s v="United States"/>
    <x v="38"/>
    <x v="24"/>
    <n v="43229"/>
    <x v="3"/>
    <s v="TEC-PH-10003931"/>
    <x v="2"/>
    <x v="7"/>
    <s v="JBL Micro Wireless Portable Bluetooth Speaker"/>
    <n v="107.982"/>
    <n v="3"/>
    <n v="0.4"/>
    <n v="-26.995499999999993"/>
    <n v="-0.24999999999999994"/>
  </r>
  <r>
    <n v="764"/>
    <s v="CA-2011-162775"/>
    <x v="2"/>
    <x v="286"/>
    <d v="2011-01-16T00:00:00"/>
    <s v="Second Class"/>
    <s v="CS-12250"/>
    <s v="Chris Selesnick"/>
    <x v="1"/>
    <s v="United States"/>
    <x v="151"/>
    <x v="28"/>
    <n v="71111"/>
    <x v="0"/>
    <s v="OFF-EN-10001990"/>
    <x v="1"/>
    <x v="12"/>
    <s v="Staples"/>
    <n v="11.36"/>
    <n v="2"/>
    <n v="0"/>
    <n v="5.3391999999999991"/>
    <n v="0.46999999999999992"/>
  </r>
  <r>
    <n v="765"/>
    <s v="CA-2011-162775"/>
    <x v="2"/>
    <x v="286"/>
    <d v="2011-01-16T00:00:00"/>
    <s v="Second Class"/>
    <s v="CS-12250"/>
    <s v="Chris Selesnick"/>
    <x v="1"/>
    <s v="United States"/>
    <x v="151"/>
    <x v="28"/>
    <n v="71111"/>
    <x v="0"/>
    <s v="OFF-EN-10001532"/>
    <x v="1"/>
    <x v="12"/>
    <s v="Brown Kraft Recycled Envelopes"/>
    <n v="50.94"/>
    <n v="3"/>
    <n v="0"/>
    <n v="25.47"/>
    <n v="0.5"/>
  </r>
  <r>
    <n v="766"/>
    <s v="CA-2011-162775"/>
    <x v="2"/>
    <x v="286"/>
    <d v="2011-01-16T00:00:00"/>
    <s v="Second Class"/>
    <s v="CS-12250"/>
    <s v="Chris Selesnick"/>
    <x v="1"/>
    <s v="United States"/>
    <x v="151"/>
    <x v="28"/>
    <n v="71111"/>
    <x v="0"/>
    <s v="TEC-AC-10003174"/>
    <x v="2"/>
    <x v="11"/>
    <s v="Plantronics S12 Corded Telephone Headset System"/>
    <n v="646.74"/>
    <n v="6"/>
    <n v="0"/>
    <n v="258.69600000000003"/>
    <n v="0.4"/>
  </r>
  <r>
    <n v="767"/>
    <s v="CA-2011-162775"/>
    <x v="2"/>
    <x v="286"/>
    <d v="2011-01-16T00:00:00"/>
    <s v="Second Class"/>
    <s v="CS-12250"/>
    <s v="Chris Selesnick"/>
    <x v="1"/>
    <s v="United States"/>
    <x v="151"/>
    <x v="28"/>
    <n v="71111"/>
    <x v="0"/>
    <s v="OFF-BI-10004187"/>
    <x v="1"/>
    <x v="8"/>
    <s v="Staples"/>
    <n v="5.64"/>
    <n v="3"/>
    <n v="0"/>
    <n v="2.7071999999999994"/>
    <n v="0.47999999999999993"/>
  </r>
  <r>
    <n v="768"/>
    <s v="CA-2011-162775"/>
    <x v="2"/>
    <x v="286"/>
    <d v="2011-01-16T00:00:00"/>
    <s v="Second Class"/>
    <s v="CS-12250"/>
    <s v="Chris Selesnick"/>
    <x v="1"/>
    <s v="United States"/>
    <x v="151"/>
    <x v="28"/>
    <n v="71111"/>
    <x v="0"/>
    <s v="OFF-ST-10000025"/>
    <x v="1"/>
    <x v="4"/>
    <s v="Fellowes Stor/Drawer Steel Plus Storage Drawers"/>
    <n v="572.58000000000004"/>
    <n v="6"/>
    <n v="0"/>
    <n v="34.354799999999955"/>
    <n v="5.9999999999999915E-2"/>
  </r>
  <r>
    <n v="769"/>
    <s v="CA-2011-106810"/>
    <x v="2"/>
    <x v="287"/>
    <d v="2011-05-20T00:00:00"/>
    <s v="Standard Class"/>
    <s v="AJ-10795"/>
    <s v="Anthony Johnson"/>
    <x v="1"/>
    <s v="United States"/>
    <x v="84"/>
    <x v="2"/>
    <n v="33710"/>
    <x v="0"/>
    <s v="FUR-FU-10004306"/>
    <x v="0"/>
    <x v="5"/>
    <s v="Electrix Halogen Magnifier Lamp"/>
    <n v="310.88000000000005"/>
    <n v="2"/>
    <n v="0.2"/>
    <n v="23.315999999999988"/>
    <n v="7.4999999999999956E-2"/>
  </r>
  <r>
    <n v="770"/>
    <s v="CA-2013-157245"/>
    <x v="0"/>
    <x v="288"/>
    <d v="2013-05-25T00:00:00"/>
    <s v="Standard Class"/>
    <s v="LE-16810"/>
    <s v="Laurel Elliston"/>
    <x v="0"/>
    <s v="United States"/>
    <x v="81"/>
    <x v="17"/>
    <n v="22204"/>
    <x v="0"/>
    <s v="FUR-CH-10003746"/>
    <x v="0"/>
    <x v="1"/>
    <s v="Hon 4070 Series Pagoda Round Back Stacking Chairs"/>
    <n v="641.96"/>
    <n v="2"/>
    <n v="0"/>
    <n v="179.74880000000002"/>
    <n v="0.28000000000000003"/>
  </r>
  <r>
    <n v="771"/>
    <s v="CA-2014-104220"/>
    <x v="3"/>
    <x v="289"/>
    <d v="2014-02-06T00:00:00"/>
    <s v="Standard Class"/>
    <s v="BV-11245"/>
    <s v="Benjamin Venier"/>
    <x v="1"/>
    <s v="United States"/>
    <x v="96"/>
    <x v="23"/>
    <n v="50315"/>
    <x v="2"/>
    <s v="OFF-BI-10001036"/>
    <x v="1"/>
    <x v="8"/>
    <s v="Cardinal EasyOpen D-Ring Binders"/>
    <n v="18.28"/>
    <n v="2"/>
    <n v="0"/>
    <n v="9.14"/>
    <n v="0.5"/>
  </r>
  <r>
    <n v="772"/>
    <s v="CA-2014-104220"/>
    <x v="3"/>
    <x v="289"/>
    <d v="2014-02-06T00:00:00"/>
    <s v="Standard Class"/>
    <s v="BV-11245"/>
    <s v="Benjamin Venier"/>
    <x v="1"/>
    <s v="United States"/>
    <x v="96"/>
    <x v="23"/>
    <n v="50315"/>
    <x v="2"/>
    <s v="TEC-PH-10004614"/>
    <x v="2"/>
    <x v="7"/>
    <s v="AT&amp;T 841000 Phone"/>
    <n v="207"/>
    <n v="3"/>
    <n v="0"/>
    <n v="51.75"/>
    <n v="0.25"/>
  </r>
  <r>
    <n v="773"/>
    <s v="CA-2014-104220"/>
    <x v="3"/>
    <x v="289"/>
    <d v="2014-02-06T00:00:00"/>
    <s v="Standard Class"/>
    <s v="BV-11245"/>
    <s v="Benjamin Venier"/>
    <x v="1"/>
    <s v="United States"/>
    <x v="96"/>
    <x v="23"/>
    <n v="50315"/>
    <x v="2"/>
    <s v="OFF-BI-10000301"/>
    <x v="1"/>
    <x v="8"/>
    <s v="GBC Instant Report Kit"/>
    <n v="32.35"/>
    <n v="5"/>
    <n v="0"/>
    <n v="16.175000000000001"/>
    <n v="0.5"/>
  </r>
  <r>
    <n v="774"/>
    <s v="CA-2014-104220"/>
    <x v="3"/>
    <x v="289"/>
    <d v="2014-02-06T00:00:00"/>
    <s v="Standard Class"/>
    <s v="BV-11245"/>
    <s v="Benjamin Venier"/>
    <x v="1"/>
    <s v="United States"/>
    <x v="96"/>
    <x v="23"/>
    <n v="50315"/>
    <x v="2"/>
    <s v="OFF-BI-10003910"/>
    <x v="1"/>
    <x v="8"/>
    <s v="DXL Angle-View Binders with Locking Rings by Samsill"/>
    <n v="7.71"/>
    <n v="1"/>
    <n v="0"/>
    <n v="3.4695"/>
    <n v="0.45"/>
  </r>
  <r>
    <n v="775"/>
    <s v="CA-2014-104220"/>
    <x v="3"/>
    <x v="289"/>
    <d v="2014-02-06T00:00:00"/>
    <s v="Standard Class"/>
    <s v="BV-11245"/>
    <s v="Benjamin Venier"/>
    <x v="1"/>
    <s v="United States"/>
    <x v="96"/>
    <x v="23"/>
    <n v="50315"/>
    <x v="2"/>
    <s v="OFF-AR-10004648"/>
    <x v="1"/>
    <x v="6"/>
    <s v="Boston 19500 Mighty Mite Electric Pencil Sharpener"/>
    <n v="40.299999999999997"/>
    <n v="2"/>
    <n v="0"/>
    <n v="10.881"/>
    <n v="0.27"/>
  </r>
  <r>
    <n v="776"/>
    <s v="CA-2014-104220"/>
    <x v="3"/>
    <x v="289"/>
    <d v="2014-02-06T00:00:00"/>
    <s v="Standard Class"/>
    <s v="BV-11245"/>
    <s v="Benjamin Venier"/>
    <x v="1"/>
    <s v="United States"/>
    <x v="96"/>
    <x v="23"/>
    <n v="50315"/>
    <x v="2"/>
    <s v="FUR-FU-10002597"/>
    <x v="0"/>
    <x v="5"/>
    <s v="C-Line Magnetic Cubicle Keepers, Clear Polypropylene"/>
    <n v="34.580000000000005"/>
    <n v="7"/>
    <n v="0"/>
    <n v="14.523600000000002"/>
    <n v="0.42"/>
  </r>
  <r>
    <n v="777"/>
    <s v="CA-2011-165974"/>
    <x v="2"/>
    <x v="290"/>
    <d v="2011-07-06T00:00:00"/>
    <s v="Standard Class"/>
    <s v="DL-12865"/>
    <s v="Dan Lawera"/>
    <x v="0"/>
    <s v="United States"/>
    <x v="74"/>
    <x v="24"/>
    <n v="45231"/>
    <x v="3"/>
    <s v="OFF-AR-10003405"/>
    <x v="1"/>
    <x v="6"/>
    <s v="Dixon My First Ticonderoga Pencil, #2"/>
    <n v="32.76"/>
    <n v="7"/>
    <n v="0.2"/>
    <n v="3.6854999999999958"/>
    <n v="0.11249999999999988"/>
  </r>
  <r>
    <n v="778"/>
    <s v="CA-2012-144267"/>
    <x v="1"/>
    <x v="291"/>
    <d v="2012-08-23T00:00:00"/>
    <s v="First Class"/>
    <s v="NZ-18565"/>
    <s v="Nick Zandusky"/>
    <x v="2"/>
    <s v="United States"/>
    <x v="8"/>
    <x v="1"/>
    <n v="94110"/>
    <x v="1"/>
    <s v="FUR-CH-10002335"/>
    <x v="0"/>
    <x v="1"/>
    <s v="Hon GuestStacker Chair"/>
    <n v="544.00800000000004"/>
    <n v="3"/>
    <n v="0.2"/>
    <n v="40.800600000000003"/>
    <n v="7.4999999999999997E-2"/>
  </r>
  <r>
    <n v="779"/>
    <s v="CA-2012-144267"/>
    <x v="1"/>
    <x v="291"/>
    <d v="2012-08-23T00:00:00"/>
    <s v="First Class"/>
    <s v="NZ-18565"/>
    <s v="Nick Zandusky"/>
    <x v="2"/>
    <s v="United States"/>
    <x v="8"/>
    <x v="1"/>
    <n v="94110"/>
    <x v="1"/>
    <s v="OFF-PA-10000157"/>
    <x v="1"/>
    <x v="10"/>
    <s v="Xerox 191"/>
    <n v="59.94"/>
    <n v="3"/>
    <n v="0"/>
    <n v="28.171799999999998"/>
    <n v="0.47"/>
  </r>
  <r>
    <n v="780"/>
    <s v="CA-2012-144267"/>
    <x v="1"/>
    <x v="291"/>
    <d v="2012-08-23T00:00:00"/>
    <s v="First Class"/>
    <s v="NZ-18565"/>
    <s v="Nick Zandusky"/>
    <x v="2"/>
    <s v="United States"/>
    <x v="8"/>
    <x v="1"/>
    <n v="94110"/>
    <x v="1"/>
    <s v="OFF-PA-10001947"/>
    <x v="1"/>
    <x v="10"/>
    <s v="Xerox 1974"/>
    <n v="23.92"/>
    <n v="4"/>
    <n v="0"/>
    <n v="11.720800000000001"/>
    <n v="0.49"/>
  </r>
  <r>
    <n v="781"/>
    <s v="CA-2012-144267"/>
    <x v="1"/>
    <x v="291"/>
    <d v="2012-08-23T00:00:00"/>
    <s v="First Class"/>
    <s v="NZ-18565"/>
    <s v="Nick Zandusky"/>
    <x v="2"/>
    <s v="United States"/>
    <x v="8"/>
    <x v="1"/>
    <n v="94110"/>
    <x v="1"/>
    <s v="OFF-PA-10003657"/>
    <x v="1"/>
    <x v="10"/>
    <s v="Xerox 1927"/>
    <n v="4.28"/>
    <n v="1"/>
    <n v="0"/>
    <n v="1.9259999999999997"/>
    <n v="0.4499999999999999"/>
  </r>
  <r>
    <n v="782"/>
    <s v="US-2012-157014"/>
    <x v="1"/>
    <x v="292"/>
    <d v="2012-10-06T00:00:00"/>
    <s v="Second Class"/>
    <s v="BM-11785"/>
    <s v="Bryan Mills"/>
    <x v="0"/>
    <s v="United States"/>
    <x v="38"/>
    <x v="24"/>
    <n v="43229"/>
    <x v="3"/>
    <s v="OFF-BI-10001098"/>
    <x v="1"/>
    <x v="8"/>
    <s v="Acco D-Ring Binder w/DublLock"/>
    <n v="32.07"/>
    <n v="5"/>
    <n v="0.7"/>
    <n v="-22.448999999999991"/>
    <n v="-0.69999999999999973"/>
  </r>
  <r>
    <n v="783"/>
    <s v="US-2012-157014"/>
    <x v="1"/>
    <x v="292"/>
    <d v="2012-10-06T00:00:00"/>
    <s v="Second Class"/>
    <s v="BM-11785"/>
    <s v="Bryan Mills"/>
    <x v="0"/>
    <s v="United States"/>
    <x v="38"/>
    <x v="24"/>
    <n v="43229"/>
    <x v="3"/>
    <s v="TEC-AC-10002167"/>
    <x v="2"/>
    <x v="11"/>
    <s v="Imation 8gb Micro Traveldrive Usb 2.0 Flash Drive"/>
    <n v="24"/>
    <n v="2"/>
    <n v="0.2"/>
    <n v="-2.6999999999999993"/>
    <n v="-0.11249999999999998"/>
  </r>
  <r>
    <n v="784"/>
    <s v="US-2012-157014"/>
    <x v="1"/>
    <x v="292"/>
    <d v="2012-10-06T00:00:00"/>
    <s v="Second Class"/>
    <s v="BM-11785"/>
    <s v="Bryan Mills"/>
    <x v="0"/>
    <s v="United States"/>
    <x v="38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n v="-0.44"/>
  </r>
  <r>
    <n v="785"/>
    <s v="US-2012-157014"/>
    <x v="1"/>
    <x v="292"/>
    <d v="2012-10-06T00:00:00"/>
    <s v="Second Class"/>
    <s v="BM-11785"/>
    <s v="Bryan Mills"/>
    <x v="0"/>
    <s v="United States"/>
    <x v="38"/>
    <x v="24"/>
    <n v="43229"/>
    <x v="3"/>
    <s v="TEC-AC-10000057"/>
    <x v="2"/>
    <x v="11"/>
    <s v="Microsoft Natural Ergonomic Keyboard 4000"/>
    <n v="47.984000000000002"/>
    <n v="2"/>
    <n v="0.2"/>
    <n v="0.59979999999999656"/>
    <n v="1.2499999999999928E-2"/>
  </r>
  <r>
    <n v="786"/>
    <s v="CA-2012-154921"/>
    <x v="1"/>
    <x v="293"/>
    <d v="2012-05-28T00:00:00"/>
    <s v="Standard Class"/>
    <s v="EA-14035"/>
    <s v="Erin Ashbrook"/>
    <x v="1"/>
    <s v="United States"/>
    <x v="29"/>
    <x v="20"/>
    <n v="29203"/>
    <x v="0"/>
    <s v="OFF-EN-10000056"/>
    <x v="1"/>
    <x v="12"/>
    <s v="Cameo Buff Policy Envelopes"/>
    <n v="186.69"/>
    <n v="3"/>
    <n v="0"/>
    <n v="87.744299999999981"/>
    <n v="0.46999999999999992"/>
  </r>
  <r>
    <n v="787"/>
    <s v="CA-2014-129567"/>
    <x v="3"/>
    <x v="294"/>
    <d v="2014-03-22T00:00:00"/>
    <s v="Second Class"/>
    <s v="CL-12565"/>
    <s v="Clay Ludtke"/>
    <x v="0"/>
    <s v="United States"/>
    <x v="152"/>
    <x v="1"/>
    <n v="93534"/>
    <x v="1"/>
    <s v="OFF-BI-10000014"/>
    <x v="1"/>
    <x v="8"/>
    <s v="Heavy-Duty E-Z-D Binders"/>
    <n v="17.456"/>
    <n v="2"/>
    <n v="0.2"/>
    <n v="5.8914"/>
    <n v="0.33750000000000002"/>
  </r>
  <r>
    <n v="788"/>
    <s v="CA-2012-154620"/>
    <x v="1"/>
    <x v="295"/>
    <d v="2012-12-16T00:00:00"/>
    <s v="Standard Class"/>
    <s v="LT-17110"/>
    <s v="Liz Thompson"/>
    <x v="0"/>
    <s v="United States"/>
    <x v="152"/>
    <x v="1"/>
    <n v="93534"/>
    <x v="1"/>
    <s v="FUR-CH-10004675"/>
    <x v="0"/>
    <x v="1"/>
    <s v="Lifetime Advantage Folding Chairs, 4/Carton"/>
    <n v="348.92800000000005"/>
    <n v="2"/>
    <n v="0.2"/>
    <n v="34.89279999999998"/>
    <n v="9.9999999999999922E-2"/>
  </r>
  <r>
    <n v="789"/>
    <s v="CA-2012-115938"/>
    <x v="1"/>
    <x v="153"/>
    <d v="2012-06-30T00:00:00"/>
    <s v="Standard Class"/>
    <s v="SA-20830"/>
    <s v="Sue Ann Reed"/>
    <x v="0"/>
    <s v="United States"/>
    <x v="102"/>
    <x v="17"/>
    <n v="23223"/>
    <x v="0"/>
    <s v="OFF-BI-10001543"/>
    <x v="1"/>
    <x v="8"/>
    <s v="GBC VeloBinder Manual Binding System"/>
    <n v="143.96"/>
    <n v="4"/>
    <n v="0"/>
    <n v="69.100800000000007"/>
    <n v="0.48000000000000004"/>
  </r>
  <r>
    <n v="790"/>
    <s v="CA-2012-115938"/>
    <x v="1"/>
    <x v="153"/>
    <d v="2012-06-30T00:00:00"/>
    <s v="Standard Class"/>
    <s v="SA-20830"/>
    <s v="Sue Ann Reed"/>
    <x v="0"/>
    <s v="United States"/>
    <x v="102"/>
    <x v="17"/>
    <n v="23223"/>
    <x v="0"/>
    <s v="OFF-ST-10001321"/>
    <x v="1"/>
    <x v="4"/>
    <s v="Decoflex Hanging Personal Folder File, Blue"/>
    <n v="15.42"/>
    <n v="1"/>
    <n v="0"/>
    <n v="4.1634000000000011"/>
    <n v="0.27000000000000007"/>
  </r>
  <r>
    <n v="791"/>
    <s v="CA-2012-115938"/>
    <x v="1"/>
    <x v="153"/>
    <d v="2012-06-30T00:00:00"/>
    <s v="Standard Class"/>
    <s v="SA-20830"/>
    <s v="Sue Ann Reed"/>
    <x v="0"/>
    <s v="United States"/>
    <x v="102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n v="0.49000000000000005"/>
  </r>
  <r>
    <n v="792"/>
    <s v="CA-2012-115938"/>
    <x v="1"/>
    <x v="153"/>
    <d v="2012-06-30T00:00:00"/>
    <s v="Standard Class"/>
    <s v="SA-20830"/>
    <s v="Sue Ann Reed"/>
    <x v="0"/>
    <s v="United States"/>
    <x v="102"/>
    <x v="17"/>
    <n v="23223"/>
    <x v="0"/>
    <s v="FUR-CH-10003199"/>
    <x v="0"/>
    <x v="1"/>
    <s v="Office Star - Contemporary Task Swivel Chair"/>
    <n v="332.94"/>
    <n v="3"/>
    <n v="0"/>
    <n v="79.905599999999993"/>
    <n v="0.24"/>
  </r>
  <r>
    <n v="793"/>
    <s v="CA-2013-105256"/>
    <x v="0"/>
    <x v="244"/>
    <d v="2013-05-21T00:00:00"/>
    <s v="Same Day"/>
    <s v="JK-15730"/>
    <s v="Joe Kamberova"/>
    <x v="0"/>
    <s v="United States"/>
    <x v="153"/>
    <x v="3"/>
    <n v="28806"/>
    <x v="0"/>
    <s v="TEC-PH-10001530"/>
    <x v="2"/>
    <x v="7"/>
    <s v="Cisco Unified IP Phone 7945G VoIP phone"/>
    <n v="1363.96"/>
    <n v="5"/>
    <n v="0.2"/>
    <n v="85.247500000000002"/>
    <n v="6.25E-2"/>
  </r>
  <r>
    <n v="794"/>
    <s v="CA-2011-156433"/>
    <x v="2"/>
    <x v="59"/>
    <d v="2011-09-26T00:00:00"/>
    <s v="Standard Class"/>
    <s v="ES-14020"/>
    <s v="Erica Smith"/>
    <x v="0"/>
    <s v="United States"/>
    <x v="8"/>
    <x v="1"/>
    <n v="94110"/>
    <x v="1"/>
    <s v="OFF-LA-10001569"/>
    <x v="1"/>
    <x v="2"/>
    <s v="Avery 499"/>
    <n v="9.9600000000000009"/>
    <n v="2"/>
    <n v="0"/>
    <n v="4.5815999999999999"/>
    <n v="0.45999999999999996"/>
  </r>
  <r>
    <n v="795"/>
    <s v="CA-2011-156433"/>
    <x v="2"/>
    <x v="59"/>
    <d v="2011-09-26T00:00:00"/>
    <s v="Standard Class"/>
    <s v="ES-14020"/>
    <s v="Erica Smith"/>
    <x v="0"/>
    <s v="United States"/>
    <x v="8"/>
    <x v="1"/>
    <n v="94110"/>
    <x v="1"/>
    <s v="OFF-PA-10003724"/>
    <x v="1"/>
    <x v="10"/>
    <s v="Wirebound Message Book, 4 per Page"/>
    <n v="21.72"/>
    <n v="4"/>
    <n v="0"/>
    <n v="10.642799999999999"/>
    <n v="0.49"/>
  </r>
  <r>
    <n v="796"/>
    <s v="CA-2014-151428"/>
    <x v="3"/>
    <x v="296"/>
    <d v="2014-09-27T00:00:00"/>
    <s v="Standard Class"/>
    <s v="RH-19495"/>
    <s v="Rick Hansen"/>
    <x v="0"/>
    <s v="United States"/>
    <x v="30"/>
    <x v="11"/>
    <n v="55901"/>
    <x v="2"/>
    <s v="OFF-BI-10000546"/>
    <x v="1"/>
    <x v="8"/>
    <s v="Avery Durable Binders"/>
    <n v="20.16"/>
    <n v="7"/>
    <n v="0"/>
    <n v="9.8783999999999992"/>
    <n v="0.48999999999999994"/>
  </r>
  <r>
    <n v="797"/>
    <s v="CA-2012-124653"/>
    <x v="1"/>
    <x v="100"/>
    <d v="2012-12-26T00:00:00"/>
    <s v="First Class"/>
    <s v="DB-13120"/>
    <s v="David Bremer"/>
    <x v="1"/>
    <s v="United States"/>
    <x v="30"/>
    <x v="15"/>
    <n v="14609"/>
    <x v="3"/>
    <s v="OFF-PA-10000176"/>
    <x v="1"/>
    <x v="10"/>
    <s v="Xerox 1887"/>
    <n v="132.79"/>
    <n v="7"/>
    <n v="0"/>
    <n v="63.739199999999997"/>
    <n v="0.48"/>
  </r>
  <r>
    <n v="798"/>
    <s v="CA-2012-124653"/>
    <x v="1"/>
    <x v="100"/>
    <d v="2012-12-26T00:00:00"/>
    <s v="First Class"/>
    <s v="DB-13120"/>
    <s v="David Bremer"/>
    <x v="1"/>
    <s v="United States"/>
    <x v="30"/>
    <x v="15"/>
    <n v="14609"/>
    <x v="3"/>
    <s v="OFF-PA-10002365"/>
    <x v="1"/>
    <x v="10"/>
    <s v="Xerox 1967"/>
    <n v="12.96"/>
    <n v="2"/>
    <n v="0"/>
    <n v="6.2208000000000006"/>
    <n v="0.48000000000000004"/>
  </r>
  <r>
    <n v="799"/>
    <s v="CA-2012-124653"/>
    <x v="1"/>
    <x v="100"/>
    <d v="2012-12-26T00:00:00"/>
    <s v="First Class"/>
    <s v="DB-13120"/>
    <s v="David Bremer"/>
    <x v="1"/>
    <s v="United States"/>
    <x v="30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n v="0.47999999999999987"/>
  </r>
  <r>
    <n v="800"/>
    <s v="CA-2012-101910"/>
    <x v="1"/>
    <x v="154"/>
    <d v="2012-12-03T00:00:00"/>
    <s v="Standard Class"/>
    <s v="CD-11920"/>
    <s v="Carlos Daly"/>
    <x v="0"/>
    <s v="United States"/>
    <x v="154"/>
    <x v="1"/>
    <n v="92530"/>
    <x v="1"/>
    <s v="FUR-CH-10002647"/>
    <x v="0"/>
    <x v="1"/>
    <s v="Situations Contoured Folding Chairs, 4/Set"/>
    <n v="283.92"/>
    <n v="5"/>
    <n v="0.2"/>
    <n v="17.745000000000019"/>
    <n v="6.2500000000000069E-2"/>
  </r>
  <r>
    <n v="801"/>
    <s v="CA-2014-105809"/>
    <x v="3"/>
    <x v="297"/>
    <d v="2014-02-24T00:00:00"/>
    <s v="First Class"/>
    <s v="HW-14935"/>
    <s v="Helen Wasserman"/>
    <x v="1"/>
    <s v="United States"/>
    <x v="70"/>
    <x v="1"/>
    <n v="92105"/>
    <x v="1"/>
    <s v="FUR-FU-10004090"/>
    <x v="0"/>
    <x v="5"/>
    <s v="Executive Impressions 14&quot; Contract Wall Clock"/>
    <n v="22.23"/>
    <n v="1"/>
    <n v="0"/>
    <n v="7.3358999999999988"/>
    <n v="0.32999999999999996"/>
  </r>
  <r>
    <n v="802"/>
    <s v="CA-2014-105809"/>
    <x v="3"/>
    <x v="297"/>
    <d v="2014-02-24T00:00:00"/>
    <s v="First Class"/>
    <s v="HW-14935"/>
    <s v="Helen Wasserman"/>
    <x v="1"/>
    <s v="United States"/>
    <x v="70"/>
    <x v="1"/>
    <n v="92105"/>
    <x v="1"/>
    <s v="TEC-PH-10001580"/>
    <x v="2"/>
    <x v="7"/>
    <s v="Logitech Mobile Speakerphone P710e - speaker phone"/>
    <n v="215.96799999999999"/>
    <n v="2"/>
    <n v="0.2"/>
    <n v="18.897199999999991"/>
    <n v="8.7499999999999967E-2"/>
  </r>
  <r>
    <n v="803"/>
    <s v="CA-2013-136133"/>
    <x v="0"/>
    <x v="298"/>
    <d v="2013-08-24T00:00:00"/>
    <s v="Second Class"/>
    <s v="HW-14935"/>
    <s v="Helen Wasserman"/>
    <x v="1"/>
    <s v="United States"/>
    <x v="20"/>
    <x v="15"/>
    <n v="10024"/>
    <x v="3"/>
    <s v="OFF-AP-10000576"/>
    <x v="1"/>
    <x v="9"/>
    <s v="Belkin 7 Outlet SurgeMaster II"/>
    <n v="355.32"/>
    <n v="9"/>
    <n v="0"/>
    <n v="99.48960000000001"/>
    <n v="0.28000000000000003"/>
  </r>
  <r>
    <n v="804"/>
    <s v="CA-2013-115504"/>
    <x v="0"/>
    <x v="299"/>
    <d v="2013-03-18T00:00:00"/>
    <s v="Standard Class"/>
    <s v="MC-18130"/>
    <s v="Mike Caudle"/>
    <x v="1"/>
    <s v="United States"/>
    <x v="53"/>
    <x v="28"/>
    <n v="71203"/>
    <x v="0"/>
    <s v="OFF-PA-10003953"/>
    <x v="1"/>
    <x v="10"/>
    <s v="Xerox 218"/>
    <n v="12.96"/>
    <n v="2"/>
    <n v="0"/>
    <n v="6.2208000000000006"/>
    <n v="0.48000000000000004"/>
  </r>
  <r>
    <n v="805"/>
    <s v="CA-2014-135783"/>
    <x v="3"/>
    <x v="300"/>
    <d v="2014-04-25T00:00:00"/>
    <s v="First Class"/>
    <s v="GM-14440"/>
    <s v="Gary McGarr"/>
    <x v="0"/>
    <s v="United States"/>
    <x v="8"/>
    <x v="1"/>
    <n v="94122"/>
    <x v="1"/>
    <s v="FUR-FU-10000794"/>
    <x v="0"/>
    <x v="5"/>
    <s v="Eldon Stackable Tray, Side-Load, Legal, Smoke"/>
    <n v="18.28"/>
    <n v="2"/>
    <n v="0"/>
    <n v="6.2151999999999994"/>
    <n v="0.33999999999999997"/>
  </r>
  <r>
    <n v="806"/>
    <s v="CA-2011-134313"/>
    <x v="2"/>
    <x v="301"/>
    <d v="2011-11-07T00:00:00"/>
    <s v="Standard Class"/>
    <s v="RA-19915"/>
    <s v="Russell Applegate"/>
    <x v="0"/>
    <s v="United States"/>
    <x v="60"/>
    <x v="22"/>
    <n v="80219"/>
    <x v="1"/>
    <s v="OFF-AR-10001897"/>
    <x v="1"/>
    <x v="6"/>
    <s v="Model L Table or Wall-Mount Pencil Sharpener"/>
    <n v="43.176000000000002"/>
    <n v="3"/>
    <n v="0.2"/>
    <n v="4.3176000000000005"/>
    <n v="0.1"/>
  </r>
  <r>
    <n v="807"/>
    <s v="CA-2011-134313"/>
    <x v="2"/>
    <x v="301"/>
    <d v="2011-11-07T00:00:00"/>
    <s v="Standard Class"/>
    <s v="RA-19915"/>
    <s v="Russell Applegate"/>
    <x v="0"/>
    <s v="United States"/>
    <x v="60"/>
    <x v="22"/>
    <n v="80219"/>
    <x v="1"/>
    <s v="TEC-PH-10001795"/>
    <x v="2"/>
    <x v="7"/>
    <s v="ClearOne CHATAttach 160 - speaker phone"/>
    <n v="1983.9680000000001"/>
    <n v="4"/>
    <n v="0.2"/>
    <n v="247.99599999999981"/>
    <n v="0.1249999999999999"/>
  </r>
  <r>
    <n v="808"/>
    <s v="CA-2012-140921"/>
    <x v="1"/>
    <x v="302"/>
    <d v="2012-02-05T00:00:00"/>
    <s v="First Class"/>
    <s v="AA-10375"/>
    <s v="Allen Armold"/>
    <x v="0"/>
    <s v="United States"/>
    <x v="155"/>
    <x v="8"/>
    <n v="68104"/>
    <x v="2"/>
    <s v="FUR-FU-10003347"/>
    <x v="0"/>
    <x v="5"/>
    <s v="Coloredge Poster Frame"/>
    <n v="28.4"/>
    <n v="2"/>
    <n v="0"/>
    <n v="11.076000000000001"/>
    <n v="0.39"/>
  </r>
  <r>
    <n v="809"/>
    <s v="CA-2012-140921"/>
    <x v="1"/>
    <x v="302"/>
    <d v="2012-02-05T00:00:00"/>
    <s v="First Class"/>
    <s v="AA-10375"/>
    <s v="Allen Armold"/>
    <x v="0"/>
    <s v="United States"/>
    <x v="155"/>
    <x v="8"/>
    <n v="68104"/>
    <x v="2"/>
    <s v="TEC-AC-10004901"/>
    <x v="2"/>
    <x v="11"/>
    <s v="Kensington SlimBlade Notebook Wireless Mouse with Nano Receiver "/>
    <n v="149.97"/>
    <n v="3"/>
    <n v="0"/>
    <n v="50.989800000000002"/>
    <n v="0.34"/>
  </r>
  <r>
    <n v="810"/>
    <s v="CA-2011-151995"/>
    <x v="2"/>
    <x v="303"/>
    <d v="2011-10-15T00:00:00"/>
    <s v="First Class"/>
    <s v="ZC-21910"/>
    <s v="Zuschuss Carroll"/>
    <x v="0"/>
    <s v="United States"/>
    <x v="156"/>
    <x v="4"/>
    <n v="98026"/>
    <x v="1"/>
    <s v="OFF-AR-10003190"/>
    <x v="1"/>
    <x v="6"/>
    <s v="Newell 32"/>
    <n v="11.52"/>
    <n v="4"/>
    <n v="0"/>
    <n v="3.2256"/>
    <n v="0.28000000000000003"/>
  </r>
  <r>
    <n v="811"/>
    <s v="CA-2011-151995"/>
    <x v="2"/>
    <x v="303"/>
    <d v="2011-10-15T00:00:00"/>
    <s v="First Class"/>
    <s v="ZC-21910"/>
    <s v="Zuschuss Carroll"/>
    <x v="0"/>
    <s v="United States"/>
    <x v="156"/>
    <x v="4"/>
    <n v="98026"/>
    <x v="1"/>
    <s v="FUR-TA-10002903"/>
    <x v="0"/>
    <x v="3"/>
    <s v="Bevis Round Bullnose 29&quot; High Table Top"/>
    <n v="1298.55"/>
    <n v="5"/>
    <n v="0"/>
    <n v="311.65199999999999"/>
    <n v="0.24"/>
  </r>
  <r>
    <n v="812"/>
    <s v="CA-2011-151995"/>
    <x v="2"/>
    <x v="303"/>
    <d v="2011-10-15T00:00:00"/>
    <s v="First Class"/>
    <s v="ZC-21910"/>
    <s v="Zuschuss Carroll"/>
    <x v="0"/>
    <s v="United States"/>
    <x v="156"/>
    <x v="4"/>
    <n v="98026"/>
    <x v="1"/>
    <s v="OFF-AP-10000240"/>
    <x v="1"/>
    <x v="9"/>
    <s v="Belkin F9G930V10-GRY 9 Outlet Surge"/>
    <n v="213.92"/>
    <n v="4"/>
    <n v="0"/>
    <n v="62.036799999999971"/>
    <n v="0.28999999999999987"/>
  </r>
  <r>
    <n v="813"/>
    <s v="CA-2011-151995"/>
    <x v="2"/>
    <x v="303"/>
    <d v="2011-10-15T00:00:00"/>
    <s v="First Class"/>
    <s v="ZC-21910"/>
    <s v="Zuschuss Carroll"/>
    <x v="0"/>
    <s v="United States"/>
    <x v="156"/>
    <x v="4"/>
    <n v="98026"/>
    <x v="1"/>
    <s v="TEC-AC-10001101"/>
    <x v="2"/>
    <x v="11"/>
    <s v="Sony 16GB Class 10 Micro SDHC R40 Memory Card"/>
    <n v="25.78"/>
    <n v="2"/>
    <n v="0"/>
    <n v="2.5779999999999994"/>
    <n v="9.9999999999999978E-2"/>
  </r>
  <r>
    <n v="814"/>
    <s v="CA-2014-143686"/>
    <x v="3"/>
    <x v="304"/>
    <d v="2014-05-15T00:00:00"/>
    <s v="Same Day"/>
    <s v="PJ-19015"/>
    <s v="Pauline Johnson"/>
    <x v="0"/>
    <s v="United States"/>
    <x v="157"/>
    <x v="1"/>
    <n v="92704"/>
    <x v="1"/>
    <s v="FUR-FU-10000794"/>
    <x v="0"/>
    <x v="5"/>
    <s v="Eldon Stackable Tray, Side-Load, Legal, Smoke"/>
    <n v="18.28"/>
    <n v="2"/>
    <n v="0"/>
    <n v="6.2151999999999994"/>
    <n v="0.33999999999999997"/>
  </r>
  <r>
    <n v="815"/>
    <s v="CA-2014-143686"/>
    <x v="3"/>
    <x v="304"/>
    <d v="2014-05-15T00:00:00"/>
    <s v="Same Day"/>
    <s v="PJ-19015"/>
    <s v="Pauline Johnson"/>
    <x v="0"/>
    <s v="United States"/>
    <x v="157"/>
    <x v="1"/>
    <n v="92704"/>
    <x v="1"/>
    <s v="TEC-AC-10001838"/>
    <x v="2"/>
    <x v="11"/>
    <s v="Razer Tiamat Over Ear 7.1 Surround Sound PC Gaming Headset"/>
    <n v="1399.93"/>
    <n v="7"/>
    <n v="0"/>
    <n v="601.96990000000005"/>
    <n v="0.43"/>
  </r>
  <r>
    <n v="816"/>
    <s v="CA-2012-106565"/>
    <x v="1"/>
    <x v="305"/>
    <d v="2012-03-23T00:00:00"/>
    <s v="First Class"/>
    <s v="BW-11110"/>
    <s v="Bart Watters"/>
    <x v="1"/>
    <s v="United States"/>
    <x v="158"/>
    <x v="6"/>
    <n v="53209"/>
    <x v="2"/>
    <s v="OFF-PA-10000061"/>
    <x v="1"/>
    <x v="10"/>
    <s v="Xerox 205"/>
    <n v="51.84"/>
    <n v="8"/>
    <n v="0"/>
    <n v="24.883200000000002"/>
    <n v="0.48000000000000004"/>
  </r>
  <r>
    <n v="817"/>
    <s v="CA-2013-149370"/>
    <x v="0"/>
    <x v="306"/>
    <d v="2013-09-20T00:00:00"/>
    <s v="Standard Class"/>
    <s v="DB-13210"/>
    <s v="Dean Braden"/>
    <x v="0"/>
    <s v="United States"/>
    <x v="10"/>
    <x v="9"/>
    <n v="19140"/>
    <x v="3"/>
    <s v="OFF-PA-10003651"/>
    <x v="1"/>
    <x v="10"/>
    <s v="Xerox 1968"/>
    <n v="5.3440000000000003"/>
    <n v="1"/>
    <n v="0.2"/>
    <n v="1.8703999999999998"/>
    <n v="0.35"/>
  </r>
  <r>
    <n v="818"/>
    <s v="CA-2011-140858"/>
    <x v="2"/>
    <x v="307"/>
    <d v="2011-07-02T00:00:00"/>
    <s v="Standard Class"/>
    <s v="CA-12775"/>
    <s v="Cynthia Arntzen"/>
    <x v="0"/>
    <s v="United States"/>
    <x v="10"/>
    <x v="9"/>
    <n v="19140"/>
    <x v="3"/>
    <s v="OFF-PA-10000304"/>
    <x v="1"/>
    <x v="10"/>
    <s v="Xerox 1995"/>
    <n v="41.472000000000008"/>
    <n v="8"/>
    <n v="0.2"/>
    <n v="14.5152"/>
    <n v="0.34999999999999992"/>
  </r>
  <r>
    <n v="819"/>
    <s v="CA-2011-140858"/>
    <x v="2"/>
    <x v="307"/>
    <d v="2011-07-02T00:00:00"/>
    <s v="Standard Class"/>
    <s v="CA-12775"/>
    <s v="Cynthia Arntzen"/>
    <x v="0"/>
    <s v="United States"/>
    <x v="10"/>
    <x v="9"/>
    <n v="19140"/>
    <x v="3"/>
    <s v="OFF-BI-10003094"/>
    <x v="1"/>
    <x v="8"/>
    <s v="Self-Adhesive Ring Binder Labels"/>
    <n v="3.168000000000001"/>
    <n v="3"/>
    <n v="0.7"/>
    <n v="-2.4287999999999998"/>
    <n v="-0.76666666666666639"/>
  </r>
  <r>
    <n v="820"/>
    <s v="CA-2011-140858"/>
    <x v="2"/>
    <x v="307"/>
    <d v="2011-07-02T00:00:00"/>
    <s v="Standard Class"/>
    <s v="CA-12775"/>
    <s v="Cynthia Arntzen"/>
    <x v="0"/>
    <s v="United States"/>
    <x v="10"/>
    <x v="9"/>
    <n v="19140"/>
    <x v="3"/>
    <s v="FUR-CH-10001394"/>
    <x v="0"/>
    <x v="1"/>
    <s v="Global Leather Executive Chair"/>
    <n v="1228.4649999999999"/>
    <n v="5"/>
    <n v="0.3"/>
    <n v="0"/>
    <n v="0"/>
  </r>
  <r>
    <n v="821"/>
    <s v="CA-2011-140858"/>
    <x v="2"/>
    <x v="307"/>
    <d v="2011-07-02T00:00:00"/>
    <s v="Standard Class"/>
    <s v="CA-12775"/>
    <s v="Cynthia Arntzen"/>
    <x v="0"/>
    <s v="United States"/>
    <x v="10"/>
    <x v="9"/>
    <n v="19140"/>
    <x v="3"/>
    <s v="OFF-BI-10004230"/>
    <x v="1"/>
    <x v="8"/>
    <s v="GBC Recycled Grain Textured Covers"/>
    <n v="31.086000000000006"/>
    <n v="3"/>
    <n v="0.7"/>
    <n v="-22.796399999999991"/>
    <n v="-0.73333333333333295"/>
  </r>
  <r>
    <n v="822"/>
    <s v="CA-2011-140858"/>
    <x v="2"/>
    <x v="307"/>
    <d v="2011-07-02T00:00:00"/>
    <s v="Standard Class"/>
    <s v="CA-12775"/>
    <s v="Cynthia Arntzen"/>
    <x v="0"/>
    <s v="United States"/>
    <x v="10"/>
    <x v="9"/>
    <n v="19140"/>
    <x v="3"/>
    <s v="OFF-PA-10003395"/>
    <x v="1"/>
    <x v="10"/>
    <s v="Xerox 1941"/>
    <n v="335.52"/>
    <n v="4"/>
    <n v="0.2"/>
    <n v="117.43199999999999"/>
    <n v="0.35"/>
  </r>
  <r>
    <n v="823"/>
    <s v="CA-2014-101434"/>
    <x v="3"/>
    <x v="308"/>
    <d v="2014-06-28T00:00:00"/>
    <s v="Standard Class"/>
    <s v="TR-21325"/>
    <s v="Toby Ritter"/>
    <x v="0"/>
    <s v="United States"/>
    <x v="78"/>
    <x v="30"/>
    <n v="7109"/>
    <x v="3"/>
    <s v="TEC-AC-10002402"/>
    <x v="2"/>
    <x v="11"/>
    <s v="Razer Kraken PRO Over Ear PC and Music Headset"/>
    <n v="239.96999999999997"/>
    <n v="3"/>
    <n v="0"/>
    <n v="71.990999999999985"/>
    <n v="0.3"/>
  </r>
  <r>
    <n v="824"/>
    <s v="CA-2014-101434"/>
    <x v="3"/>
    <x v="308"/>
    <d v="2014-06-28T00:00:00"/>
    <s v="Standard Class"/>
    <s v="TR-21325"/>
    <s v="Toby Ritter"/>
    <x v="0"/>
    <s v="United States"/>
    <x v="78"/>
    <x v="30"/>
    <n v="7109"/>
    <x v="3"/>
    <s v="OFF-LA-10003223"/>
    <x v="1"/>
    <x v="2"/>
    <s v="Avery 508"/>
    <n v="9.82"/>
    <n v="2"/>
    <n v="0"/>
    <n v="4.8117999999999999"/>
    <n v="0.49"/>
  </r>
  <r>
    <n v="825"/>
    <s v="US-2011-102071"/>
    <x v="2"/>
    <x v="309"/>
    <d v="2011-05-15T00:00:00"/>
    <s v="Standard Class"/>
    <s v="PG-18820"/>
    <s v="Patrick Gardner"/>
    <x v="0"/>
    <s v="United States"/>
    <x v="8"/>
    <x v="1"/>
    <n v="94110"/>
    <x v="1"/>
    <s v="TEC-AC-10003441"/>
    <x v="2"/>
    <x v="11"/>
    <s v="Kingston Digital DataTraveler 32GB USB 2.0"/>
    <n v="67.8"/>
    <n v="4"/>
    <n v="0"/>
    <n v="4.0679999999999978"/>
    <n v="5.999999999999997E-2"/>
  </r>
  <r>
    <n v="826"/>
    <s v="US-2011-102071"/>
    <x v="2"/>
    <x v="309"/>
    <d v="2011-05-15T00:00:00"/>
    <s v="Standard Class"/>
    <s v="PG-18820"/>
    <s v="Patrick Gardner"/>
    <x v="0"/>
    <s v="United States"/>
    <x v="8"/>
    <x v="1"/>
    <n v="94110"/>
    <x v="1"/>
    <s v="TEC-AC-10000109"/>
    <x v="2"/>
    <x v="11"/>
    <s v="Sony Micro Vault Click 16 GB USB 2.0 Flash Drive"/>
    <n v="167.97"/>
    <n v="3"/>
    <n v="0"/>
    <n v="40.31280000000001"/>
    <n v="0.24000000000000007"/>
  </r>
  <r>
    <n v="827"/>
    <s v="CA-2014-126956"/>
    <x v="3"/>
    <x v="170"/>
    <d v="2014-08-29T00:00:00"/>
    <s v="Standard Class"/>
    <s v="GT-14710"/>
    <s v="Greg Tran"/>
    <x v="0"/>
    <s v="United States"/>
    <x v="69"/>
    <x v="11"/>
    <n v="55044"/>
    <x v="2"/>
    <s v="OFF-FA-10002280"/>
    <x v="1"/>
    <x v="13"/>
    <s v="Advantus Plastic Paper Clips"/>
    <n v="35"/>
    <n v="7"/>
    <n v="0"/>
    <n v="16.8"/>
    <n v="0.48000000000000004"/>
  </r>
  <r>
    <n v="828"/>
    <s v="CA-2014-126956"/>
    <x v="3"/>
    <x v="170"/>
    <d v="2014-08-29T00:00:00"/>
    <s v="Standard Class"/>
    <s v="GT-14710"/>
    <s v="Greg Tran"/>
    <x v="0"/>
    <s v="United States"/>
    <x v="69"/>
    <x v="11"/>
    <n v="55044"/>
    <x v="2"/>
    <s v="OFF-SU-10000381"/>
    <x v="1"/>
    <x v="14"/>
    <s v="Acme Forged Steel Scissors with Black Enamel Handles"/>
    <n v="37.24"/>
    <n v="4"/>
    <n v="0"/>
    <n v="10.799599999999998"/>
    <n v="0.28999999999999992"/>
  </r>
  <r>
    <n v="829"/>
    <s v="CA-2014-126956"/>
    <x v="3"/>
    <x v="170"/>
    <d v="2014-08-29T00:00:00"/>
    <s v="Standard Class"/>
    <s v="GT-14710"/>
    <s v="Greg Tran"/>
    <x v="0"/>
    <s v="United States"/>
    <x v="69"/>
    <x v="11"/>
    <n v="55044"/>
    <x v="2"/>
    <s v="OFF-EN-10004459"/>
    <x v="1"/>
    <x v="12"/>
    <s v="Security-Tint Envelopes"/>
    <n v="15.28"/>
    <n v="2"/>
    <n v="0"/>
    <n v="7.4871999999999996"/>
    <n v="0.49"/>
  </r>
  <r>
    <n v="830"/>
    <s v="CA-2014-129462"/>
    <x v="3"/>
    <x v="114"/>
    <d v="2014-06-22T00:00:00"/>
    <s v="Second Class"/>
    <s v="JE-15745"/>
    <s v="Joel Eaton"/>
    <x v="0"/>
    <s v="United States"/>
    <x v="159"/>
    <x v="0"/>
    <n v="41042"/>
    <x v="0"/>
    <s v="FUR-CH-10000665"/>
    <x v="0"/>
    <x v="1"/>
    <s v="Global Airflow Leather Mesh Back Chair, Black"/>
    <n v="301.95999999999998"/>
    <n v="2"/>
    <n v="0"/>
    <n v="90.587999999999965"/>
    <n v="0.29999999999999993"/>
  </r>
  <r>
    <n v="831"/>
    <s v="CA-2014-129462"/>
    <x v="3"/>
    <x v="114"/>
    <d v="2014-06-22T00:00:00"/>
    <s v="Second Class"/>
    <s v="JE-15745"/>
    <s v="Joel Eaton"/>
    <x v="0"/>
    <s v="United States"/>
    <x v="159"/>
    <x v="0"/>
    <n v="41042"/>
    <x v="0"/>
    <s v="OFF-AP-10003884"/>
    <x v="1"/>
    <x v="9"/>
    <s v="Fellowes Smart Surge Ten-Outlet Protector, Platinum"/>
    <n v="180.66"/>
    <n v="3"/>
    <n v="0"/>
    <n v="50.584800000000008"/>
    <n v="0.28000000000000003"/>
  </r>
  <r>
    <n v="832"/>
    <s v="CA-2014-129462"/>
    <x v="3"/>
    <x v="114"/>
    <d v="2014-06-22T00:00:00"/>
    <s v="Second Class"/>
    <s v="JE-15745"/>
    <s v="Joel Eaton"/>
    <x v="0"/>
    <s v="United States"/>
    <x v="159"/>
    <x v="0"/>
    <n v="41042"/>
    <x v="0"/>
    <s v="TEC-PH-10001557"/>
    <x v="2"/>
    <x v="7"/>
    <s v="Pyle PMP37LED"/>
    <n v="191.98"/>
    <n v="2"/>
    <n v="0"/>
    <n v="51.834599999999995"/>
    <n v="0.26999999999999996"/>
  </r>
  <r>
    <n v="833"/>
    <s v="CA-2014-129462"/>
    <x v="3"/>
    <x v="114"/>
    <d v="2014-06-22T00:00:00"/>
    <s v="Second Class"/>
    <s v="JE-15745"/>
    <s v="Joel Eaton"/>
    <x v="0"/>
    <s v="United States"/>
    <x v="159"/>
    <x v="0"/>
    <n v="41042"/>
    <x v="0"/>
    <s v="TEC-PH-10002085"/>
    <x v="2"/>
    <x v="7"/>
    <s v="Clarity 53712"/>
    <n v="65.989999999999995"/>
    <n v="1"/>
    <n v="0"/>
    <n v="17.157400000000003"/>
    <n v="0.26000000000000006"/>
  </r>
  <r>
    <n v="834"/>
    <s v="CA-2013-165316"/>
    <x v="0"/>
    <x v="310"/>
    <d v="2013-07-28T00:00:00"/>
    <s v="Standard Class"/>
    <s v="JB-15400"/>
    <s v="Jennifer Braxton"/>
    <x v="1"/>
    <s v="United States"/>
    <x v="67"/>
    <x v="2"/>
    <n v="33614"/>
    <x v="0"/>
    <s v="OFF-AR-10002956"/>
    <x v="1"/>
    <x v="6"/>
    <s v="Boston 16801 Nautilus Battery Pencil Sharpener"/>
    <n v="35.216000000000001"/>
    <n v="2"/>
    <n v="0.2"/>
    <n v="2.6411999999999995"/>
    <n v="7.4999999999999983E-2"/>
  </r>
  <r>
    <n v="835"/>
    <s v="CA-2013-165316"/>
    <x v="0"/>
    <x v="310"/>
    <d v="2013-07-28T00:00:00"/>
    <s v="Standard Class"/>
    <s v="JB-15400"/>
    <s v="Jennifer Braxton"/>
    <x v="1"/>
    <s v="United States"/>
    <x v="67"/>
    <x v="2"/>
    <n v="33614"/>
    <x v="0"/>
    <s v="OFF-AP-10003266"/>
    <x v="1"/>
    <x v="9"/>
    <s v="Holmes Replacement Filter for HEPA Air Cleaner, Large Room"/>
    <n v="23.696000000000002"/>
    <n v="2"/>
    <n v="0.2"/>
    <n v="6.5164"/>
    <n v="0.27499999999999997"/>
  </r>
  <r>
    <n v="836"/>
    <s v="CA-2013-165316"/>
    <x v="0"/>
    <x v="310"/>
    <d v="2013-07-28T00:00:00"/>
    <s v="Standard Class"/>
    <s v="JB-15400"/>
    <s v="Jennifer Braxton"/>
    <x v="1"/>
    <s v="United States"/>
    <x v="67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n v="-0.42000000000000021"/>
  </r>
  <r>
    <n v="837"/>
    <s v="US-2011-115987"/>
    <x v="2"/>
    <x v="78"/>
    <d v="2011-09-13T00:00:00"/>
    <s v="Second Class"/>
    <s v="LH-17020"/>
    <s v="Lisa Hazard"/>
    <x v="0"/>
    <s v="United States"/>
    <x v="139"/>
    <x v="5"/>
    <n v="75701"/>
    <x v="2"/>
    <s v="OFF-BI-10001071"/>
    <x v="1"/>
    <x v="8"/>
    <s v="GBC ProClick Punch Binding System"/>
    <n v="51.183999999999983"/>
    <n v="4"/>
    <n v="0.8"/>
    <n v="-79.335199999999986"/>
    <n v="-1.5500000000000003"/>
  </r>
  <r>
    <n v="838"/>
    <s v="US-2014-156083"/>
    <x v="3"/>
    <x v="259"/>
    <d v="2014-11-12T00:00:00"/>
    <s v="Standard Class"/>
    <s v="JL-15175"/>
    <s v="James Lanier"/>
    <x v="2"/>
    <s v="United States"/>
    <x v="29"/>
    <x v="18"/>
    <n v="38401"/>
    <x v="0"/>
    <s v="OFF-PA-10001560"/>
    <x v="1"/>
    <x v="10"/>
    <s v="Adams Telephone Message Books, 5 1/4” x 11”"/>
    <n v="9.6640000000000015"/>
    <n v="2"/>
    <n v="0.2"/>
    <n v="3.2615999999999996"/>
    <n v="0.33749999999999991"/>
  </r>
  <r>
    <n v="839"/>
    <s v="US-2013-137547"/>
    <x v="0"/>
    <x v="311"/>
    <d v="2013-03-13T00:00:00"/>
    <s v="Standard Class"/>
    <s v="EB-13705"/>
    <s v="Ed Braxton"/>
    <x v="1"/>
    <s v="United States"/>
    <x v="5"/>
    <x v="5"/>
    <n v="76106"/>
    <x v="2"/>
    <s v="TEC-PH-10002365"/>
    <x v="2"/>
    <x v="7"/>
    <s v="Belkin Grip Candy Sheer Case / Cover for iPhone 5 and 5S"/>
    <n v="21.071999999999999"/>
    <n v="3"/>
    <n v="0.2"/>
    <n v="1.5804"/>
    <n v="7.5000000000000011E-2"/>
  </r>
  <r>
    <n v="840"/>
    <s v="CA-2012-100454"/>
    <x v="1"/>
    <x v="312"/>
    <d v="2012-11-25T00:00:00"/>
    <s v="Standard Class"/>
    <s v="BM-11650"/>
    <s v="Brian Moss"/>
    <x v="1"/>
    <s v="United States"/>
    <x v="20"/>
    <x v="15"/>
    <n v="10035"/>
    <x v="3"/>
    <s v="OFF-AR-10004648"/>
    <x v="1"/>
    <x v="6"/>
    <s v="Boston 19500 Mighty Mite Electric Pencil Sharpener"/>
    <n v="60.449999999999996"/>
    <n v="3"/>
    <n v="0"/>
    <n v="16.3215"/>
    <n v="0.27"/>
  </r>
  <r>
    <n v="841"/>
    <s v="CA-2012-100454"/>
    <x v="1"/>
    <x v="312"/>
    <d v="2012-11-25T00:00:00"/>
    <s v="Standard Class"/>
    <s v="BM-11650"/>
    <s v="Brian Moss"/>
    <x v="1"/>
    <s v="United States"/>
    <x v="20"/>
    <x v="15"/>
    <n v="10035"/>
    <x v="3"/>
    <s v="OFF-AR-10002578"/>
    <x v="1"/>
    <x v="6"/>
    <s v="Newell 335"/>
    <n v="11.52"/>
    <n v="4"/>
    <n v="0"/>
    <n v="3.3407999999999998"/>
    <n v="0.28999999999999998"/>
  </r>
  <r>
    <n v="842"/>
    <s v="CA-2012-100454"/>
    <x v="1"/>
    <x v="312"/>
    <d v="2012-11-25T00:00:00"/>
    <s v="Standard Class"/>
    <s v="BM-11650"/>
    <s v="Brian Moss"/>
    <x v="1"/>
    <s v="United States"/>
    <x v="20"/>
    <x v="15"/>
    <n v="10035"/>
    <x v="3"/>
    <s v="FUR-BO-10001519"/>
    <x v="0"/>
    <x v="0"/>
    <s v="O'Sullivan 3-Shelf Heavy-Duty Bookcases"/>
    <n v="186.048"/>
    <n v="4"/>
    <n v="0.2"/>
    <n v="9.3024000000000058"/>
    <n v="5.0000000000000031E-2"/>
  </r>
  <r>
    <n v="843"/>
    <s v="CA-2013-161669"/>
    <x v="0"/>
    <x v="77"/>
    <d v="2013-11-10T00:00:00"/>
    <s v="First Class"/>
    <s v="EM-14095"/>
    <s v="Eudokia Martin"/>
    <x v="1"/>
    <s v="United States"/>
    <x v="1"/>
    <x v="1"/>
    <n v="90036"/>
    <x v="1"/>
    <s v="OFF-BI-10001294"/>
    <x v="1"/>
    <x v="8"/>
    <s v="Fellowes Binding Cases"/>
    <n v="37.44"/>
    <n v="4"/>
    <n v="0.2"/>
    <n v="11.699999999999996"/>
    <n v="0.31249999999999989"/>
  </r>
  <r>
    <n v="844"/>
    <s v="CA-2013-161669"/>
    <x v="0"/>
    <x v="77"/>
    <d v="2013-11-10T00:00:00"/>
    <s v="First Class"/>
    <s v="EM-14095"/>
    <s v="Eudokia Martin"/>
    <x v="1"/>
    <s v="United States"/>
    <x v="1"/>
    <x v="1"/>
    <n v="90036"/>
    <x v="1"/>
    <s v="OFF-BI-10001636"/>
    <x v="1"/>
    <x v="8"/>
    <s v="Ibico Plastic and Wire Spiral Binding Combs"/>
    <n v="26.975999999999999"/>
    <n v="4"/>
    <n v="0.2"/>
    <n v="8.767199999999999"/>
    <n v="0.32499999999999996"/>
  </r>
  <r>
    <n v="845"/>
    <s v="CA-2013-161669"/>
    <x v="0"/>
    <x v="77"/>
    <d v="2013-11-10T00:00:00"/>
    <s v="First Class"/>
    <s v="EM-14095"/>
    <s v="Eudokia Martin"/>
    <x v="1"/>
    <s v="United States"/>
    <x v="1"/>
    <x v="1"/>
    <n v="90036"/>
    <x v="1"/>
    <s v="OFF-SU-10002503"/>
    <x v="1"/>
    <x v="14"/>
    <s v="Acme Preferred Stainless Steel Scissors"/>
    <n v="11.36"/>
    <n v="2"/>
    <n v="0"/>
    <n v="3.2943999999999996"/>
    <n v="0.28999999999999998"/>
  </r>
  <r>
    <n v="846"/>
    <s v="CA-2013-161669"/>
    <x v="0"/>
    <x v="77"/>
    <d v="2013-11-10T00:00:00"/>
    <s v="First Class"/>
    <s v="EM-14095"/>
    <s v="Eudokia Martin"/>
    <x v="1"/>
    <s v="United States"/>
    <x v="1"/>
    <x v="1"/>
    <n v="90036"/>
    <x v="1"/>
    <s v="OFF-LA-10004093"/>
    <x v="1"/>
    <x v="2"/>
    <s v="Avery 486"/>
    <n v="14.62"/>
    <n v="2"/>
    <n v="0"/>
    <n v="6.8713999999999995"/>
    <n v="0.47"/>
  </r>
  <r>
    <n v="847"/>
    <s v="CA-2012-114300"/>
    <x v="1"/>
    <x v="313"/>
    <d v="2012-10-17T00:00:00"/>
    <s v="Standard Class"/>
    <s v="AF-10885"/>
    <s v="Art Foster"/>
    <x v="0"/>
    <s v="United States"/>
    <x v="103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n v="0.28000000000000008"/>
  </r>
  <r>
    <n v="848"/>
    <s v="CA-2012-114300"/>
    <x v="1"/>
    <x v="313"/>
    <d v="2012-10-17T00:00:00"/>
    <s v="Standard Class"/>
    <s v="AF-10885"/>
    <s v="Art Foster"/>
    <x v="0"/>
    <s v="United States"/>
    <x v="103"/>
    <x v="0"/>
    <n v="40214"/>
    <x v="0"/>
    <s v="FUR-CH-10001891"/>
    <x v="0"/>
    <x v="1"/>
    <s v="Global Deluxe Office Fabric Chairs"/>
    <n v="287.94"/>
    <n v="3"/>
    <n v="0"/>
    <n v="77.743800000000022"/>
    <n v="0.27000000000000007"/>
  </r>
  <r>
    <n v="849"/>
    <s v="CA-2014-107503"/>
    <x v="3"/>
    <x v="314"/>
    <d v="2014-01-07T00:00:00"/>
    <s v="Standard Class"/>
    <s v="GA-14725"/>
    <s v="Guy Armstrong"/>
    <x v="0"/>
    <s v="United States"/>
    <x v="160"/>
    <x v="24"/>
    <n v="44052"/>
    <x v="3"/>
    <s v="FUR-FU-10003878"/>
    <x v="0"/>
    <x v="5"/>
    <s v="Linden 10&quot; Round Wall Clock, Black"/>
    <n v="48.896000000000001"/>
    <n v="4"/>
    <n v="0.2"/>
    <n v="8.5567999999999991"/>
    <n v="0.17499999999999999"/>
  </r>
  <r>
    <n v="850"/>
    <s v="CA-2011-107755"/>
    <x v="2"/>
    <x v="315"/>
    <d v="2011-02-13T00:00:00"/>
    <s v="Standard Class"/>
    <s v="CK-12760"/>
    <s v="Cyma Kinney"/>
    <x v="1"/>
    <s v="United States"/>
    <x v="161"/>
    <x v="30"/>
    <n v="7036"/>
    <x v="3"/>
    <s v="TEC-AC-10000710"/>
    <x v="2"/>
    <x v="11"/>
    <s v="Maxell DVD-RAM Discs"/>
    <n v="115.36"/>
    <n v="7"/>
    <n v="0"/>
    <n v="49.604800000000012"/>
    <n v="0.4300000000000001"/>
  </r>
  <r>
    <n v="851"/>
    <s v="CA-2013-152534"/>
    <x v="0"/>
    <x v="23"/>
    <d v="2013-06-26T00:00:00"/>
    <s v="Second Class"/>
    <s v="DP-13105"/>
    <s v="Dave Poirier"/>
    <x v="1"/>
    <s v="United States"/>
    <x v="162"/>
    <x v="1"/>
    <n v="93905"/>
    <x v="1"/>
    <s v="OFF-AR-10002335"/>
    <x v="1"/>
    <x v="6"/>
    <s v="DIXON Oriole Pencils"/>
    <n v="5.16"/>
    <n v="2"/>
    <n v="0"/>
    <n v="1.3416000000000001"/>
    <n v="0.26"/>
  </r>
  <r>
    <n v="852"/>
    <s v="CA-2013-152534"/>
    <x v="0"/>
    <x v="23"/>
    <d v="2013-06-26T00:00:00"/>
    <s v="Second Class"/>
    <s v="DP-13105"/>
    <s v="Dave Poirier"/>
    <x v="1"/>
    <s v="United States"/>
    <x v="162"/>
    <x v="1"/>
    <n v="93905"/>
    <x v="1"/>
    <s v="OFF-PA-10001870"/>
    <x v="1"/>
    <x v="10"/>
    <s v="Xerox 202"/>
    <n v="38.880000000000003"/>
    <n v="6"/>
    <n v="0"/>
    <n v="18.662400000000002"/>
    <n v="0.48000000000000004"/>
  </r>
  <r>
    <n v="853"/>
    <s v="CA-2013-113747"/>
    <x v="0"/>
    <x v="316"/>
    <d v="2013-06-05T00:00:00"/>
    <s v="Standard Class"/>
    <s v="VD-21670"/>
    <s v="Valerie Dominguez"/>
    <x v="0"/>
    <s v="United States"/>
    <x v="25"/>
    <x v="35"/>
    <n v="39212"/>
    <x v="0"/>
    <s v="OFF-AR-10003373"/>
    <x v="1"/>
    <x v="6"/>
    <s v="Boston School Pro Electric Pencil Sharpener, 1670"/>
    <n v="185.88"/>
    <n v="6"/>
    <n v="0"/>
    <n v="50.187599999999996"/>
    <n v="0.26999999999999996"/>
  </r>
  <r>
    <n v="854"/>
    <s v="CA-2013-123274"/>
    <x v="0"/>
    <x v="317"/>
    <d v="2013-02-24T00:00:00"/>
    <s v="Standard Class"/>
    <s v="GT-14710"/>
    <s v="Greg Tran"/>
    <x v="0"/>
    <s v="United States"/>
    <x v="20"/>
    <x v="15"/>
    <n v="10035"/>
    <x v="3"/>
    <s v="FUR-FU-10004090"/>
    <x v="0"/>
    <x v="5"/>
    <s v="Executive Impressions 14&quot; Contract Wall Clock"/>
    <n v="44.46"/>
    <n v="2"/>
    <n v="0"/>
    <n v="14.671799999999998"/>
    <n v="0.32999999999999996"/>
  </r>
  <r>
    <n v="855"/>
    <s v="CA-2013-123274"/>
    <x v="0"/>
    <x v="317"/>
    <d v="2013-02-24T00:00:00"/>
    <s v="Standard Class"/>
    <s v="GT-14710"/>
    <s v="Greg Tran"/>
    <x v="0"/>
    <s v="United States"/>
    <x v="20"/>
    <x v="15"/>
    <n v="10035"/>
    <x v="3"/>
    <s v="OFF-ST-10000736"/>
    <x v="1"/>
    <x v="4"/>
    <s v="Carina Double Wide Media Storage Towers in Natural &amp; Black"/>
    <n v="242.94"/>
    <n v="3"/>
    <n v="0"/>
    <n v="9.7175999999999902"/>
    <n v="3.9999999999999959E-2"/>
  </r>
  <r>
    <n v="856"/>
    <s v="CA-2011-125612"/>
    <x v="2"/>
    <x v="93"/>
    <d v="2011-08-08T00:00:00"/>
    <s v="Standard Class"/>
    <s v="BK-11260"/>
    <s v="Berenike Kampe"/>
    <x v="0"/>
    <s v="United States"/>
    <x v="20"/>
    <x v="15"/>
    <n v="10035"/>
    <x v="3"/>
    <s v="OFF-PA-10001019"/>
    <x v="1"/>
    <x v="10"/>
    <s v="Xerox 1884"/>
    <n v="39.96"/>
    <n v="2"/>
    <n v="0"/>
    <n v="18.781199999999998"/>
    <n v="0.47"/>
  </r>
  <r>
    <n v="857"/>
    <s v="CA-2011-125612"/>
    <x v="2"/>
    <x v="93"/>
    <d v="2011-08-08T00:00:00"/>
    <s v="Standard Class"/>
    <s v="BK-11260"/>
    <s v="Berenike Kampe"/>
    <x v="0"/>
    <s v="United States"/>
    <x v="20"/>
    <x v="15"/>
    <n v="10035"/>
    <x v="3"/>
    <s v="OFF-SU-10002537"/>
    <x v="1"/>
    <x v="14"/>
    <s v="Acme Box Cutter Scissors"/>
    <n v="102.30000000000001"/>
    <n v="10"/>
    <n v="0"/>
    <n v="26.598000000000006"/>
    <n v="0.26"/>
  </r>
  <r>
    <n v="858"/>
    <s v="CA-2011-125612"/>
    <x v="2"/>
    <x v="93"/>
    <d v="2011-08-08T00:00:00"/>
    <s v="Standard Class"/>
    <s v="BK-11260"/>
    <s v="Berenike Kampe"/>
    <x v="0"/>
    <s v="United States"/>
    <x v="20"/>
    <x v="15"/>
    <n v="10035"/>
    <x v="3"/>
    <s v="OFF-ST-10003221"/>
    <x v="1"/>
    <x v="4"/>
    <s v="Staples"/>
    <n v="21.36"/>
    <n v="2"/>
    <n v="0"/>
    <n v="5.7672000000000008"/>
    <n v="0.27"/>
  </r>
  <r>
    <n v="859"/>
    <s v="CA-2014-161984"/>
    <x v="3"/>
    <x v="318"/>
    <d v="2014-04-16T00:00:00"/>
    <s v="Standard Class"/>
    <s v="SJ-20125"/>
    <s v="Sanjit Jacobs"/>
    <x v="2"/>
    <s v="United States"/>
    <x v="163"/>
    <x v="30"/>
    <n v="8901"/>
    <x v="3"/>
    <s v="OFF-PA-10004569"/>
    <x v="1"/>
    <x v="10"/>
    <s v="Wirebound Message Books, Two 4 1/4&quot; x 5&quot; Forms per Page"/>
    <n v="7.61"/>
    <n v="1"/>
    <n v="0"/>
    <n v="3.5766999999999998"/>
    <n v="0.47"/>
  </r>
  <r>
    <n v="860"/>
    <s v="CA-2014-161984"/>
    <x v="3"/>
    <x v="318"/>
    <d v="2014-04-16T00:00:00"/>
    <s v="Standard Class"/>
    <s v="SJ-20125"/>
    <s v="Sanjit Jacobs"/>
    <x v="2"/>
    <s v="United States"/>
    <x v="163"/>
    <x v="30"/>
    <n v="8901"/>
    <x v="3"/>
    <s v="OFF-FA-10000624"/>
    <x v="1"/>
    <x v="13"/>
    <s v="OIC Binder Clips"/>
    <n v="7.16"/>
    <n v="2"/>
    <n v="0"/>
    <n v="3.58"/>
    <n v="0.5"/>
  </r>
  <r>
    <n v="861"/>
    <s v="CA-2011-133851"/>
    <x v="2"/>
    <x v="3"/>
    <d v="2011-06-16T00:00:00"/>
    <s v="Standard Class"/>
    <s v="CM-12445"/>
    <s v="Chuck Magee"/>
    <x v="0"/>
    <s v="United States"/>
    <x v="8"/>
    <x v="1"/>
    <n v="94122"/>
    <x v="1"/>
    <s v="OFF-SU-10001225"/>
    <x v="1"/>
    <x v="14"/>
    <s v="Staples"/>
    <n v="7.36"/>
    <n v="2"/>
    <n v="0"/>
    <n v="0.14719999999999978"/>
    <n v="1.9999999999999969E-2"/>
  </r>
  <r>
    <n v="862"/>
    <s v="CA-2011-133851"/>
    <x v="2"/>
    <x v="3"/>
    <d v="2011-06-16T00:00:00"/>
    <s v="Standard Class"/>
    <s v="CM-12445"/>
    <s v="Chuck Magee"/>
    <x v="0"/>
    <s v="United States"/>
    <x v="8"/>
    <x v="1"/>
    <n v="94122"/>
    <x v="1"/>
    <s v="OFF-AR-10003752"/>
    <x v="1"/>
    <x v="6"/>
    <s v="Deluxe Chalkboard Eraser Cleaner"/>
    <n v="23.1"/>
    <n v="2"/>
    <n v="0"/>
    <n v="10.625999999999999"/>
    <n v="0.45999999999999996"/>
  </r>
  <r>
    <n v="863"/>
    <s v="CA-2013-134474"/>
    <x v="0"/>
    <x v="319"/>
    <d v="2013-01-07T00:00:00"/>
    <s v="Second Class"/>
    <s v="AJ-10795"/>
    <s v="Anthony Johnson"/>
    <x v="1"/>
    <s v="United States"/>
    <x v="108"/>
    <x v="2"/>
    <n v="32216"/>
    <x v="0"/>
    <s v="TEC-AC-10001714"/>
    <x v="2"/>
    <x v="11"/>
    <s v="Logitech MX Performance Wireless Mouse"/>
    <n v="191.47200000000001"/>
    <n v="6"/>
    <n v="0.2"/>
    <n v="40.687800000000003"/>
    <n v="0.21249999999999999"/>
  </r>
  <r>
    <n v="864"/>
    <s v="CA-2013-134474"/>
    <x v="0"/>
    <x v="319"/>
    <d v="2013-01-07T00:00:00"/>
    <s v="Second Class"/>
    <s v="AJ-10795"/>
    <s v="Anthony Johnson"/>
    <x v="1"/>
    <s v="United States"/>
    <x v="108"/>
    <x v="2"/>
    <n v="32216"/>
    <x v="0"/>
    <s v="OFF-AR-10003958"/>
    <x v="1"/>
    <x v="6"/>
    <s v="Newell 337"/>
    <n v="5.2480000000000002"/>
    <n v="2"/>
    <n v="0.2"/>
    <n v="0.59039999999999915"/>
    <n v="0.11249999999999984"/>
  </r>
  <r>
    <n v="865"/>
    <s v="CA-2013-134474"/>
    <x v="0"/>
    <x v="319"/>
    <d v="2013-01-07T00:00:00"/>
    <s v="Second Class"/>
    <s v="AJ-10795"/>
    <s v="Anthony Johnson"/>
    <x v="1"/>
    <s v="United States"/>
    <x v="108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n v="8.7500000000000008E-2"/>
  </r>
  <r>
    <n v="866"/>
    <s v="CA-2011-149020"/>
    <x v="2"/>
    <x v="320"/>
    <d v="2011-01-16T00:00:00"/>
    <s v="Standard Class"/>
    <s v="AJ-10780"/>
    <s v="Anthony Jacobs"/>
    <x v="1"/>
    <s v="United States"/>
    <x v="24"/>
    <x v="17"/>
    <n v="22153"/>
    <x v="0"/>
    <s v="OFF-LA-10004272"/>
    <x v="1"/>
    <x v="2"/>
    <s v="Avery 482"/>
    <n v="2.89"/>
    <n v="1"/>
    <n v="0"/>
    <n v="1.3583000000000001"/>
    <n v="0.47000000000000003"/>
  </r>
  <r>
    <n v="867"/>
    <s v="CA-2011-149020"/>
    <x v="2"/>
    <x v="320"/>
    <d v="2011-01-16T00:00:00"/>
    <s v="Standard Class"/>
    <s v="AJ-10780"/>
    <s v="Anthony Jacobs"/>
    <x v="1"/>
    <s v="United States"/>
    <x v="24"/>
    <x v="17"/>
    <n v="22153"/>
    <x v="0"/>
    <s v="FUR-FU-10000965"/>
    <x v="0"/>
    <x v="5"/>
    <s v="Howard Miller 11-1/2&quot; Diameter Ridgewood Wall Clock"/>
    <n v="51.94"/>
    <n v="1"/>
    <n v="0"/>
    <n v="21.295400000000001"/>
    <n v="0.41000000000000003"/>
  </r>
  <r>
    <n v="868"/>
    <s v="CA-2013-134362"/>
    <x v="0"/>
    <x v="321"/>
    <d v="2013-10-03T00:00:00"/>
    <s v="First Class"/>
    <s v="LS-16945"/>
    <s v="Linda Southworth"/>
    <x v="1"/>
    <s v="United States"/>
    <x v="10"/>
    <x v="9"/>
    <n v="19140"/>
    <x v="3"/>
    <s v="OFF-LA-10004853"/>
    <x v="1"/>
    <x v="2"/>
    <s v="Avery 483"/>
    <n v="15.936000000000002"/>
    <n v="4"/>
    <n v="0.2"/>
    <n v="5.1791999999999998"/>
    <n v="0.32499999999999996"/>
  </r>
  <r>
    <n v="869"/>
    <s v="CA-2011-136742"/>
    <x v="2"/>
    <x v="322"/>
    <d v="2011-04-10T00:00:00"/>
    <s v="Standard Class"/>
    <s v="GP-14740"/>
    <s v="Guy Phonely"/>
    <x v="1"/>
    <s v="United States"/>
    <x v="152"/>
    <x v="9"/>
    <n v="17602"/>
    <x v="3"/>
    <s v="OFF-BI-10003719"/>
    <x v="1"/>
    <x v="8"/>
    <s v="Large Capacity Hanging Post Binders"/>
    <n v="44.910000000000011"/>
    <n v="6"/>
    <n v="0.7"/>
    <n v="-35.927999999999997"/>
    <n v="-0.79999999999999971"/>
  </r>
  <r>
    <n v="870"/>
    <s v="CA-2013-158099"/>
    <x v="0"/>
    <x v="323"/>
    <d v="2013-09-06T00:00:00"/>
    <s v="First Class"/>
    <s v="PK-18910"/>
    <s v="Paul Knutson"/>
    <x v="2"/>
    <s v="United States"/>
    <x v="10"/>
    <x v="9"/>
    <n v="19143"/>
    <x v="3"/>
    <s v="OFF-BI-10000545"/>
    <x v="1"/>
    <x v="8"/>
    <s v="GBC Ibimaster 500 Manual ProClick Binding System"/>
    <n v="1141.4700000000003"/>
    <n v="5"/>
    <n v="0.7"/>
    <n v="-760.98000000000025"/>
    <n v="-0.66666666666666674"/>
  </r>
  <r>
    <n v="871"/>
    <s v="CA-2013-158099"/>
    <x v="0"/>
    <x v="323"/>
    <d v="2013-09-06T00:00:00"/>
    <s v="First Class"/>
    <s v="PK-18910"/>
    <s v="Paul Knutson"/>
    <x v="2"/>
    <s v="United States"/>
    <x v="10"/>
    <x v="9"/>
    <n v="19143"/>
    <x v="3"/>
    <s v="TEC-PH-10002496"/>
    <x v="2"/>
    <x v="7"/>
    <s v="Cisco SPA301"/>
    <n v="280.78200000000004"/>
    <n v="3"/>
    <n v="0.4"/>
    <n v="-46.797000000000025"/>
    <n v="-0.16666666666666674"/>
  </r>
  <r>
    <n v="872"/>
    <s v="CA-2012-131128"/>
    <x v="1"/>
    <x v="324"/>
    <d v="2012-10-20T00:00:00"/>
    <s v="First Class"/>
    <s v="TB-21520"/>
    <s v="Tracy Blumstein"/>
    <x v="0"/>
    <s v="United States"/>
    <x v="3"/>
    <x v="38"/>
    <n v="3301"/>
    <x v="3"/>
    <s v="OFF-PA-10003591"/>
    <x v="1"/>
    <x v="10"/>
    <s v="Southworth 100% Cotton The Best Paper"/>
    <n v="34.44"/>
    <n v="3"/>
    <n v="0"/>
    <n v="17.22"/>
    <n v="0.5"/>
  </r>
  <r>
    <n v="873"/>
    <s v="CA-2011-148488"/>
    <x v="2"/>
    <x v="325"/>
    <d v="2011-12-15T00:00:00"/>
    <s v="Standard Class"/>
    <s v="SM-20005"/>
    <s v="Sally Matthias"/>
    <x v="0"/>
    <s v="United States"/>
    <x v="20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n v="0.45999999999999996"/>
  </r>
  <r>
    <n v="874"/>
    <s v="CA-2011-148488"/>
    <x v="2"/>
    <x v="325"/>
    <d v="2011-12-15T00:00:00"/>
    <s v="Standard Class"/>
    <s v="SM-20005"/>
    <s v="Sally Matthias"/>
    <x v="0"/>
    <s v="United States"/>
    <x v="20"/>
    <x v="15"/>
    <n v="10009"/>
    <x v="3"/>
    <s v="OFF-BI-10000315"/>
    <x v="1"/>
    <x v="8"/>
    <s v="Poly Designer Cover &amp; Back"/>
    <n v="106.34399999999999"/>
    <n v="7"/>
    <n v="0.2"/>
    <n v="37.220399999999998"/>
    <n v="0.35"/>
  </r>
  <r>
    <n v="875"/>
    <s v="CA-2014-114636"/>
    <x v="3"/>
    <x v="326"/>
    <d v="2014-08-30T00:00:00"/>
    <s v="Standard Class"/>
    <s v="GA-14725"/>
    <s v="Guy Armstrong"/>
    <x v="0"/>
    <s v="United States"/>
    <x v="35"/>
    <x v="3"/>
    <n v="28205"/>
    <x v="0"/>
    <s v="OFF-PA-10001790"/>
    <x v="1"/>
    <x v="10"/>
    <s v="Xerox 1910"/>
    <n v="192.16000000000003"/>
    <n v="5"/>
    <n v="0.2"/>
    <n v="67.255999999999986"/>
    <n v="0.34999999999999987"/>
  </r>
  <r>
    <n v="876"/>
    <s v="CA-2013-116736"/>
    <x v="0"/>
    <x v="327"/>
    <d v="2013-01-21T00:00:00"/>
    <s v="Standard Class"/>
    <s v="CC-12430"/>
    <s v="Chuck Clark"/>
    <x v="2"/>
    <s v="United States"/>
    <x v="3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n v="0.19999999999999998"/>
  </r>
  <r>
    <n v="877"/>
    <s v="CA-2013-116736"/>
    <x v="0"/>
    <x v="327"/>
    <d v="2013-01-21T00:00:00"/>
    <s v="Standard Class"/>
    <s v="CC-12430"/>
    <s v="Chuck Clark"/>
    <x v="2"/>
    <s v="United States"/>
    <x v="3"/>
    <x v="38"/>
    <n v="3301"/>
    <x v="3"/>
    <s v="TEC-AC-10003628"/>
    <x v="2"/>
    <x v="11"/>
    <s v="Logitech 910-002974 M325 Wireless Mouse for Web Scrolling"/>
    <n v="29.99"/>
    <n v="1"/>
    <n v="0"/>
    <n v="13.195600000000002"/>
    <n v="0.44000000000000011"/>
  </r>
  <r>
    <n v="878"/>
    <s v="CA-2013-116736"/>
    <x v="0"/>
    <x v="327"/>
    <d v="2013-01-21T00:00:00"/>
    <s v="Standard Class"/>
    <s v="CC-12430"/>
    <s v="Chuck Clark"/>
    <x v="2"/>
    <s v="United States"/>
    <x v="3"/>
    <x v="38"/>
    <n v="3301"/>
    <x v="3"/>
    <s v="TEC-AC-10002049"/>
    <x v="2"/>
    <x v="11"/>
    <s v="Logitech G19 Programmable Gaming Keyboard"/>
    <n v="371.96999999999997"/>
    <n v="3"/>
    <n v="0"/>
    <n v="66.954599999999971"/>
    <n v="0.17999999999999994"/>
  </r>
  <r>
    <n v="879"/>
    <s v="US-2011-158638"/>
    <x v="2"/>
    <x v="328"/>
    <d v="2011-09-21T00:00:00"/>
    <s v="Standard Class"/>
    <s v="AG-10765"/>
    <s v="Anthony Garverick"/>
    <x v="2"/>
    <s v="United States"/>
    <x v="10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n v="-0.69999999999999973"/>
  </r>
  <r>
    <n v="880"/>
    <s v="CA-2014-111689"/>
    <x v="3"/>
    <x v="329"/>
    <d v="2014-12-03T00:00:00"/>
    <s v="Second Class"/>
    <s v="HP-14815"/>
    <s v="Harold Pawlan"/>
    <x v="2"/>
    <s v="United States"/>
    <x v="20"/>
    <x v="15"/>
    <n v="10024"/>
    <x v="3"/>
    <s v="OFF-BI-10003984"/>
    <x v="1"/>
    <x v="8"/>
    <s v="Lock-Up Easel 'Spel-Binder'"/>
    <n v="68.472000000000008"/>
    <n v="3"/>
    <n v="0.2"/>
    <n v="23.109299999999998"/>
    <n v="0.33749999999999991"/>
  </r>
  <r>
    <n v="881"/>
    <s v="CA-2014-111689"/>
    <x v="3"/>
    <x v="329"/>
    <d v="2014-12-03T00:00:00"/>
    <s v="Second Class"/>
    <s v="HP-14815"/>
    <s v="Harold Pawlan"/>
    <x v="2"/>
    <s v="United States"/>
    <x v="20"/>
    <x v="15"/>
    <n v="10024"/>
    <x v="3"/>
    <s v="FUR-CH-10004287"/>
    <x v="0"/>
    <x v="1"/>
    <s v="SAFCO Arco Folding Chair"/>
    <n v="1242.8999999999999"/>
    <n v="5"/>
    <n v="0.1"/>
    <n v="262.38999999999987"/>
    <n v="0.21111111111111103"/>
  </r>
  <r>
    <n v="882"/>
    <s v="CA-2012-129098"/>
    <x v="1"/>
    <x v="330"/>
    <d v="2012-10-13T00:00:00"/>
    <s v="Standard Class"/>
    <s v="DK-13090"/>
    <s v="Dave Kipp"/>
    <x v="0"/>
    <s v="United States"/>
    <x v="24"/>
    <x v="17"/>
    <n v="22153"/>
    <x v="0"/>
    <s v="OFF-ST-10001321"/>
    <x v="1"/>
    <x v="4"/>
    <s v="Decoflex Hanging Personal Folder File, Blue"/>
    <n v="30.84"/>
    <n v="2"/>
    <n v="0"/>
    <n v="8.3268000000000022"/>
    <n v="0.27000000000000007"/>
  </r>
  <r>
    <n v="883"/>
    <s v="US-2014-123463"/>
    <x v="3"/>
    <x v="331"/>
    <d v="2014-12-24T00:00:00"/>
    <s v="Same Day"/>
    <s v="GZ-14470"/>
    <s v="Gary Zandusky"/>
    <x v="0"/>
    <s v="United States"/>
    <x v="8"/>
    <x v="1"/>
    <n v="94109"/>
    <x v="1"/>
    <s v="OFF-AR-10001118"/>
    <x v="1"/>
    <x v="6"/>
    <s v="Binney &amp; Smith Crayola Metallic Crayons, 16-Color Pack"/>
    <n v="13.48"/>
    <n v="4"/>
    <n v="0"/>
    <n v="5.9312000000000014"/>
    <n v="0.44000000000000011"/>
  </r>
  <r>
    <n v="884"/>
    <s v="CA-2013-165148"/>
    <x v="0"/>
    <x v="332"/>
    <d v="2013-10-25T00:00:00"/>
    <s v="First Class"/>
    <s v="PM-19135"/>
    <s v="Peter McVee"/>
    <x v="2"/>
    <s v="United States"/>
    <x v="66"/>
    <x v="12"/>
    <n v="48227"/>
    <x v="2"/>
    <s v="FUR-FU-10000732"/>
    <x v="0"/>
    <x v="5"/>
    <s v="Eldon 200 Class Desk Accessories"/>
    <n v="31.400000000000002"/>
    <n v="5"/>
    <n v="0"/>
    <n v="10.047999999999998"/>
    <n v="0.3199999999999999"/>
  </r>
  <r>
    <n v="885"/>
    <s v="CA-2011-134061"/>
    <x v="2"/>
    <x v="333"/>
    <d v="2011-05-04T00:00:00"/>
    <s v="Standard Class"/>
    <s v="LL-16840"/>
    <s v="Lauren Leatherbury"/>
    <x v="0"/>
    <s v="United States"/>
    <x v="30"/>
    <x v="15"/>
    <n v="14609"/>
    <x v="3"/>
    <s v="FUR-FU-10001424"/>
    <x v="0"/>
    <x v="5"/>
    <s v="Dax Clear Box Frame"/>
    <n v="17.46"/>
    <n v="2"/>
    <n v="0"/>
    <n v="5.936399999999999"/>
    <n v="0.33999999999999991"/>
  </r>
  <r>
    <n v="886"/>
    <s v="CA-2012-143602"/>
    <x v="1"/>
    <x v="334"/>
    <d v="2012-04-28T00:00:00"/>
    <s v="Second Class"/>
    <s v="JS-15595"/>
    <s v="Jill Stevenson"/>
    <x v="1"/>
    <s v="United States"/>
    <x v="1"/>
    <x v="1"/>
    <n v="90045"/>
    <x v="1"/>
    <s v="OFF-BI-10002071"/>
    <x v="1"/>
    <x v="8"/>
    <s v="Fellowes Black Plastic Comb Bindings"/>
    <n v="13.943999999999999"/>
    <n v="3"/>
    <n v="0.2"/>
    <n v="4.5317999999999996"/>
    <n v="0.32500000000000001"/>
  </r>
  <r>
    <n v="887"/>
    <s v="CA-2014-115364"/>
    <x v="3"/>
    <x v="335"/>
    <d v="2014-07-03T00:00:00"/>
    <s v="Standard Class"/>
    <s v="OT-18730"/>
    <s v="Olvera Toch"/>
    <x v="0"/>
    <s v="United States"/>
    <x v="70"/>
    <x v="1"/>
    <n v="92105"/>
    <x v="1"/>
    <s v="OFF-ST-10002486"/>
    <x v="1"/>
    <x v="4"/>
    <s v="Eldon Shelf Savers Cubes and Bins"/>
    <n v="83.76"/>
    <n v="12"/>
    <n v="0"/>
    <n v="1.6751999999999967"/>
    <n v="1.9999999999999959E-2"/>
  </r>
  <r>
    <n v="888"/>
    <s v="CA-2014-150707"/>
    <x v="3"/>
    <x v="336"/>
    <d v="2014-10-20T00:00:00"/>
    <s v="Standard Class"/>
    <s v="EL-13735"/>
    <s v="Ed Ludwig"/>
    <x v="2"/>
    <s v="United States"/>
    <x v="29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n v="0.4900000000000001"/>
  </r>
  <r>
    <n v="889"/>
    <s v="CA-2011-104976"/>
    <x v="2"/>
    <x v="337"/>
    <d v="2011-12-16T00:00:00"/>
    <s v="Standard Class"/>
    <s v="CK-12760"/>
    <s v="Cyma Kinney"/>
    <x v="1"/>
    <s v="United States"/>
    <x v="8"/>
    <x v="1"/>
    <n v="94122"/>
    <x v="1"/>
    <s v="OFF-PA-10003845"/>
    <x v="1"/>
    <x v="10"/>
    <s v="Xerox 1987"/>
    <n v="34.68"/>
    <n v="6"/>
    <n v="0"/>
    <n v="16.993200000000002"/>
    <n v="0.49000000000000005"/>
  </r>
  <r>
    <n v="890"/>
    <s v="CA-2014-132934"/>
    <x v="3"/>
    <x v="308"/>
    <d v="2014-06-27T00:00:00"/>
    <s v="Standard Class"/>
    <s v="JE-15475"/>
    <s v="Jeremy Ellison"/>
    <x v="0"/>
    <s v="United States"/>
    <x v="106"/>
    <x v="15"/>
    <n v="10801"/>
    <x v="3"/>
    <s v="TEC-AC-10000927"/>
    <x v="2"/>
    <x v="11"/>
    <s v="Anker Ultrathin Bluetooth Wireless Keyboard Aluminum Cover with Stand "/>
    <n v="149.94999999999999"/>
    <n v="5"/>
    <n v="0"/>
    <n v="14.994999999999994"/>
    <n v="9.9999999999999964E-2"/>
  </r>
  <r>
    <n v="891"/>
    <s v="CA-2014-132934"/>
    <x v="3"/>
    <x v="308"/>
    <d v="2014-06-27T00:00:00"/>
    <s v="Standard Class"/>
    <s v="JE-15475"/>
    <s v="Jeremy Ellison"/>
    <x v="0"/>
    <s v="United States"/>
    <x v="106"/>
    <x v="15"/>
    <n v="10801"/>
    <x v="3"/>
    <s v="OFF-BI-10001098"/>
    <x v="1"/>
    <x v="8"/>
    <s v="Acco D-Ring Binder w/DublLock"/>
    <n v="51.311999999999998"/>
    <n v="3"/>
    <n v="0.2"/>
    <n v="18.600599999999996"/>
    <n v="0.36249999999999993"/>
  </r>
  <r>
    <n v="892"/>
    <s v="CA-2014-133256"/>
    <x v="3"/>
    <x v="335"/>
    <d v="2014-06-28T00:00:00"/>
    <s v="First Class"/>
    <s v="TH-21550"/>
    <s v="Tracy Hopkins"/>
    <x v="2"/>
    <s v="United States"/>
    <x v="66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n v="0.44999999999999996"/>
  </r>
  <r>
    <n v="893"/>
    <s v="CA-2014-133256"/>
    <x v="3"/>
    <x v="335"/>
    <d v="2014-06-28T00:00:00"/>
    <s v="First Class"/>
    <s v="TH-21550"/>
    <s v="Tracy Hopkins"/>
    <x v="2"/>
    <s v="United States"/>
    <x v="66"/>
    <x v="12"/>
    <n v="48227"/>
    <x v="2"/>
    <s v="OFF-AR-10003158"/>
    <x v="1"/>
    <x v="6"/>
    <s v="Fluorescent Highlighters by Dixon"/>
    <n v="15.92"/>
    <n v="4"/>
    <n v="0"/>
    <n v="5.4127999999999989"/>
    <n v="0.33999999999999991"/>
  </r>
  <r>
    <n v="894"/>
    <s v="CA-2014-133256"/>
    <x v="3"/>
    <x v="335"/>
    <d v="2014-06-28T00:00:00"/>
    <s v="First Class"/>
    <s v="TH-21550"/>
    <s v="Tracy Hopkins"/>
    <x v="2"/>
    <s v="United States"/>
    <x v="66"/>
    <x v="12"/>
    <n v="48227"/>
    <x v="2"/>
    <s v="TEC-PH-10002660"/>
    <x v="2"/>
    <x v="7"/>
    <s v="Nortel Networks T7316 E Nt8 B27"/>
    <n v="543.91999999999996"/>
    <n v="8"/>
    <n v="0"/>
    <n v="135.98000000000002"/>
    <n v="0.25000000000000006"/>
  </r>
  <r>
    <n v="895"/>
    <s v="CA-2013-105494"/>
    <x v="0"/>
    <x v="338"/>
    <d v="2013-11-13T00:00:00"/>
    <s v="First Class"/>
    <s v="PC-18745"/>
    <s v="Pamela Coakley"/>
    <x v="1"/>
    <s v="United States"/>
    <x v="8"/>
    <x v="1"/>
    <n v="94122"/>
    <x v="1"/>
    <s v="OFF-ST-10002205"/>
    <x v="1"/>
    <x v="4"/>
    <s v="File Shuttle I and Handi-File"/>
    <n v="155.82000000000002"/>
    <n v="7"/>
    <n v="0"/>
    <n v="42.071400000000011"/>
    <n v="0.27"/>
  </r>
  <r>
    <n v="896"/>
    <s v="CA-2013-105494"/>
    <x v="0"/>
    <x v="338"/>
    <d v="2013-11-13T00:00:00"/>
    <s v="First Class"/>
    <s v="PC-18745"/>
    <s v="Pamela Coakley"/>
    <x v="1"/>
    <s v="United States"/>
    <x v="8"/>
    <x v="1"/>
    <n v="94122"/>
    <x v="1"/>
    <s v="OFF-BI-10003364"/>
    <x v="1"/>
    <x v="8"/>
    <s v="Binding Machine Supplies"/>
    <n v="70.00800000000001"/>
    <n v="3"/>
    <n v="0.2"/>
    <n v="24.502800000000001"/>
    <n v="0.35"/>
  </r>
  <r>
    <n v="897"/>
    <s v="CA-2013-140634"/>
    <x v="0"/>
    <x v="339"/>
    <d v="2013-10-07T00:00:00"/>
    <s v="Second Class"/>
    <s v="HL-15040"/>
    <s v="Hunter Lopez"/>
    <x v="0"/>
    <s v="United States"/>
    <x v="12"/>
    <x v="5"/>
    <n v="77095"/>
    <x v="2"/>
    <s v="OFF-EN-10001099"/>
    <x v="1"/>
    <x v="12"/>
    <s v="Staples"/>
    <n v="15.648"/>
    <n v="2"/>
    <n v="0.2"/>
    <n v="5.0855999999999986"/>
    <n v="0.3249999999999999"/>
  </r>
  <r>
    <n v="898"/>
    <s v="CA-2011-144407"/>
    <x v="2"/>
    <x v="340"/>
    <d v="2011-09-15T00:00:00"/>
    <s v="Standard Class"/>
    <s v="MS-17365"/>
    <s v="Maribeth Schnelling"/>
    <x v="0"/>
    <s v="United States"/>
    <x v="66"/>
    <x v="12"/>
    <n v="48227"/>
    <x v="2"/>
    <s v="OFF-LA-10003923"/>
    <x v="1"/>
    <x v="2"/>
    <s v="Alphabetical Labels for Top Tab Filing"/>
    <n v="103.60000000000001"/>
    <n v="7"/>
    <n v="0"/>
    <n v="51.800000000000004"/>
    <n v="0.5"/>
  </r>
  <r>
    <n v="899"/>
    <s v="CA-2014-160983"/>
    <x v="3"/>
    <x v="341"/>
    <d v="2014-11-01T00:00:00"/>
    <s v="Second Class"/>
    <s v="GB-14530"/>
    <s v="George Bell"/>
    <x v="1"/>
    <s v="United States"/>
    <x v="109"/>
    <x v="15"/>
    <n v="13021"/>
    <x v="3"/>
    <s v="OFF-PA-10002250"/>
    <x v="1"/>
    <x v="10"/>
    <s v="Things To Do Today Pad"/>
    <n v="46.96"/>
    <n v="8"/>
    <n v="0"/>
    <n v="22.540800000000001"/>
    <n v="0.48"/>
  </r>
  <r>
    <n v="900"/>
    <s v="US-2013-114622"/>
    <x v="0"/>
    <x v="342"/>
    <d v="2013-04-13T00:00:00"/>
    <s v="First Class"/>
    <s v="JR-16210"/>
    <s v="Justin Ritter"/>
    <x v="1"/>
    <s v="United States"/>
    <x v="24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n v="-0.73333333333333328"/>
  </r>
  <r>
    <n v="901"/>
    <s v="CA-2014-150959"/>
    <x v="3"/>
    <x v="343"/>
    <d v="2014-11-14T00:00:00"/>
    <s v="First Class"/>
    <s v="TD-20995"/>
    <s v="Tamara Dahlen"/>
    <x v="0"/>
    <s v="United States"/>
    <x v="164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n v="0.32499999999999984"/>
  </r>
  <r>
    <n v="902"/>
    <s v="CA-2014-150959"/>
    <x v="3"/>
    <x v="343"/>
    <d v="2014-11-14T00:00:00"/>
    <s v="First Class"/>
    <s v="TD-20995"/>
    <s v="Tamara Dahlen"/>
    <x v="0"/>
    <s v="United States"/>
    <x v="164"/>
    <x v="5"/>
    <n v="75043"/>
    <x v="2"/>
    <s v="OFF-BI-10001510"/>
    <x v="1"/>
    <x v="8"/>
    <s v="Deluxe Heavy-Duty Vinyl Round Ring Binder"/>
    <n v="18.335999999999999"/>
    <n v="4"/>
    <n v="0.8"/>
    <n v="-32.088000000000008"/>
    <n v="-1.7500000000000007"/>
  </r>
  <r>
    <n v="903"/>
    <s v="CA-2014-132353"/>
    <x v="3"/>
    <x v="175"/>
    <d v="2014-09-18T00:00:00"/>
    <s v="First Class"/>
    <s v="DB-13060"/>
    <s v="Dave Brooks"/>
    <x v="0"/>
    <s v="United States"/>
    <x v="22"/>
    <x v="10"/>
    <n v="60653"/>
    <x v="2"/>
    <s v="TEC-PH-10004536"/>
    <x v="2"/>
    <x v="7"/>
    <s v="Avaya 5420 Digital phone"/>
    <n v="323.97600000000006"/>
    <n v="3"/>
    <n v="0.2"/>
    <n v="20.248499999999993"/>
    <n v="6.2499999999999965E-2"/>
  </r>
  <r>
    <n v="904"/>
    <s v="CA-2013-130477"/>
    <x v="0"/>
    <x v="143"/>
    <d v="2013-04-13T00:00:00"/>
    <s v="Standard Class"/>
    <s v="LC-17140"/>
    <s v="Logan Currie"/>
    <x v="0"/>
    <s v="United States"/>
    <x v="1"/>
    <x v="1"/>
    <n v="90032"/>
    <x v="1"/>
    <s v="OFF-PA-10002947"/>
    <x v="1"/>
    <x v="10"/>
    <s v="Xerox 1923"/>
    <n v="20.04"/>
    <n v="3"/>
    <n v="0"/>
    <n v="9.6191999999999993"/>
    <n v="0.48"/>
  </r>
  <r>
    <n v="905"/>
    <s v="CA-2013-130477"/>
    <x v="0"/>
    <x v="143"/>
    <d v="2013-04-13T00:00:00"/>
    <s v="Standard Class"/>
    <s v="LC-17140"/>
    <s v="Logan Currie"/>
    <x v="0"/>
    <s v="United States"/>
    <x v="1"/>
    <x v="1"/>
    <n v="90032"/>
    <x v="1"/>
    <s v="OFF-ST-10002583"/>
    <x v="1"/>
    <x v="4"/>
    <s v="Fellowes Neat Ideas Storage Cubes"/>
    <n v="64.959999999999994"/>
    <n v="2"/>
    <n v="0"/>
    <n v="2.598399999999998"/>
    <n v="3.9999999999999973E-2"/>
  </r>
  <r>
    <n v="906"/>
    <s v="CA-2013-130477"/>
    <x v="0"/>
    <x v="143"/>
    <d v="2013-04-13T00:00:00"/>
    <s v="Standard Class"/>
    <s v="LC-17140"/>
    <s v="Logan Currie"/>
    <x v="0"/>
    <s v="United States"/>
    <x v="1"/>
    <x v="1"/>
    <n v="90032"/>
    <x v="1"/>
    <s v="OFF-PA-10000019"/>
    <x v="1"/>
    <x v="10"/>
    <s v="Xerox 1931"/>
    <n v="12.96"/>
    <n v="2"/>
    <n v="0"/>
    <n v="6.2208000000000006"/>
    <n v="0.48000000000000004"/>
  </r>
  <r>
    <n v="907"/>
    <s v="CA-2014-143259"/>
    <x v="3"/>
    <x v="247"/>
    <d v="2015-01-04T00:00:00"/>
    <s v="Standard Class"/>
    <s v="PO-18865"/>
    <s v="Patrick O'Donnell"/>
    <x v="0"/>
    <s v="United States"/>
    <x v="20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n v="3.7499999999999895E-2"/>
  </r>
  <r>
    <n v="908"/>
    <s v="CA-2014-143259"/>
    <x v="3"/>
    <x v="247"/>
    <d v="2015-01-04T00:00:00"/>
    <s v="Standard Class"/>
    <s v="PO-18865"/>
    <s v="Patrick O'Donnell"/>
    <x v="0"/>
    <s v="United States"/>
    <x v="20"/>
    <x v="15"/>
    <n v="10009"/>
    <x v="3"/>
    <s v="TEC-PH-10004774"/>
    <x v="2"/>
    <x v="7"/>
    <s v="Gear Head AU3700S Headset"/>
    <n v="90.93"/>
    <n v="7"/>
    <n v="0"/>
    <n v="2.7278999999999964"/>
    <n v="2.9999999999999957E-2"/>
  </r>
  <r>
    <n v="909"/>
    <s v="CA-2014-143259"/>
    <x v="3"/>
    <x v="247"/>
    <d v="2015-01-04T00:00:00"/>
    <s v="Standard Class"/>
    <s v="PO-18865"/>
    <s v="Patrick O'Donnell"/>
    <x v="0"/>
    <s v="United States"/>
    <x v="20"/>
    <x v="15"/>
    <n v="10009"/>
    <x v="3"/>
    <s v="OFF-BI-10003684"/>
    <x v="1"/>
    <x v="8"/>
    <s v="Wilson Jones Legal Size Ring Binders"/>
    <n v="52.775999999999996"/>
    <n v="3"/>
    <n v="0.2"/>
    <n v="19.791"/>
    <n v="0.37500000000000006"/>
  </r>
  <r>
    <n v="910"/>
    <s v="CA-2014-137596"/>
    <x v="3"/>
    <x v="264"/>
    <d v="2014-09-08T00:00:00"/>
    <s v="Standard Class"/>
    <s v="BE-11335"/>
    <s v="Bill Eplett"/>
    <x v="2"/>
    <s v="United States"/>
    <x v="25"/>
    <x v="12"/>
    <n v="49201"/>
    <x v="2"/>
    <s v="TEC-PH-10001494"/>
    <x v="2"/>
    <x v="7"/>
    <s v="Polycom CX600 IP Phone VoIP phone"/>
    <n v="1199.8"/>
    <n v="4"/>
    <n v="0"/>
    <n v="323.94600000000003"/>
    <n v="0.27"/>
  </r>
  <r>
    <n v="911"/>
    <s v="CA-2014-137596"/>
    <x v="3"/>
    <x v="264"/>
    <d v="2014-09-08T00:00:00"/>
    <s v="Standard Class"/>
    <s v="BE-11335"/>
    <s v="Bill Eplett"/>
    <x v="2"/>
    <s v="United States"/>
    <x v="25"/>
    <x v="12"/>
    <n v="49201"/>
    <x v="2"/>
    <s v="TEC-AC-10004666"/>
    <x v="2"/>
    <x v="11"/>
    <s v="Maxell iVDR EX 500GB Cartridge"/>
    <n v="1928.7800000000002"/>
    <n v="7"/>
    <n v="0"/>
    <n v="829.37540000000024"/>
    <n v="0.4300000000000001"/>
  </r>
  <r>
    <n v="912"/>
    <s v="CA-2014-137596"/>
    <x v="3"/>
    <x v="264"/>
    <d v="2014-09-08T00:00:00"/>
    <s v="Standard Class"/>
    <s v="BE-11335"/>
    <s v="Bill Eplett"/>
    <x v="2"/>
    <s v="United States"/>
    <x v="25"/>
    <x v="12"/>
    <n v="49201"/>
    <x v="2"/>
    <s v="OFF-ST-10003816"/>
    <x v="1"/>
    <x v="4"/>
    <s v="Fellowes High-Stak Drawer Files"/>
    <n v="352.38"/>
    <n v="2"/>
    <n v="0"/>
    <n v="81.047399999999982"/>
    <n v="0.22999999999999995"/>
  </r>
  <r>
    <n v="913"/>
    <s v="CA-2012-133627"/>
    <x v="1"/>
    <x v="70"/>
    <d v="2012-06-07T00:00:00"/>
    <s v="Standard Class"/>
    <s v="SC-20050"/>
    <s v="Sample Company A"/>
    <x v="2"/>
    <s v="United States"/>
    <x v="165"/>
    <x v="29"/>
    <n v="6360"/>
    <x v="3"/>
    <s v="FUR-FU-10001935"/>
    <x v="0"/>
    <x v="5"/>
    <s v="3M Hangers With Command Adhesive"/>
    <n v="22.200000000000003"/>
    <n v="6"/>
    <n v="0"/>
    <n v="9.1020000000000021"/>
    <n v="0.41000000000000003"/>
  </r>
  <r>
    <n v="914"/>
    <s v="CA-2014-102519"/>
    <x v="3"/>
    <x v="344"/>
    <d v="2014-11-30T00:00:00"/>
    <s v="First Class"/>
    <s v="BM-11650"/>
    <s v="Brian Moss"/>
    <x v="1"/>
    <s v="United States"/>
    <x v="158"/>
    <x v="6"/>
    <n v="53209"/>
    <x v="2"/>
    <s v="FUR-FU-10004091"/>
    <x v="0"/>
    <x v="5"/>
    <s v="Howard Miller 13&quot; Diameter Goldtone Round Wall Clock"/>
    <n v="46.94"/>
    <n v="1"/>
    <n v="0"/>
    <n v="19.2454"/>
    <n v="0.41000000000000003"/>
  </r>
  <r>
    <n v="915"/>
    <s v="CA-2014-102519"/>
    <x v="3"/>
    <x v="344"/>
    <d v="2014-11-30T00:00:00"/>
    <s v="First Class"/>
    <s v="BM-11650"/>
    <s v="Brian Moss"/>
    <x v="1"/>
    <s v="United States"/>
    <x v="158"/>
    <x v="6"/>
    <n v="53209"/>
    <x v="2"/>
    <s v="TEC-AC-10001772"/>
    <x v="2"/>
    <x v="11"/>
    <s v="Memorex Mini Travel Drive 16 GB USB 2.0 Flash Drive"/>
    <n v="143.73000000000002"/>
    <n v="9"/>
    <n v="0"/>
    <n v="56.054700000000011"/>
    <n v="0.39"/>
  </r>
  <r>
    <n v="916"/>
    <s v="US-2011-141215"/>
    <x v="2"/>
    <x v="345"/>
    <d v="2011-06-21T00:00:00"/>
    <s v="Standard Class"/>
    <s v="KL-16555"/>
    <s v="Kelly Lampkin"/>
    <x v="1"/>
    <s v="United States"/>
    <x v="52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n v="-0.18571428571428589"/>
  </r>
  <r>
    <n v="917"/>
    <s v="US-2011-141215"/>
    <x v="2"/>
    <x v="345"/>
    <d v="2011-06-21T00:00:00"/>
    <s v="Standard Class"/>
    <s v="KL-16555"/>
    <s v="Kelly Lampkin"/>
    <x v="1"/>
    <s v="United States"/>
    <x v="52"/>
    <x v="5"/>
    <n v="78207"/>
    <x v="2"/>
    <s v="FUR-CH-10003379"/>
    <x v="0"/>
    <x v="1"/>
    <s v="Global Commerce Series High-Back Swivel/Tilt Chairs"/>
    <n v="797.94399999999996"/>
    <n v="4"/>
    <n v="0.3"/>
    <n v="-56.995999999999981"/>
    <n v="-7.1428571428571411E-2"/>
  </r>
  <r>
    <n v="918"/>
    <s v="US-2011-141215"/>
    <x v="2"/>
    <x v="345"/>
    <d v="2011-06-21T00:00:00"/>
    <s v="Standard Class"/>
    <s v="KL-16555"/>
    <s v="Kelly Lampkin"/>
    <x v="1"/>
    <s v="United States"/>
    <x v="52"/>
    <x v="5"/>
    <n v="78207"/>
    <x v="2"/>
    <s v="OFF-BI-10002706"/>
    <x v="1"/>
    <x v="8"/>
    <s v="Avery Premier Heavy-Duty Binder with Round Locking Rings"/>
    <n v="8.5679999999999978"/>
    <n v="3"/>
    <n v="0.8"/>
    <n v="-14.5656"/>
    <n v="-1.7000000000000004"/>
  </r>
  <r>
    <n v="919"/>
    <s v="CA-2013-165218"/>
    <x v="0"/>
    <x v="346"/>
    <d v="2013-03-12T00:00:00"/>
    <s v="Standard Class"/>
    <s v="RW-19630"/>
    <s v="Rob Williams"/>
    <x v="1"/>
    <s v="United States"/>
    <x v="61"/>
    <x v="5"/>
    <n v="75220"/>
    <x v="2"/>
    <s v="OFF-EN-10000056"/>
    <x v="1"/>
    <x v="12"/>
    <s v="Cameo Buff Policy Envelopes"/>
    <n v="149.352"/>
    <n v="3"/>
    <n v="0.2"/>
    <n v="50.40629999999998"/>
    <n v="0.33749999999999986"/>
  </r>
  <r>
    <n v="920"/>
    <s v="CA-2013-165218"/>
    <x v="0"/>
    <x v="346"/>
    <d v="2013-03-12T00:00:00"/>
    <s v="Standard Class"/>
    <s v="RW-19630"/>
    <s v="Rob Williams"/>
    <x v="1"/>
    <s v="United States"/>
    <x v="61"/>
    <x v="5"/>
    <n v="75220"/>
    <x v="2"/>
    <s v="OFF-ST-10001558"/>
    <x v="1"/>
    <x v="4"/>
    <s v="Acco Perma 4000 Stacking Storage Drawers"/>
    <n v="12.991999999999999"/>
    <n v="1"/>
    <n v="0.2"/>
    <n v="-0.81199999999999983"/>
    <n v="-6.2499999999999993E-2"/>
  </r>
  <r>
    <n v="921"/>
    <s v="CA-2011-138296"/>
    <x v="2"/>
    <x v="29"/>
    <d v="2011-12-12T00:00:00"/>
    <s v="Standard Class"/>
    <s v="RC-19825"/>
    <s v="Roy Collins"/>
    <x v="0"/>
    <s v="United States"/>
    <x v="166"/>
    <x v="17"/>
    <n v="22304"/>
    <x v="0"/>
    <s v="OFF-ST-10002444"/>
    <x v="1"/>
    <x v="4"/>
    <s v="Recycled Eldon Regeneration Jumbo File"/>
    <n v="24.56"/>
    <n v="2"/>
    <n v="0"/>
    <n v="6.8767999999999994"/>
    <n v="0.27999999999999997"/>
  </r>
  <r>
    <n v="922"/>
    <s v="CA-2012-111164"/>
    <x v="1"/>
    <x v="347"/>
    <d v="2012-04-15T00:00:00"/>
    <s v="Standard Class"/>
    <s v="SE-20110"/>
    <s v="Sanjit Engle"/>
    <x v="0"/>
    <s v="United States"/>
    <x v="20"/>
    <x v="15"/>
    <n v="10009"/>
    <x v="3"/>
    <s v="TEC-AC-10002473"/>
    <x v="2"/>
    <x v="11"/>
    <s v="Maxell 4.7GB DVD-R"/>
    <n v="85.14"/>
    <n v="3"/>
    <n v="0"/>
    <n v="34.907399999999996"/>
    <n v="0.40999999999999992"/>
  </r>
  <r>
    <n v="923"/>
    <s v="CA-2012-111164"/>
    <x v="1"/>
    <x v="347"/>
    <d v="2012-04-15T00:00:00"/>
    <s v="Standard Class"/>
    <s v="SE-20110"/>
    <s v="Sanjit Engle"/>
    <x v="0"/>
    <s v="United States"/>
    <x v="20"/>
    <x v="15"/>
    <n v="10009"/>
    <x v="3"/>
    <s v="TEC-PH-10004531"/>
    <x v="2"/>
    <x v="7"/>
    <s v="OtterBox Commuter Series Case - iPhone 5 &amp; 5s"/>
    <n v="21.99"/>
    <n v="1"/>
    <n v="0"/>
    <n v="10.555199999999999"/>
    <n v="0.48"/>
  </r>
  <r>
    <n v="924"/>
    <s v="CA-2012-111164"/>
    <x v="1"/>
    <x v="347"/>
    <d v="2012-04-15T00:00:00"/>
    <s v="Standard Class"/>
    <s v="SE-20110"/>
    <s v="Sanjit Engle"/>
    <x v="0"/>
    <s v="United States"/>
    <x v="20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n v="0.27999999999999997"/>
  </r>
  <r>
    <n v="925"/>
    <s v="CA-2013-149797"/>
    <x v="0"/>
    <x v="306"/>
    <d v="2013-09-21T00:00:00"/>
    <s v="Standard Class"/>
    <s v="AH-10075"/>
    <s v="Adam Hart"/>
    <x v="1"/>
    <s v="United States"/>
    <x v="20"/>
    <x v="15"/>
    <n v="10011"/>
    <x v="3"/>
    <s v="OFF-BI-10003650"/>
    <x v="1"/>
    <x v="8"/>
    <s v="GBC DocuBind 300 Electric Binding Machine"/>
    <n v="841.5680000000001"/>
    <n v="2"/>
    <n v="0.2"/>
    <n v="294.54879999999991"/>
    <n v="0.34999999999999987"/>
  </r>
  <r>
    <n v="926"/>
    <s v="CA-2011-132962"/>
    <x v="2"/>
    <x v="103"/>
    <d v="2011-09-16T00:00:00"/>
    <s v="First Class"/>
    <s v="JM-15535"/>
    <s v="Jessica Myrick"/>
    <x v="0"/>
    <s v="United States"/>
    <x v="10"/>
    <x v="9"/>
    <n v="19143"/>
    <x v="3"/>
    <s v="OFF-PA-10003543"/>
    <x v="1"/>
    <x v="10"/>
    <s v="Xerox 1985"/>
    <n v="15.552000000000003"/>
    <n v="3"/>
    <n v="0.2"/>
    <n v="5.4432"/>
    <n v="0.34999999999999992"/>
  </r>
  <r>
    <n v="927"/>
    <s v="CA-2011-132962"/>
    <x v="2"/>
    <x v="103"/>
    <d v="2011-09-16T00:00:00"/>
    <s v="First Class"/>
    <s v="JM-15535"/>
    <s v="Jessica Myrick"/>
    <x v="0"/>
    <s v="United States"/>
    <x v="10"/>
    <x v="9"/>
    <n v="19143"/>
    <x v="3"/>
    <s v="TEC-AC-10004353"/>
    <x v="2"/>
    <x v="11"/>
    <s v="Hypercom P1300 Pinpad"/>
    <n v="252.00000000000003"/>
    <n v="5"/>
    <n v="0.2"/>
    <n v="53.550000000000004"/>
    <n v="0.21249999999999999"/>
  </r>
  <r>
    <n v="928"/>
    <s v="CA-2012-115091"/>
    <x v="1"/>
    <x v="348"/>
    <d v="2012-10-09T00:00:00"/>
    <s v="Standard Class"/>
    <s v="JJ-15760"/>
    <s v="Joel Jenkins"/>
    <x v="2"/>
    <s v="United States"/>
    <x v="24"/>
    <x v="17"/>
    <n v="22153"/>
    <x v="0"/>
    <s v="OFF-AR-10000658"/>
    <x v="1"/>
    <x v="6"/>
    <s v="Newell 324"/>
    <n v="46.2"/>
    <n v="4"/>
    <n v="0"/>
    <n v="12.936"/>
    <n v="0.27999999999999997"/>
  </r>
  <r>
    <n v="929"/>
    <s v="CA-2012-115091"/>
    <x v="1"/>
    <x v="348"/>
    <d v="2012-10-09T00:00:00"/>
    <s v="Standard Class"/>
    <s v="JJ-15760"/>
    <s v="Joel Jenkins"/>
    <x v="2"/>
    <s v="United States"/>
    <x v="24"/>
    <x v="17"/>
    <n v="22153"/>
    <x v="0"/>
    <s v="OFF-AP-10000696"/>
    <x v="1"/>
    <x v="9"/>
    <s v="Holmes Odor Grabber"/>
    <n v="28.84"/>
    <n v="2"/>
    <n v="0"/>
    <n v="9.517199999999999"/>
    <n v="0.32999999999999996"/>
  </r>
  <r>
    <n v="930"/>
    <s v="CA-2014-144932"/>
    <x v="3"/>
    <x v="349"/>
    <d v="2014-04-18T00:00:00"/>
    <s v="First Class"/>
    <s v="AB-10165"/>
    <s v="Alan Barnes"/>
    <x v="0"/>
    <s v="United States"/>
    <x v="167"/>
    <x v="24"/>
    <n v="43615"/>
    <x v="3"/>
    <s v="OFF-AR-10003560"/>
    <x v="1"/>
    <x v="6"/>
    <s v="Zebra Zazzle Fluorescent Highlighters"/>
    <n v="14.592000000000002"/>
    <n v="3"/>
    <n v="0.2"/>
    <n v="2.5535999999999985"/>
    <n v="0.17499999999999988"/>
  </r>
  <r>
    <n v="931"/>
    <s v="CA-2014-144932"/>
    <x v="3"/>
    <x v="349"/>
    <d v="2014-04-18T00:00:00"/>
    <s v="First Class"/>
    <s v="AB-10165"/>
    <s v="Alan Barnes"/>
    <x v="0"/>
    <s v="United States"/>
    <x v="167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n v="0.23750000000000004"/>
  </r>
  <r>
    <n v="932"/>
    <s v="CA-2014-144932"/>
    <x v="3"/>
    <x v="349"/>
    <d v="2014-04-18T00:00:00"/>
    <s v="First Class"/>
    <s v="AB-10165"/>
    <s v="Alan Barnes"/>
    <x v="0"/>
    <s v="United States"/>
    <x v="167"/>
    <x v="24"/>
    <n v="43615"/>
    <x v="3"/>
    <s v="OFF-PA-10004971"/>
    <x v="1"/>
    <x v="10"/>
    <s v="Xerox 196"/>
    <n v="13.872000000000002"/>
    <n v="3"/>
    <n v="0.2"/>
    <n v="5.0286000000000008"/>
    <n v="0.36250000000000004"/>
  </r>
  <r>
    <n v="933"/>
    <s v="CA-2014-114216"/>
    <x v="3"/>
    <x v="264"/>
    <d v="2014-09-07T00:00:00"/>
    <s v="Standard Class"/>
    <s v="RK-19300"/>
    <s v="Ralph Kennedy"/>
    <x v="0"/>
    <s v="United States"/>
    <x v="10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n v="0.33749999999999997"/>
  </r>
  <r>
    <n v="934"/>
    <s v="CA-2013-140081"/>
    <x v="0"/>
    <x v="23"/>
    <d v="2013-06-25T00:00:00"/>
    <s v="Standard Class"/>
    <s v="CG-12040"/>
    <s v="Catherine Glotzbach"/>
    <x v="2"/>
    <s v="United States"/>
    <x v="10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n v="0.33749999999999991"/>
  </r>
  <r>
    <n v="935"/>
    <s v="CA-2013-140081"/>
    <x v="0"/>
    <x v="23"/>
    <d v="2013-06-25T00:00:00"/>
    <s v="Standard Class"/>
    <s v="CG-12040"/>
    <s v="Catherine Glotzbach"/>
    <x v="2"/>
    <s v="United States"/>
    <x v="10"/>
    <x v="9"/>
    <n v="19120"/>
    <x v="3"/>
    <s v="OFF-BI-10004826"/>
    <x v="1"/>
    <x v="8"/>
    <s v="JM Magazine Binder"/>
    <n v="29.718000000000007"/>
    <n v="6"/>
    <n v="0.7"/>
    <n v="-21.793199999999992"/>
    <n v="-0.73333333333333284"/>
  </r>
  <r>
    <n v="936"/>
    <s v="CA-2013-140081"/>
    <x v="0"/>
    <x v="23"/>
    <d v="2013-06-25T00:00:00"/>
    <s v="Standard Class"/>
    <s v="CG-12040"/>
    <s v="Catherine Glotzbach"/>
    <x v="2"/>
    <s v="United States"/>
    <x v="10"/>
    <x v="9"/>
    <n v="19120"/>
    <x v="3"/>
    <s v="OFF-PA-10001870"/>
    <x v="1"/>
    <x v="10"/>
    <s v="Xerox 202"/>
    <n v="15.552000000000003"/>
    <n v="3"/>
    <n v="0.2"/>
    <n v="5.4432"/>
    <n v="0.34999999999999992"/>
  </r>
  <r>
    <n v="937"/>
    <s v="CA-2013-140081"/>
    <x v="0"/>
    <x v="23"/>
    <d v="2013-06-25T00:00:00"/>
    <s v="Standard Class"/>
    <s v="CG-12040"/>
    <s v="Catherine Glotzbach"/>
    <x v="2"/>
    <s v="United States"/>
    <x v="10"/>
    <x v="9"/>
    <n v="19120"/>
    <x v="3"/>
    <s v="OFF-AP-10001058"/>
    <x v="1"/>
    <x v="9"/>
    <s v="Sanyo 2.5 Cubic Foot Mid-Size Office Refrigerators"/>
    <n v="447.69600000000003"/>
    <n v="2"/>
    <n v="0.2"/>
    <n v="33.577199999999976"/>
    <n v="7.4999999999999942E-2"/>
  </r>
  <r>
    <n v="938"/>
    <s v="US-2014-111745"/>
    <x v="3"/>
    <x v="60"/>
    <d v="2014-11-07T00:00:00"/>
    <s v="First Class"/>
    <s v="RA-19885"/>
    <s v="Ruben Ausman"/>
    <x v="1"/>
    <s v="United States"/>
    <x v="168"/>
    <x v="27"/>
    <n v="87401"/>
    <x v="1"/>
    <s v="TEC-AC-10003911"/>
    <x v="2"/>
    <x v="11"/>
    <s v="NETGEAR AC1750 Dual Band Gigabit Smart WiFi Router"/>
    <n v="159.99"/>
    <n v="1"/>
    <n v="0"/>
    <n v="54.396599999999992"/>
    <n v="0.33999999999999991"/>
  </r>
  <r>
    <n v="939"/>
    <s v="CA-2012-148250"/>
    <x v="1"/>
    <x v="350"/>
    <d v="2012-12-17T00:00:00"/>
    <s v="Standard Class"/>
    <s v="RP-19270"/>
    <s v="Rachel Payne"/>
    <x v="1"/>
    <s v="United States"/>
    <x v="169"/>
    <x v="1"/>
    <n v="92503"/>
    <x v="1"/>
    <s v="OFF-PA-10000289"/>
    <x v="1"/>
    <x v="10"/>
    <s v="Xerox 213"/>
    <n v="12.96"/>
    <n v="2"/>
    <n v="0"/>
    <n v="6.2208000000000006"/>
    <n v="0.48000000000000004"/>
  </r>
  <r>
    <n v="940"/>
    <s v="CA-2012-148250"/>
    <x v="1"/>
    <x v="350"/>
    <d v="2012-12-17T00:00:00"/>
    <s v="Standard Class"/>
    <s v="RP-19270"/>
    <s v="Rachel Payne"/>
    <x v="1"/>
    <s v="United States"/>
    <x v="169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n v="0.26"/>
  </r>
  <r>
    <n v="941"/>
    <s v="CA-2013-105760"/>
    <x v="0"/>
    <x v="351"/>
    <d v="2013-06-21T00:00:00"/>
    <s v="First Class"/>
    <s v="KC-16255"/>
    <s v="Karen Carlisle"/>
    <x v="1"/>
    <s v="United States"/>
    <x v="8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n v="0.47"/>
  </r>
  <r>
    <n v="942"/>
    <s v="CA-2013-142958"/>
    <x v="0"/>
    <x v="180"/>
    <d v="2013-12-21T00:00:00"/>
    <s v="Standard Class"/>
    <s v="RW-19630"/>
    <s v="Rob Williams"/>
    <x v="1"/>
    <s v="United States"/>
    <x v="170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n v="0.36249999999999999"/>
  </r>
  <r>
    <n v="943"/>
    <s v="CA-2013-142958"/>
    <x v="0"/>
    <x v="180"/>
    <d v="2013-12-21T00:00:00"/>
    <s v="Standard Class"/>
    <s v="RW-19630"/>
    <s v="Rob Williams"/>
    <x v="1"/>
    <s v="United States"/>
    <x v="170"/>
    <x v="1"/>
    <n v="90503"/>
    <x v="1"/>
    <s v="FUR-TA-10000577"/>
    <x v="0"/>
    <x v="3"/>
    <s v="Bretford CR4500 Series Slim Rectangular Table"/>
    <n v="1114.2719999999999"/>
    <n v="4"/>
    <n v="0.2"/>
    <n v="41.785200000000032"/>
    <n v="3.7500000000000033E-2"/>
  </r>
  <r>
    <n v="944"/>
    <s v="CA-2012-120880"/>
    <x v="1"/>
    <x v="352"/>
    <d v="2012-06-03T00:00:00"/>
    <s v="Standard Class"/>
    <s v="JL-15850"/>
    <s v="John Lucas"/>
    <x v="0"/>
    <s v="United States"/>
    <x v="4"/>
    <x v="4"/>
    <n v="98105"/>
    <x v="1"/>
    <s v="OFF-PA-10004101"/>
    <x v="1"/>
    <x v="10"/>
    <s v="Xerox 1894"/>
    <n v="32.400000000000006"/>
    <n v="5"/>
    <n v="0"/>
    <n v="15.552000000000001"/>
    <n v="0.48"/>
  </r>
  <r>
    <n v="945"/>
    <s v="CA-2012-120880"/>
    <x v="1"/>
    <x v="352"/>
    <d v="2012-06-03T00:00:00"/>
    <s v="Standard Class"/>
    <s v="JL-15850"/>
    <s v="John Lucas"/>
    <x v="0"/>
    <s v="United States"/>
    <x v="4"/>
    <x v="4"/>
    <n v="98105"/>
    <x v="1"/>
    <s v="OFF-ST-10001496"/>
    <x v="1"/>
    <x v="4"/>
    <s v="Standard Rollaway File with Lock"/>
    <n v="540.56999999999994"/>
    <n v="3"/>
    <n v="0"/>
    <n v="140.54820000000001"/>
    <n v="0.26000000000000006"/>
  </r>
  <r>
    <n v="946"/>
    <s v="CA-2012-120880"/>
    <x v="1"/>
    <x v="352"/>
    <d v="2012-06-03T00:00:00"/>
    <s v="Standard Class"/>
    <s v="JL-15850"/>
    <s v="John Lucas"/>
    <x v="0"/>
    <s v="United States"/>
    <x v="4"/>
    <x v="4"/>
    <n v="98105"/>
    <x v="1"/>
    <s v="OFF-BI-10002931"/>
    <x v="1"/>
    <x v="8"/>
    <s v="Avery Trapezoid Extra Heavy Duty 4&quot; Binders"/>
    <n v="167.76"/>
    <n v="5"/>
    <n v="0.2"/>
    <n v="62.91"/>
    <n v="0.375"/>
  </r>
  <r>
    <n v="947"/>
    <s v="US-2012-140200"/>
    <x v="1"/>
    <x v="353"/>
    <d v="2012-07-28T00:00:00"/>
    <s v="First Class"/>
    <s v="CA-12775"/>
    <s v="Cynthia Arntzen"/>
    <x v="0"/>
    <s v="United States"/>
    <x v="123"/>
    <x v="16"/>
    <n v="85204"/>
    <x v="1"/>
    <s v="FUR-TA-10002356"/>
    <x v="0"/>
    <x v="3"/>
    <s v="Bevis Boat-Shaped Conference Table"/>
    <n v="393.16500000000002"/>
    <n v="3"/>
    <n v="0.5"/>
    <n v="-204.44580000000005"/>
    <n v="-0.52000000000000013"/>
  </r>
  <r>
    <n v="948"/>
    <s v="US-2014-110576"/>
    <x v="3"/>
    <x v="354"/>
    <d v="2014-12-03T00:00:00"/>
    <s v="Standard Class"/>
    <s v="RB-19795"/>
    <s v="Ross Baird"/>
    <x v="2"/>
    <s v="United States"/>
    <x v="10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n v="-2.500000000000005E-2"/>
  </r>
  <r>
    <n v="949"/>
    <s v="US-2014-110576"/>
    <x v="3"/>
    <x v="354"/>
    <d v="2014-12-03T00:00:00"/>
    <s v="Standard Class"/>
    <s v="RB-19795"/>
    <s v="Ross Baird"/>
    <x v="2"/>
    <s v="United States"/>
    <x v="10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n v="7.5000000000000011E-2"/>
  </r>
  <r>
    <n v="950"/>
    <s v="US-2014-110576"/>
    <x v="3"/>
    <x v="354"/>
    <d v="2014-12-03T00:00:00"/>
    <s v="Standard Class"/>
    <s v="RB-19795"/>
    <s v="Ross Baird"/>
    <x v="2"/>
    <s v="United States"/>
    <x v="10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n v="-0.30000000000000004"/>
  </r>
  <r>
    <n v="951"/>
    <s v="US-2014-110576"/>
    <x v="3"/>
    <x v="354"/>
    <d v="2014-12-03T00:00:00"/>
    <s v="Standard Class"/>
    <s v="RB-19795"/>
    <s v="Ross Baird"/>
    <x v="2"/>
    <s v="United States"/>
    <x v="10"/>
    <x v="9"/>
    <n v="19120"/>
    <x v="3"/>
    <s v="OFF-PA-10000788"/>
    <x v="1"/>
    <x v="10"/>
    <s v="Xerox 210"/>
    <n v="15.552000000000003"/>
    <n v="3"/>
    <n v="0.2"/>
    <n v="5.4432"/>
    <n v="0.34999999999999992"/>
  </r>
  <r>
    <n v="952"/>
    <s v="US-2014-110576"/>
    <x v="3"/>
    <x v="354"/>
    <d v="2014-12-03T00:00:00"/>
    <s v="Standard Class"/>
    <s v="RB-19795"/>
    <s v="Ross Baird"/>
    <x v="2"/>
    <s v="United States"/>
    <x v="10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n v="0.3125"/>
  </r>
  <r>
    <n v="953"/>
    <s v="CA-2014-131156"/>
    <x v="3"/>
    <x v="355"/>
    <d v="2014-04-08T00:00:00"/>
    <s v="Standard Class"/>
    <s v="KH-16360"/>
    <s v="Katherine Hughes"/>
    <x v="0"/>
    <s v="United States"/>
    <x v="10"/>
    <x v="9"/>
    <n v="19143"/>
    <x v="3"/>
    <s v="FUR-FU-10001940"/>
    <x v="0"/>
    <x v="5"/>
    <s v="Staples"/>
    <n v="25.472000000000001"/>
    <n v="4"/>
    <n v="0.2"/>
    <n v="7.6416000000000022"/>
    <n v="0.30000000000000004"/>
  </r>
  <r>
    <n v="954"/>
    <s v="CA-2014-136539"/>
    <x v="3"/>
    <x v="116"/>
    <d v="2015-01-02T00:00:00"/>
    <s v="Standard Class"/>
    <s v="GH-14665"/>
    <s v="Greg Hansen"/>
    <x v="0"/>
    <s v="United States"/>
    <x v="171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n v="9.9999999999999992E-2"/>
  </r>
  <r>
    <n v="955"/>
    <s v="CA-2014-136539"/>
    <x v="3"/>
    <x v="116"/>
    <d v="2015-01-02T00:00:00"/>
    <s v="Standard Class"/>
    <s v="GH-14665"/>
    <s v="Greg Hansen"/>
    <x v="0"/>
    <s v="United States"/>
    <x v="171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n v="-0.14705882352941174"/>
  </r>
  <r>
    <n v="956"/>
    <s v="CA-2014-119305"/>
    <x v="3"/>
    <x v="329"/>
    <d v="2014-12-05T00:00:00"/>
    <s v="Standard Class"/>
    <s v="SW-20275"/>
    <s v="Scott Williamson"/>
    <x v="0"/>
    <s v="United States"/>
    <x v="25"/>
    <x v="35"/>
    <n v="39212"/>
    <x v="0"/>
    <s v="OFF-ST-10000604"/>
    <x v="1"/>
    <x v="4"/>
    <s v="Home/Office Personal File Carts"/>
    <n v="173.79999999999998"/>
    <n v="5"/>
    <n v="0"/>
    <n v="43.449999999999989"/>
    <n v="0.24999999999999997"/>
  </r>
  <r>
    <n v="957"/>
    <s v="CA-2014-102414"/>
    <x v="3"/>
    <x v="356"/>
    <d v="2014-05-19T00:00:00"/>
    <s v="Second Class"/>
    <s v="JA-15970"/>
    <s v="Joseph Airdo"/>
    <x v="0"/>
    <s v="United States"/>
    <x v="42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n v="8.7500000000000008E-2"/>
  </r>
  <r>
    <n v="958"/>
    <s v="CA-2014-102414"/>
    <x v="3"/>
    <x v="356"/>
    <d v="2014-05-19T00:00:00"/>
    <s v="Second Class"/>
    <s v="JA-15970"/>
    <s v="Joseph Airdo"/>
    <x v="0"/>
    <s v="United States"/>
    <x v="42"/>
    <x v="16"/>
    <n v="85023"/>
    <x v="1"/>
    <s v="OFF-BI-10004465"/>
    <x v="1"/>
    <x v="8"/>
    <s v="Avery Durable Slant Ring Binders"/>
    <n v="4.7520000000000007"/>
    <n v="2"/>
    <n v="0.7"/>
    <n v="-3.1679999999999993"/>
    <n v="-0.66666666666666641"/>
  </r>
  <r>
    <n v="959"/>
    <s v="CA-2014-102414"/>
    <x v="3"/>
    <x v="356"/>
    <d v="2014-05-19T00:00:00"/>
    <s v="Second Class"/>
    <s v="JA-15970"/>
    <s v="Joseph Airdo"/>
    <x v="0"/>
    <s v="United States"/>
    <x v="42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n v="0.36249999999999993"/>
  </r>
  <r>
    <n v="960"/>
    <s v="CA-2012-112571"/>
    <x v="1"/>
    <x v="357"/>
    <d v="2012-09-22T00:00:00"/>
    <s v="Same Day"/>
    <s v="DL-12925"/>
    <s v="Daniel Lacy"/>
    <x v="0"/>
    <s v="United States"/>
    <x v="147"/>
    <x v="1"/>
    <n v="92054"/>
    <x v="1"/>
    <s v="FUR-FU-10004188"/>
    <x v="0"/>
    <x v="5"/>
    <s v="Luxo Professional Combination Clamp-On Lamps"/>
    <n v="204.6"/>
    <n v="2"/>
    <n v="0"/>
    <n v="53.195999999999998"/>
    <n v="0.26"/>
  </r>
  <r>
    <n v="961"/>
    <s v="CA-2014-152142"/>
    <x v="3"/>
    <x v="237"/>
    <d v="2014-11-20T00:00:00"/>
    <s v="Standard Class"/>
    <s v="LW-16990"/>
    <s v="Lindsay Williams"/>
    <x v="1"/>
    <s v="United States"/>
    <x v="8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n v="8.7500000000000022E-2"/>
  </r>
  <r>
    <n v="962"/>
    <s v="CA-2012-160059"/>
    <x v="1"/>
    <x v="154"/>
    <d v="2012-12-01T00:00:00"/>
    <s v="Standard Class"/>
    <s v="TB-21190"/>
    <s v="Thomas Brumley"/>
    <x v="2"/>
    <s v="United States"/>
    <x v="115"/>
    <x v="36"/>
    <n v="72701"/>
    <x v="0"/>
    <s v="OFF-BI-10000145"/>
    <x v="1"/>
    <x v="8"/>
    <s v="Zipper Ring Binder Pockets"/>
    <n v="6.24"/>
    <n v="2"/>
    <n v="0"/>
    <n v="3.0575999999999999"/>
    <n v="0.48999999999999994"/>
  </r>
  <r>
    <n v="963"/>
    <s v="CA-2013-120859"/>
    <x v="0"/>
    <x v="142"/>
    <d v="2013-09-05T00:00:00"/>
    <s v="First Class"/>
    <s v="CV-12805"/>
    <s v="Cynthia Voltz"/>
    <x v="1"/>
    <s v="United States"/>
    <x v="8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n v="0.5"/>
  </r>
  <r>
    <n v="964"/>
    <s v="CA-2011-127488"/>
    <x v="2"/>
    <x v="358"/>
    <d v="2011-09-24T00:00:00"/>
    <s v="Second Class"/>
    <s v="MS-17365"/>
    <s v="Maribeth Schnelling"/>
    <x v="0"/>
    <s v="United States"/>
    <x v="172"/>
    <x v="2"/>
    <n v="33433"/>
    <x v="0"/>
    <s v="OFF-LA-10001613"/>
    <x v="1"/>
    <x v="2"/>
    <s v="Avery File Folder Labels"/>
    <n v="4.6079999999999997"/>
    <n v="2"/>
    <n v="0.2"/>
    <n v="1.6704000000000001"/>
    <n v="0.36250000000000004"/>
  </r>
  <r>
    <n v="965"/>
    <s v="CA-2014-135279"/>
    <x v="3"/>
    <x v="359"/>
    <d v="2014-04-12T00:00:00"/>
    <s v="First Class"/>
    <s v="BS-11800"/>
    <s v="Bryan Spruell"/>
    <x v="2"/>
    <s v="United States"/>
    <x v="20"/>
    <x v="15"/>
    <n v="10011"/>
    <x v="3"/>
    <s v="OFF-LA-10004055"/>
    <x v="1"/>
    <x v="2"/>
    <s v="Color-Coded Legal Exhibit Labels"/>
    <n v="9.82"/>
    <n v="2"/>
    <n v="0"/>
    <n v="4.8117999999999999"/>
    <n v="0.49"/>
  </r>
  <r>
    <n v="966"/>
    <s v="CA-2014-135279"/>
    <x v="3"/>
    <x v="359"/>
    <d v="2014-04-12T00:00:00"/>
    <s v="First Class"/>
    <s v="BS-11800"/>
    <s v="Bryan Spruell"/>
    <x v="2"/>
    <s v="United States"/>
    <x v="20"/>
    <x v="15"/>
    <n v="10011"/>
    <x v="3"/>
    <s v="OFF-AR-10004344"/>
    <x v="1"/>
    <x v="6"/>
    <s v="Bulldog Vacuum Base Pencil Sharpener"/>
    <n v="35.97"/>
    <n v="3"/>
    <n v="0"/>
    <n v="9.7118999999999982"/>
    <n v="0.26999999999999996"/>
  </r>
  <r>
    <n v="967"/>
    <s v="CA-2014-135279"/>
    <x v="3"/>
    <x v="359"/>
    <d v="2014-04-12T00:00:00"/>
    <s v="First Class"/>
    <s v="BS-11800"/>
    <s v="Bryan Spruell"/>
    <x v="2"/>
    <s v="United States"/>
    <x v="20"/>
    <x v="15"/>
    <n v="10011"/>
    <x v="3"/>
    <s v="OFF-PA-10004621"/>
    <x v="1"/>
    <x v="10"/>
    <s v="Xerox 212"/>
    <n v="12.96"/>
    <n v="2"/>
    <n v="0"/>
    <n v="6.2208000000000006"/>
    <n v="0.48000000000000004"/>
  </r>
  <r>
    <n v="968"/>
    <s v="CA-2014-135279"/>
    <x v="3"/>
    <x v="359"/>
    <d v="2014-04-12T00:00:00"/>
    <s v="First Class"/>
    <s v="BS-11800"/>
    <s v="Bryan Spruell"/>
    <x v="2"/>
    <s v="United States"/>
    <x v="20"/>
    <x v="15"/>
    <n v="10011"/>
    <x v="3"/>
    <s v="OFF-PA-10001281"/>
    <x v="1"/>
    <x v="10"/>
    <s v="Computer Printout Paper with Letter-Trim Fine Perforations"/>
    <n v="191.6"/>
    <n v="4"/>
    <n v="0"/>
    <n v="91.967999999999989"/>
    <n v="0.48"/>
  </r>
  <r>
    <n v="969"/>
    <s v="CA-2014-135279"/>
    <x v="3"/>
    <x v="359"/>
    <d v="2014-04-12T00:00:00"/>
    <s v="First Class"/>
    <s v="BS-11800"/>
    <s v="Bryan Spruell"/>
    <x v="2"/>
    <s v="United States"/>
    <x v="20"/>
    <x v="15"/>
    <n v="10011"/>
    <x v="3"/>
    <s v="OFF-LA-10001613"/>
    <x v="1"/>
    <x v="2"/>
    <s v="Avery File Folder Labels"/>
    <n v="8.64"/>
    <n v="3"/>
    <n v="0"/>
    <n v="4.2336"/>
    <n v="0.49"/>
  </r>
  <r>
    <n v="970"/>
    <s v="CA-2014-135279"/>
    <x v="3"/>
    <x v="359"/>
    <d v="2014-04-12T00:00:00"/>
    <s v="First Class"/>
    <s v="BS-11800"/>
    <s v="Bryan Spruell"/>
    <x v="2"/>
    <s v="United States"/>
    <x v="20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n v="0"/>
  </r>
  <r>
    <n v="971"/>
    <s v="CA-2011-115791"/>
    <x v="2"/>
    <x v="360"/>
    <d v="2011-01-19T00:00:00"/>
    <s v="Second Class"/>
    <s v="DL-13315"/>
    <s v="Delfina Latchford"/>
    <x v="0"/>
    <s v="United States"/>
    <x v="10"/>
    <x v="9"/>
    <n v="19134"/>
    <x v="3"/>
    <s v="FUR-FU-10001095"/>
    <x v="0"/>
    <x v="5"/>
    <s v="DAX Black Cherry Wood-Tone Poster Frame"/>
    <n v="127.10400000000001"/>
    <n v="6"/>
    <n v="0.2"/>
    <n v="28.598399999999998"/>
    <n v="0.22499999999999995"/>
  </r>
  <r>
    <n v="972"/>
    <s v="CA-2011-115791"/>
    <x v="2"/>
    <x v="360"/>
    <d v="2011-01-19T00:00:00"/>
    <s v="Second Class"/>
    <s v="DL-13315"/>
    <s v="Delfina Latchford"/>
    <x v="0"/>
    <s v="United States"/>
    <x v="10"/>
    <x v="9"/>
    <n v="19134"/>
    <x v="3"/>
    <s v="TEC-PH-10004614"/>
    <x v="2"/>
    <x v="7"/>
    <s v="AT&amp;T 841000 Phone"/>
    <n v="124.19999999999999"/>
    <n v="3"/>
    <n v="0.4"/>
    <n v="-31.050000000000011"/>
    <n v="-0.25000000000000011"/>
  </r>
  <r>
    <n v="973"/>
    <s v="CA-2011-115791"/>
    <x v="2"/>
    <x v="360"/>
    <d v="2011-01-19T00:00:00"/>
    <s v="Second Class"/>
    <s v="DL-13315"/>
    <s v="Delfina Latchford"/>
    <x v="0"/>
    <s v="United States"/>
    <x v="10"/>
    <x v="9"/>
    <n v="19134"/>
    <x v="3"/>
    <s v="OFF-BI-10001575"/>
    <x v="1"/>
    <x v="8"/>
    <s v="GBC Linen Binding Covers"/>
    <n v="18.588000000000005"/>
    <n v="2"/>
    <n v="0.7"/>
    <n v="-13.6312"/>
    <n v="-0.73333333333333317"/>
  </r>
  <r>
    <n v="974"/>
    <s v="CA-2011-115791"/>
    <x v="2"/>
    <x v="360"/>
    <d v="2011-01-19T00:00:00"/>
    <s v="Second Class"/>
    <s v="DL-13315"/>
    <s v="Delfina Latchford"/>
    <x v="0"/>
    <s v="United States"/>
    <x v="10"/>
    <x v="9"/>
    <n v="19134"/>
    <x v="3"/>
    <s v="OFF-LA-10001074"/>
    <x v="1"/>
    <x v="2"/>
    <s v="Round Specialty Laser Printer Labels"/>
    <n v="30.072000000000003"/>
    <n v="3"/>
    <n v="0.2"/>
    <n v="10.149299999999997"/>
    <n v="0.33749999999999986"/>
  </r>
  <r>
    <n v="975"/>
    <s v="US-2014-103247"/>
    <x v="3"/>
    <x v="361"/>
    <d v="2014-10-09T00:00:00"/>
    <s v="Second Class"/>
    <s v="PO-19195"/>
    <s v="Phillina Ober"/>
    <x v="2"/>
    <s v="United States"/>
    <x v="20"/>
    <x v="15"/>
    <n v="10011"/>
    <x v="3"/>
    <s v="TEC-PH-10003555"/>
    <x v="2"/>
    <x v="7"/>
    <s v="Motorola HK250 Universal Bluetooth Headset"/>
    <n v="160.92999999999998"/>
    <n v="7"/>
    <n v="0"/>
    <n v="3.2186000000000092"/>
    <n v="2.0000000000000059E-2"/>
  </r>
  <r>
    <n v="976"/>
    <s v="US-2014-103247"/>
    <x v="3"/>
    <x v="361"/>
    <d v="2014-10-09T00:00:00"/>
    <s v="Second Class"/>
    <s v="PO-19195"/>
    <s v="Phillina Ober"/>
    <x v="2"/>
    <s v="United States"/>
    <x v="20"/>
    <x v="15"/>
    <n v="10011"/>
    <x v="3"/>
    <s v="OFF-BI-10004492"/>
    <x v="1"/>
    <x v="8"/>
    <s v="Tuf-Vin Binders"/>
    <n v="75.792000000000002"/>
    <n v="3"/>
    <n v="0.2"/>
    <n v="25.579799999999992"/>
    <n v="0.33749999999999986"/>
  </r>
  <r>
    <n v="977"/>
    <s v="US-2014-100209"/>
    <x v="3"/>
    <x v="362"/>
    <d v="2014-07-16T00:00:00"/>
    <s v="Standard Class"/>
    <s v="TD-20995"/>
    <s v="Tamara Dahlen"/>
    <x v="0"/>
    <s v="United States"/>
    <x v="32"/>
    <x v="21"/>
    <n v="97206"/>
    <x v="1"/>
    <s v="OFF-BI-10002012"/>
    <x v="1"/>
    <x v="8"/>
    <s v="Wilson Jones Easy Flow II Sheet Lifters"/>
    <n v="1.0800000000000003"/>
    <n v="2"/>
    <n v="0.7"/>
    <n v="-0.79200000000000004"/>
    <n v="-0.73333333333333317"/>
  </r>
  <r>
    <n v="978"/>
    <s v="CA-2014-159366"/>
    <x v="3"/>
    <x v="363"/>
    <d v="2014-01-11T00:00:00"/>
    <s v="First Class"/>
    <s v="BW-11110"/>
    <s v="Bart Watters"/>
    <x v="1"/>
    <s v="United States"/>
    <x v="66"/>
    <x v="12"/>
    <n v="48205"/>
    <x v="2"/>
    <s v="TEC-MA-10000822"/>
    <x v="2"/>
    <x v="15"/>
    <s v="Lexmark MX611dhe Monochrome Laser Printer"/>
    <n v="3059.982"/>
    <n v="2"/>
    <n v="0.1"/>
    <n v="679.99599999999964"/>
    <n v="0.2222222222222221"/>
  </r>
  <r>
    <n v="979"/>
    <s v="CA-2013-145499"/>
    <x v="0"/>
    <x v="198"/>
    <d v="2013-06-01T00:00:00"/>
    <s v="First Class"/>
    <s v="RW-19690"/>
    <s v="Robert Waldorf"/>
    <x v="0"/>
    <s v="United States"/>
    <x v="40"/>
    <x v="3"/>
    <n v="28403"/>
    <x v="0"/>
    <s v="OFF-BI-10000848"/>
    <x v="1"/>
    <x v="8"/>
    <s v="Angle-D Ring Binders"/>
    <n v="3.2820000000000005"/>
    <n v="2"/>
    <n v="0.7"/>
    <n v="-2.6256000000000004"/>
    <n v="-0.8"/>
  </r>
  <r>
    <n v="980"/>
    <s v="CA-2012-157035"/>
    <x v="1"/>
    <x v="364"/>
    <d v="2012-12-12T00:00:00"/>
    <s v="First Class"/>
    <s v="KB-16600"/>
    <s v="Ken Brennan"/>
    <x v="1"/>
    <s v="United States"/>
    <x v="38"/>
    <x v="14"/>
    <n v="47201"/>
    <x v="2"/>
    <s v="OFF-PA-10004156"/>
    <x v="1"/>
    <x v="10"/>
    <s v="Xerox 188"/>
    <n v="34.019999999999996"/>
    <n v="3"/>
    <n v="0"/>
    <n v="16.669799999999999"/>
    <n v="0.49"/>
  </r>
  <r>
    <n v="981"/>
    <s v="CA-2013-144939"/>
    <x v="0"/>
    <x v="339"/>
    <d v="2013-10-09T00:00:00"/>
    <s v="Standard Class"/>
    <s v="EB-13870"/>
    <s v="Emily Burns"/>
    <x v="0"/>
    <s v="United States"/>
    <x v="20"/>
    <x v="15"/>
    <n v="10035"/>
    <x v="3"/>
    <s v="FUR-CH-10003199"/>
    <x v="0"/>
    <x v="1"/>
    <s v="Office Star - Contemporary Task Swivel Chair"/>
    <n v="599.29200000000003"/>
    <n v="6"/>
    <n v="0.1"/>
    <n v="93.223199999999977"/>
    <n v="0.1555555555555555"/>
  </r>
  <r>
    <n v="982"/>
    <s v="CA-2011-163419"/>
    <x v="2"/>
    <x v="7"/>
    <d v="2011-11-14T00:00:00"/>
    <s v="Second Class"/>
    <s v="TZ-21580"/>
    <s v="Tracy Zic"/>
    <x v="0"/>
    <s v="United States"/>
    <x v="103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n v="0.23749999999999993"/>
  </r>
  <r>
    <n v="983"/>
    <s v="CA-2011-163419"/>
    <x v="2"/>
    <x v="7"/>
    <d v="2011-11-14T00:00:00"/>
    <s v="Second Class"/>
    <s v="TZ-21580"/>
    <s v="Tracy Zic"/>
    <x v="0"/>
    <s v="United States"/>
    <x v="103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n v="0.10000000000000005"/>
  </r>
  <r>
    <n v="984"/>
    <s v="CA-2011-163419"/>
    <x v="2"/>
    <x v="7"/>
    <d v="2011-11-14T00:00:00"/>
    <s v="Second Class"/>
    <s v="TZ-21580"/>
    <s v="Tracy Zic"/>
    <x v="0"/>
    <s v="United States"/>
    <x v="103"/>
    <x v="22"/>
    <n v="80027"/>
    <x v="1"/>
    <s v="FUR-CH-10000665"/>
    <x v="0"/>
    <x v="1"/>
    <s v="Global Airflow Leather Mesh Back Chair, Black"/>
    <n v="603.91999999999996"/>
    <n v="5"/>
    <n v="0.2"/>
    <n v="75.489999999999924"/>
    <n v="0.12499999999999989"/>
  </r>
  <r>
    <n v="985"/>
    <s v="CA-2014-100314"/>
    <x v="3"/>
    <x v="365"/>
    <d v="2014-10-06T00:00:00"/>
    <s v="Standard Class"/>
    <s v="AS-10630"/>
    <s v="Ann Steele"/>
    <x v="2"/>
    <s v="United States"/>
    <x v="45"/>
    <x v="5"/>
    <n v="77506"/>
    <x v="2"/>
    <s v="OFF-LA-10001569"/>
    <x v="1"/>
    <x v="2"/>
    <s v="Avery 499"/>
    <n v="7.9680000000000009"/>
    <n v="2"/>
    <n v="0.2"/>
    <n v="2.5895999999999999"/>
    <n v="0.32499999999999996"/>
  </r>
  <r>
    <n v="986"/>
    <s v="CA-2014-100314"/>
    <x v="3"/>
    <x v="365"/>
    <d v="2014-10-06T00:00:00"/>
    <s v="Standard Class"/>
    <s v="AS-10630"/>
    <s v="Ann Steele"/>
    <x v="2"/>
    <s v="United States"/>
    <x v="45"/>
    <x v="5"/>
    <n v="77506"/>
    <x v="2"/>
    <s v="OFF-EN-10000461"/>
    <x v="1"/>
    <x v="12"/>
    <s v="#10- 4 1/8&quot; x 9 1/2&quot; Recycled Envelopes"/>
    <n v="27.968000000000004"/>
    <n v="4"/>
    <n v="0.2"/>
    <n v="9.4391999999999996"/>
    <n v="0.33749999999999997"/>
  </r>
  <r>
    <n v="987"/>
    <s v="CA-2014-100314"/>
    <x v="3"/>
    <x v="365"/>
    <d v="2014-10-06T00:00:00"/>
    <s v="Standard Class"/>
    <s v="AS-10630"/>
    <s v="Ann Steele"/>
    <x v="2"/>
    <s v="United States"/>
    <x v="45"/>
    <x v="5"/>
    <n v="77506"/>
    <x v="2"/>
    <s v="TEC-MA-10003066"/>
    <x v="2"/>
    <x v="15"/>
    <s v="Wasp CCD Handheld Bar Code Reader"/>
    <n v="336.51"/>
    <n v="3"/>
    <n v="0.4"/>
    <n v="44.867999999999967"/>
    <n v="0.13333333333333325"/>
  </r>
  <r>
    <n v="988"/>
    <s v="CA-2012-146829"/>
    <x v="1"/>
    <x v="366"/>
    <d v="2012-03-10T00:00:00"/>
    <s v="Same Day"/>
    <s v="TS-21340"/>
    <s v="Toby Swindell"/>
    <x v="0"/>
    <s v="United States"/>
    <x v="12"/>
    <x v="5"/>
    <n v="77041"/>
    <x v="2"/>
    <s v="OFF-BI-10004022"/>
    <x v="1"/>
    <x v="8"/>
    <s v="Acco Suede Grain Vinyl Round Ring Binder"/>
    <n v="1.1119999999999997"/>
    <n v="2"/>
    <n v="0.8"/>
    <n v="-1.8904000000000001"/>
    <n v="-1.7000000000000006"/>
  </r>
  <r>
    <n v="989"/>
    <s v="CA-2014-167899"/>
    <x v="3"/>
    <x v="367"/>
    <d v="2014-05-27T00:00:00"/>
    <s v="Standard Class"/>
    <s v="JG-15805"/>
    <s v="John Grady"/>
    <x v="1"/>
    <s v="United States"/>
    <x v="109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n v="0.14000000000000004"/>
  </r>
  <r>
    <n v="990"/>
    <s v="CA-2014-167899"/>
    <x v="3"/>
    <x v="367"/>
    <d v="2014-05-27T00:00:00"/>
    <s v="Standard Class"/>
    <s v="JG-15805"/>
    <s v="John Grady"/>
    <x v="1"/>
    <s v="United States"/>
    <x v="109"/>
    <x v="15"/>
    <n v="13021"/>
    <x v="3"/>
    <s v="OFF-AR-10001988"/>
    <x v="1"/>
    <x v="6"/>
    <s v="Bulldog Table or Wall-Mount Pencil Sharpener"/>
    <n v="17.97"/>
    <n v="3"/>
    <n v="0"/>
    <n v="5.2112999999999996"/>
    <n v="0.28999999999999998"/>
  </r>
  <r>
    <n v="991"/>
    <s v="CA-2012-153549"/>
    <x v="1"/>
    <x v="368"/>
    <d v="2012-03-31T00:00:00"/>
    <s v="Second Class"/>
    <s v="SL-20155"/>
    <s v="Sara Luxemburg"/>
    <x v="2"/>
    <s v="United States"/>
    <x v="108"/>
    <x v="2"/>
    <n v="32216"/>
    <x v="0"/>
    <s v="FUR-CH-10004086"/>
    <x v="0"/>
    <x v="1"/>
    <s v="Hon 4070 Series Pagoda Armless Upholstered Stacking Chairs"/>
    <n v="1166.92"/>
    <n v="5"/>
    <n v="0.2"/>
    <n v="131.27849999999995"/>
    <n v="0.11249999999999995"/>
  </r>
  <r>
    <n v="992"/>
    <s v="CA-2013-110023"/>
    <x v="0"/>
    <x v="369"/>
    <d v="2013-09-12T00:00:00"/>
    <s v="First Class"/>
    <s v="TS-21610"/>
    <s v="Troy Staebel"/>
    <x v="0"/>
    <s v="United States"/>
    <x v="20"/>
    <x v="15"/>
    <n v="10024"/>
    <x v="3"/>
    <s v="OFF-BI-10001036"/>
    <x v="1"/>
    <x v="8"/>
    <s v="Cardinal EasyOpen D-Ring Binders"/>
    <n v="14.624000000000002"/>
    <n v="2"/>
    <n v="0.2"/>
    <n v="5.484"/>
    <n v="0.37499999999999994"/>
  </r>
  <r>
    <n v="993"/>
    <s v="CA-2013-105585"/>
    <x v="0"/>
    <x v="370"/>
    <d v="2013-08-28T00:00:00"/>
    <s v="First Class"/>
    <s v="RF-19735"/>
    <s v="Roland Fjeld"/>
    <x v="0"/>
    <s v="United States"/>
    <x v="49"/>
    <x v="1"/>
    <n v="95123"/>
    <x v="1"/>
    <s v="OFF-FA-10002983"/>
    <x v="1"/>
    <x v="13"/>
    <s v="Advantus SlideClip Paper Clips"/>
    <n v="10.23"/>
    <n v="3"/>
    <n v="0"/>
    <n v="4.9104000000000001"/>
    <n v="0.48"/>
  </r>
  <r>
    <n v="994"/>
    <s v="CA-2013-105585"/>
    <x v="0"/>
    <x v="370"/>
    <d v="2013-08-28T00:00:00"/>
    <s v="First Class"/>
    <s v="RF-19735"/>
    <s v="Roland Fjeld"/>
    <x v="0"/>
    <s v="United States"/>
    <x v="49"/>
    <x v="1"/>
    <n v="95123"/>
    <x v="1"/>
    <s v="OFF-PA-10003625"/>
    <x v="1"/>
    <x v="10"/>
    <s v="Xerox 1979"/>
    <n v="154.9"/>
    <n v="5"/>
    <n v="0"/>
    <n v="69.704999999999998"/>
    <n v="0.44999999999999996"/>
  </r>
  <r>
    <n v="995"/>
    <s v="CA-2011-117639"/>
    <x v="2"/>
    <x v="371"/>
    <d v="2011-05-25T00:00:00"/>
    <s v="Standard Class"/>
    <s v="MW-18235"/>
    <s v="Mitch Willingham"/>
    <x v="1"/>
    <s v="United States"/>
    <x v="173"/>
    <x v="17"/>
    <n v="23464"/>
    <x v="0"/>
    <s v="OFF-BI-10003925"/>
    <x v="1"/>
    <x v="8"/>
    <s v="Fellowes PB300 Plastic Comb Binding Machine"/>
    <n v="2715.9300000000003"/>
    <n v="7"/>
    <n v="0"/>
    <n v="1276.4871000000001"/>
    <n v="0.47"/>
  </r>
  <r>
    <n v="996"/>
    <s v="CA-2011-117639"/>
    <x v="2"/>
    <x v="371"/>
    <d v="2011-05-25T00:00:00"/>
    <s v="Standard Class"/>
    <s v="MW-18235"/>
    <s v="Mitch Willingham"/>
    <x v="1"/>
    <s v="United States"/>
    <x v="173"/>
    <x v="17"/>
    <n v="23464"/>
    <x v="0"/>
    <s v="TEC-PH-10001530"/>
    <x v="2"/>
    <x v="7"/>
    <s v="Plantronics Voyager Pro Legend"/>
    <n v="617.97"/>
    <n v="3"/>
    <n v="0"/>
    <n v="173.0316"/>
    <n v="0.27999999999999997"/>
  </r>
  <r>
    <n v="997"/>
    <s v="CA-2012-162537"/>
    <x v="1"/>
    <x v="372"/>
    <d v="2012-11-03T00:00:00"/>
    <s v="Standard Class"/>
    <s v="RD-19585"/>
    <s v="Rob Dowd"/>
    <x v="0"/>
    <s v="United States"/>
    <x v="0"/>
    <x v="0"/>
    <n v="42420"/>
    <x v="0"/>
    <s v="OFF-EN-10003862"/>
    <x v="1"/>
    <x v="12"/>
    <s v="Laser &amp; Ink Jet Business Envelopes"/>
    <n v="10.67"/>
    <n v="1"/>
    <n v="0"/>
    <n v="4.9081999999999999"/>
    <n v="0.46"/>
  </r>
  <r>
    <n v="998"/>
    <s v="CA-2012-162537"/>
    <x v="1"/>
    <x v="372"/>
    <d v="2012-11-03T00:00:00"/>
    <s v="Standard Class"/>
    <s v="RD-19585"/>
    <s v="Rob Dowd"/>
    <x v="0"/>
    <s v="United States"/>
    <x v="0"/>
    <x v="0"/>
    <n v="42420"/>
    <x v="0"/>
    <s v="OFF-ST-10004258"/>
    <x v="1"/>
    <x v="4"/>
    <s v="Portable Personal File Box"/>
    <n v="36.630000000000003"/>
    <n v="3"/>
    <n v="0"/>
    <n v="9.8901000000000039"/>
    <n v="0.27000000000000007"/>
  </r>
  <r>
    <n v="999"/>
    <s v="CA-2012-162537"/>
    <x v="1"/>
    <x v="372"/>
    <d v="2012-11-03T00:00:00"/>
    <s v="Standard Class"/>
    <s v="RD-19585"/>
    <s v="Rob Dowd"/>
    <x v="0"/>
    <s v="United States"/>
    <x v="0"/>
    <x v="0"/>
    <n v="42420"/>
    <x v="0"/>
    <s v="FUR-FU-10002885"/>
    <x v="0"/>
    <x v="5"/>
    <s v="Magna Visual Magnetic Picture Hangers"/>
    <n v="24.1"/>
    <n v="5"/>
    <n v="0"/>
    <n v="9.1580000000000013"/>
    <n v="0.38"/>
  </r>
  <r>
    <n v="1000"/>
    <s v="CA-2012-162537"/>
    <x v="1"/>
    <x v="372"/>
    <d v="2012-11-03T00:00:00"/>
    <s v="Standard Class"/>
    <s v="RD-19585"/>
    <s v="Rob Dowd"/>
    <x v="0"/>
    <s v="United States"/>
    <x v="0"/>
    <x v="0"/>
    <n v="42420"/>
    <x v="0"/>
    <s v="FUR-FU-10001918"/>
    <x v="0"/>
    <x v="5"/>
    <s v="C-Line Cubicle Keepers Polyproplyene Holder With Velcro Backings"/>
    <n v="33.11"/>
    <n v="7"/>
    <n v="0"/>
    <n v="12.912900000000004"/>
    <n v="0.39000000000000012"/>
  </r>
  <r>
    <n v="1001"/>
    <s v="CA-2013-155488"/>
    <x v="0"/>
    <x v="373"/>
    <d v="2013-11-18T00:00:00"/>
    <s v="Standard Class"/>
    <s v="FM-14290"/>
    <s v="Frank Merwin"/>
    <x v="2"/>
    <s v="United States"/>
    <x v="137"/>
    <x v="4"/>
    <n v="98661"/>
    <x v="1"/>
    <s v="OFF-AR-10002956"/>
    <x v="1"/>
    <x v="6"/>
    <s v="Boston 16801 Nautilus Battery Pencil Sharpener"/>
    <n v="44.02"/>
    <n v="2"/>
    <n v="0"/>
    <n v="11.4452"/>
    <n v="0.25999999999999995"/>
  </r>
  <r>
    <n v="1002"/>
    <s v="CA-2012-124891"/>
    <x v="1"/>
    <x v="374"/>
    <d v="2012-07-31T00:00:00"/>
    <s v="Same Day"/>
    <s v="RH-19495"/>
    <s v="Rick Hansen"/>
    <x v="0"/>
    <s v="United States"/>
    <x v="20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n v="0.3299999999999999"/>
  </r>
  <r>
    <n v="1003"/>
    <s v="CA-2012-124891"/>
    <x v="1"/>
    <x v="374"/>
    <d v="2012-07-31T00:00:00"/>
    <s v="Same Day"/>
    <s v="RH-19495"/>
    <s v="Rick Hansen"/>
    <x v="0"/>
    <s v="United States"/>
    <x v="20"/>
    <x v="15"/>
    <n v="10024"/>
    <x v="3"/>
    <s v="FUR-TA-10002903"/>
    <x v="0"/>
    <x v="3"/>
    <s v="Bevis Round Bullnose 29&quot; High Table Top"/>
    <n v="1090.7819999999999"/>
    <n v="7"/>
    <n v="0.4"/>
    <n v="-290.87520000000001"/>
    <n v="-0.26666666666666672"/>
  </r>
  <r>
    <n v="1004"/>
    <s v="CA-2012-124891"/>
    <x v="1"/>
    <x v="374"/>
    <d v="2012-07-31T00:00:00"/>
    <s v="Same Day"/>
    <s v="RH-19495"/>
    <s v="Rick Hansen"/>
    <x v="0"/>
    <s v="United States"/>
    <x v="20"/>
    <x v="15"/>
    <n v="10024"/>
    <x v="3"/>
    <s v="OFF-PA-10004621"/>
    <x v="1"/>
    <x v="10"/>
    <s v="Xerox 212"/>
    <n v="19.440000000000001"/>
    <n v="3"/>
    <n v="0"/>
    <n v="9.3312000000000008"/>
    <n v="0.48000000000000004"/>
  </r>
  <r>
    <n v="1005"/>
    <s v="CA-2012-126445"/>
    <x v="1"/>
    <x v="375"/>
    <d v="2012-08-31T00:00:00"/>
    <s v="Standard Class"/>
    <s v="RA-19945"/>
    <s v="Ryan Akin"/>
    <x v="0"/>
    <s v="United States"/>
    <x v="174"/>
    <x v="1"/>
    <n v="92563"/>
    <x v="1"/>
    <s v="OFF-ST-10000046"/>
    <x v="1"/>
    <x v="4"/>
    <s v="Fellowes Super Stor/Drawer Files"/>
    <n v="484.65000000000003"/>
    <n v="3"/>
    <n v="0"/>
    <n v="92.083500000000015"/>
    <n v="0.19000000000000003"/>
  </r>
  <r>
    <n v="1006"/>
    <s v="CA-2012-111199"/>
    <x v="1"/>
    <x v="50"/>
    <d v="2012-11-17T00:00:00"/>
    <s v="Standard Class"/>
    <s v="JK-15730"/>
    <s v="Joe Kamberova"/>
    <x v="0"/>
    <s v="United States"/>
    <x v="108"/>
    <x v="3"/>
    <n v="28540"/>
    <x v="0"/>
    <s v="OFF-PA-10001790"/>
    <x v="1"/>
    <x v="10"/>
    <s v="Xerox 1910"/>
    <n v="115.29600000000001"/>
    <n v="3"/>
    <n v="0.2"/>
    <n v="40.353599999999986"/>
    <n v="0.34999999999999987"/>
  </r>
  <r>
    <n v="1007"/>
    <s v="CA-2012-105312"/>
    <x v="1"/>
    <x v="376"/>
    <d v="2012-11-09T00:00:00"/>
    <s v="First Class"/>
    <s v="MT-17815"/>
    <s v="Meg Tillman"/>
    <x v="0"/>
    <s v="United States"/>
    <x v="48"/>
    <x v="16"/>
    <n v="85254"/>
    <x v="1"/>
    <s v="OFF-EN-10002600"/>
    <x v="1"/>
    <x v="12"/>
    <s v="Redi-Strip #10 Envelopes, 4 1/8 x 9 1/2"/>
    <n v="7.080000000000001"/>
    <n v="3"/>
    <n v="0.2"/>
    <n v="2.4779999999999989"/>
    <n v="0.34999999999999981"/>
  </r>
  <r>
    <n v="1008"/>
    <s v="CA-2012-105312"/>
    <x v="1"/>
    <x v="376"/>
    <d v="2012-11-09T00:00:00"/>
    <s v="First Class"/>
    <s v="MT-17815"/>
    <s v="Meg Tillman"/>
    <x v="0"/>
    <s v="United States"/>
    <x v="48"/>
    <x v="16"/>
    <n v="85254"/>
    <x v="1"/>
    <s v="OFF-BI-10002049"/>
    <x v="1"/>
    <x v="8"/>
    <s v="UniKeep View Case Binders"/>
    <n v="4.4009999999999998"/>
    <n v="3"/>
    <n v="0.7"/>
    <n v="-3.5207999999999995"/>
    <n v="-0.79999999999999993"/>
  </r>
  <r>
    <n v="1009"/>
    <s v="US-2014-106705"/>
    <x v="3"/>
    <x v="377"/>
    <d v="2015-01-02T00:00:00"/>
    <s v="Standard Class"/>
    <s v="PO-18850"/>
    <s v="Patrick O'Brill"/>
    <x v="0"/>
    <s v="United States"/>
    <x v="140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n v="0.45999999999999985"/>
  </r>
  <r>
    <n v="1010"/>
    <s v="CA-2014-135034"/>
    <x v="3"/>
    <x v="378"/>
    <d v="2014-08-04T00:00:00"/>
    <s v="First Class"/>
    <s v="AT-10735"/>
    <s v="Annie Thurman"/>
    <x v="0"/>
    <s v="United States"/>
    <x v="22"/>
    <x v="10"/>
    <n v="60653"/>
    <x v="2"/>
    <s v="TEC-PH-10003931"/>
    <x v="2"/>
    <x v="7"/>
    <s v="JBL Micro Wireless Portable Bluetooth Speaker"/>
    <n v="95.984000000000009"/>
    <n v="2"/>
    <n v="0.2"/>
    <n v="5.9990000000000023"/>
    <n v="6.2500000000000014E-2"/>
  </r>
  <r>
    <n v="1011"/>
    <s v="CA-2011-158540"/>
    <x v="2"/>
    <x v="156"/>
    <d v="2011-11-26T00:00:00"/>
    <s v="First Class"/>
    <s v="VG-21790"/>
    <s v="Vivek Gonzalez"/>
    <x v="0"/>
    <s v="United States"/>
    <x v="70"/>
    <x v="1"/>
    <n v="92037"/>
    <x v="1"/>
    <s v="FUR-FU-10001602"/>
    <x v="0"/>
    <x v="5"/>
    <s v="Eldon Delta Triangular Chair Mat, 52&quot; x 58&quot;, Clear"/>
    <n v="151.72"/>
    <n v="4"/>
    <n v="0"/>
    <n v="27.309599999999989"/>
    <n v="0.17999999999999994"/>
  </r>
  <r>
    <n v="1012"/>
    <s v="CA-2014-118437"/>
    <x v="3"/>
    <x v="46"/>
    <d v="2014-06-22T00:00:00"/>
    <s v="Second Class"/>
    <s v="PF-19165"/>
    <s v="Philip Fox"/>
    <x v="0"/>
    <s v="United States"/>
    <x v="175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n v="0.3"/>
  </r>
  <r>
    <n v="1013"/>
    <s v="CA-2014-118437"/>
    <x v="3"/>
    <x v="46"/>
    <d v="2014-06-22T00:00:00"/>
    <s v="Second Class"/>
    <s v="PF-19165"/>
    <s v="Philip Fox"/>
    <x v="0"/>
    <s v="United States"/>
    <x v="175"/>
    <x v="4"/>
    <n v="98502"/>
    <x v="1"/>
    <s v="OFF-ST-10003722"/>
    <x v="1"/>
    <x v="4"/>
    <s v="Project Tote Personal File"/>
    <n v="14.03"/>
    <n v="1"/>
    <n v="0"/>
    <n v="4.068699999999998"/>
    <n v="0.28999999999999987"/>
  </r>
  <r>
    <n v="1014"/>
    <s v="US-2012-126214"/>
    <x v="1"/>
    <x v="379"/>
    <d v="2012-12-24T00:00:00"/>
    <s v="Second Class"/>
    <s v="JS-15880"/>
    <s v="John Stevenson"/>
    <x v="0"/>
    <s v="United States"/>
    <x v="4"/>
    <x v="4"/>
    <n v="98103"/>
    <x v="1"/>
    <s v="FUR-TA-10003748"/>
    <x v="0"/>
    <x v="3"/>
    <s v="Bevis 36 x 72 Conference Tables"/>
    <n v="1618.37"/>
    <n v="13"/>
    <n v="0"/>
    <n v="356.04139999999995"/>
    <n v="0.21999999999999997"/>
  </r>
  <r>
    <n v="1015"/>
    <s v="US-2012-126214"/>
    <x v="1"/>
    <x v="379"/>
    <d v="2012-12-24T00:00:00"/>
    <s v="Second Class"/>
    <s v="JS-15880"/>
    <s v="John Stevenson"/>
    <x v="0"/>
    <s v="United States"/>
    <x v="4"/>
    <x v="4"/>
    <n v="98103"/>
    <x v="1"/>
    <s v="TEC-AC-10003198"/>
    <x v="2"/>
    <x v="11"/>
    <s v="Enermax Acrylux Wireless Keyboard"/>
    <n v="99.6"/>
    <n v="1"/>
    <n v="0"/>
    <n v="36.851999999999997"/>
    <n v="0.37"/>
  </r>
  <r>
    <n v="1016"/>
    <s v="CA-2012-133025"/>
    <x v="1"/>
    <x v="14"/>
    <d v="2012-09-19T00:00:00"/>
    <s v="Second Class"/>
    <s v="MO-17800"/>
    <s v="Meg O'Connel"/>
    <x v="2"/>
    <s v="United States"/>
    <x v="1"/>
    <x v="1"/>
    <n v="90036"/>
    <x v="1"/>
    <s v="OFF-PA-10004100"/>
    <x v="1"/>
    <x v="10"/>
    <s v="Xerox 216"/>
    <n v="32.400000000000006"/>
    <n v="5"/>
    <n v="0"/>
    <n v="15.552000000000001"/>
    <n v="0.48"/>
  </r>
  <r>
    <n v="1017"/>
    <s v="CA-2012-108665"/>
    <x v="1"/>
    <x v="380"/>
    <d v="2012-07-10T00:00:00"/>
    <s v="Standard Class"/>
    <s v="KM-16225"/>
    <s v="Kalyca Meade"/>
    <x v="1"/>
    <s v="United States"/>
    <x v="20"/>
    <x v="15"/>
    <n v="10011"/>
    <x v="3"/>
    <s v="FUR-FU-10002191"/>
    <x v="0"/>
    <x v="5"/>
    <s v="G.E. Halogen Desk Lamp Bulbs"/>
    <n v="13.96"/>
    <n v="2"/>
    <n v="0"/>
    <n v="6.7008000000000001"/>
    <n v="0.48"/>
  </r>
  <r>
    <n v="1018"/>
    <s v="CA-2012-108665"/>
    <x v="1"/>
    <x v="380"/>
    <d v="2012-07-10T00:00:00"/>
    <s v="Standard Class"/>
    <s v="KM-16225"/>
    <s v="Kalyca Meade"/>
    <x v="1"/>
    <s v="United States"/>
    <x v="20"/>
    <x v="15"/>
    <n v="10011"/>
    <x v="3"/>
    <s v="FUR-FU-10000965"/>
    <x v="0"/>
    <x v="5"/>
    <s v="Howard Miller 11-1/2&quot; Diameter Ridgewood Wall Clock"/>
    <n v="155.82"/>
    <n v="3"/>
    <n v="0"/>
    <n v="63.886200000000002"/>
    <n v="0.41000000000000003"/>
  </r>
  <r>
    <n v="1019"/>
    <s v="CA-2012-108665"/>
    <x v="1"/>
    <x v="380"/>
    <d v="2012-07-10T00:00:00"/>
    <s v="Standard Class"/>
    <s v="KM-16225"/>
    <s v="Kalyca Meade"/>
    <x v="1"/>
    <s v="United States"/>
    <x v="20"/>
    <x v="15"/>
    <n v="10011"/>
    <x v="3"/>
    <s v="TEC-PH-10004188"/>
    <x v="2"/>
    <x v="7"/>
    <s v="OtterBox Commuter Series Case - Samsung Galaxy S4"/>
    <n v="124.94999999999999"/>
    <n v="5"/>
    <n v="0"/>
    <n v="2.4990000000000023"/>
    <n v="2.0000000000000021E-2"/>
  </r>
  <r>
    <n v="1020"/>
    <s v="CA-2012-108665"/>
    <x v="1"/>
    <x v="380"/>
    <d v="2012-07-10T00:00:00"/>
    <s v="Standard Class"/>
    <s v="KM-16225"/>
    <s v="Kalyca Meade"/>
    <x v="1"/>
    <s v="United States"/>
    <x v="20"/>
    <x v="15"/>
    <n v="10011"/>
    <x v="3"/>
    <s v="OFF-ST-10001526"/>
    <x v="1"/>
    <x v="4"/>
    <s v="Iceberg Mobile Mega Data/Printer Cart "/>
    <n v="601.65"/>
    <n v="5"/>
    <n v="0"/>
    <n v="156.42899999999997"/>
    <n v="0.25999999999999995"/>
  </r>
  <r>
    <n v="1021"/>
    <s v="CA-2012-124450"/>
    <x v="1"/>
    <x v="381"/>
    <d v="2012-05-03T00:00:00"/>
    <s v="Standard Class"/>
    <s v="GT-14710"/>
    <s v="Greg Tran"/>
    <x v="0"/>
    <s v="United States"/>
    <x v="176"/>
    <x v="40"/>
    <n v="20016"/>
    <x v="3"/>
    <s v="OFF-AR-10001166"/>
    <x v="1"/>
    <x v="6"/>
    <s v="Staples"/>
    <n v="22.740000000000002"/>
    <n v="3"/>
    <n v="0"/>
    <n v="8.8686000000000007"/>
    <n v="0.39"/>
  </r>
  <r>
    <n v="1022"/>
    <s v="CA-2012-124450"/>
    <x v="1"/>
    <x v="381"/>
    <d v="2012-05-03T00:00:00"/>
    <s v="Standard Class"/>
    <s v="GT-14710"/>
    <s v="Greg Tran"/>
    <x v="0"/>
    <s v="United States"/>
    <x v="176"/>
    <x v="40"/>
    <n v="20016"/>
    <x v="3"/>
    <s v="FUR-CH-10000309"/>
    <x v="0"/>
    <x v="1"/>
    <s v="Global Comet Stacking Arm Chair"/>
    <n v="1267.53"/>
    <n v="3"/>
    <n v="0"/>
    <n v="316.88249999999999"/>
    <n v="0.25"/>
  </r>
  <r>
    <n v="1023"/>
    <s v="CA-2012-124450"/>
    <x v="1"/>
    <x v="381"/>
    <d v="2012-05-03T00:00:00"/>
    <s v="Standard Class"/>
    <s v="GT-14710"/>
    <s v="Greg Tran"/>
    <x v="0"/>
    <s v="United States"/>
    <x v="176"/>
    <x v="40"/>
    <n v="20016"/>
    <x v="3"/>
    <s v="TEC-MA-10004212"/>
    <x v="2"/>
    <x v="15"/>
    <s v="Cisco SPA525G2 5-Line IP Phone"/>
    <n v="1379.92"/>
    <n v="8"/>
    <n v="0"/>
    <n v="648.56240000000003"/>
    <n v="0.47"/>
  </r>
  <r>
    <n v="1024"/>
    <s v="CA-2012-167269"/>
    <x v="1"/>
    <x v="382"/>
    <d v="2012-06-20T00:00:00"/>
    <s v="Standard Class"/>
    <s v="PB-19150"/>
    <s v="Philip Brown"/>
    <x v="0"/>
    <s v="United States"/>
    <x v="10"/>
    <x v="9"/>
    <n v="19134"/>
    <x v="3"/>
    <s v="OFF-EN-10003072"/>
    <x v="1"/>
    <x v="12"/>
    <s v="Peel &amp; Seel Envelopes"/>
    <n v="6.2080000000000002"/>
    <n v="2"/>
    <n v="0.2"/>
    <n v="2.1728000000000001"/>
    <n v="0.35"/>
  </r>
  <r>
    <n v="1025"/>
    <s v="CA-2014-106964"/>
    <x v="3"/>
    <x v="94"/>
    <d v="2014-12-21T00:00:00"/>
    <s v="First Class"/>
    <s v="HR-14770"/>
    <s v="Hallie Redmond"/>
    <x v="2"/>
    <s v="United States"/>
    <x v="1"/>
    <x v="1"/>
    <n v="90045"/>
    <x v="1"/>
    <s v="OFF-BI-10000320"/>
    <x v="1"/>
    <x v="8"/>
    <s v="GBC Plastic Binding Combs"/>
    <n v="11.808"/>
    <n v="2"/>
    <n v="0.2"/>
    <n v="4.2804000000000002"/>
    <n v="0.36250000000000004"/>
  </r>
  <r>
    <n v="1026"/>
    <s v="CA-2013-126529"/>
    <x v="0"/>
    <x v="383"/>
    <d v="2013-01-13T00:00:00"/>
    <s v="Second Class"/>
    <s v="DE-13255"/>
    <s v="Deanra Eno"/>
    <x v="2"/>
    <s v="United States"/>
    <x v="24"/>
    <x v="24"/>
    <n v="45503"/>
    <x v="3"/>
    <s v="OFF-PA-10001166"/>
    <x v="1"/>
    <x v="10"/>
    <s v="Xerox 2"/>
    <n v="15.552000000000003"/>
    <n v="3"/>
    <n v="0.2"/>
    <n v="5.4432"/>
    <n v="0.34999999999999992"/>
  </r>
  <r>
    <n v="1027"/>
    <s v="CA-2013-126529"/>
    <x v="0"/>
    <x v="383"/>
    <d v="2013-01-13T00:00:00"/>
    <s v="Second Class"/>
    <s v="DE-13255"/>
    <s v="Deanra Eno"/>
    <x v="2"/>
    <s v="United States"/>
    <x v="24"/>
    <x v="24"/>
    <n v="45503"/>
    <x v="3"/>
    <s v="OFF-PA-10003656"/>
    <x v="1"/>
    <x v="10"/>
    <s v="Xerox 1935"/>
    <n v="63.311999999999998"/>
    <n v="3"/>
    <n v="0.2"/>
    <n v="20.576399999999996"/>
    <n v="0.32499999999999996"/>
  </r>
  <r>
    <n v="1028"/>
    <s v="CA-2013-126529"/>
    <x v="0"/>
    <x v="383"/>
    <d v="2013-01-13T00:00:00"/>
    <s v="Second Class"/>
    <s v="DE-13255"/>
    <s v="Deanra Eno"/>
    <x v="2"/>
    <s v="United States"/>
    <x v="24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n v="-0.63333333333333341"/>
  </r>
  <r>
    <n v="1029"/>
    <s v="CA-2011-163552"/>
    <x v="2"/>
    <x v="384"/>
    <d v="2011-07-15T00:00:00"/>
    <s v="Standard Class"/>
    <s v="LA-16780"/>
    <s v="Laura Armstrong"/>
    <x v="1"/>
    <s v="United States"/>
    <x v="83"/>
    <x v="30"/>
    <n v="7601"/>
    <x v="3"/>
    <s v="OFF-PA-10000474"/>
    <x v="1"/>
    <x v="10"/>
    <s v="Staples"/>
    <n v="177.2"/>
    <n v="5"/>
    <n v="0"/>
    <n v="83.283999999999992"/>
    <n v="0.47"/>
  </r>
  <r>
    <n v="1030"/>
    <s v="CA-2011-163552"/>
    <x v="2"/>
    <x v="384"/>
    <d v="2011-07-15T00:00:00"/>
    <s v="Standard Class"/>
    <s v="LA-16780"/>
    <s v="Laura Armstrong"/>
    <x v="1"/>
    <s v="United States"/>
    <x v="83"/>
    <x v="30"/>
    <n v="7601"/>
    <x v="3"/>
    <s v="TEC-PH-10003885"/>
    <x v="2"/>
    <x v="7"/>
    <s v="Cisco SPA508G"/>
    <n v="197.96999999999997"/>
    <n v="3"/>
    <n v="0"/>
    <n v="57.41129999999999"/>
    <n v="0.28999999999999998"/>
  </r>
  <r>
    <n v="1031"/>
    <s v="CA-2011-163552"/>
    <x v="2"/>
    <x v="384"/>
    <d v="2011-07-15T00:00:00"/>
    <s v="Standard Class"/>
    <s v="LA-16780"/>
    <s v="Laura Armstrong"/>
    <x v="1"/>
    <s v="United States"/>
    <x v="83"/>
    <x v="30"/>
    <n v="7601"/>
    <x v="3"/>
    <s v="FUR-CH-10003379"/>
    <x v="0"/>
    <x v="1"/>
    <s v="Global Commerce Series High-Back Swivel/Tilt Chairs"/>
    <n v="854.94"/>
    <n v="3"/>
    <n v="0"/>
    <n v="213.73500000000001"/>
    <n v="0.25"/>
  </r>
  <r>
    <n v="1032"/>
    <s v="CA-2011-163552"/>
    <x v="2"/>
    <x v="384"/>
    <d v="2011-07-15T00:00:00"/>
    <s v="Standard Class"/>
    <s v="LA-16780"/>
    <s v="Laura Armstrong"/>
    <x v="1"/>
    <s v="United States"/>
    <x v="83"/>
    <x v="30"/>
    <n v="7601"/>
    <x v="3"/>
    <s v="FUR-FU-10000629"/>
    <x v="0"/>
    <x v="5"/>
    <s v="9-3/4 Diameter Round Wall Clock"/>
    <n v="124.10999999999999"/>
    <n v="9"/>
    <n v="0"/>
    <n v="52.126200000000004"/>
    <n v="0.4200000000000001"/>
  </r>
  <r>
    <n v="1033"/>
    <s v="CA-2011-163552"/>
    <x v="2"/>
    <x v="384"/>
    <d v="2011-07-15T00:00:00"/>
    <s v="Standard Class"/>
    <s v="LA-16780"/>
    <s v="Laura Armstrong"/>
    <x v="1"/>
    <s v="United States"/>
    <x v="83"/>
    <x v="30"/>
    <n v="7601"/>
    <x v="3"/>
    <s v="OFF-LA-10001175"/>
    <x v="1"/>
    <x v="2"/>
    <s v="Avery 514"/>
    <n v="14.399999999999999"/>
    <n v="5"/>
    <n v="0"/>
    <n v="7.056"/>
    <n v="0.49000000000000005"/>
  </r>
  <r>
    <n v="1034"/>
    <s v="CA-2013-109820"/>
    <x v="0"/>
    <x v="73"/>
    <d v="2013-11-23T00:00:00"/>
    <s v="First Class"/>
    <s v="AG-10390"/>
    <s v="Allen Goldenen"/>
    <x v="0"/>
    <s v="United States"/>
    <x v="74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n v="0.32499999999999996"/>
  </r>
  <r>
    <n v="1035"/>
    <s v="CA-2013-109820"/>
    <x v="0"/>
    <x v="73"/>
    <d v="2013-11-23T00:00:00"/>
    <s v="First Class"/>
    <s v="AG-10390"/>
    <s v="Allen Goldenen"/>
    <x v="0"/>
    <s v="United States"/>
    <x v="74"/>
    <x v="24"/>
    <n v="45231"/>
    <x v="3"/>
    <s v="OFF-BI-10003460"/>
    <x v="1"/>
    <x v="8"/>
    <s v="Acco 3-Hole Punch"/>
    <n v="2.6280000000000001"/>
    <n v="2"/>
    <n v="0.7"/>
    <n v="-1.9272"/>
    <n v="-0.73333333333333328"/>
  </r>
  <r>
    <n v="1036"/>
    <s v="CA-2013-109820"/>
    <x v="0"/>
    <x v="73"/>
    <d v="2013-11-23T00:00:00"/>
    <s v="First Class"/>
    <s v="AG-10390"/>
    <s v="Allen Goldenen"/>
    <x v="0"/>
    <s v="United States"/>
    <x v="74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n v="-0.73333333333333306"/>
  </r>
  <r>
    <n v="1037"/>
    <s v="CA-2013-113061"/>
    <x v="0"/>
    <x v="183"/>
    <d v="2013-04-27T00:00:00"/>
    <s v="Standard Class"/>
    <s v="EL-13735"/>
    <s v="Ed Ludwig"/>
    <x v="2"/>
    <s v="United States"/>
    <x v="177"/>
    <x v="25"/>
    <n v="65109"/>
    <x v="2"/>
    <s v="FUR-FU-10003975"/>
    <x v="0"/>
    <x v="5"/>
    <s v="Eldon Advantage Chair Mats for Low to Medium Pile Carpets"/>
    <n v="86.62"/>
    <n v="2"/>
    <n v="0"/>
    <n v="8.6619999999999919"/>
    <n v="9.9999999999999908E-2"/>
  </r>
  <r>
    <n v="1038"/>
    <s v="CA-2012-127418"/>
    <x v="1"/>
    <x v="385"/>
    <d v="2012-06-14T00:00:00"/>
    <s v="First Class"/>
    <s v="JJ-15445"/>
    <s v="Jennifer Jackson"/>
    <x v="0"/>
    <s v="United States"/>
    <x v="1"/>
    <x v="1"/>
    <n v="90004"/>
    <x v="1"/>
    <s v="OFF-BI-10003707"/>
    <x v="1"/>
    <x v="8"/>
    <s v="Aluminum Screw Posts"/>
    <n v="36.624000000000002"/>
    <n v="3"/>
    <n v="0.2"/>
    <n v="13.734"/>
    <n v="0.375"/>
  </r>
  <r>
    <n v="1039"/>
    <s v="CA-2014-121818"/>
    <x v="3"/>
    <x v="225"/>
    <d v="2014-11-22T00:00:00"/>
    <s v="First Class"/>
    <s v="JH-15430"/>
    <s v="Jennifer Halladay"/>
    <x v="0"/>
    <s v="United States"/>
    <x v="140"/>
    <x v="3"/>
    <n v="27217"/>
    <x v="0"/>
    <s v="OFF-AR-10000203"/>
    <x v="1"/>
    <x v="6"/>
    <s v="Newell 336"/>
    <n v="23.968000000000004"/>
    <n v="7"/>
    <n v="0.2"/>
    <n v="2.696399999999997"/>
    <n v="0.11249999999999986"/>
  </r>
  <r>
    <n v="1040"/>
    <s v="CA-2014-121818"/>
    <x v="3"/>
    <x v="225"/>
    <d v="2014-11-22T00:00:00"/>
    <s v="First Class"/>
    <s v="JH-15430"/>
    <s v="Jennifer Halladay"/>
    <x v="0"/>
    <s v="United States"/>
    <x v="140"/>
    <x v="3"/>
    <n v="27217"/>
    <x v="0"/>
    <s v="OFF-AR-10004790"/>
    <x v="1"/>
    <x v="6"/>
    <s v="Staples"/>
    <n v="28.728000000000002"/>
    <n v="3"/>
    <n v="0.2"/>
    <n v="1.7954999999999988"/>
    <n v="6.2499999999999951E-2"/>
  </r>
  <r>
    <n v="1041"/>
    <s v="CA-2013-127670"/>
    <x v="0"/>
    <x v="231"/>
    <d v="2013-03-25T00:00:00"/>
    <s v="Standard Class"/>
    <s v="RD-19660"/>
    <s v="Robert Dilbeck"/>
    <x v="2"/>
    <s v="United States"/>
    <x v="178"/>
    <x v="25"/>
    <n v="63376"/>
    <x v="2"/>
    <s v="FUR-TA-10001095"/>
    <x v="0"/>
    <x v="3"/>
    <s v="Chromcraft Round Conference Tables"/>
    <n v="697.16"/>
    <n v="4"/>
    <n v="0"/>
    <n v="146.40359999999998"/>
    <n v="0.21"/>
  </r>
  <r>
    <n v="1042"/>
    <s v="CA-2013-102981"/>
    <x v="0"/>
    <x v="47"/>
    <d v="2013-09-10T00:00:00"/>
    <s v="Second Class"/>
    <s v="MO-17500"/>
    <s v="Mary O'Rourke"/>
    <x v="0"/>
    <s v="United States"/>
    <x v="20"/>
    <x v="15"/>
    <n v="10035"/>
    <x v="3"/>
    <s v="TEC-AC-10004761"/>
    <x v="2"/>
    <x v="11"/>
    <s v="Maxell 4.7GB DVD+RW 3/Pack"/>
    <n v="31.86"/>
    <n v="2"/>
    <n v="0"/>
    <n v="11.151"/>
    <n v="0.35"/>
  </r>
  <r>
    <n v="1043"/>
    <s v="CA-2013-102981"/>
    <x v="0"/>
    <x v="47"/>
    <d v="2013-09-10T00:00:00"/>
    <s v="Second Class"/>
    <s v="MO-17500"/>
    <s v="Mary O'Rourke"/>
    <x v="0"/>
    <s v="United States"/>
    <x v="20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n v="0.12499999999999988"/>
  </r>
  <r>
    <n v="1044"/>
    <s v="CA-2014-115651"/>
    <x v="3"/>
    <x v="362"/>
    <d v="2014-07-13T00:00:00"/>
    <s v="First Class"/>
    <s v="NS-18640"/>
    <s v="Noel Staavos"/>
    <x v="1"/>
    <s v="United States"/>
    <x v="22"/>
    <x v="10"/>
    <n v="60610"/>
    <x v="2"/>
    <s v="OFF-AR-10001130"/>
    <x v="1"/>
    <x v="6"/>
    <s v="Quartet Alpha White Chalk, 12/Pack"/>
    <n v="8.84"/>
    <n v="5"/>
    <n v="0.2"/>
    <n v="2.9835000000000003"/>
    <n v="0.33750000000000002"/>
  </r>
  <r>
    <n v="1045"/>
    <s v="CA-2014-115651"/>
    <x v="3"/>
    <x v="362"/>
    <d v="2014-07-13T00:00:00"/>
    <s v="First Class"/>
    <s v="NS-18640"/>
    <s v="Noel Staavos"/>
    <x v="1"/>
    <s v="United States"/>
    <x v="22"/>
    <x v="10"/>
    <n v="60610"/>
    <x v="2"/>
    <s v="OFF-AP-10000055"/>
    <x v="1"/>
    <x v="9"/>
    <s v="Belkin F9S820V06 8 Outlet Surge"/>
    <n v="58.463999999999977"/>
    <n v="9"/>
    <n v="0.8"/>
    <n v="-146.16000000000003"/>
    <n v="-2.5000000000000013"/>
  </r>
  <r>
    <n v="1046"/>
    <s v="CA-2014-152702"/>
    <x v="3"/>
    <x v="386"/>
    <d v="2014-10-17T00:00:00"/>
    <s v="Standard Class"/>
    <s v="SN-20710"/>
    <s v="Steve Nguyen"/>
    <x v="2"/>
    <s v="United States"/>
    <x v="179"/>
    <x v="10"/>
    <n v="61107"/>
    <x v="2"/>
    <s v="FUR-CH-10002304"/>
    <x v="0"/>
    <x v="1"/>
    <s v="Global Stack Chair without Arms, Black"/>
    <n v="254.60399999999998"/>
    <n v="14"/>
    <n v="0.3"/>
    <n v="-18.185999999999993"/>
    <n v="-7.1428571428571411E-2"/>
  </r>
  <r>
    <n v="1047"/>
    <s v="CA-2013-169103"/>
    <x v="0"/>
    <x v="387"/>
    <d v="2013-03-14T00:00:00"/>
    <s v="Standard Class"/>
    <s v="ZC-21910"/>
    <s v="Zuschuss Carroll"/>
    <x v="0"/>
    <s v="United States"/>
    <x v="100"/>
    <x v="2"/>
    <n v="33142"/>
    <x v="0"/>
    <s v="TEC-PH-10001530"/>
    <x v="2"/>
    <x v="7"/>
    <s v="Cisco Unified IP Phone 7945G VoIP phone"/>
    <n v="1363.96"/>
    <n v="5"/>
    <n v="0.2"/>
    <n v="85.247500000000002"/>
    <n v="6.25E-2"/>
  </r>
  <r>
    <n v="1048"/>
    <s v="CA-2013-169103"/>
    <x v="0"/>
    <x v="387"/>
    <d v="2013-03-14T00:00:00"/>
    <s v="Standard Class"/>
    <s v="ZC-21910"/>
    <s v="Zuschuss Carroll"/>
    <x v="0"/>
    <s v="United States"/>
    <x v="100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n v="-3.750000000000011E-2"/>
  </r>
  <r>
    <n v="1049"/>
    <s v="CA-2011-139192"/>
    <x v="2"/>
    <x v="279"/>
    <d v="2011-06-01T00:00:00"/>
    <s v="Second Class"/>
    <s v="LC-16885"/>
    <s v="Lena Creighton"/>
    <x v="0"/>
    <s v="United States"/>
    <x v="8"/>
    <x v="1"/>
    <n v="94109"/>
    <x v="1"/>
    <s v="TEC-PH-10000486"/>
    <x v="2"/>
    <x v="7"/>
    <s v="Plantronics HL10 Handset Lifter"/>
    <n v="1113.5039999999999"/>
    <n v="12"/>
    <n v="0.2"/>
    <n v="125.2691999999999"/>
    <n v="0.11249999999999992"/>
  </r>
  <r>
    <n v="1050"/>
    <s v="CA-2011-139192"/>
    <x v="2"/>
    <x v="279"/>
    <d v="2011-06-01T00:00:00"/>
    <s v="Second Class"/>
    <s v="LC-16885"/>
    <s v="Lena Creighton"/>
    <x v="0"/>
    <s v="United States"/>
    <x v="8"/>
    <x v="1"/>
    <n v="94109"/>
    <x v="1"/>
    <s v="TEC-AC-10001606"/>
    <x v="2"/>
    <x v="11"/>
    <s v="Logitech Wireless Performance Mouse MX for PC and Mac"/>
    <n v="99.99"/>
    <n v="1"/>
    <n v="0"/>
    <n v="37.996200000000002"/>
    <n v="0.38000000000000006"/>
  </r>
  <r>
    <n v="1051"/>
    <s v="US-2012-153500"/>
    <x v="1"/>
    <x v="230"/>
    <d v="2012-07-05T00:00:00"/>
    <s v="First Class"/>
    <s v="DG-13300"/>
    <s v="Deirdre Greer"/>
    <x v="1"/>
    <s v="United States"/>
    <x v="10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n v="-0.1750000000000001"/>
  </r>
  <r>
    <n v="1052"/>
    <s v="US-2012-153500"/>
    <x v="1"/>
    <x v="230"/>
    <d v="2012-07-05T00:00:00"/>
    <s v="First Class"/>
    <s v="DG-13300"/>
    <s v="Deirdre Greer"/>
    <x v="1"/>
    <s v="United States"/>
    <x v="10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n v="0.36249999999999988"/>
  </r>
  <r>
    <n v="1053"/>
    <s v="US-2012-153500"/>
    <x v="1"/>
    <x v="230"/>
    <d v="2012-07-05T00:00:00"/>
    <s v="First Class"/>
    <s v="DG-13300"/>
    <s v="Deirdre Greer"/>
    <x v="1"/>
    <s v="United States"/>
    <x v="10"/>
    <x v="9"/>
    <n v="19134"/>
    <x v="3"/>
    <s v="FUR-FU-10004460"/>
    <x v="0"/>
    <x v="5"/>
    <s v="Howard Miller 12&quot; Round Wall Clock"/>
    <n v="282.88800000000003"/>
    <n v="9"/>
    <n v="0.2"/>
    <n v="56.577599999999961"/>
    <n v="0.19999999999999984"/>
  </r>
  <r>
    <n v="1054"/>
    <s v="CA-2012-110667"/>
    <x v="1"/>
    <x v="388"/>
    <d v="2012-04-08T00:00:00"/>
    <s v="Standard Class"/>
    <s v="NF-18595"/>
    <s v="Nicole Fjeld"/>
    <x v="2"/>
    <s v="United States"/>
    <x v="20"/>
    <x v="15"/>
    <n v="10009"/>
    <x v="3"/>
    <s v="OFF-AR-10000716"/>
    <x v="1"/>
    <x v="6"/>
    <s v="DIXON Ticonderoga Erasable Checking Pencils"/>
    <n v="11.16"/>
    <n v="2"/>
    <n v="0"/>
    <n v="4.3524000000000003"/>
    <n v="0.39"/>
  </r>
  <r>
    <n v="1055"/>
    <s v="CA-2012-110667"/>
    <x v="1"/>
    <x v="388"/>
    <d v="2012-04-08T00:00:00"/>
    <s v="Standard Class"/>
    <s v="NF-18595"/>
    <s v="Nicole Fjeld"/>
    <x v="2"/>
    <s v="United States"/>
    <x v="20"/>
    <x v="15"/>
    <n v="10009"/>
    <x v="3"/>
    <s v="FUR-FU-10004622"/>
    <x v="0"/>
    <x v="5"/>
    <s v="Eldon Advantage Foldable Chair Mats for Low Pile Carpets"/>
    <n v="108.4"/>
    <n v="2"/>
    <n v="0"/>
    <n v="22.763999999999996"/>
    <n v="0.20999999999999994"/>
  </r>
  <r>
    <n v="1056"/>
    <s v="CA-2012-110667"/>
    <x v="1"/>
    <x v="388"/>
    <d v="2012-04-08T00:00:00"/>
    <s v="Standard Class"/>
    <s v="NF-18595"/>
    <s v="Nicole Fjeld"/>
    <x v="2"/>
    <s v="United States"/>
    <x v="20"/>
    <x v="15"/>
    <n v="10009"/>
    <x v="3"/>
    <s v="OFF-BI-10002735"/>
    <x v="1"/>
    <x v="8"/>
    <s v="GBC Prestige Therm-A-Bind Covers"/>
    <n v="82.344000000000008"/>
    <n v="3"/>
    <n v="0.2"/>
    <n v="27.791100000000004"/>
    <n v="0.33750000000000002"/>
  </r>
  <r>
    <n v="1057"/>
    <s v="CA-2012-110667"/>
    <x v="1"/>
    <x v="388"/>
    <d v="2012-04-08T00:00:00"/>
    <s v="Standard Class"/>
    <s v="NF-18595"/>
    <s v="Nicole Fjeld"/>
    <x v="2"/>
    <s v="United States"/>
    <x v="20"/>
    <x v="15"/>
    <n v="10009"/>
    <x v="3"/>
    <s v="OFF-BI-10003529"/>
    <x v="1"/>
    <x v="8"/>
    <s v="Avery Round Ring Poly Binders"/>
    <n v="9.0879999999999992"/>
    <n v="4"/>
    <n v="0.2"/>
    <n v="3.2944"/>
    <n v="0.36250000000000004"/>
  </r>
  <r>
    <n v="1058"/>
    <s v="CA-2014-167150"/>
    <x v="3"/>
    <x v="389"/>
    <d v="2014-12-18T00:00:00"/>
    <s v="Standard Class"/>
    <s v="BP-11185"/>
    <s v="Ben Peterman"/>
    <x v="1"/>
    <s v="United States"/>
    <x v="70"/>
    <x v="1"/>
    <n v="92037"/>
    <x v="1"/>
    <s v="OFF-BI-10001097"/>
    <x v="1"/>
    <x v="8"/>
    <s v="Avery Hole Reinforcements"/>
    <n v="19.936000000000003"/>
    <n v="4"/>
    <n v="0.2"/>
    <n v="7.2267999999999999"/>
    <n v="0.36249999999999993"/>
  </r>
  <r>
    <n v="1059"/>
    <s v="CA-2014-167150"/>
    <x v="3"/>
    <x v="389"/>
    <d v="2014-12-18T00:00:00"/>
    <s v="Standard Class"/>
    <s v="BP-11185"/>
    <s v="Ben Peterman"/>
    <x v="1"/>
    <s v="United States"/>
    <x v="70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n v="0.34999999999999992"/>
  </r>
  <r>
    <n v="1060"/>
    <s v="CA-2013-105284"/>
    <x v="0"/>
    <x v="390"/>
    <d v="2013-12-02T00:00:00"/>
    <s v="Standard Class"/>
    <s v="MG-17650"/>
    <s v="Matthew Grinstein"/>
    <x v="2"/>
    <s v="United States"/>
    <x v="10"/>
    <x v="9"/>
    <n v="19143"/>
    <x v="3"/>
    <s v="OFF-FA-10001754"/>
    <x v="1"/>
    <x v="13"/>
    <s v="Stockwell Gold Paper Clips"/>
    <n v="4.4160000000000004"/>
    <n v="3"/>
    <n v="0.2"/>
    <n v="1.6008"/>
    <n v="0.36249999999999999"/>
  </r>
  <r>
    <n v="1061"/>
    <s v="US-2012-125374"/>
    <x v="1"/>
    <x v="391"/>
    <d v="2012-03-29T00:00:00"/>
    <s v="Standard Class"/>
    <s v="JD-16060"/>
    <s v="Julia Dunbar"/>
    <x v="0"/>
    <s v="United States"/>
    <x v="12"/>
    <x v="5"/>
    <n v="77095"/>
    <x v="2"/>
    <s v="FUR-CH-10003396"/>
    <x v="0"/>
    <x v="1"/>
    <s v="Global Deluxe Steno Chair"/>
    <n v="107.77200000000001"/>
    <n v="2"/>
    <n v="0.3"/>
    <n v="-29.252400000000009"/>
    <n v="-0.27142857142857152"/>
  </r>
  <r>
    <n v="1062"/>
    <s v="CA-2012-161263"/>
    <x v="1"/>
    <x v="392"/>
    <d v="2012-04-21T00:00:00"/>
    <s v="Standard Class"/>
    <s v="TS-21160"/>
    <s v="Theresa Swint"/>
    <x v="1"/>
    <s v="United States"/>
    <x v="167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n v="9.9999999999999978E-2"/>
  </r>
  <r>
    <n v="1063"/>
    <s v="CA-2012-161263"/>
    <x v="1"/>
    <x v="392"/>
    <d v="2012-04-21T00:00:00"/>
    <s v="Standard Class"/>
    <s v="TS-21160"/>
    <s v="Theresa Swint"/>
    <x v="1"/>
    <s v="United States"/>
    <x v="167"/>
    <x v="24"/>
    <n v="43615"/>
    <x v="3"/>
    <s v="OFF-FA-10004838"/>
    <x v="1"/>
    <x v="13"/>
    <s v="Super Bands, 12/Pack"/>
    <n v="10.416000000000002"/>
    <n v="7"/>
    <n v="0.2"/>
    <n v="-2.2134"/>
    <n v="-0.21249999999999997"/>
  </r>
  <r>
    <n v="1064"/>
    <s v="CA-2012-161263"/>
    <x v="1"/>
    <x v="392"/>
    <d v="2012-04-21T00:00:00"/>
    <s v="Standard Class"/>
    <s v="TS-21160"/>
    <s v="Theresa Swint"/>
    <x v="1"/>
    <s v="United States"/>
    <x v="167"/>
    <x v="24"/>
    <n v="43615"/>
    <x v="3"/>
    <s v="OFF-AR-10004757"/>
    <x v="1"/>
    <x v="6"/>
    <s v="Crayola Colored Pencils"/>
    <n v="7.8719999999999999"/>
    <n v="3"/>
    <n v="0.2"/>
    <n v="1.2791999999999994"/>
    <n v="0.16249999999999992"/>
  </r>
  <r>
    <n v="1065"/>
    <s v="CA-2012-161263"/>
    <x v="1"/>
    <x v="392"/>
    <d v="2012-04-21T00:00:00"/>
    <s v="Standard Class"/>
    <s v="TS-21160"/>
    <s v="Theresa Swint"/>
    <x v="1"/>
    <s v="United States"/>
    <x v="167"/>
    <x v="24"/>
    <n v="43615"/>
    <x v="3"/>
    <s v="TEC-PH-10002115"/>
    <x v="2"/>
    <x v="7"/>
    <s v="Plantronics 81402"/>
    <n v="118.78199999999998"/>
    <n v="3"/>
    <n v="0.4"/>
    <n v="-27.715799999999994"/>
    <n v="-0.23333333333333331"/>
  </r>
  <r>
    <n v="1066"/>
    <s v="CA-2012-161263"/>
    <x v="1"/>
    <x v="392"/>
    <d v="2012-04-21T00:00:00"/>
    <s v="Standard Class"/>
    <s v="TS-21160"/>
    <s v="Theresa Swint"/>
    <x v="1"/>
    <s v="United States"/>
    <x v="167"/>
    <x v="24"/>
    <n v="43615"/>
    <x v="3"/>
    <s v="OFF-FA-10003059"/>
    <x v="1"/>
    <x v="13"/>
    <s v="Assorted Color Push Pins"/>
    <n v="1.4480000000000002"/>
    <n v="1"/>
    <n v="0.2"/>
    <n v="0.2352999999999999"/>
    <n v="0.16249999999999992"/>
  </r>
  <r>
    <n v="1067"/>
    <s v="CA-2012-161263"/>
    <x v="1"/>
    <x v="392"/>
    <d v="2012-04-21T00:00:00"/>
    <s v="Standard Class"/>
    <s v="TS-21160"/>
    <s v="Theresa Swint"/>
    <x v="1"/>
    <s v="United States"/>
    <x v="167"/>
    <x v="24"/>
    <n v="43615"/>
    <x v="3"/>
    <s v="OFF-BI-10004330"/>
    <x v="1"/>
    <x v="8"/>
    <s v="GBC Velobind Prepunched Cover Sets, Regency Series"/>
    <n v="55.470000000000006"/>
    <n v="5"/>
    <n v="0.7"/>
    <n v="-46.224999999999994"/>
    <n v="-0.83333333333333315"/>
  </r>
  <r>
    <n v="1068"/>
    <s v="CA-2013-157686"/>
    <x v="0"/>
    <x v="393"/>
    <d v="2013-10-03T00:00:00"/>
    <s v="First Class"/>
    <s v="BD-11620"/>
    <s v="Brian DeCherney"/>
    <x v="0"/>
    <s v="United States"/>
    <x v="8"/>
    <x v="1"/>
    <n v="94122"/>
    <x v="1"/>
    <s v="FUR-CH-10001146"/>
    <x v="0"/>
    <x v="1"/>
    <s v="Global Value Mid-Back Manager's Chair, Gray"/>
    <n v="194.84800000000001"/>
    <n v="4"/>
    <n v="0.2"/>
    <n v="12.177999999999983"/>
    <n v="6.249999999999991E-2"/>
  </r>
  <r>
    <n v="1069"/>
    <s v="US-2014-139955"/>
    <x v="3"/>
    <x v="394"/>
    <d v="2014-10-01T00:00:00"/>
    <s v="Second Class"/>
    <s v="CM-12160"/>
    <s v="Charles McCrossin"/>
    <x v="0"/>
    <s v="United States"/>
    <x v="180"/>
    <x v="5"/>
    <n v="78521"/>
    <x v="2"/>
    <s v="OFF-SU-10001935"/>
    <x v="1"/>
    <x v="14"/>
    <s v="Staples"/>
    <n v="1.7440000000000002"/>
    <n v="1"/>
    <n v="0.2"/>
    <n v="-0.34880000000000033"/>
    <n v="-0.20000000000000018"/>
  </r>
  <r>
    <n v="1070"/>
    <s v="US-2012-150161"/>
    <x v="1"/>
    <x v="395"/>
    <d v="2012-07-29T00:00:00"/>
    <s v="Standard Class"/>
    <s v="RB-19795"/>
    <s v="Ross Baird"/>
    <x v="2"/>
    <s v="United States"/>
    <x v="10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n v="-0.73333333333333328"/>
  </r>
  <r>
    <n v="1071"/>
    <s v="CA-2012-144652"/>
    <x v="1"/>
    <x v="312"/>
    <d v="2012-11-26T00:00:00"/>
    <s v="Standard Class"/>
    <s v="SN-20560"/>
    <s v="Skye Norling"/>
    <x v="2"/>
    <s v="United States"/>
    <x v="1"/>
    <x v="1"/>
    <n v="90008"/>
    <x v="1"/>
    <s v="OFF-AR-10003732"/>
    <x v="1"/>
    <x v="6"/>
    <s v="Newell 333"/>
    <n v="19.459999999999997"/>
    <n v="7"/>
    <n v="0"/>
    <n v="5.0595999999999997"/>
    <n v="0.26"/>
  </r>
  <r>
    <n v="1072"/>
    <s v="CA-2013-152814"/>
    <x v="0"/>
    <x v="236"/>
    <d v="2013-05-03T00:00:00"/>
    <s v="Standard Class"/>
    <s v="EH-14005"/>
    <s v="Erica Hernandez"/>
    <x v="2"/>
    <s v="United States"/>
    <x v="60"/>
    <x v="22"/>
    <n v="80219"/>
    <x v="1"/>
    <s v="OFF-PA-10001970"/>
    <x v="1"/>
    <x v="10"/>
    <s v="Xerox 1881"/>
    <n v="29.472000000000001"/>
    <n v="3"/>
    <n v="0.2"/>
    <n v="9.9467999999999979"/>
    <n v="0.33749999999999991"/>
  </r>
  <r>
    <n v="1073"/>
    <s v="CA-2014-106943"/>
    <x v="3"/>
    <x v="237"/>
    <d v="2014-11-20T00:00:00"/>
    <s v="Standard Class"/>
    <s v="FO-14305"/>
    <s v="Frank Olsen"/>
    <x v="0"/>
    <s v="United States"/>
    <x v="20"/>
    <x v="15"/>
    <n v="10035"/>
    <x v="3"/>
    <s v="OFF-BI-10003669"/>
    <x v="1"/>
    <x v="8"/>
    <s v="3M Organizer Strips"/>
    <n v="8.64"/>
    <n v="2"/>
    <n v="0.2"/>
    <n v="3.024"/>
    <n v="0.35"/>
  </r>
  <r>
    <n v="1074"/>
    <s v="CA-2013-134348"/>
    <x v="0"/>
    <x v="396"/>
    <d v="2013-11-20T00:00:00"/>
    <s v="Standard Class"/>
    <s v="MS-17710"/>
    <s v="Maurice Satty"/>
    <x v="0"/>
    <s v="United States"/>
    <x v="123"/>
    <x v="16"/>
    <n v="85204"/>
    <x v="1"/>
    <s v="OFF-BI-10003727"/>
    <x v="1"/>
    <x v="8"/>
    <s v="Avery Durable Slant Ring Binders With Label Holder"/>
    <n v="6.27"/>
    <n v="5"/>
    <n v="0.7"/>
    <n v="-4.5980000000000008"/>
    <n v="-0.7333333333333335"/>
  </r>
  <r>
    <n v="1075"/>
    <s v="CA-2013-134348"/>
    <x v="0"/>
    <x v="396"/>
    <d v="2013-11-20T00:00:00"/>
    <s v="Standard Class"/>
    <s v="MS-17710"/>
    <s v="Maurice Satty"/>
    <x v="0"/>
    <s v="United States"/>
    <x v="123"/>
    <x v="16"/>
    <n v="85204"/>
    <x v="1"/>
    <s v="OFF-BI-10004967"/>
    <x v="1"/>
    <x v="8"/>
    <s v="Round Ring Binders"/>
    <n v="4.3680000000000003"/>
    <n v="7"/>
    <n v="0.7"/>
    <n v="-3.3487999999999998"/>
    <n v="-0.76666666666666661"/>
  </r>
  <r>
    <n v="1076"/>
    <s v="CA-2013-134348"/>
    <x v="0"/>
    <x v="396"/>
    <d v="2013-11-20T00:00:00"/>
    <s v="Standard Class"/>
    <s v="MS-17710"/>
    <s v="Maurice Satty"/>
    <x v="0"/>
    <s v="United States"/>
    <x v="123"/>
    <x v="16"/>
    <n v="85204"/>
    <x v="1"/>
    <s v="TEC-AC-10003447"/>
    <x v="2"/>
    <x v="11"/>
    <s v="Micropad Numeric Keypads"/>
    <n v="31.983999999999998"/>
    <n v="2"/>
    <n v="0.2"/>
    <n v="1.9989999999999979"/>
    <n v="6.2499999999999938E-2"/>
  </r>
  <r>
    <n v="1077"/>
    <s v="CA-2013-161781"/>
    <x v="0"/>
    <x v="321"/>
    <d v="2013-10-01T00:00:00"/>
    <s v="First Class"/>
    <s v="CC-12100"/>
    <s v="Chad Cunningham"/>
    <x v="2"/>
    <s v="United States"/>
    <x v="38"/>
    <x v="14"/>
    <n v="47201"/>
    <x v="2"/>
    <s v="OFF-AR-10000255"/>
    <x v="1"/>
    <x v="6"/>
    <s v="Newell 328"/>
    <n v="40.879999999999995"/>
    <n v="7"/>
    <n v="0"/>
    <n v="10.628799999999998"/>
    <n v="0.26"/>
  </r>
  <r>
    <n v="1078"/>
    <s v="CA-2014-132521"/>
    <x v="3"/>
    <x v="397"/>
    <d v="2014-09-26T00:00:00"/>
    <s v="Second Class"/>
    <s v="DW-13540"/>
    <s v="Don Weiss"/>
    <x v="0"/>
    <s v="United States"/>
    <x v="4"/>
    <x v="4"/>
    <n v="98105"/>
    <x v="1"/>
    <s v="OFF-AP-10002191"/>
    <x v="1"/>
    <x v="9"/>
    <s v="Belkin 8 Outlet SurgeMaster II Gold Surge Protector"/>
    <n v="119.96"/>
    <n v="2"/>
    <n v="0"/>
    <n v="33.588800000000006"/>
    <n v="0.28000000000000008"/>
  </r>
  <r>
    <n v="1079"/>
    <s v="CA-2014-132521"/>
    <x v="3"/>
    <x v="397"/>
    <d v="2014-09-26T00:00:00"/>
    <s v="Second Class"/>
    <s v="DW-13540"/>
    <s v="Don Weiss"/>
    <x v="0"/>
    <s v="United States"/>
    <x v="4"/>
    <x v="4"/>
    <n v="98105"/>
    <x v="1"/>
    <s v="OFF-ST-10001325"/>
    <x v="1"/>
    <x v="4"/>
    <s v="Sterilite Officeware Hinged File Box"/>
    <n v="31.44"/>
    <n v="3"/>
    <n v="0"/>
    <n v="8.4888000000000012"/>
    <n v="0.27"/>
  </r>
  <r>
    <n v="1080"/>
    <s v="CA-2014-132521"/>
    <x v="3"/>
    <x v="397"/>
    <d v="2014-09-26T00:00:00"/>
    <s v="Second Class"/>
    <s v="DW-13540"/>
    <s v="Don Weiss"/>
    <x v="0"/>
    <s v="United States"/>
    <x v="4"/>
    <x v="4"/>
    <n v="98105"/>
    <x v="1"/>
    <s v="OFF-BI-10000404"/>
    <x v="1"/>
    <x v="8"/>
    <s v="Avery Printable Repositionable Plastic Tabs"/>
    <n v="6.88"/>
    <n v="1"/>
    <n v="0.2"/>
    <n v="2.3220000000000001"/>
    <n v="0.33750000000000002"/>
  </r>
  <r>
    <n v="1081"/>
    <s v="CA-2012-110016"/>
    <x v="1"/>
    <x v="239"/>
    <d v="2012-12-04T00:00:00"/>
    <s v="Standard Class"/>
    <s v="BT-11395"/>
    <s v="Bill Tyler"/>
    <x v="1"/>
    <s v="United States"/>
    <x v="66"/>
    <x v="12"/>
    <n v="48227"/>
    <x v="2"/>
    <s v="OFF-PA-10000349"/>
    <x v="1"/>
    <x v="10"/>
    <s v="Staples"/>
    <n v="19.920000000000002"/>
    <n v="4"/>
    <n v="0"/>
    <n v="9.3624000000000009"/>
    <n v="0.47000000000000003"/>
  </r>
  <r>
    <n v="1082"/>
    <s v="CA-2012-110016"/>
    <x v="1"/>
    <x v="239"/>
    <d v="2012-12-04T00:00:00"/>
    <s v="Standard Class"/>
    <s v="BT-11395"/>
    <s v="Bill Tyler"/>
    <x v="1"/>
    <s v="United States"/>
    <x v="66"/>
    <x v="12"/>
    <n v="48227"/>
    <x v="2"/>
    <s v="FUR-CH-10002880"/>
    <x v="0"/>
    <x v="1"/>
    <s v="Global High-Back Leather Tilter, Burgundy"/>
    <n v="1106.9099999999999"/>
    <n v="9"/>
    <n v="0"/>
    <n v="121.76009999999994"/>
    <n v="0.10999999999999996"/>
  </r>
  <r>
    <n v="1083"/>
    <s v="US-2013-143819"/>
    <x v="0"/>
    <x v="398"/>
    <d v="2013-03-06T00:00:00"/>
    <s v="Standard Class"/>
    <s v="KD-16270"/>
    <s v="Karen Daniels"/>
    <x v="0"/>
    <s v="United States"/>
    <x v="181"/>
    <x v="15"/>
    <n v="10701"/>
    <x v="3"/>
    <s v="FUR-TA-10001095"/>
    <x v="0"/>
    <x v="3"/>
    <s v="Chromcraft Round Conference Tables"/>
    <n v="836.59199999999998"/>
    <n v="8"/>
    <n v="0.4"/>
    <n v="-264.92079999999999"/>
    <n v="-0.31666666666666665"/>
  </r>
  <r>
    <n v="1084"/>
    <s v="US-2013-143819"/>
    <x v="0"/>
    <x v="398"/>
    <d v="2013-03-06T00:00:00"/>
    <s v="Standard Class"/>
    <s v="KD-16270"/>
    <s v="Karen Daniels"/>
    <x v="0"/>
    <s v="United States"/>
    <x v="181"/>
    <x v="15"/>
    <n v="10701"/>
    <x v="3"/>
    <s v="OFF-PA-10003127"/>
    <x v="1"/>
    <x v="10"/>
    <s v="Staples"/>
    <n v="26.38"/>
    <n v="1"/>
    <n v="0"/>
    <n v="12.134799999999998"/>
    <n v="0.45999999999999996"/>
  </r>
  <r>
    <n v="1085"/>
    <s v="US-2013-143819"/>
    <x v="0"/>
    <x v="398"/>
    <d v="2013-03-06T00:00:00"/>
    <s v="Standard Class"/>
    <s v="KD-16270"/>
    <s v="Karen Daniels"/>
    <x v="0"/>
    <s v="United States"/>
    <x v="181"/>
    <x v="15"/>
    <n v="10701"/>
    <x v="3"/>
    <s v="OFF-ST-10003208"/>
    <x v="1"/>
    <x v="4"/>
    <s v="Adjustable Depth Letter/Legal Cart"/>
    <n v="362.92"/>
    <n v="2"/>
    <n v="0"/>
    <n v="105.24679999999995"/>
    <n v="0.28999999999999987"/>
  </r>
  <r>
    <n v="1086"/>
    <s v="US-2013-143819"/>
    <x v="0"/>
    <x v="398"/>
    <d v="2013-03-06T00:00:00"/>
    <s v="Standard Class"/>
    <s v="KD-16270"/>
    <s v="Karen Daniels"/>
    <x v="0"/>
    <s v="United States"/>
    <x v="181"/>
    <x v="15"/>
    <n v="10701"/>
    <x v="3"/>
    <s v="TEC-MA-10003979"/>
    <x v="2"/>
    <x v="15"/>
    <s v="Ativa V4110MDD Micro-Cut Shredder"/>
    <n v="4899.93"/>
    <n v="7"/>
    <n v="0"/>
    <n v="2400.9656999999997"/>
    <n v="0.48999999999999994"/>
  </r>
  <r>
    <n v="1087"/>
    <s v="CA-2013-167584"/>
    <x v="0"/>
    <x v="399"/>
    <d v="2013-08-13T00:00:00"/>
    <s v="Same Day"/>
    <s v="LC-16870"/>
    <s v="Lena Cacioppo"/>
    <x v="0"/>
    <s v="United States"/>
    <x v="96"/>
    <x v="23"/>
    <n v="50315"/>
    <x v="2"/>
    <s v="OFF-PA-10000029"/>
    <x v="1"/>
    <x v="10"/>
    <s v="Xerox 224"/>
    <n v="6.48"/>
    <n v="1"/>
    <n v="0"/>
    <n v="3.1104000000000003"/>
    <n v="0.48000000000000004"/>
  </r>
  <r>
    <n v="1088"/>
    <s v="CA-2013-166163"/>
    <x v="0"/>
    <x v="243"/>
    <d v="2013-08-21T00:00:00"/>
    <s v="Second Class"/>
    <s v="CY-12745"/>
    <s v="Craig Yedwab"/>
    <x v="1"/>
    <s v="United States"/>
    <x v="182"/>
    <x v="1"/>
    <n v="94601"/>
    <x v="1"/>
    <s v="TEC-PH-10004896"/>
    <x v="2"/>
    <x v="7"/>
    <s v="Nokia Lumia 521 (T-Mobile)"/>
    <n v="71.975999999999999"/>
    <n v="3"/>
    <n v="0.2"/>
    <n v="7.1976000000000049"/>
    <n v="0.10000000000000007"/>
  </r>
  <r>
    <n v="1089"/>
    <s v="CA-2013-166163"/>
    <x v="0"/>
    <x v="243"/>
    <d v="2013-08-21T00:00:00"/>
    <s v="Second Class"/>
    <s v="CY-12745"/>
    <s v="Craig Yedwab"/>
    <x v="1"/>
    <s v="United States"/>
    <x v="182"/>
    <x v="1"/>
    <n v="94601"/>
    <x v="1"/>
    <s v="OFF-LA-10000452"/>
    <x v="1"/>
    <x v="2"/>
    <s v="Avery 488"/>
    <n v="3.15"/>
    <n v="1"/>
    <n v="0"/>
    <n v="1.512"/>
    <n v="0.48000000000000004"/>
  </r>
  <r>
    <n v="1090"/>
    <s v="CA-2014-158407"/>
    <x v="3"/>
    <x v="400"/>
    <d v="2014-06-11T00:00:00"/>
    <s v="Standard Class"/>
    <s v="LW-16990"/>
    <s v="Lindsay Williams"/>
    <x v="1"/>
    <s v="United States"/>
    <x v="53"/>
    <x v="3"/>
    <n v="28110"/>
    <x v="0"/>
    <s v="FUR-FU-10001967"/>
    <x v="0"/>
    <x v="5"/>
    <s v="Telescoping Adjustable Floor Lamp"/>
    <n v="31.983999999999998"/>
    <n v="2"/>
    <n v="0.2"/>
    <n v="1.9989999999999979"/>
    <n v="6.2499999999999938E-2"/>
  </r>
  <r>
    <n v="1091"/>
    <s v="CA-2014-158407"/>
    <x v="3"/>
    <x v="400"/>
    <d v="2014-06-11T00:00:00"/>
    <s v="Standard Class"/>
    <s v="LW-16990"/>
    <s v="Lindsay Williams"/>
    <x v="1"/>
    <s v="United States"/>
    <x v="53"/>
    <x v="3"/>
    <n v="28110"/>
    <x v="0"/>
    <s v="TEC-PH-10001819"/>
    <x v="2"/>
    <x v="7"/>
    <s v="Innergie mMini Combo Duo USB Travel Charging Kit"/>
    <n v="71.984000000000009"/>
    <n v="2"/>
    <n v="0.2"/>
    <n v="25.194399999999995"/>
    <n v="0.34999999999999987"/>
  </r>
  <r>
    <n v="1092"/>
    <s v="CA-2012-143490"/>
    <x v="1"/>
    <x v="401"/>
    <d v="2012-12-13T00:00:00"/>
    <s v="Standard Class"/>
    <s v="NP-18325"/>
    <s v="Naresj Patel"/>
    <x v="0"/>
    <s v="United States"/>
    <x v="70"/>
    <x v="1"/>
    <n v="92105"/>
    <x v="1"/>
    <s v="OFF-AR-10002952"/>
    <x v="1"/>
    <x v="6"/>
    <s v="Stanley Contemporary Battery Pencil Sharpeners"/>
    <n v="120.14999999999999"/>
    <n v="9"/>
    <n v="0"/>
    <n v="33.641999999999996"/>
    <n v="0.27999999999999997"/>
  </r>
  <r>
    <n v="1093"/>
    <s v="CA-2012-143490"/>
    <x v="1"/>
    <x v="401"/>
    <d v="2012-12-13T00:00:00"/>
    <s v="Standard Class"/>
    <s v="NP-18325"/>
    <s v="Naresj Patel"/>
    <x v="0"/>
    <s v="United States"/>
    <x v="70"/>
    <x v="1"/>
    <n v="92105"/>
    <x v="1"/>
    <s v="TEC-PH-10000576"/>
    <x v="2"/>
    <x v="7"/>
    <s v="AT&amp;T 1080 Corded phone"/>
    <n v="219.18400000000003"/>
    <n v="2"/>
    <n v="0.2"/>
    <n v="19.178600000000003"/>
    <n v="8.7500000000000008E-2"/>
  </r>
  <r>
    <n v="1094"/>
    <s v="CA-2012-165085"/>
    <x v="1"/>
    <x v="17"/>
    <d v="2012-12-31T00:00:00"/>
    <s v="Standard Class"/>
    <s v="BT-11485"/>
    <s v="Brad Thomas"/>
    <x v="2"/>
    <s v="United States"/>
    <x v="183"/>
    <x v="39"/>
    <n v="20735"/>
    <x v="3"/>
    <s v="OFF-PA-10000605"/>
    <x v="1"/>
    <x v="10"/>
    <s v="Xerox 1950"/>
    <n v="28.900000000000002"/>
    <n v="5"/>
    <n v="0"/>
    <n v="14.161000000000001"/>
    <n v="0.49"/>
  </r>
  <r>
    <n v="1095"/>
    <s v="CA-2012-165085"/>
    <x v="1"/>
    <x v="17"/>
    <d v="2012-12-31T00:00:00"/>
    <s v="Standard Class"/>
    <s v="BT-11485"/>
    <s v="Brad Thomas"/>
    <x v="2"/>
    <s v="United States"/>
    <x v="183"/>
    <x v="39"/>
    <n v="20735"/>
    <x v="3"/>
    <s v="OFF-AP-10002518"/>
    <x v="1"/>
    <x v="9"/>
    <s v="Kensington 7 Outlet MasterPiece Power Center"/>
    <n v="355.96"/>
    <n v="2"/>
    <n v="0"/>
    <n v="103.22839999999997"/>
    <n v="0.28999999999999992"/>
  </r>
  <r>
    <n v="1096"/>
    <s v="CA-2014-160423"/>
    <x v="3"/>
    <x v="276"/>
    <d v="2014-01-27T00:00:00"/>
    <s v="Standard Class"/>
    <s v="PS-19045"/>
    <s v="Penelope Sewall"/>
    <x v="2"/>
    <s v="United States"/>
    <x v="35"/>
    <x v="3"/>
    <n v="28205"/>
    <x v="0"/>
    <s v="OFF-ST-10004340"/>
    <x v="1"/>
    <x v="4"/>
    <s v="Fellowes Mobile File Cart, Black"/>
    <n v="348.20799999999997"/>
    <n v="7"/>
    <n v="0.2"/>
    <n v="30.468200000000024"/>
    <n v="8.7500000000000078E-2"/>
  </r>
  <r>
    <n v="1097"/>
    <s v="CA-2014-160423"/>
    <x v="3"/>
    <x v="276"/>
    <d v="2014-01-27T00:00:00"/>
    <s v="Standard Class"/>
    <s v="PS-19045"/>
    <s v="Penelope Sewall"/>
    <x v="2"/>
    <s v="United States"/>
    <x v="35"/>
    <x v="3"/>
    <n v="28205"/>
    <x v="0"/>
    <s v="OFF-BI-10004001"/>
    <x v="1"/>
    <x v="8"/>
    <s v="GBC Recycled VeloBinder Covers"/>
    <n v="35.783999999999999"/>
    <n v="7"/>
    <n v="0.7"/>
    <n v="-28.627200000000009"/>
    <n v="-0.80000000000000027"/>
  </r>
  <r>
    <n v="1098"/>
    <s v="CA-2011-159338"/>
    <x v="2"/>
    <x v="402"/>
    <d v="2011-06-28T00:00:00"/>
    <s v="First Class"/>
    <s v="NS-18640"/>
    <s v="Noel Staavos"/>
    <x v="1"/>
    <s v="United States"/>
    <x v="1"/>
    <x v="1"/>
    <n v="90049"/>
    <x v="1"/>
    <s v="FUR-TA-10004147"/>
    <x v="0"/>
    <x v="3"/>
    <s v="Hon 4060 Series Tables"/>
    <n v="447.84"/>
    <n v="5"/>
    <n v="0.2"/>
    <n v="11.19599999999997"/>
    <n v="2.4999999999999932E-2"/>
  </r>
  <r>
    <n v="1099"/>
    <s v="CA-2013-107216"/>
    <x v="0"/>
    <x v="403"/>
    <d v="2013-06-18T00:00:00"/>
    <s v="First Class"/>
    <s v="PV-18985"/>
    <s v="Paul Van Hugh"/>
    <x v="2"/>
    <s v="United States"/>
    <x v="8"/>
    <x v="1"/>
    <n v="94122"/>
    <x v="1"/>
    <s v="OFF-AR-10001545"/>
    <x v="1"/>
    <x v="6"/>
    <s v="Newell 326"/>
    <n v="7.04"/>
    <n v="4"/>
    <n v="0"/>
    <n v="2.0415999999999999"/>
    <n v="0.28999999999999998"/>
  </r>
  <r>
    <n v="1100"/>
    <s v="CA-2013-107216"/>
    <x v="0"/>
    <x v="403"/>
    <d v="2013-06-18T00:00:00"/>
    <s v="First Class"/>
    <s v="PV-18985"/>
    <s v="Paul Van Hugh"/>
    <x v="2"/>
    <s v="United States"/>
    <x v="8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n v="0.46999999999999992"/>
  </r>
  <r>
    <n v="1101"/>
    <s v="CA-2013-107216"/>
    <x v="0"/>
    <x v="403"/>
    <d v="2013-06-18T00:00:00"/>
    <s v="First Class"/>
    <s v="PV-18985"/>
    <s v="Paul Van Hugh"/>
    <x v="2"/>
    <s v="United States"/>
    <x v="8"/>
    <x v="1"/>
    <n v="94122"/>
    <x v="1"/>
    <s v="TEC-AC-10001013"/>
    <x v="2"/>
    <x v="11"/>
    <s v="Logitech ClearChat Comfort/USB Headset H390"/>
    <n v="29.29"/>
    <n v="1"/>
    <n v="0"/>
    <n v="9.6656999999999975"/>
    <n v="0.3299999999999999"/>
  </r>
  <r>
    <n v="1102"/>
    <s v="CA-2013-107216"/>
    <x v="0"/>
    <x v="403"/>
    <d v="2013-06-18T00:00:00"/>
    <s v="First Class"/>
    <s v="PV-18985"/>
    <s v="Paul Van Hugh"/>
    <x v="2"/>
    <s v="United States"/>
    <x v="8"/>
    <x v="1"/>
    <n v="94122"/>
    <x v="1"/>
    <s v="OFF-AR-10002255"/>
    <x v="1"/>
    <x v="6"/>
    <s v="Newell 346"/>
    <n v="8.64"/>
    <n v="3"/>
    <n v="0"/>
    <n v="2.5055999999999998"/>
    <n v="0.28999999999999998"/>
  </r>
  <r>
    <n v="1103"/>
    <s v="US-2014-145863"/>
    <x v="3"/>
    <x v="81"/>
    <d v="2014-04-28T00:00:00"/>
    <s v="Standard Class"/>
    <s v="RP-19390"/>
    <s v="Resi Pölking"/>
    <x v="0"/>
    <s v="United States"/>
    <x v="12"/>
    <x v="5"/>
    <n v="77041"/>
    <x v="2"/>
    <s v="OFF-BI-10004140"/>
    <x v="1"/>
    <x v="8"/>
    <s v="Avery Non-Stick Binders"/>
    <n v="2.6939999999999995"/>
    <n v="3"/>
    <n v="0.8"/>
    <n v="-4.7145000000000028"/>
    <n v="-1.7500000000000013"/>
  </r>
  <r>
    <n v="1104"/>
    <s v="US-2014-145863"/>
    <x v="3"/>
    <x v="81"/>
    <d v="2014-04-28T00:00:00"/>
    <s v="Standard Class"/>
    <s v="RP-19390"/>
    <s v="Resi Pölking"/>
    <x v="0"/>
    <s v="United States"/>
    <x v="12"/>
    <x v="5"/>
    <n v="77041"/>
    <x v="2"/>
    <s v="OFF-BI-10002049"/>
    <x v="1"/>
    <x v="8"/>
    <s v="UniKeep View Case Binders"/>
    <n v="2.9339999999999993"/>
    <n v="3"/>
    <n v="0.8"/>
    <n v="-4.9878000000000018"/>
    <n v="-1.7000000000000011"/>
  </r>
  <r>
    <n v="1105"/>
    <s v="CA-2013-112340"/>
    <x v="0"/>
    <x v="147"/>
    <d v="2013-10-28T00:00:00"/>
    <s v="Standard Class"/>
    <s v="NM-18520"/>
    <s v="Neoma Murray"/>
    <x v="0"/>
    <s v="United States"/>
    <x v="169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n v="0.49"/>
  </r>
  <r>
    <n v="1106"/>
    <s v="US-2013-110156"/>
    <x v="0"/>
    <x v="258"/>
    <d v="2013-11-25T00:00:00"/>
    <s v="Standard Class"/>
    <s v="EH-13945"/>
    <s v="Eric Hoffmann"/>
    <x v="0"/>
    <s v="United States"/>
    <x v="12"/>
    <x v="5"/>
    <n v="77041"/>
    <x v="2"/>
    <s v="OFF-ST-10000642"/>
    <x v="1"/>
    <x v="4"/>
    <s v="Tennsco Lockers, Gray"/>
    <n v="100.70400000000001"/>
    <n v="6"/>
    <n v="0.2"/>
    <n v="-16.36440000000001"/>
    <n v="-0.16250000000000009"/>
  </r>
  <r>
    <n v="1107"/>
    <s v="US-2013-110156"/>
    <x v="0"/>
    <x v="258"/>
    <d v="2013-11-25T00:00:00"/>
    <s v="Standard Class"/>
    <s v="EH-13945"/>
    <s v="Eric Hoffmann"/>
    <x v="0"/>
    <s v="United States"/>
    <x v="12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n v="-0.32500000000000001"/>
  </r>
  <r>
    <n v="1108"/>
    <s v="US-2013-110156"/>
    <x v="0"/>
    <x v="258"/>
    <d v="2013-11-25T00:00:00"/>
    <s v="Standard Class"/>
    <s v="EH-13945"/>
    <s v="Eric Hoffmann"/>
    <x v="0"/>
    <s v="United States"/>
    <x v="12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n v="-1.6000000000000014"/>
  </r>
  <r>
    <n v="1109"/>
    <s v="US-2013-110156"/>
    <x v="0"/>
    <x v="258"/>
    <d v="2013-11-25T00:00:00"/>
    <s v="Standard Class"/>
    <s v="EH-13945"/>
    <s v="Eric Hoffmann"/>
    <x v="0"/>
    <s v="United States"/>
    <x v="12"/>
    <x v="5"/>
    <n v="77041"/>
    <x v="2"/>
    <s v="OFF-FA-10003495"/>
    <x v="1"/>
    <x v="13"/>
    <s v="Staples"/>
    <n v="58.368000000000009"/>
    <n v="12"/>
    <n v="0.2"/>
    <n v="21.888000000000002"/>
    <n v="0.37499999999999994"/>
  </r>
  <r>
    <n v="1110"/>
    <s v="US-2013-110156"/>
    <x v="0"/>
    <x v="258"/>
    <d v="2013-11-25T00:00:00"/>
    <s v="Standard Class"/>
    <s v="EH-13945"/>
    <s v="Eric Hoffmann"/>
    <x v="0"/>
    <s v="United States"/>
    <x v="12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n v="0.33749999999999997"/>
  </r>
  <r>
    <n v="1111"/>
    <s v="US-2013-110156"/>
    <x v="0"/>
    <x v="258"/>
    <d v="2013-11-25T00:00:00"/>
    <s v="Standard Class"/>
    <s v="EH-13945"/>
    <s v="Eric Hoffmann"/>
    <x v="0"/>
    <s v="United States"/>
    <x v="12"/>
    <x v="5"/>
    <n v="77041"/>
    <x v="2"/>
    <s v="TEC-PH-10003589"/>
    <x v="2"/>
    <x v="7"/>
    <s v="invisibleSHIELD by ZAGG Smudge-Free Screen Protector"/>
    <n v="71.959999999999994"/>
    <n v="5"/>
    <n v="0.2"/>
    <n v="25.185999999999996"/>
    <n v="0.35"/>
  </r>
  <r>
    <n v="1112"/>
    <s v="US-2013-110156"/>
    <x v="0"/>
    <x v="258"/>
    <d v="2013-11-25T00:00:00"/>
    <s v="Standard Class"/>
    <s v="EH-13945"/>
    <s v="Eric Hoffmann"/>
    <x v="0"/>
    <s v="United States"/>
    <x v="12"/>
    <x v="5"/>
    <n v="77041"/>
    <x v="2"/>
    <s v="OFF-PA-10004735"/>
    <x v="1"/>
    <x v="10"/>
    <s v="Xerox 1905"/>
    <n v="10.368000000000002"/>
    <n v="2"/>
    <n v="0.2"/>
    <n v="3.6288"/>
    <n v="0.34999999999999992"/>
  </r>
  <r>
    <n v="1113"/>
    <s v="US-2013-110156"/>
    <x v="0"/>
    <x v="258"/>
    <d v="2013-11-25T00:00:00"/>
    <s v="Standard Class"/>
    <s v="EH-13945"/>
    <s v="Eric Hoffmann"/>
    <x v="0"/>
    <s v="United States"/>
    <x v="12"/>
    <x v="5"/>
    <n v="77041"/>
    <x v="2"/>
    <s v="OFF-BI-10002609"/>
    <x v="1"/>
    <x v="8"/>
    <s v="Avery Hidden Tab Dividers for Binding Systems"/>
    <n v="1.1919999999999997"/>
    <n v="2"/>
    <n v="0.8"/>
    <n v="-2.0264000000000002"/>
    <n v="-1.7000000000000006"/>
  </r>
  <r>
    <n v="1114"/>
    <s v="CA-2014-140585"/>
    <x v="3"/>
    <x v="404"/>
    <d v="2014-12-24T00:00:00"/>
    <s v="Second Class"/>
    <s v="RA-19915"/>
    <s v="Russell Applegate"/>
    <x v="0"/>
    <s v="United States"/>
    <x v="184"/>
    <x v="1"/>
    <n v="92024"/>
    <x v="1"/>
    <s v="OFF-BI-10003364"/>
    <x v="1"/>
    <x v="8"/>
    <s v="Binding Machine Supplies"/>
    <n v="46.672000000000004"/>
    <n v="2"/>
    <n v="0.2"/>
    <n v="16.3352"/>
    <n v="0.35"/>
  </r>
  <r>
    <n v="1115"/>
    <s v="CA-2014-140585"/>
    <x v="3"/>
    <x v="404"/>
    <d v="2014-12-24T00:00:00"/>
    <s v="Second Class"/>
    <s v="RA-19915"/>
    <s v="Russell Applegate"/>
    <x v="0"/>
    <s v="United States"/>
    <x v="184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n v="-0.1058823529411765"/>
  </r>
  <r>
    <n v="1116"/>
    <s v="CA-2014-140585"/>
    <x v="3"/>
    <x v="404"/>
    <d v="2014-12-24T00:00:00"/>
    <s v="Second Class"/>
    <s v="RA-19915"/>
    <s v="Russell Applegate"/>
    <x v="0"/>
    <s v="United States"/>
    <x v="184"/>
    <x v="1"/>
    <n v="92024"/>
    <x v="1"/>
    <s v="TEC-AC-10003610"/>
    <x v="2"/>
    <x v="11"/>
    <s v="Logitech Illuminated - Keyboard"/>
    <n v="119.98"/>
    <n v="2"/>
    <n v="0"/>
    <n v="57.590400000000002"/>
    <n v="0.48"/>
  </r>
  <r>
    <n v="1117"/>
    <s v="CA-2013-144855"/>
    <x v="0"/>
    <x v="405"/>
    <d v="2013-07-25T00:00:00"/>
    <s v="Second Class"/>
    <s v="DL-13495"/>
    <s v="Dionis Lloyd"/>
    <x v="1"/>
    <s v="United States"/>
    <x v="8"/>
    <x v="1"/>
    <n v="94110"/>
    <x v="1"/>
    <s v="OFF-LA-10003766"/>
    <x v="1"/>
    <x v="2"/>
    <s v="Self-Adhesive Removable Labels"/>
    <n v="6.3"/>
    <n v="2"/>
    <n v="0"/>
    <n v="3.024"/>
    <n v="0.48000000000000004"/>
  </r>
  <r>
    <n v="1118"/>
    <s v="CA-2012-142755"/>
    <x v="1"/>
    <x v="406"/>
    <d v="2012-09-08T00:00:00"/>
    <s v="Standard Class"/>
    <s v="CS-12355"/>
    <s v="Christine Sundaresam"/>
    <x v="0"/>
    <s v="United States"/>
    <x v="185"/>
    <x v="32"/>
    <n v="30076"/>
    <x v="0"/>
    <s v="OFF-PA-10001970"/>
    <x v="1"/>
    <x v="10"/>
    <s v="Xerox 1908"/>
    <n v="279.89999999999998"/>
    <n v="5"/>
    <n v="0"/>
    <n v="137.15100000000001"/>
    <n v="0.4900000000000001"/>
  </r>
  <r>
    <n v="1119"/>
    <s v="CA-2012-142755"/>
    <x v="1"/>
    <x v="406"/>
    <d v="2012-09-08T00:00:00"/>
    <s v="Standard Class"/>
    <s v="CS-12355"/>
    <s v="Christine Sundaresam"/>
    <x v="0"/>
    <s v="United States"/>
    <x v="185"/>
    <x v="32"/>
    <n v="30076"/>
    <x v="0"/>
    <s v="TEC-AC-10002049"/>
    <x v="2"/>
    <x v="11"/>
    <s v="Logitech G19 Programmable Gaming Keyboard"/>
    <n v="619.94999999999993"/>
    <n v="5"/>
    <n v="0"/>
    <n v="111.59099999999995"/>
    <n v="0.17999999999999994"/>
  </r>
  <r>
    <n v="1120"/>
    <s v="CA-2012-142755"/>
    <x v="1"/>
    <x v="406"/>
    <d v="2012-09-08T00:00:00"/>
    <s v="Standard Class"/>
    <s v="CS-12355"/>
    <s v="Christine Sundaresam"/>
    <x v="0"/>
    <s v="United States"/>
    <x v="185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n v="0.46999999999999992"/>
  </r>
  <r>
    <n v="1121"/>
    <s v="CA-2012-142755"/>
    <x v="1"/>
    <x v="406"/>
    <d v="2012-09-08T00:00:00"/>
    <s v="Standard Class"/>
    <s v="CS-12355"/>
    <s v="Christine Sundaresam"/>
    <x v="0"/>
    <s v="United States"/>
    <x v="185"/>
    <x v="32"/>
    <n v="30076"/>
    <x v="0"/>
    <s v="OFF-EN-10004459"/>
    <x v="1"/>
    <x v="12"/>
    <s v="Security-Tint Envelopes"/>
    <n v="15.28"/>
    <n v="2"/>
    <n v="0"/>
    <n v="7.4871999999999996"/>
    <n v="0.49"/>
  </r>
  <r>
    <n v="1122"/>
    <s v="US-2011-147627"/>
    <x v="2"/>
    <x v="407"/>
    <d v="2011-01-27T00:00:00"/>
    <s v="Standard Class"/>
    <s v="HL-15040"/>
    <s v="Hunter Lopez"/>
    <x v="0"/>
    <s v="United States"/>
    <x v="186"/>
    <x v="36"/>
    <n v="72401"/>
    <x v="0"/>
    <s v="TEC-PH-10001061"/>
    <x v="2"/>
    <x v="7"/>
    <s v="Apple iPhone 5C"/>
    <n v="699.93"/>
    <n v="7"/>
    <n v="0"/>
    <n v="181.98179999999999"/>
    <n v="0.26"/>
  </r>
  <r>
    <n v="1123"/>
    <s v="US-2011-147627"/>
    <x v="2"/>
    <x v="407"/>
    <d v="2011-01-27T00:00:00"/>
    <s v="Standard Class"/>
    <s v="HL-15040"/>
    <s v="Hunter Lopez"/>
    <x v="0"/>
    <s v="United States"/>
    <x v="186"/>
    <x v="36"/>
    <n v="72401"/>
    <x v="0"/>
    <s v="OFF-AR-10002375"/>
    <x v="1"/>
    <x v="6"/>
    <s v="Newell 351"/>
    <n v="22.959999999999997"/>
    <n v="7"/>
    <n v="0"/>
    <n v="6.6583999999999968"/>
    <n v="0.28999999999999987"/>
  </r>
  <r>
    <n v="1124"/>
    <s v="US-2011-147627"/>
    <x v="2"/>
    <x v="407"/>
    <d v="2011-01-27T00:00:00"/>
    <s v="Standard Class"/>
    <s v="HL-15040"/>
    <s v="Hunter Lopez"/>
    <x v="0"/>
    <s v="United States"/>
    <x v="186"/>
    <x v="36"/>
    <n v="72401"/>
    <x v="0"/>
    <s v="FUR-FU-10003194"/>
    <x v="0"/>
    <x v="5"/>
    <s v="Eldon Expressions Desk Accessory, Wood Pencil Holder, Oak"/>
    <n v="38.6"/>
    <n v="4"/>
    <n v="0"/>
    <n v="11.579999999999998"/>
    <n v="0.29999999999999993"/>
  </r>
  <r>
    <n v="1125"/>
    <s v="US-2011-147627"/>
    <x v="2"/>
    <x v="407"/>
    <d v="2011-01-27T00:00:00"/>
    <s v="Standard Class"/>
    <s v="HL-15040"/>
    <s v="Hunter Lopez"/>
    <x v="0"/>
    <s v="United States"/>
    <x v="186"/>
    <x v="36"/>
    <n v="72401"/>
    <x v="0"/>
    <s v="OFF-AR-10003811"/>
    <x v="1"/>
    <x v="6"/>
    <s v="Newell 327"/>
    <n v="6.63"/>
    <n v="3"/>
    <n v="0"/>
    <n v="1.7901"/>
    <n v="0.27"/>
  </r>
  <r>
    <n v="1126"/>
    <s v="US-2011-147627"/>
    <x v="2"/>
    <x v="407"/>
    <d v="2011-01-27T00:00:00"/>
    <s v="Standard Class"/>
    <s v="HL-15040"/>
    <s v="Hunter Lopez"/>
    <x v="0"/>
    <s v="United States"/>
    <x v="186"/>
    <x v="36"/>
    <n v="72401"/>
    <x v="0"/>
    <s v="OFF-EN-10001539"/>
    <x v="1"/>
    <x v="12"/>
    <s v="Staples"/>
    <n v="23.34"/>
    <n v="3"/>
    <n v="0"/>
    <n v="10.969799999999999"/>
    <n v="0.47"/>
  </r>
  <r>
    <n v="1127"/>
    <s v="US-2011-147627"/>
    <x v="2"/>
    <x v="407"/>
    <d v="2011-01-27T00:00:00"/>
    <s v="Standard Class"/>
    <s v="HL-15040"/>
    <s v="Hunter Lopez"/>
    <x v="0"/>
    <s v="United States"/>
    <x v="186"/>
    <x v="36"/>
    <n v="72401"/>
    <x v="0"/>
    <s v="FUR-CH-10002331"/>
    <x v="0"/>
    <x v="1"/>
    <s v="Hon 4700 Series Mobuis Mid-Back Task Chairs with Adjustable Arms"/>
    <n v="1067.94"/>
    <n v="3"/>
    <n v="0"/>
    <n v="224.2673999999999"/>
    <n v="0.20999999999999988"/>
  </r>
  <r>
    <n v="1128"/>
    <s v="CA-2012-105970"/>
    <x v="1"/>
    <x v="56"/>
    <d v="2012-03-07T00:00:00"/>
    <s v="Standard Class"/>
    <s v="PA-19060"/>
    <s v="Pete Armstrong"/>
    <x v="2"/>
    <s v="United States"/>
    <x v="102"/>
    <x v="14"/>
    <n v="47374"/>
    <x v="2"/>
    <s v="OFF-AR-10003156"/>
    <x v="1"/>
    <x v="6"/>
    <s v="50 Colored Long Pencils"/>
    <n v="10.16"/>
    <n v="1"/>
    <n v="0"/>
    <n v="2.6416000000000004"/>
    <n v="0.26"/>
  </r>
  <r>
    <n v="1129"/>
    <s v="CA-2012-105970"/>
    <x v="1"/>
    <x v="56"/>
    <d v="2012-03-07T00:00:00"/>
    <s v="Standard Class"/>
    <s v="PA-19060"/>
    <s v="Pete Armstrong"/>
    <x v="2"/>
    <s v="United States"/>
    <x v="102"/>
    <x v="14"/>
    <n v="47374"/>
    <x v="2"/>
    <s v="OFF-EN-10001532"/>
    <x v="1"/>
    <x v="12"/>
    <s v="Brown Kraft Recycled Envelopes"/>
    <n v="101.88"/>
    <n v="6"/>
    <n v="0"/>
    <n v="50.94"/>
    <n v="0.5"/>
  </r>
  <r>
    <n v="1130"/>
    <s v="CA-2013-112102"/>
    <x v="0"/>
    <x v="408"/>
    <d v="2013-04-17T00:00:00"/>
    <s v="Standard Class"/>
    <s v="BD-11605"/>
    <s v="Brian Dahlen"/>
    <x v="0"/>
    <s v="United States"/>
    <x v="24"/>
    <x v="17"/>
    <n v="22153"/>
    <x v="0"/>
    <s v="FUR-TA-10004086"/>
    <x v="0"/>
    <x v="3"/>
    <s v="KI Adjustable-Height Table"/>
    <n v="343.92"/>
    <n v="4"/>
    <n v="0"/>
    <n v="75.662399999999991"/>
    <n v="0.21999999999999997"/>
  </r>
  <r>
    <n v="1131"/>
    <s v="CA-2013-112102"/>
    <x v="0"/>
    <x v="408"/>
    <d v="2013-04-17T00:00:00"/>
    <s v="Standard Class"/>
    <s v="BD-11605"/>
    <s v="Brian Dahlen"/>
    <x v="0"/>
    <s v="United States"/>
    <x v="24"/>
    <x v="17"/>
    <n v="22153"/>
    <x v="0"/>
    <s v="OFF-PA-10000100"/>
    <x v="1"/>
    <x v="10"/>
    <s v="Xerox 1945"/>
    <n v="40.99"/>
    <n v="1"/>
    <n v="0"/>
    <n v="20.085100000000001"/>
    <n v="0.49"/>
  </r>
  <r>
    <n v="1132"/>
    <s v="CA-2013-112102"/>
    <x v="0"/>
    <x v="408"/>
    <d v="2013-04-17T00:00:00"/>
    <s v="Standard Class"/>
    <s v="BD-11605"/>
    <s v="Brian Dahlen"/>
    <x v="0"/>
    <s v="United States"/>
    <x v="24"/>
    <x v="17"/>
    <n v="22153"/>
    <x v="0"/>
    <s v="OFF-EN-10002500"/>
    <x v="1"/>
    <x v="12"/>
    <s v="Globe Weis Peel &amp; Seel First Class Envelopes"/>
    <n v="63.9"/>
    <n v="5"/>
    <n v="0"/>
    <n v="28.754999999999995"/>
    <n v="0.44999999999999996"/>
  </r>
  <r>
    <n v="1133"/>
    <s v="US-2013-114776"/>
    <x v="0"/>
    <x v="409"/>
    <d v="2013-12-08T00:00:00"/>
    <s v="First Class"/>
    <s v="GG-14650"/>
    <s v="Greg Guthrie"/>
    <x v="1"/>
    <s v="United States"/>
    <x v="187"/>
    <x v="1"/>
    <n v="94509"/>
    <x v="1"/>
    <s v="OFF-PA-10004100"/>
    <x v="1"/>
    <x v="10"/>
    <s v="Xerox 216"/>
    <n v="19.440000000000001"/>
    <n v="3"/>
    <n v="0"/>
    <n v="9.3312000000000008"/>
    <n v="0.48000000000000004"/>
  </r>
  <r>
    <n v="1134"/>
    <s v="US-2013-134908"/>
    <x v="0"/>
    <x v="410"/>
    <d v="2013-06-10T00:00:00"/>
    <s v="Standard Class"/>
    <s v="JS-15940"/>
    <s v="Joni Sundaresam"/>
    <x v="2"/>
    <s v="United States"/>
    <x v="10"/>
    <x v="9"/>
    <n v="19134"/>
    <x v="3"/>
    <s v="OFF-ST-10003479"/>
    <x v="1"/>
    <x v="4"/>
    <s v="Eldon Base for stackable storage shelf, platinum"/>
    <n v="124.608"/>
    <n v="4"/>
    <n v="0.2"/>
    <n v="-23.364000000000019"/>
    <n v="-0.18750000000000014"/>
  </r>
  <r>
    <n v="1135"/>
    <s v="US-2013-134908"/>
    <x v="0"/>
    <x v="410"/>
    <d v="2013-06-10T00:00:00"/>
    <s v="Standard Class"/>
    <s v="JS-15940"/>
    <s v="Joni Sundaresam"/>
    <x v="2"/>
    <s v="United States"/>
    <x v="10"/>
    <x v="9"/>
    <n v="19134"/>
    <x v="3"/>
    <s v="OFF-LA-10000973"/>
    <x v="1"/>
    <x v="2"/>
    <s v="Avery 502"/>
    <n v="7.5600000000000005"/>
    <n v="3"/>
    <n v="0.2"/>
    <n v="2.6459999999999995"/>
    <n v="0.34999999999999992"/>
  </r>
  <r>
    <n v="1136"/>
    <s v="US-2013-148803"/>
    <x v="0"/>
    <x v="25"/>
    <d v="2013-12-12T00:00:00"/>
    <s v="Same Day"/>
    <s v="LR-16915"/>
    <s v="Lena Radford"/>
    <x v="0"/>
    <s v="United States"/>
    <x v="188"/>
    <x v="2"/>
    <n v="33030"/>
    <x v="0"/>
    <s v="OFF-ST-10001476"/>
    <x v="1"/>
    <x v="4"/>
    <s v="Steel Personal Filing/Posting Tote"/>
    <n v="85.224000000000004"/>
    <n v="3"/>
    <n v="0.2"/>
    <n v="7.4571000000000041"/>
    <n v="8.750000000000005E-2"/>
  </r>
  <r>
    <n v="1137"/>
    <s v="CA-2013-152170"/>
    <x v="0"/>
    <x v="396"/>
    <d v="2013-11-16T00:00:00"/>
    <s v="Second Class"/>
    <s v="FH-14275"/>
    <s v="Frank Hawley"/>
    <x v="1"/>
    <s v="United States"/>
    <x v="189"/>
    <x v="14"/>
    <n v="46350"/>
    <x v="2"/>
    <s v="OFF-EN-10002831"/>
    <x v="1"/>
    <x v="12"/>
    <s v="Tyvek  Top-Opening Peel &amp; Seel  Envelopes, Gray"/>
    <n v="287.52"/>
    <n v="8"/>
    <n v="0"/>
    <n v="129.38399999999999"/>
    <n v="0.44999999999999996"/>
  </r>
  <r>
    <n v="1138"/>
    <s v="CA-2013-152170"/>
    <x v="0"/>
    <x v="396"/>
    <d v="2013-11-16T00:00:00"/>
    <s v="Second Class"/>
    <s v="FH-14275"/>
    <s v="Frank Hawley"/>
    <x v="1"/>
    <s v="United States"/>
    <x v="189"/>
    <x v="14"/>
    <n v="46350"/>
    <x v="2"/>
    <s v="OFF-AP-10002350"/>
    <x v="1"/>
    <x v="9"/>
    <s v="Belkin F9H710-06 7 Outlet SurgeMaster Surge Protector"/>
    <n v="37.68"/>
    <n v="2"/>
    <n v="0"/>
    <n v="10.5504"/>
    <n v="0.27999999999999997"/>
  </r>
  <r>
    <n v="1139"/>
    <s v="CA-2013-152170"/>
    <x v="0"/>
    <x v="396"/>
    <d v="2013-11-16T00:00:00"/>
    <s v="Second Class"/>
    <s v="FH-14275"/>
    <s v="Frank Hawley"/>
    <x v="1"/>
    <s v="United States"/>
    <x v="189"/>
    <x v="14"/>
    <n v="46350"/>
    <x v="2"/>
    <s v="OFF-PA-10001763"/>
    <x v="1"/>
    <x v="10"/>
    <s v="Xerox 1896"/>
    <n v="19.98"/>
    <n v="2"/>
    <n v="0"/>
    <n v="8.9909999999999997"/>
    <n v="0.44999999999999996"/>
  </r>
  <r>
    <n v="1140"/>
    <s v="CA-2013-152170"/>
    <x v="0"/>
    <x v="396"/>
    <d v="2013-11-16T00:00:00"/>
    <s v="Second Class"/>
    <s v="FH-14275"/>
    <s v="Frank Hawley"/>
    <x v="1"/>
    <s v="United States"/>
    <x v="189"/>
    <x v="14"/>
    <n v="46350"/>
    <x v="2"/>
    <s v="OFF-AR-10003394"/>
    <x v="1"/>
    <x v="6"/>
    <s v="Newell 332"/>
    <n v="20.58"/>
    <n v="7"/>
    <n v="0"/>
    <n v="5.5566000000000004"/>
    <n v="0.27"/>
  </r>
  <r>
    <n v="1141"/>
    <s v="CA-2013-152170"/>
    <x v="0"/>
    <x v="396"/>
    <d v="2013-11-16T00:00:00"/>
    <s v="Second Class"/>
    <s v="FH-14275"/>
    <s v="Frank Hawley"/>
    <x v="1"/>
    <s v="United States"/>
    <x v="189"/>
    <x v="14"/>
    <n v="46350"/>
    <x v="2"/>
    <s v="OFF-BI-10002072"/>
    <x v="1"/>
    <x v="8"/>
    <s v="Cardinal Slant-D Ring Binders"/>
    <n v="17.38"/>
    <n v="2"/>
    <n v="0"/>
    <n v="8.69"/>
    <n v="0.5"/>
  </r>
  <r>
    <n v="1142"/>
    <s v="CA-2011-146969"/>
    <x v="2"/>
    <x v="411"/>
    <d v="2011-10-03T00:00:00"/>
    <s v="Standard Class"/>
    <s v="AP-10915"/>
    <s v="Arthur Prichep"/>
    <x v="0"/>
    <s v="United States"/>
    <x v="1"/>
    <x v="1"/>
    <n v="90045"/>
    <x v="1"/>
    <s v="FUR-FU-10004188"/>
    <x v="0"/>
    <x v="5"/>
    <s v="Luxo Professional Combination Clamp-On Lamps"/>
    <n v="204.6"/>
    <n v="2"/>
    <n v="0"/>
    <n v="53.195999999999998"/>
    <n v="0.26"/>
  </r>
  <r>
    <n v="1143"/>
    <s v="CA-2011-146969"/>
    <x v="2"/>
    <x v="411"/>
    <d v="2011-10-03T00:00:00"/>
    <s v="Standard Class"/>
    <s v="AP-10915"/>
    <s v="Arthur Prichep"/>
    <x v="0"/>
    <s v="United States"/>
    <x v="1"/>
    <x v="1"/>
    <n v="90045"/>
    <x v="1"/>
    <s v="OFF-FA-10001561"/>
    <x v="1"/>
    <x v="13"/>
    <s v="Stockwell Push Pins"/>
    <n v="8.7200000000000006"/>
    <n v="4"/>
    <n v="0"/>
    <n v="2.8776000000000002"/>
    <n v="0.33"/>
  </r>
  <r>
    <n v="1144"/>
    <s v="CA-2011-146969"/>
    <x v="2"/>
    <x v="411"/>
    <d v="2011-10-03T00:00:00"/>
    <s v="Standard Class"/>
    <s v="AP-10915"/>
    <s v="Arthur Prichep"/>
    <x v="0"/>
    <s v="United States"/>
    <x v="1"/>
    <x v="1"/>
    <n v="90045"/>
    <x v="1"/>
    <s v="OFF-PA-10002105"/>
    <x v="1"/>
    <x v="10"/>
    <s v="Xerox 223"/>
    <n v="6.48"/>
    <n v="1"/>
    <n v="0"/>
    <n v="3.1104000000000003"/>
    <n v="0.48000000000000004"/>
  </r>
  <r>
    <n v="1145"/>
    <s v="CA-2011-146969"/>
    <x v="2"/>
    <x v="411"/>
    <d v="2011-10-03T00:00:00"/>
    <s v="Standard Class"/>
    <s v="AP-10915"/>
    <s v="Arthur Prichep"/>
    <x v="0"/>
    <s v="United States"/>
    <x v="1"/>
    <x v="1"/>
    <n v="90045"/>
    <x v="1"/>
    <s v="TEC-MA-10004241"/>
    <x v="2"/>
    <x v="15"/>
    <s v="Star Micronics TSP800 TSP847IIU Receipt Printer"/>
    <n v="686.32"/>
    <n v="2"/>
    <n v="0.2"/>
    <n v="223.05399999999995"/>
    <n v="0.3249999999999999"/>
  </r>
  <r>
    <n v="1146"/>
    <s v="CA-2011-146969"/>
    <x v="2"/>
    <x v="411"/>
    <d v="2011-10-03T00:00:00"/>
    <s v="Standard Class"/>
    <s v="AP-10915"/>
    <s v="Arthur Prichep"/>
    <x v="0"/>
    <s v="United States"/>
    <x v="1"/>
    <x v="1"/>
    <n v="90045"/>
    <x v="1"/>
    <s v="OFF-ST-10004340"/>
    <x v="1"/>
    <x v="4"/>
    <s v="Fellowes Mobile File Cart, Black"/>
    <n v="62.18"/>
    <n v="1"/>
    <n v="0"/>
    <n v="16.788600000000002"/>
    <n v="0.27"/>
  </r>
  <r>
    <n v="1147"/>
    <s v="CA-2012-112452"/>
    <x v="1"/>
    <x v="388"/>
    <d v="2012-04-04T00:00:00"/>
    <s v="Same Day"/>
    <s v="NC-18340"/>
    <s v="Nat Carroll"/>
    <x v="0"/>
    <s v="United States"/>
    <x v="190"/>
    <x v="12"/>
    <n v="48911"/>
    <x v="2"/>
    <s v="OFF-AP-10003849"/>
    <x v="1"/>
    <x v="9"/>
    <s v="Hoover Shoulder Vac Commercial Portable Vacuum"/>
    <n v="644.07600000000002"/>
    <n v="2"/>
    <n v="0.1"/>
    <n v="107.34599999999996"/>
    <n v="0.1666666666666666"/>
  </r>
  <r>
    <n v="1148"/>
    <s v="CA-2012-112452"/>
    <x v="1"/>
    <x v="388"/>
    <d v="2012-04-04T00:00:00"/>
    <s v="Same Day"/>
    <s v="NC-18340"/>
    <s v="Nat Carroll"/>
    <x v="0"/>
    <s v="United States"/>
    <x v="190"/>
    <x v="12"/>
    <n v="48911"/>
    <x v="2"/>
    <s v="OFF-FA-10000735"/>
    <x v="1"/>
    <x v="13"/>
    <s v="Staples"/>
    <n v="5.84"/>
    <n v="2"/>
    <n v="0"/>
    <n v="2.6279999999999997"/>
    <n v="0.44999999999999996"/>
  </r>
  <r>
    <n v="1149"/>
    <s v="CA-2012-112452"/>
    <x v="1"/>
    <x v="388"/>
    <d v="2012-04-04T00:00:00"/>
    <s v="Same Day"/>
    <s v="NC-18340"/>
    <s v="Nat Carroll"/>
    <x v="0"/>
    <s v="United States"/>
    <x v="190"/>
    <x v="12"/>
    <n v="48911"/>
    <x v="2"/>
    <s v="OFF-BI-10003350"/>
    <x v="1"/>
    <x v="8"/>
    <s v="Acco Expandable Hanging Binders"/>
    <n v="12.76"/>
    <n v="2"/>
    <n v="0"/>
    <n v="5.8695999999999993"/>
    <n v="0.45999999999999996"/>
  </r>
  <r>
    <n v="1150"/>
    <s v="CA-2012-112452"/>
    <x v="1"/>
    <x v="388"/>
    <d v="2012-04-04T00:00:00"/>
    <s v="Same Day"/>
    <s v="NC-18340"/>
    <s v="Nat Carroll"/>
    <x v="0"/>
    <s v="United States"/>
    <x v="190"/>
    <x v="12"/>
    <n v="48911"/>
    <x v="2"/>
    <s v="TEC-PH-10000307"/>
    <x v="2"/>
    <x v="7"/>
    <s v="Shocksock Galaxy S4 Armband"/>
    <n v="10.95"/>
    <n v="1"/>
    <n v="0"/>
    <n v="0.43799999999999883"/>
    <n v="3.9999999999999897E-2"/>
  </r>
  <r>
    <n v="1151"/>
    <s v="CA-2012-112452"/>
    <x v="1"/>
    <x v="388"/>
    <d v="2012-04-04T00:00:00"/>
    <s v="Same Day"/>
    <s v="NC-18340"/>
    <s v="Nat Carroll"/>
    <x v="0"/>
    <s v="United States"/>
    <x v="190"/>
    <x v="12"/>
    <n v="48911"/>
    <x v="2"/>
    <s v="TEC-CO-10004202"/>
    <x v="2"/>
    <x v="16"/>
    <s v="Brother DCP1000 Digital 3 in 1 Multifunction Machine"/>
    <n v="599.98"/>
    <n v="2"/>
    <n v="0"/>
    <n v="209.99299999999999"/>
    <n v="0.35"/>
  </r>
  <r>
    <n v="1152"/>
    <s v="CA-2012-113971"/>
    <x v="1"/>
    <x v="412"/>
    <d v="2012-05-14T00:00:00"/>
    <s v="Standard Class"/>
    <s v="CB-12535"/>
    <s v="Claudia Bergmann"/>
    <x v="1"/>
    <s v="United States"/>
    <x v="191"/>
    <x v="24"/>
    <n v="44221"/>
    <x v="3"/>
    <s v="FUR-FU-10001852"/>
    <x v="0"/>
    <x v="5"/>
    <s v="Eldon Regeneration Recycled Desk Accessories, Smoke"/>
    <n v="8.3520000000000003"/>
    <n v="6"/>
    <n v="0.2"/>
    <n v="1.2527999999999997"/>
    <n v="0.14999999999999997"/>
  </r>
  <r>
    <n v="1153"/>
    <s v="CA-2014-160395"/>
    <x v="3"/>
    <x v="413"/>
    <d v="2014-01-07T00:00:00"/>
    <s v="Standard Class"/>
    <s v="KL-16555"/>
    <s v="Kelly Lampkin"/>
    <x v="1"/>
    <s v="United States"/>
    <x v="192"/>
    <x v="33"/>
    <n v="89502"/>
    <x v="1"/>
    <s v="OFF-AR-10003759"/>
    <x v="1"/>
    <x v="6"/>
    <s v="Crayola Anti Dust Chalk, 12/Pack"/>
    <n v="3.64"/>
    <n v="2"/>
    <n v="0"/>
    <n v="1.6379999999999999"/>
    <n v="0.44999999999999996"/>
  </r>
  <r>
    <n v="1154"/>
    <s v="CA-2014-160395"/>
    <x v="3"/>
    <x v="413"/>
    <d v="2014-01-07T00:00:00"/>
    <s v="Standard Class"/>
    <s v="KL-16555"/>
    <s v="Kelly Lampkin"/>
    <x v="1"/>
    <s v="United States"/>
    <x v="192"/>
    <x v="33"/>
    <n v="89502"/>
    <x v="1"/>
    <s v="OFF-BI-10003984"/>
    <x v="1"/>
    <x v="8"/>
    <s v="Lock-Up Easel 'Spel-Binder'"/>
    <n v="159.768"/>
    <n v="7"/>
    <n v="0.2"/>
    <n v="53.921700000000008"/>
    <n v="0.33750000000000008"/>
  </r>
  <r>
    <n v="1155"/>
    <s v="CA-2011-136567"/>
    <x v="2"/>
    <x v="414"/>
    <d v="2011-12-21T00:00:00"/>
    <s v="First Class"/>
    <s v="PS-19045"/>
    <s v="Penelope Sewall"/>
    <x v="2"/>
    <s v="United States"/>
    <x v="193"/>
    <x v="17"/>
    <n v="22801"/>
    <x v="0"/>
    <s v="OFF-ST-10004337"/>
    <x v="1"/>
    <x v="4"/>
    <s v="SAFCO Commercial Wire Shelving, 72h"/>
    <n v="122.48"/>
    <n v="2"/>
    <n v="0"/>
    <n v="0"/>
    <n v="0"/>
  </r>
  <r>
    <n v="1156"/>
    <s v="CA-2011-136567"/>
    <x v="2"/>
    <x v="414"/>
    <d v="2011-12-21T00:00:00"/>
    <s v="First Class"/>
    <s v="PS-19045"/>
    <s v="Penelope Sewall"/>
    <x v="2"/>
    <s v="United States"/>
    <x v="193"/>
    <x v="17"/>
    <n v="22801"/>
    <x v="0"/>
    <s v="FUR-TA-10001932"/>
    <x v="0"/>
    <x v="3"/>
    <s v="Chromcraft 48&quot; x 96&quot; Racetrack Double Pedestal Table"/>
    <n v="2244.48"/>
    <n v="7"/>
    <n v="0"/>
    <n v="493.78559999999993"/>
    <n v="0.21999999999999997"/>
  </r>
  <r>
    <n v="1157"/>
    <s v="CA-2011-136567"/>
    <x v="2"/>
    <x v="414"/>
    <d v="2011-12-21T00:00:00"/>
    <s v="First Class"/>
    <s v="PS-19045"/>
    <s v="Penelope Sewall"/>
    <x v="2"/>
    <s v="United States"/>
    <x v="193"/>
    <x v="17"/>
    <n v="22801"/>
    <x v="0"/>
    <s v="OFF-BI-10003982"/>
    <x v="1"/>
    <x v="8"/>
    <s v="Wilson Jones Century Plastic Molded Ring Binders"/>
    <n v="62.31"/>
    <n v="3"/>
    <n v="0"/>
    <n v="29.285699999999999"/>
    <n v="0.47"/>
  </r>
  <r>
    <n v="1158"/>
    <s v="CA-2011-136567"/>
    <x v="2"/>
    <x v="414"/>
    <d v="2011-12-21T00:00:00"/>
    <s v="First Class"/>
    <s v="PS-19045"/>
    <s v="Penelope Sewall"/>
    <x v="2"/>
    <s v="United States"/>
    <x v="193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n v="0.22000000000000003"/>
  </r>
  <r>
    <n v="1159"/>
    <s v="CA-2013-149314"/>
    <x v="0"/>
    <x v="415"/>
    <d v="2013-07-08T00:00:00"/>
    <s v="Second Class"/>
    <s v="GB-14530"/>
    <s v="George Bell"/>
    <x v="1"/>
    <s v="United States"/>
    <x v="1"/>
    <x v="1"/>
    <n v="90004"/>
    <x v="1"/>
    <s v="FUR-CH-10002126"/>
    <x v="0"/>
    <x v="1"/>
    <s v="Hon Deluxe Fabric Upholstered Stacking Chairs"/>
    <n v="195.184"/>
    <n v="1"/>
    <n v="0.2"/>
    <n v="19.518400000000007"/>
    <n v="0.10000000000000003"/>
  </r>
  <r>
    <n v="1160"/>
    <s v="CA-2014-147039"/>
    <x v="3"/>
    <x v="222"/>
    <d v="2014-07-05T00:00:00"/>
    <s v="Standard Class"/>
    <s v="AA-10315"/>
    <s v="Alex Avila"/>
    <x v="0"/>
    <s v="United States"/>
    <x v="31"/>
    <x v="11"/>
    <n v="55407"/>
    <x v="2"/>
    <s v="OFF-AP-10000576"/>
    <x v="1"/>
    <x v="9"/>
    <s v="Belkin 325VA UPS Surge Protector, 6'"/>
    <n v="362.94"/>
    <n v="3"/>
    <n v="0"/>
    <n v="90.735000000000014"/>
    <n v="0.25000000000000006"/>
  </r>
  <r>
    <n v="1161"/>
    <s v="CA-2014-147039"/>
    <x v="3"/>
    <x v="222"/>
    <d v="2014-07-05T00:00:00"/>
    <s v="Standard Class"/>
    <s v="AA-10315"/>
    <s v="Alex Avila"/>
    <x v="0"/>
    <s v="United States"/>
    <x v="31"/>
    <x v="11"/>
    <n v="55407"/>
    <x v="2"/>
    <s v="OFF-BI-10004654"/>
    <x v="1"/>
    <x v="8"/>
    <s v="Avery Binding System Hidden Tab Executive Style Index Sets"/>
    <n v="11.54"/>
    <n v="2"/>
    <n v="0"/>
    <n v="5.77"/>
    <n v="0.5"/>
  </r>
  <r>
    <n v="1162"/>
    <s v="CA-2011-126522"/>
    <x v="2"/>
    <x v="416"/>
    <d v="2011-09-05T00:00:00"/>
    <s v="Second Class"/>
    <s v="LT-16765"/>
    <s v="Larry Tron"/>
    <x v="0"/>
    <s v="United States"/>
    <x v="194"/>
    <x v="1"/>
    <n v="92025"/>
    <x v="1"/>
    <s v="OFF-AR-10004042"/>
    <x v="1"/>
    <x v="6"/>
    <s v="BOSTON Model 1800 Electric Pencil Sharpeners, Putty/Woodgrain"/>
    <n v="53.94"/>
    <n v="3"/>
    <n v="0"/>
    <n v="15.642599999999995"/>
    <n v="0.28999999999999992"/>
  </r>
  <r>
    <n v="1163"/>
    <s v="CA-2011-127964"/>
    <x v="2"/>
    <x v="223"/>
    <d v="2011-03-08T00:00:00"/>
    <s v="Standard Class"/>
    <s v="AP-10720"/>
    <s v="Anne Pryor"/>
    <x v="2"/>
    <s v="United States"/>
    <x v="20"/>
    <x v="15"/>
    <n v="10035"/>
    <x v="3"/>
    <s v="TEC-PH-10004700"/>
    <x v="2"/>
    <x v="7"/>
    <s v="PowerGen Dual USB Car Charger"/>
    <n v="9.99"/>
    <n v="1"/>
    <n v="0"/>
    <n v="4.5953999999999997"/>
    <n v="0.45999999999999996"/>
  </r>
  <r>
    <n v="1164"/>
    <s v="CA-2011-127964"/>
    <x v="2"/>
    <x v="223"/>
    <d v="2011-03-08T00:00:00"/>
    <s v="Standard Class"/>
    <s v="AP-10720"/>
    <s v="Anne Pryor"/>
    <x v="2"/>
    <s v="United States"/>
    <x v="20"/>
    <x v="15"/>
    <n v="10035"/>
    <x v="3"/>
    <s v="OFF-BI-10004593"/>
    <x v="1"/>
    <x v="8"/>
    <s v="Ibico Laser Imprintable Binding System Covers"/>
    <n v="125.76"/>
    <n v="3"/>
    <n v="0.2"/>
    <n v="40.872"/>
    <n v="0.32500000000000001"/>
  </r>
  <r>
    <n v="1165"/>
    <s v="CA-2011-127964"/>
    <x v="2"/>
    <x v="223"/>
    <d v="2011-03-08T00:00:00"/>
    <s v="Standard Class"/>
    <s v="AP-10720"/>
    <s v="Anne Pryor"/>
    <x v="2"/>
    <s v="United States"/>
    <x v="20"/>
    <x v="15"/>
    <n v="10035"/>
    <x v="3"/>
    <s v="OFF-BI-10003429"/>
    <x v="1"/>
    <x v="8"/>
    <s v="Cardinal HOLDit! Binder Insert Strips,Extra Strips"/>
    <n v="25.32"/>
    <n v="5"/>
    <n v="0.2"/>
    <n v="9.1785000000000014"/>
    <n v="0.36250000000000004"/>
  </r>
  <r>
    <n v="1166"/>
    <s v="CA-2011-117709"/>
    <x v="2"/>
    <x v="417"/>
    <d v="2011-05-08T00:00:00"/>
    <s v="Standard Class"/>
    <s v="PM-18940"/>
    <s v="Paul MacIntyre"/>
    <x v="0"/>
    <s v="United States"/>
    <x v="25"/>
    <x v="12"/>
    <n v="49201"/>
    <x v="2"/>
    <s v="OFF-BI-10001294"/>
    <x v="1"/>
    <x v="8"/>
    <s v="Fellowes Binding Cases"/>
    <n v="46.8"/>
    <n v="4"/>
    <n v="0"/>
    <n v="21.059999999999995"/>
    <n v="0.4499999999999999"/>
  </r>
  <r>
    <n v="1167"/>
    <s v="CA-2012-125416"/>
    <x v="1"/>
    <x v="121"/>
    <d v="2012-11-02T00:00:00"/>
    <s v="Same Day"/>
    <s v="KC-16540"/>
    <s v="Kelly Collister"/>
    <x v="0"/>
    <s v="United States"/>
    <x v="4"/>
    <x v="4"/>
    <n v="98115"/>
    <x v="1"/>
    <s v="TEC-AC-10001552"/>
    <x v="2"/>
    <x v="11"/>
    <s v="Logitech K350 2.4Ghz Wireless Keyboard"/>
    <n v="447.93"/>
    <n v="9"/>
    <n v="0"/>
    <n v="49.272299999999987"/>
    <n v="0.10999999999999997"/>
  </r>
  <r>
    <n v="1168"/>
    <s v="CA-2014-145226"/>
    <x v="3"/>
    <x v="166"/>
    <d v="2014-12-11T00:00:00"/>
    <s v="Second Class"/>
    <s v="DL-13315"/>
    <s v="Delfina Latchford"/>
    <x v="0"/>
    <s v="United States"/>
    <x v="20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n v="0.31"/>
  </r>
  <r>
    <n v="1169"/>
    <s v="CA-2014-145226"/>
    <x v="3"/>
    <x v="166"/>
    <d v="2014-12-11T00:00:00"/>
    <s v="Second Class"/>
    <s v="DL-13315"/>
    <s v="Delfina Latchford"/>
    <x v="0"/>
    <s v="United States"/>
    <x v="20"/>
    <x v="15"/>
    <n v="10035"/>
    <x v="3"/>
    <s v="OFF-ST-10004123"/>
    <x v="1"/>
    <x v="4"/>
    <s v="Safco Industrial Wire Shelving System"/>
    <n v="272.94"/>
    <n v="3"/>
    <n v="0"/>
    <n v="0"/>
    <n v="0"/>
  </r>
  <r>
    <n v="1170"/>
    <s v="CA-2014-145226"/>
    <x v="3"/>
    <x v="166"/>
    <d v="2014-12-11T00:00:00"/>
    <s v="Second Class"/>
    <s v="DL-13315"/>
    <s v="Delfina Latchford"/>
    <x v="0"/>
    <s v="United States"/>
    <x v="20"/>
    <x v="15"/>
    <n v="10035"/>
    <x v="3"/>
    <s v="OFF-PA-10003172"/>
    <x v="1"/>
    <x v="10"/>
    <s v="Xerox 1996"/>
    <n v="19.440000000000001"/>
    <n v="3"/>
    <n v="0"/>
    <n v="9.3312000000000008"/>
    <n v="0.48000000000000004"/>
  </r>
  <r>
    <n v="1171"/>
    <s v="CA-2014-145226"/>
    <x v="3"/>
    <x v="166"/>
    <d v="2014-12-11T00:00:00"/>
    <s v="Second Class"/>
    <s v="DL-13315"/>
    <s v="Delfina Latchford"/>
    <x v="0"/>
    <s v="United States"/>
    <x v="20"/>
    <x v="15"/>
    <n v="10035"/>
    <x v="3"/>
    <s v="OFF-ST-10002352"/>
    <x v="1"/>
    <x v="4"/>
    <s v="Iris Project Case"/>
    <n v="31.92"/>
    <n v="4"/>
    <n v="0"/>
    <n v="8.299199999999999"/>
    <n v="0.25999999999999995"/>
  </r>
  <r>
    <n v="1172"/>
    <s v="US-2011-100279"/>
    <x v="2"/>
    <x v="418"/>
    <d v="2011-03-14T00:00:00"/>
    <s v="Standard Class"/>
    <s v="SW-20275"/>
    <s v="Scott Williamson"/>
    <x v="0"/>
    <s v="United States"/>
    <x v="195"/>
    <x v="12"/>
    <n v="48073"/>
    <x v="2"/>
    <s v="OFF-PA-10002259"/>
    <x v="1"/>
    <x v="10"/>
    <s v="Geographics Note Cards, Blank, White, 8 1/2&quot; x 11&quot;"/>
    <n v="22.38"/>
    <n v="2"/>
    <n v="0"/>
    <n v="10.7424"/>
    <n v="0.48000000000000004"/>
  </r>
  <r>
    <n v="1173"/>
    <s v="CA-2011-158064"/>
    <x v="2"/>
    <x v="419"/>
    <d v="2011-04-25T00:00:00"/>
    <s v="Standard Class"/>
    <s v="AA-10375"/>
    <s v="Allen Armold"/>
    <x v="0"/>
    <s v="United States"/>
    <x v="1"/>
    <x v="1"/>
    <n v="90008"/>
    <x v="1"/>
    <s v="OFF-BI-10002976"/>
    <x v="1"/>
    <x v="8"/>
    <s v="ACCOHIDE Binder by Acco"/>
    <n v="16.520000000000003"/>
    <n v="5"/>
    <n v="0.2"/>
    <n v="5.5754999999999999"/>
    <n v="0.33749999999999991"/>
  </r>
  <r>
    <n v="1174"/>
    <s v="US-2012-104430"/>
    <x v="1"/>
    <x v="420"/>
    <d v="2012-10-26T00:00:00"/>
    <s v="Standard Class"/>
    <s v="LT-17110"/>
    <s v="Liz Thompson"/>
    <x v="0"/>
    <s v="United States"/>
    <x v="41"/>
    <x v="10"/>
    <n v="61701"/>
    <x v="2"/>
    <s v="OFF-BI-10000301"/>
    <x v="1"/>
    <x v="8"/>
    <s v="GBC Instant Report Kit"/>
    <n v="5.1759999999999984"/>
    <n v="4"/>
    <n v="0.8"/>
    <n v="-7.7640000000000011"/>
    <n v="-1.5000000000000007"/>
  </r>
  <r>
    <n v="1175"/>
    <s v="CA-2012-132080"/>
    <x v="1"/>
    <x v="421"/>
    <d v="2012-08-25T00:00:00"/>
    <s v="First Class"/>
    <s v="DP-13105"/>
    <s v="Dave Poirier"/>
    <x v="1"/>
    <s v="United States"/>
    <x v="20"/>
    <x v="15"/>
    <n v="10035"/>
    <x v="3"/>
    <s v="OFF-BI-10003694"/>
    <x v="1"/>
    <x v="8"/>
    <s v="Avery 3 1/2&quot; Diskette Storage Pages, 10/Pack"/>
    <n v="50.112000000000002"/>
    <n v="6"/>
    <n v="0.2"/>
    <n v="16.2864"/>
    <n v="0.32500000000000001"/>
  </r>
  <r>
    <n v="1176"/>
    <s v="CA-2013-161207"/>
    <x v="0"/>
    <x v="48"/>
    <d v="2013-09-04T00:00:00"/>
    <s v="Standard Class"/>
    <s v="AB-10060"/>
    <s v="Adam Bellavance"/>
    <x v="2"/>
    <s v="United States"/>
    <x v="3"/>
    <x v="38"/>
    <n v="3301"/>
    <x v="3"/>
    <s v="OFF-SU-10000381"/>
    <x v="1"/>
    <x v="14"/>
    <s v="Acme Forged Steel Scissors with Black Enamel Handles"/>
    <n v="27.93"/>
    <n v="3"/>
    <n v="0"/>
    <n v="8.0996999999999986"/>
    <n v="0.28999999999999992"/>
  </r>
  <r>
    <n v="1177"/>
    <s v="CA-2011-120243"/>
    <x v="2"/>
    <x v="422"/>
    <d v="2011-12-30T00:00:00"/>
    <s v="Second Class"/>
    <s v="AT-10435"/>
    <s v="Alyssa Tate"/>
    <x v="2"/>
    <s v="United States"/>
    <x v="1"/>
    <x v="1"/>
    <n v="90004"/>
    <x v="1"/>
    <s v="OFF-LA-10004425"/>
    <x v="1"/>
    <x v="2"/>
    <s v="Staples"/>
    <n v="11.56"/>
    <n v="4"/>
    <n v="0"/>
    <n v="5.4332000000000003"/>
    <n v="0.47000000000000003"/>
  </r>
  <r>
    <n v="1178"/>
    <s v="CA-2013-113621"/>
    <x v="0"/>
    <x v="49"/>
    <d v="2013-12-06T00:00:00"/>
    <s v="Standard Class"/>
    <s v="JE-15745"/>
    <s v="Joel Eaton"/>
    <x v="0"/>
    <s v="United States"/>
    <x v="196"/>
    <x v="39"/>
    <n v="20852"/>
    <x v="3"/>
    <s v="FUR-CH-10001270"/>
    <x v="0"/>
    <x v="1"/>
    <s v="Harbour Creations Steel Folding Chair"/>
    <n v="172.5"/>
    <n v="2"/>
    <n v="0"/>
    <n v="51.749999999999986"/>
    <n v="0.29999999999999993"/>
  </r>
  <r>
    <n v="1179"/>
    <s v="CA-2013-113621"/>
    <x v="0"/>
    <x v="49"/>
    <d v="2013-12-06T00:00:00"/>
    <s v="Standard Class"/>
    <s v="JE-15745"/>
    <s v="Joel Eaton"/>
    <x v="0"/>
    <s v="United States"/>
    <x v="196"/>
    <x v="39"/>
    <n v="20852"/>
    <x v="3"/>
    <s v="TEC-PH-10003931"/>
    <x v="2"/>
    <x v="7"/>
    <s v="JBL Micro Wireless Portable Bluetooth Speaker"/>
    <n v="179.97"/>
    <n v="3"/>
    <n v="0"/>
    <n v="44.992500000000007"/>
    <n v="0.25000000000000006"/>
  </r>
  <r>
    <n v="1180"/>
    <s v="CA-2013-168081"/>
    <x v="0"/>
    <x v="423"/>
    <d v="2013-04-28T00:00:00"/>
    <s v="Second Class"/>
    <s v="CA-12055"/>
    <s v="Cathy Armstrong"/>
    <x v="2"/>
    <s v="United States"/>
    <x v="12"/>
    <x v="5"/>
    <n v="77070"/>
    <x v="2"/>
    <s v="TEC-AC-10003174"/>
    <x v="2"/>
    <x v="11"/>
    <s v="Plantronics S12 Corded Telephone Headset System"/>
    <n v="258.69600000000003"/>
    <n v="3"/>
    <n v="0.2"/>
    <n v="64.674000000000007"/>
    <n v="0.25"/>
  </r>
  <r>
    <n v="1181"/>
    <s v="CA-2011-128146"/>
    <x v="2"/>
    <x v="261"/>
    <d v="2011-06-25T00:00:00"/>
    <s v="Standard Class"/>
    <s v="DB-13060"/>
    <s v="Dave Brooks"/>
    <x v="0"/>
    <s v="United States"/>
    <x v="80"/>
    <x v="30"/>
    <n v="8701"/>
    <x v="3"/>
    <s v="TEC-PH-10004539"/>
    <x v="2"/>
    <x v="7"/>
    <s v="Wireless Extenders zBoost YX545 SOHO Signal Booster"/>
    <n v="1322.93"/>
    <n v="7"/>
    <n v="0"/>
    <n v="357.19110000000001"/>
    <n v="0.27"/>
  </r>
  <r>
    <n v="1182"/>
    <s v="CA-2011-128146"/>
    <x v="2"/>
    <x v="261"/>
    <d v="2011-06-25T00:00:00"/>
    <s v="Standard Class"/>
    <s v="DB-13060"/>
    <s v="Dave Brooks"/>
    <x v="0"/>
    <s v="United States"/>
    <x v="80"/>
    <x v="30"/>
    <n v="8701"/>
    <x v="3"/>
    <s v="OFF-AR-10001919"/>
    <x v="1"/>
    <x v="6"/>
    <s v="OIC #2 Pencils, Medium Soft"/>
    <n v="3.76"/>
    <n v="2"/>
    <n v="0"/>
    <n v="1.0903999999999998"/>
    <n v="0.28999999999999998"/>
  </r>
  <r>
    <n v="1183"/>
    <s v="CA-2014-138779"/>
    <x v="3"/>
    <x v="424"/>
    <d v="2014-01-16T00:00:00"/>
    <s v="First Class"/>
    <s v="RB-19570"/>
    <s v="Rob Beeghly"/>
    <x v="0"/>
    <s v="United States"/>
    <x v="108"/>
    <x v="3"/>
    <n v="28540"/>
    <x v="0"/>
    <s v="OFF-EN-10002504"/>
    <x v="1"/>
    <x v="12"/>
    <s v="Tyvek  Top-Opening Peel &amp; Seel Envelopes, Plain White"/>
    <n v="21.744"/>
    <n v="1"/>
    <n v="0.2"/>
    <n v="7.3385999999999996"/>
    <n v="0.33749999999999997"/>
  </r>
  <r>
    <n v="1184"/>
    <s v="CA-2014-138779"/>
    <x v="3"/>
    <x v="424"/>
    <d v="2014-01-16T00:00:00"/>
    <s v="First Class"/>
    <s v="RB-19570"/>
    <s v="Rob Beeghly"/>
    <x v="0"/>
    <s v="United States"/>
    <x v="108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n v="8.7500000000000008E-2"/>
  </r>
  <r>
    <n v="1185"/>
    <s v="CA-2011-127131"/>
    <x v="2"/>
    <x v="156"/>
    <d v="2011-11-30T00:00:00"/>
    <s v="Standard Class"/>
    <s v="HR-14830"/>
    <s v="Harold Ryan"/>
    <x v="1"/>
    <s v="United States"/>
    <x v="4"/>
    <x v="4"/>
    <n v="98103"/>
    <x v="1"/>
    <s v="OFF-BI-10004656"/>
    <x v="1"/>
    <x v="8"/>
    <s v="Peel &amp; Stick Add-On Corner Pockets"/>
    <n v="12.096000000000002"/>
    <n v="7"/>
    <n v="0.2"/>
    <n v="4.2335999999999991"/>
    <n v="0.34999999999999987"/>
  </r>
  <r>
    <n v="1186"/>
    <s v="CA-2011-127131"/>
    <x v="2"/>
    <x v="156"/>
    <d v="2011-11-30T00:00:00"/>
    <s v="Standard Class"/>
    <s v="HR-14830"/>
    <s v="Harold Ryan"/>
    <x v="1"/>
    <s v="United States"/>
    <x v="4"/>
    <x v="4"/>
    <n v="98103"/>
    <x v="1"/>
    <s v="OFF-ST-10002344"/>
    <x v="1"/>
    <x v="4"/>
    <s v="Carina 42&quot;Hx23 3/4&quot;W Media Storage Unit"/>
    <n v="485.88"/>
    <n v="6"/>
    <n v="0"/>
    <n v="9.7176000000000329"/>
    <n v="2.0000000000000066E-2"/>
  </r>
  <r>
    <n v="1187"/>
    <s v="CA-2011-127131"/>
    <x v="2"/>
    <x v="156"/>
    <d v="2011-11-30T00:00:00"/>
    <s v="Standard Class"/>
    <s v="HR-14830"/>
    <s v="Harold Ryan"/>
    <x v="1"/>
    <s v="United States"/>
    <x v="4"/>
    <x v="4"/>
    <n v="98103"/>
    <x v="1"/>
    <s v="OFF-PA-10001800"/>
    <x v="1"/>
    <x v="10"/>
    <s v="Xerox 220"/>
    <n v="25.92"/>
    <n v="4"/>
    <n v="0"/>
    <n v="12.441600000000001"/>
    <n v="0.48000000000000004"/>
  </r>
  <r>
    <n v="1188"/>
    <s v="CA-2011-127131"/>
    <x v="2"/>
    <x v="156"/>
    <d v="2011-11-30T00:00:00"/>
    <s v="Standard Class"/>
    <s v="HR-14830"/>
    <s v="Harold Ryan"/>
    <x v="1"/>
    <s v="United States"/>
    <x v="4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n v="0.26999999999999996"/>
  </r>
  <r>
    <n v="1189"/>
    <s v="CA-2014-117212"/>
    <x v="3"/>
    <x v="425"/>
    <d v="2014-03-01T00:00:00"/>
    <s v="Second Class"/>
    <s v="BT-11530"/>
    <s v="Bradley Talbott"/>
    <x v="2"/>
    <s v="United States"/>
    <x v="1"/>
    <x v="1"/>
    <n v="90036"/>
    <x v="1"/>
    <s v="OFF-AP-10004532"/>
    <x v="1"/>
    <x v="9"/>
    <s v="Kensington 6 Outlet Guardian Standard Surge Protector"/>
    <n v="81.92"/>
    <n v="4"/>
    <n v="0"/>
    <n v="22.118400000000001"/>
    <n v="0.27"/>
  </r>
  <r>
    <n v="1190"/>
    <s v="CA-2014-117212"/>
    <x v="3"/>
    <x v="425"/>
    <d v="2014-03-01T00:00:00"/>
    <s v="Second Class"/>
    <s v="BT-11530"/>
    <s v="Bradley Talbott"/>
    <x v="2"/>
    <s v="United States"/>
    <x v="1"/>
    <x v="1"/>
    <n v="90036"/>
    <x v="1"/>
    <s v="TEC-PH-10004447"/>
    <x v="2"/>
    <x v="7"/>
    <s v="Toshiba IPT2010-SD IP Telephone"/>
    <n v="889.53600000000006"/>
    <n v="8"/>
    <n v="0.2"/>
    <n v="66.715199999999982"/>
    <n v="7.4999999999999969E-2"/>
  </r>
  <r>
    <n v="1191"/>
    <s v="CA-2014-117212"/>
    <x v="3"/>
    <x v="425"/>
    <d v="2014-03-01T00:00:00"/>
    <s v="Second Class"/>
    <s v="BT-11530"/>
    <s v="Bradley Talbott"/>
    <x v="2"/>
    <s v="United States"/>
    <x v="1"/>
    <x v="1"/>
    <n v="90036"/>
    <x v="1"/>
    <s v="FUR-CH-10003973"/>
    <x v="0"/>
    <x v="1"/>
    <s v="GuestStacker Chair with Chrome Finish Legs"/>
    <n v="892.22400000000005"/>
    <n v="3"/>
    <n v="0.2"/>
    <n v="89.222400000000022"/>
    <n v="0.10000000000000002"/>
  </r>
  <r>
    <n v="1192"/>
    <s v="CA-2014-117212"/>
    <x v="3"/>
    <x v="425"/>
    <d v="2014-03-01T00:00:00"/>
    <s v="Second Class"/>
    <s v="BT-11530"/>
    <s v="Bradley Talbott"/>
    <x v="2"/>
    <s v="United States"/>
    <x v="1"/>
    <x v="1"/>
    <n v="90036"/>
    <x v="1"/>
    <s v="OFF-PA-10001970"/>
    <x v="1"/>
    <x v="10"/>
    <s v="Xerox 1908"/>
    <n v="223.92"/>
    <n v="4"/>
    <n v="0"/>
    <n v="109.7208"/>
    <n v="0.49"/>
  </r>
  <r>
    <n v="1193"/>
    <s v="CA-2014-117212"/>
    <x v="3"/>
    <x v="425"/>
    <d v="2014-03-01T00:00:00"/>
    <s v="Second Class"/>
    <s v="BT-11530"/>
    <s v="Bradley Talbott"/>
    <x v="2"/>
    <s v="United States"/>
    <x v="1"/>
    <x v="1"/>
    <n v="90036"/>
    <x v="1"/>
    <s v="OFF-PA-10000682"/>
    <x v="1"/>
    <x v="10"/>
    <s v="Xerox 1924"/>
    <n v="23.12"/>
    <n v="4"/>
    <n v="0"/>
    <n v="11.328800000000001"/>
    <n v="0.49000000000000005"/>
  </r>
  <r>
    <n v="1194"/>
    <s v="US-2012-130519"/>
    <x v="1"/>
    <x v="426"/>
    <d v="2012-09-15T00:00:00"/>
    <s v="Same Day"/>
    <s v="NG-18355"/>
    <s v="Nat Gilpin"/>
    <x v="1"/>
    <s v="United States"/>
    <x v="197"/>
    <x v="2"/>
    <n v="33065"/>
    <x v="0"/>
    <s v="OFF-PA-10001937"/>
    <x v="1"/>
    <x v="10"/>
    <s v="Xerox 21"/>
    <n v="15.552000000000003"/>
    <n v="3"/>
    <n v="0.2"/>
    <n v="5.4432"/>
    <n v="0.34999999999999992"/>
  </r>
  <r>
    <n v="1195"/>
    <s v="US-2012-130519"/>
    <x v="1"/>
    <x v="426"/>
    <d v="2012-09-15T00:00:00"/>
    <s v="Same Day"/>
    <s v="NG-18355"/>
    <s v="Nat Gilpin"/>
    <x v="1"/>
    <s v="United States"/>
    <x v="197"/>
    <x v="2"/>
    <n v="33065"/>
    <x v="0"/>
    <s v="FUR-FU-10002268"/>
    <x v="0"/>
    <x v="5"/>
    <s v="Ultra Door Push Plate"/>
    <n v="15.712000000000002"/>
    <n v="4"/>
    <n v="0.2"/>
    <n v="2.553199999999999"/>
    <n v="0.16249999999999992"/>
  </r>
  <r>
    <n v="1196"/>
    <s v="US-2012-130519"/>
    <x v="1"/>
    <x v="426"/>
    <d v="2012-09-15T00:00:00"/>
    <s v="Same Day"/>
    <s v="NG-18355"/>
    <s v="Nat Gilpin"/>
    <x v="1"/>
    <s v="United States"/>
    <x v="197"/>
    <x v="2"/>
    <n v="33065"/>
    <x v="0"/>
    <s v="OFF-ST-10001321"/>
    <x v="1"/>
    <x v="4"/>
    <s v="Decoflex Hanging Personal Folder File, Blue"/>
    <n v="24.672000000000001"/>
    <n v="2"/>
    <n v="0.2"/>
    <n v="2.1588000000000021"/>
    <n v="8.7500000000000078E-2"/>
  </r>
  <r>
    <n v="1197"/>
    <s v="US-2012-130519"/>
    <x v="1"/>
    <x v="426"/>
    <d v="2012-09-15T00:00:00"/>
    <s v="Same Day"/>
    <s v="NG-18355"/>
    <s v="Nat Gilpin"/>
    <x v="1"/>
    <s v="United States"/>
    <x v="197"/>
    <x v="2"/>
    <n v="33065"/>
    <x v="0"/>
    <s v="FUR-FU-10003394"/>
    <x v="0"/>
    <x v="5"/>
    <s v="Tenex &quot;The Solids&quot; Textured Chair Mats"/>
    <n v="55.967999999999996"/>
    <n v="1"/>
    <n v="0.2"/>
    <n v="-2.098800000000006"/>
    <n v="-3.750000000000011E-2"/>
  </r>
  <r>
    <n v="1198"/>
    <s v="CA-2013-130946"/>
    <x v="0"/>
    <x v="143"/>
    <d v="2013-04-13T00:00:00"/>
    <s v="Standard Class"/>
    <s v="ZC-21910"/>
    <s v="Zuschuss Carroll"/>
    <x v="0"/>
    <s v="United States"/>
    <x v="12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n v="0.14999999999999986"/>
  </r>
  <r>
    <n v="1199"/>
    <s v="CA-2013-130946"/>
    <x v="0"/>
    <x v="143"/>
    <d v="2013-04-13T00:00:00"/>
    <s v="Standard Class"/>
    <s v="ZC-21910"/>
    <s v="Zuschuss Carroll"/>
    <x v="0"/>
    <s v="United States"/>
    <x v="12"/>
    <x v="5"/>
    <n v="77041"/>
    <x v="2"/>
    <s v="FUR-CH-10004540"/>
    <x v="0"/>
    <x v="1"/>
    <s v="Global Chrome Stack Chair"/>
    <n v="95.983999999999995"/>
    <n v="4"/>
    <n v="0.3"/>
    <n v="-4.1135999999999981"/>
    <n v="-4.2857142857142844E-2"/>
  </r>
  <r>
    <n v="1200"/>
    <s v="CA-2013-130946"/>
    <x v="0"/>
    <x v="143"/>
    <d v="2013-04-13T00:00:00"/>
    <s v="Standard Class"/>
    <s v="ZC-21910"/>
    <s v="Zuschuss Carroll"/>
    <x v="0"/>
    <s v="United States"/>
    <x v="12"/>
    <x v="5"/>
    <n v="77041"/>
    <x v="2"/>
    <s v="OFF-BI-10004995"/>
    <x v="1"/>
    <x v="8"/>
    <s v="GBC DocuBind P400 Electric Binding System"/>
    <n v="1088.7919999999997"/>
    <n v="4"/>
    <n v="0.8"/>
    <n v="-1850.9464000000007"/>
    <n v="-1.7000000000000011"/>
  </r>
  <r>
    <n v="1201"/>
    <s v="CA-2013-114727"/>
    <x v="0"/>
    <x v="427"/>
    <d v="2013-07-25T00:00:00"/>
    <s v="Standard Class"/>
    <s v="LS-16945"/>
    <s v="Linda Southworth"/>
    <x v="1"/>
    <s v="United States"/>
    <x v="60"/>
    <x v="22"/>
    <n v="80219"/>
    <x v="1"/>
    <s v="FUR-CH-10002335"/>
    <x v="0"/>
    <x v="1"/>
    <s v="Hon GuestStacker Chair"/>
    <n v="544.00800000000004"/>
    <n v="3"/>
    <n v="0.2"/>
    <n v="40.800600000000003"/>
    <n v="7.4999999999999997E-2"/>
  </r>
  <r>
    <n v="1202"/>
    <s v="CA-2013-114727"/>
    <x v="0"/>
    <x v="427"/>
    <d v="2013-07-25T00:00:00"/>
    <s v="Standard Class"/>
    <s v="LS-16945"/>
    <s v="Linda Southworth"/>
    <x v="1"/>
    <s v="United States"/>
    <x v="60"/>
    <x v="22"/>
    <n v="80219"/>
    <x v="1"/>
    <s v="OFF-BI-10004967"/>
    <x v="1"/>
    <x v="8"/>
    <s v="Round Ring Binders"/>
    <n v="1.8720000000000003"/>
    <n v="3"/>
    <n v="0.7"/>
    <n v="-1.4352"/>
    <n v="-0.7666666666666665"/>
  </r>
  <r>
    <n v="1203"/>
    <s v="CA-2013-114727"/>
    <x v="0"/>
    <x v="427"/>
    <d v="2013-07-25T00:00:00"/>
    <s v="Standard Class"/>
    <s v="LS-16945"/>
    <s v="Linda Southworth"/>
    <x v="1"/>
    <s v="United States"/>
    <x v="60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n v="1.249999999999985E-2"/>
  </r>
  <r>
    <n v="1204"/>
    <s v="CA-2013-114727"/>
    <x v="0"/>
    <x v="427"/>
    <d v="2013-07-25T00:00:00"/>
    <s v="Standard Class"/>
    <s v="LS-16945"/>
    <s v="Linda Southworth"/>
    <x v="1"/>
    <s v="United States"/>
    <x v="60"/>
    <x v="22"/>
    <n v="80219"/>
    <x v="1"/>
    <s v="OFF-ST-10002292"/>
    <x v="1"/>
    <x v="4"/>
    <s v="Sauder Facets Collection Locker/File Cabinet, Sky Alder Finish"/>
    <n v="593.5680000000001"/>
    <n v="2"/>
    <n v="0.2"/>
    <n v="0"/>
    <n v="0"/>
  </r>
  <r>
    <n v="1205"/>
    <s v="CA-2013-114727"/>
    <x v="0"/>
    <x v="427"/>
    <d v="2013-07-25T00:00:00"/>
    <s v="Standard Class"/>
    <s v="LS-16945"/>
    <s v="Linda Southworth"/>
    <x v="1"/>
    <s v="United States"/>
    <x v="60"/>
    <x v="22"/>
    <n v="80219"/>
    <x v="1"/>
    <s v="OFF-ST-10000689"/>
    <x v="1"/>
    <x v="4"/>
    <s v="Fellowes Strictly Business Drawer File, Letter/Legal Size"/>
    <n v="338.04"/>
    <n v="3"/>
    <n v="0.2"/>
    <n v="-33.804000000000002"/>
    <n v="-0.1"/>
  </r>
  <r>
    <n v="1206"/>
    <s v="CA-2014-133235"/>
    <x v="3"/>
    <x v="378"/>
    <d v="2014-08-05T00:00:00"/>
    <s v="First Class"/>
    <s v="LH-16750"/>
    <s v="Larry Hughes"/>
    <x v="0"/>
    <s v="United States"/>
    <x v="35"/>
    <x v="3"/>
    <n v="28205"/>
    <x v="0"/>
    <s v="TEC-PH-10002660"/>
    <x v="2"/>
    <x v="7"/>
    <s v="Nortel Networks T7316 E Nt8 B27"/>
    <n v="271.95999999999998"/>
    <n v="5"/>
    <n v="0.2"/>
    <n v="16.997500000000016"/>
    <n v="6.2500000000000069E-2"/>
  </r>
  <r>
    <n v="1207"/>
    <s v="CA-2013-137050"/>
    <x v="0"/>
    <x v="216"/>
    <d v="2013-07-19T00:00:00"/>
    <s v="Second Class"/>
    <s v="SW-20755"/>
    <s v="Steven Ward"/>
    <x v="1"/>
    <s v="United States"/>
    <x v="20"/>
    <x v="15"/>
    <n v="10009"/>
    <x v="3"/>
    <s v="OFF-ST-10004634"/>
    <x v="1"/>
    <x v="4"/>
    <s v="Personal Folder Holder, Ebony"/>
    <n v="11.21"/>
    <n v="1"/>
    <n v="0"/>
    <n v="3.3629999999999995"/>
    <n v="0.29999999999999993"/>
  </r>
  <r>
    <n v="1208"/>
    <s v="CA-2013-137050"/>
    <x v="0"/>
    <x v="216"/>
    <d v="2013-07-19T00:00:00"/>
    <s v="Second Class"/>
    <s v="SW-20755"/>
    <s v="Steven Ward"/>
    <x v="1"/>
    <s v="United States"/>
    <x v="20"/>
    <x v="15"/>
    <n v="10009"/>
    <x v="3"/>
    <s v="OFF-BI-10002160"/>
    <x v="1"/>
    <x v="8"/>
    <s v="Acco Hanging Data Binders"/>
    <n v="9.1440000000000001"/>
    <n v="3"/>
    <n v="0.2"/>
    <n v="3.2003999999999997"/>
    <n v="0.35"/>
  </r>
  <r>
    <n v="1209"/>
    <s v="CA-2013-137050"/>
    <x v="0"/>
    <x v="216"/>
    <d v="2013-07-19T00:00:00"/>
    <s v="Second Class"/>
    <s v="SW-20755"/>
    <s v="Steven Ward"/>
    <x v="1"/>
    <s v="United States"/>
    <x v="20"/>
    <x v="15"/>
    <n v="10009"/>
    <x v="3"/>
    <s v="OFF-FA-10002988"/>
    <x v="1"/>
    <x v="13"/>
    <s v="Ideal Clamps"/>
    <n v="14.069999999999999"/>
    <n v="7"/>
    <n v="0"/>
    <n v="6.8942999999999994"/>
    <n v="0.49"/>
  </r>
  <r>
    <n v="1210"/>
    <s v="CA-2013-137050"/>
    <x v="0"/>
    <x v="216"/>
    <d v="2013-07-19T00:00:00"/>
    <s v="Second Class"/>
    <s v="SW-20755"/>
    <s v="Steven Ward"/>
    <x v="1"/>
    <s v="United States"/>
    <x v="20"/>
    <x v="15"/>
    <n v="10009"/>
    <x v="3"/>
    <s v="OFF-AR-10004999"/>
    <x v="1"/>
    <x v="6"/>
    <s v="Newell 315"/>
    <n v="41.86"/>
    <n v="7"/>
    <n v="0"/>
    <n v="10.465"/>
    <n v="0.25"/>
  </r>
  <r>
    <n v="1211"/>
    <s v="CA-2013-137050"/>
    <x v="0"/>
    <x v="216"/>
    <d v="2013-07-19T00:00:00"/>
    <s v="Second Class"/>
    <s v="SW-20755"/>
    <s v="Steven Ward"/>
    <x v="1"/>
    <s v="United States"/>
    <x v="20"/>
    <x v="15"/>
    <n v="10009"/>
    <x v="3"/>
    <s v="OFF-BI-10001031"/>
    <x v="1"/>
    <x v="8"/>
    <s v="Pressboard Data Binders by Wilson Jones"/>
    <n v="8.5440000000000005"/>
    <n v="2"/>
    <n v="0.2"/>
    <n v="2.8835999999999995"/>
    <n v="0.33749999999999991"/>
  </r>
  <r>
    <n v="1212"/>
    <s v="CA-2013-137050"/>
    <x v="0"/>
    <x v="216"/>
    <d v="2013-07-19T00:00:00"/>
    <s v="Second Class"/>
    <s v="SW-20755"/>
    <s v="Steven Ward"/>
    <x v="1"/>
    <s v="United States"/>
    <x v="20"/>
    <x v="15"/>
    <n v="10009"/>
    <x v="3"/>
    <s v="FUR-BO-10004695"/>
    <x v="0"/>
    <x v="0"/>
    <s v="O'Sullivan 2-Door Barrister Bookcase in Odessa Pine"/>
    <n v="579.13599999999997"/>
    <n v="4"/>
    <n v="0.2"/>
    <n v="21.717599999999948"/>
    <n v="3.7499999999999908E-2"/>
  </r>
  <r>
    <n v="1213"/>
    <s v="US-2014-118087"/>
    <x v="3"/>
    <x v="428"/>
    <d v="2014-09-14T00:00:00"/>
    <s v="Standard Class"/>
    <s v="SP-20620"/>
    <s v="Stefania Perrino"/>
    <x v="1"/>
    <s v="United States"/>
    <x v="10"/>
    <x v="9"/>
    <n v="19134"/>
    <x v="3"/>
    <s v="FUR-CH-10004860"/>
    <x v="0"/>
    <x v="1"/>
    <s v="Global Low Back Tilter Chair"/>
    <n v="141.37199999999999"/>
    <n v="2"/>
    <n v="0.3"/>
    <n v="-48.470400000000019"/>
    <n v="-0.34285714285714303"/>
  </r>
  <r>
    <n v="1214"/>
    <s v="US-2014-118087"/>
    <x v="3"/>
    <x v="428"/>
    <d v="2014-09-14T00:00:00"/>
    <s v="Standard Class"/>
    <s v="SP-20620"/>
    <s v="Stefania Perrino"/>
    <x v="1"/>
    <s v="United States"/>
    <x v="10"/>
    <x v="9"/>
    <n v="19134"/>
    <x v="3"/>
    <s v="OFF-BI-10002432"/>
    <x v="1"/>
    <x v="8"/>
    <s v="Wilson Jones Standard D-Ring Binders"/>
    <n v="3.036"/>
    <n v="2"/>
    <n v="0.7"/>
    <n v="-2.3275999999999994"/>
    <n v="-0.7666666666666665"/>
  </r>
  <r>
    <n v="1215"/>
    <s v="US-2014-118087"/>
    <x v="3"/>
    <x v="428"/>
    <d v="2014-09-14T00:00:00"/>
    <s v="Standard Class"/>
    <s v="SP-20620"/>
    <s v="Stefania Perrino"/>
    <x v="1"/>
    <s v="United States"/>
    <x v="10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n v="-0.8"/>
  </r>
  <r>
    <n v="1216"/>
    <s v="US-2014-118087"/>
    <x v="3"/>
    <x v="428"/>
    <d v="2014-09-14T00:00:00"/>
    <s v="Standard Class"/>
    <s v="SP-20620"/>
    <s v="Stefania Perrino"/>
    <x v="1"/>
    <s v="United States"/>
    <x v="10"/>
    <x v="9"/>
    <n v="19134"/>
    <x v="3"/>
    <s v="OFF-AR-10003602"/>
    <x v="1"/>
    <x v="6"/>
    <s v="Quartet Omega Colored Chalk, 12/Pack"/>
    <n v="4.6719999999999997"/>
    <n v="1"/>
    <n v="0.2"/>
    <n v="1.5767999999999998"/>
    <n v="0.33749999999999997"/>
  </r>
  <r>
    <n v="1217"/>
    <s v="US-2014-118087"/>
    <x v="3"/>
    <x v="428"/>
    <d v="2014-09-14T00:00:00"/>
    <s v="Standard Class"/>
    <s v="SP-20620"/>
    <s v="Stefania Perrino"/>
    <x v="1"/>
    <s v="United States"/>
    <x v="10"/>
    <x v="9"/>
    <n v="19134"/>
    <x v="3"/>
    <s v="TEC-AC-10004469"/>
    <x v="2"/>
    <x v="11"/>
    <s v="Microsoft Sculpt Comfort Mouse"/>
    <n v="95.88000000000001"/>
    <n v="3"/>
    <n v="0.2"/>
    <n v="28.764000000000006"/>
    <n v="0.30000000000000004"/>
  </r>
  <r>
    <n v="1218"/>
    <s v="US-2014-118087"/>
    <x v="3"/>
    <x v="428"/>
    <d v="2014-09-14T00:00:00"/>
    <s v="Standard Class"/>
    <s v="SP-20620"/>
    <s v="Stefania Perrino"/>
    <x v="1"/>
    <s v="United States"/>
    <x v="10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n v="0.10000000000000005"/>
  </r>
  <r>
    <n v="1219"/>
    <s v="US-2014-118087"/>
    <x v="3"/>
    <x v="428"/>
    <d v="2014-09-14T00:00:00"/>
    <s v="Standard Class"/>
    <s v="SP-20620"/>
    <s v="Stefania Perrino"/>
    <x v="1"/>
    <s v="United States"/>
    <x v="10"/>
    <x v="9"/>
    <n v="19134"/>
    <x v="3"/>
    <s v="TEC-AC-10003174"/>
    <x v="2"/>
    <x v="11"/>
    <s v="Plantronics S12 Corded Telephone Headset System"/>
    <n v="258.69600000000003"/>
    <n v="3"/>
    <n v="0.2"/>
    <n v="64.674000000000007"/>
    <n v="0.25"/>
  </r>
  <r>
    <n v="1220"/>
    <s v="US-2014-118087"/>
    <x v="3"/>
    <x v="428"/>
    <d v="2014-09-14T00:00:00"/>
    <s v="Standard Class"/>
    <s v="SP-20620"/>
    <s v="Stefania Perrino"/>
    <x v="1"/>
    <s v="United States"/>
    <x v="10"/>
    <x v="9"/>
    <n v="19134"/>
    <x v="3"/>
    <s v="TEC-PH-10002200"/>
    <x v="2"/>
    <x v="7"/>
    <s v="Samsung Galaxy Note 2"/>
    <n v="1931.9579999999999"/>
    <n v="7"/>
    <n v="0.4"/>
    <n v="-386.3915999999997"/>
    <n v="-0.19999999999999987"/>
  </r>
  <r>
    <n v="1221"/>
    <s v="CA-2011-110184"/>
    <x v="2"/>
    <x v="136"/>
    <d v="2011-07-16T00:00:00"/>
    <s v="Standard Class"/>
    <s v="BF-11170"/>
    <s v="Ben Ferrer"/>
    <x v="2"/>
    <s v="United States"/>
    <x v="1"/>
    <x v="1"/>
    <n v="90036"/>
    <x v="1"/>
    <s v="OFF-ST-10000107"/>
    <x v="1"/>
    <x v="4"/>
    <s v="Fellowes Super Stor/Drawer"/>
    <n v="249.75"/>
    <n v="9"/>
    <n v="0"/>
    <n v="44.954999999999977"/>
    <n v="0.17999999999999991"/>
  </r>
  <r>
    <n v="1222"/>
    <s v="CA-2011-110184"/>
    <x v="2"/>
    <x v="136"/>
    <d v="2011-07-16T00:00:00"/>
    <s v="Standard Class"/>
    <s v="BF-11170"/>
    <s v="Ben Ferrer"/>
    <x v="2"/>
    <s v="United States"/>
    <x v="1"/>
    <x v="1"/>
    <n v="90036"/>
    <x v="1"/>
    <s v="TEC-PH-10000439"/>
    <x v="2"/>
    <x v="7"/>
    <s v="GE DSL Phone Line Filter"/>
    <n v="255.93600000000004"/>
    <n v="8"/>
    <n v="0.2"/>
    <n v="28.792799999999971"/>
    <n v="0.11249999999999988"/>
  </r>
  <r>
    <n v="1223"/>
    <s v="CA-2013-126004"/>
    <x v="0"/>
    <x v="429"/>
    <d v="2013-12-06T00:00:00"/>
    <s v="First Class"/>
    <s v="BM-11140"/>
    <s v="Becky Martin"/>
    <x v="0"/>
    <s v="United States"/>
    <x v="20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n v="0.17999999999999994"/>
  </r>
  <r>
    <n v="1224"/>
    <s v="CA-2013-126004"/>
    <x v="0"/>
    <x v="429"/>
    <d v="2013-12-06T00:00:00"/>
    <s v="First Class"/>
    <s v="BM-11140"/>
    <s v="Becky Martin"/>
    <x v="0"/>
    <s v="United States"/>
    <x v="20"/>
    <x v="15"/>
    <n v="10024"/>
    <x v="3"/>
    <s v="TEC-AC-10001432"/>
    <x v="2"/>
    <x v="11"/>
    <s v="Enermax Aurora Lite Keyboard"/>
    <n v="78.150000000000006"/>
    <n v="1"/>
    <n v="0"/>
    <n v="34.38600000000001"/>
    <n v="0.44000000000000011"/>
  </r>
  <r>
    <n v="1225"/>
    <s v="CA-2013-126004"/>
    <x v="0"/>
    <x v="429"/>
    <d v="2013-12-06T00:00:00"/>
    <s v="First Class"/>
    <s v="BM-11140"/>
    <s v="Becky Martin"/>
    <x v="0"/>
    <s v="United States"/>
    <x v="20"/>
    <x v="15"/>
    <n v="10024"/>
    <x v="3"/>
    <s v="OFF-BI-10004656"/>
    <x v="1"/>
    <x v="8"/>
    <s v="Peel &amp; Stick Add-On Corner Pockets"/>
    <n v="1.7280000000000002"/>
    <n v="1"/>
    <n v="0.2"/>
    <n v="0.60479999999999989"/>
    <n v="0.34999999999999992"/>
  </r>
  <r>
    <n v="1226"/>
    <s v="CA-2013-126004"/>
    <x v="0"/>
    <x v="429"/>
    <d v="2013-12-06T00:00:00"/>
    <s v="First Class"/>
    <s v="BM-11140"/>
    <s v="Becky Martin"/>
    <x v="0"/>
    <s v="United States"/>
    <x v="20"/>
    <x v="15"/>
    <n v="10024"/>
    <x v="3"/>
    <s v="OFF-PA-10001685"/>
    <x v="1"/>
    <x v="10"/>
    <s v="Staples"/>
    <n v="40.56"/>
    <n v="4"/>
    <n v="0"/>
    <n v="19.874400000000001"/>
    <n v="0.49"/>
  </r>
  <r>
    <n v="1227"/>
    <s v="CA-2013-126004"/>
    <x v="0"/>
    <x v="429"/>
    <d v="2013-12-06T00:00:00"/>
    <s v="First Class"/>
    <s v="BM-11140"/>
    <s v="Becky Martin"/>
    <x v="0"/>
    <s v="United States"/>
    <x v="20"/>
    <x v="15"/>
    <n v="10024"/>
    <x v="3"/>
    <s v="OFF-ST-10001418"/>
    <x v="1"/>
    <x v="4"/>
    <s v="Carina Media Storage Towers in Natural &amp; Black"/>
    <n v="182.94"/>
    <n v="3"/>
    <n v="0"/>
    <n v="3.6587999999999994"/>
    <n v="1.9999999999999997E-2"/>
  </r>
  <r>
    <n v="1228"/>
    <s v="CA-2013-126004"/>
    <x v="0"/>
    <x v="429"/>
    <d v="2013-12-06T00:00:00"/>
    <s v="First Class"/>
    <s v="BM-11140"/>
    <s v="Becky Martin"/>
    <x v="0"/>
    <s v="United States"/>
    <x v="20"/>
    <x v="15"/>
    <n v="10024"/>
    <x v="3"/>
    <s v="OFF-ST-10000676"/>
    <x v="1"/>
    <x v="4"/>
    <s v="Fellowes Econo/Stor Drawers"/>
    <n v="193.86"/>
    <n v="2"/>
    <n v="0"/>
    <n v="11.631599999999992"/>
    <n v="5.9999999999999956E-2"/>
  </r>
  <r>
    <n v="1229"/>
    <s v="CA-2014-100013"/>
    <x v="3"/>
    <x v="44"/>
    <d v="2014-11-12T00:00:00"/>
    <s v="Standard Class"/>
    <s v="ZC-21910"/>
    <s v="Zuschuss Carroll"/>
    <x v="0"/>
    <s v="United States"/>
    <x v="1"/>
    <x v="1"/>
    <n v="90045"/>
    <x v="1"/>
    <s v="OFF-EN-10001219"/>
    <x v="1"/>
    <x v="12"/>
    <s v="#10- 4 1/8&quot; x 9 1/2&quot; Security-Tint Envelopes"/>
    <n v="15.28"/>
    <n v="2"/>
    <n v="0"/>
    <n v="7.4871999999999996"/>
    <n v="0.49"/>
  </r>
  <r>
    <n v="1230"/>
    <s v="CA-2014-100013"/>
    <x v="3"/>
    <x v="44"/>
    <d v="2014-11-12T00:00:00"/>
    <s v="Standard Class"/>
    <s v="ZC-21910"/>
    <s v="Zuschuss Carroll"/>
    <x v="0"/>
    <s v="United States"/>
    <x v="1"/>
    <x v="1"/>
    <n v="90045"/>
    <x v="1"/>
    <s v="FUR-FU-10001424"/>
    <x v="0"/>
    <x v="5"/>
    <s v="Dax Clear Box Frame"/>
    <n v="8.73"/>
    <n v="1"/>
    <n v="0"/>
    <n v="2.9681999999999995"/>
    <n v="0.33999999999999991"/>
  </r>
  <r>
    <n v="1231"/>
    <s v="CA-2014-100013"/>
    <x v="3"/>
    <x v="44"/>
    <d v="2014-11-12T00:00:00"/>
    <s v="Standard Class"/>
    <s v="ZC-21910"/>
    <s v="Zuschuss Carroll"/>
    <x v="0"/>
    <s v="United States"/>
    <x v="1"/>
    <x v="1"/>
    <n v="90045"/>
    <x v="1"/>
    <s v="OFF-AR-10001022"/>
    <x v="1"/>
    <x v="6"/>
    <s v="SANFORD Liquid Accent Tank-Style Highlighters"/>
    <n v="5.68"/>
    <n v="2"/>
    <n v="0"/>
    <n v="1.7607999999999997"/>
    <n v="0.30999999999999994"/>
  </r>
  <r>
    <n v="1232"/>
    <s v="CA-2012-132570"/>
    <x v="1"/>
    <x v="89"/>
    <d v="2012-11-02T00:00:00"/>
    <s v="Second Class"/>
    <s v="KT-16480"/>
    <s v="Kean Thornton"/>
    <x v="0"/>
    <s v="United States"/>
    <x v="198"/>
    <x v="15"/>
    <n v="14215"/>
    <x v="3"/>
    <s v="OFF-AR-10000369"/>
    <x v="1"/>
    <x v="6"/>
    <s v="Design Ebony Sketching Pencil"/>
    <n v="2.78"/>
    <n v="2"/>
    <n v="0"/>
    <n v="0.72279999999999989"/>
    <n v="0.25999999999999995"/>
  </r>
  <r>
    <n v="1233"/>
    <s v="CA-2012-132570"/>
    <x v="1"/>
    <x v="89"/>
    <d v="2012-11-02T00:00:00"/>
    <s v="Second Class"/>
    <s v="KT-16480"/>
    <s v="Kean Thornton"/>
    <x v="0"/>
    <s v="United States"/>
    <x v="198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n v="0.44999999999999996"/>
  </r>
  <r>
    <n v="1234"/>
    <s v="CA-2013-153682"/>
    <x v="0"/>
    <x v="198"/>
    <d v="2013-06-02T00:00:00"/>
    <s v="First Class"/>
    <s v="BG-11695"/>
    <s v="Brooke Gillingham"/>
    <x v="1"/>
    <s v="United States"/>
    <x v="74"/>
    <x v="24"/>
    <n v="45231"/>
    <x v="3"/>
    <s v="TEC-CO-10001046"/>
    <x v="2"/>
    <x v="16"/>
    <s v="Canon Imageclass D680 Copier / Fax"/>
    <n v="839.98799999999994"/>
    <n v="2"/>
    <n v="0.4"/>
    <n v="69.99899999999991"/>
    <n v="8.3333333333333232E-2"/>
  </r>
  <r>
    <n v="1235"/>
    <s v="CA-2013-144344"/>
    <x v="0"/>
    <x v="99"/>
    <d v="2013-10-29T00:00:00"/>
    <s v="Same Day"/>
    <s v="PG-18820"/>
    <s v="Patrick Gardner"/>
    <x v="0"/>
    <s v="United States"/>
    <x v="199"/>
    <x v="2"/>
    <n v="33437"/>
    <x v="0"/>
    <s v="FUR-FU-10000076"/>
    <x v="0"/>
    <x v="5"/>
    <s v="24-Hour Round Wall Clock"/>
    <n v="47.952000000000005"/>
    <n v="3"/>
    <n v="0.2"/>
    <n v="13.786200000000006"/>
    <n v="0.28750000000000009"/>
  </r>
  <r>
    <n v="1236"/>
    <s v="CA-2013-144344"/>
    <x v="0"/>
    <x v="99"/>
    <d v="2013-10-29T00:00:00"/>
    <s v="Same Day"/>
    <s v="PG-18820"/>
    <s v="Patrick Gardner"/>
    <x v="0"/>
    <s v="United States"/>
    <x v="199"/>
    <x v="2"/>
    <n v="33437"/>
    <x v="0"/>
    <s v="OFF-BI-10003719"/>
    <x v="1"/>
    <x v="8"/>
    <s v="Large Capacity Hanging Post Binders"/>
    <n v="37.425000000000004"/>
    <n v="5"/>
    <n v="0.7"/>
    <n v="-29.940000000000012"/>
    <n v="-0.80000000000000027"/>
  </r>
  <r>
    <n v="1237"/>
    <s v="CA-2013-144344"/>
    <x v="0"/>
    <x v="99"/>
    <d v="2013-10-29T00:00:00"/>
    <s v="Same Day"/>
    <s v="PG-18820"/>
    <s v="Patrick Gardner"/>
    <x v="0"/>
    <s v="United States"/>
    <x v="199"/>
    <x v="2"/>
    <n v="33437"/>
    <x v="0"/>
    <s v="FUR-FU-10003268"/>
    <x v="0"/>
    <x v="5"/>
    <s v="Eldon Radial Chair Mat for Low to Medium Pile Carpets"/>
    <n v="63.967999999999996"/>
    <n v="2"/>
    <n v="0.2"/>
    <n v="0"/>
    <n v="0"/>
  </r>
  <r>
    <n v="1238"/>
    <s v="CA-2013-144344"/>
    <x v="0"/>
    <x v="99"/>
    <d v="2013-10-29T00:00:00"/>
    <s v="Same Day"/>
    <s v="PG-18820"/>
    <s v="Patrick Gardner"/>
    <x v="0"/>
    <s v="United States"/>
    <x v="199"/>
    <x v="2"/>
    <n v="33437"/>
    <x v="0"/>
    <s v="FUR-FU-10003553"/>
    <x v="0"/>
    <x v="5"/>
    <s v="Howard Miller 13-1/2&quot; Diameter Rosebrook Wall Clock"/>
    <n v="165.048"/>
    <n v="3"/>
    <n v="0.2"/>
    <n v="41.262"/>
    <n v="0.25"/>
  </r>
  <r>
    <n v="1239"/>
    <s v="CA-2011-127012"/>
    <x v="2"/>
    <x v="430"/>
    <d v="2011-08-15T00:00:00"/>
    <s v="Standard Class"/>
    <s v="GM-14680"/>
    <s v="Greg Matthias"/>
    <x v="0"/>
    <s v="United States"/>
    <x v="4"/>
    <x v="4"/>
    <n v="98105"/>
    <x v="1"/>
    <s v="FUR-FU-10003691"/>
    <x v="0"/>
    <x v="5"/>
    <s v="Eldon Image Series Desk Accessories, Ebony"/>
    <n v="12.35"/>
    <n v="1"/>
    <n v="0"/>
    <n v="5.4340000000000002"/>
    <n v="0.44"/>
  </r>
  <r>
    <n v="1240"/>
    <s v="CA-2011-127012"/>
    <x v="2"/>
    <x v="430"/>
    <d v="2011-08-15T00:00:00"/>
    <s v="Standard Class"/>
    <s v="GM-14680"/>
    <s v="Greg Matthias"/>
    <x v="0"/>
    <s v="United States"/>
    <x v="4"/>
    <x v="4"/>
    <n v="98105"/>
    <x v="1"/>
    <s v="OFF-AR-10003903"/>
    <x v="1"/>
    <x v="6"/>
    <s v="Sanford 52201 APSCO Electric Pencil Sharpener"/>
    <n v="40.97"/>
    <n v="1"/>
    <n v="0"/>
    <n v="10.652200000000001"/>
    <n v="0.26"/>
  </r>
  <r>
    <n v="1241"/>
    <s v="CA-2011-127012"/>
    <x v="2"/>
    <x v="430"/>
    <d v="2011-08-15T00:00:00"/>
    <s v="Standard Class"/>
    <s v="GM-14680"/>
    <s v="Greg Matthias"/>
    <x v="0"/>
    <s v="United States"/>
    <x v="4"/>
    <x v="4"/>
    <n v="98105"/>
    <x v="1"/>
    <s v="OFF-FA-10004854"/>
    <x v="1"/>
    <x v="13"/>
    <s v="Vinyl Coated Wire Paper Clips in Organizer Box, 800/Box"/>
    <n v="22.96"/>
    <n v="2"/>
    <n v="0"/>
    <n v="10.7912"/>
    <n v="0.47"/>
  </r>
  <r>
    <n v="1242"/>
    <s v="CA-2013-128727"/>
    <x v="0"/>
    <x v="48"/>
    <d v="2013-09-05T00:00:00"/>
    <s v="Standard Class"/>
    <s v="MO-17800"/>
    <s v="Meg O'Connel"/>
    <x v="2"/>
    <s v="United States"/>
    <x v="20"/>
    <x v="15"/>
    <n v="10024"/>
    <x v="3"/>
    <s v="TEC-PH-10003442"/>
    <x v="2"/>
    <x v="7"/>
    <s v="Samsung Replacement EH64AVFWE Premium Headset"/>
    <n v="22"/>
    <n v="4"/>
    <n v="0"/>
    <n v="5.5"/>
    <n v="0.25"/>
  </r>
  <r>
    <n v="1243"/>
    <s v="US-2013-162859"/>
    <x v="0"/>
    <x v="431"/>
    <d v="2013-02-22T00:00:00"/>
    <s v="Standard Class"/>
    <s v="PG-18820"/>
    <s v="Patrick Gardner"/>
    <x v="0"/>
    <s v="United States"/>
    <x v="20"/>
    <x v="15"/>
    <n v="10009"/>
    <x v="3"/>
    <s v="OFF-BI-10004519"/>
    <x v="1"/>
    <x v="8"/>
    <s v="GBC DocuBind P100 Manual Binding Machine"/>
    <n v="398.35199999999998"/>
    <n v="3"/>
    <n v="0.2"/>
    <n v="124.48499999999999"/>
    <n v="0.3125"/>
  </r>
  <r>
    <n v="1244"/>
    <s v="US-2013-162859"/>
    <x v="0"/>
    <x v="431"/>
    <d v="2013-02-22T00:00:00"/>
    <s v="Standard Class"/>
    <s v="PG-18820"/>
    <s v="Patrick Gardner"/>
    <x v="0"/>
    <s v="United States"/>
    <x v="20"/>
    <x v="15"/>
    <n v="10009"/>
    <x v="3"/>
    <s v="OFF-FA-10000304"/>
    <x v="1"/>
    <x v="13"/>
    <s v="Advantus Push Pins"/>
    <n v="8.7200000000000006"/>
    <n v="4"/>
    <n v="0"/>
    <n v="3.5752000000000006"/>
    <n v="0.41000000000000003"/>
  </r>
  <r>
    <n v="1245"/>
    <s v="CA-2014-133641"/>
    <x v="3"/>
    <x v="304"/>
    <d v="2014-05-22T00:00:00"/>
    <s v="Standard Class"/>
    <s v="EJ-14155"/>
    <s v="Eva Jacobs"/>
    <x v="0"/>
    <s v="United States"/>
    <x v="200"/>
    <x v="35"/>
    <n v="39503"/>
    <x v="0"/>
    <s v="OFF-EN-10004955"/>
    <x v="1"/>
    <x v="12"/>
    <s v="Fashion Color Clasp Envelopes"/>
    <n v="48.69"/>
    <n v="9"/>
    <n v="0"/>
    <n v="23.8581"/>
    <n v="0.49000000000000005"/>
  </r>
  <r>
    <n v="1246"/>
    <s v="CA-2011-168494"/>
    <x v="2"/>
    <x v="432"/>
    <d v="2011-12-14T00:00:00"/>
    <s v="Second Class"/>
    <s v="NP-18700"/>
    <s v="Nora Preis"/>
    <x v="0"/>
    <s v="United States"/>
    <x v="201"/>
    <x v="1"/>
    <n v="93727"/>
    <x v="1"/>
    <s v="FUR-TA-10004619"/>
    <x v="0"/>
    <x v="3"/>
    <s v="Hon Non-Folding Utility Tables"/>
    <n v="764.6880000000001"/>
    <n v="6"/>
    <n v="0.2"/>
    <n v="95.585999999999899"/>
    <n v="0.12499999999999985"/>
  </r>
  <r>
    <n v="1247"/>
    <s v="CA-2011-168494"/>
    <x v="2"/>
    <x v="432"/>
    <d v="2011-12-14T00:00:00"/>
    <s v="Second Class"/>
    <s v="NP-18700"/>
    <s v="Nora Preis"/>
    <x v="0"/>
    <s v="United States"/>
    <x v="201"/>
    <x v="1"/>
    <n v="93727"/>
    <x v="1"/>
    <s v="FUR-TA-10003473"/>
    <x v="0"/>
    <x v="3"/>
    <s v="Bretford Rectangular Conference Table Tops"/>
    <n v="3610.848"/>
    <n v="12"/>
    <n v="0.2"/>
    <n v="135.4068000000002"/>
    <n v="3.7500000000000054E-2"/>
  </r>
  <r>
    <n v="1248"/>
    <s v="CA-2011-168494"/>
    <x v="2"/>
    <x v="432"/>
    <d v="2011-12-14T00:00:00"/>
    <s v="Second Class"/>
    <s v="NP-18700"/>
    <s v="Nora Preis"/>
    <x v="0"/>
    <s v="United States"/>
    <x v="201"/>
    <x v="1"/>
    <n v="93727"/>
    <x v="1"/>
    <s v="FUR-BO-10004467"/>
    <x v="0"/>
    <x v="0"/>
    <s v="Bestar Classic Bookcase"/>
    <n v="254.97449999999998"/>
    <n v="3"/>
    <n v="0.15"/>
    <n v="11.998799999999989"/>
    <n v="4.7058823529411722E-2"/>
  </r>
  <r>
    <n v="1249"/>
    <s v="CA-2014-115602"/>
    <x v="3"/>
    <x v="404"/>
    <d v="2014-12-25T00:00:00"/>
    <s v="Standard Class"/>
    <s v="DJ-13630"/>
    <s v="Doug Jacobs"/>
    <x v="0"/>
    <s v="United States"/>
    <x v="20"/>
    <x v="15"/>
    <n v="10009"/>
    <x v="3"/>
    <s v="OFF-AR-10002280"/>
    <x v="1"/>
    <x v="6"/>
    <s v="Staples"/>
    <n v="38.82"/>
    <n v="6"/>
    <n v="0"/>
    <n v="17.468999999999998"/>
    <n v="0.44999999999999996"/>
  </r>
  <r>
    <n v="1250"/>
    <s v="CA-2014-115602"/>
    <x v="3"/>
    <x v="404"/>
    <d v="2014-12-25T00:00:00"/>
    <s v="Standard Class"/>
    <s v="DJ-13630"/>
    <s v="Doug Jacobs"/>
    <x v="0"/>
    <s v="United States"/>
    <x v="20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n v="0.12222222222222213"/>
  </r>
  <r>
    <n v="1251"/>
    <s v="CA-2014-115602"/>
    <x v="3"/>
    <x v="404"/>
    <d v="2014-12-25T00:00:00"/>
    <s v="Standard Class"/>
    <s v="DJ-13630"/>
    <s v="Doug Jacobs"/>
    <x v="0"/>
    <s v="United States"/>
    <x v="20"/>
    <x v="15"/>
    <n v="10009"/>
    <x v="3"/>
    <s v="OFF-AP-10000891"/>
    <x v="1"/>
    <x v="9"/>
    <s v="Kensington 7 Outlet MasterPiece HOMEOFFICE Power Control Center"/>
    <n v="1704.56"/>
    <n v="13"/>
    <n v="0"/>
    <n v="511.36799999999999"/>
    <n v="0.3"/>
  </r>
  <r>
    <n v="1252"/>
    <s v="CA-2014-115602"/>
    <x v="3"/>
    <x v="404"/>
    <d v="2014-12-25T00:00:00"/>
    <s v="Standard Class"/>
    <s v="DJ-13630"/>
    <s v="Doug Jacobs"/>
    <x v="0"/>
    <s v="United States"/>
    <x v="20"/>
    <x v="15"/>
    <n v="10009"/>
    <x v="3"/>
    <s v="OFF-AR-10000462"/>
    <x v="1"/>
    <x v="6"/>
    <s v="Sanford Pocket Accent Highlighters"/>
    <n v="3.2"/>
    <n v="2"/>
    <n v="0"/>
    <n v="1.3760000000000003"/>
    <n v="0.4300000000000001"/>
  </r>
  <r>
    <n v="1253"/>
    <s v="CA-2012-154956"/>
    <x v="1"/>
    <x v="433"/>
    <d v="2012-07-09T00:00:00"/>
    <s v="Standard Class"/>
    <s v="IM-15070"/>
    <s v="Irene Maddox"/>
    <x v="0"/>
    <s v="United States"/>
    <x v="158"/>
    <x v="6"/>
    <n v="53209"/>
    <x v="2"/>
    <s v="TEC-PH-10004165"/>
    <x v="2"/>
    <x v="7"/>
    <s v="Mitel MiVoice 5330e IP Phone"/>
    <n v="1099.96"/>
    <n v="4"/>
    <n v="0"/>
    <n v="285.9896"/>
    <n v="0.26"/>
  </r>
  <r>
    <n v="1254"/>
    <s v="CA-2014-144638"/>
    <x v="3"/>
    <x v="434"/>
    <d v="2014-03-15T00:00:00"/>
    <s v="Standard Class"/>
    <s v="MH-18115"/>
    <s v="Mick Hernandez"/>
    <x v="2"/>
    <s v="United States"/>
    <x v="142"/>
    <x v="9"/>
    <n v="19013"/>
    <x v="3"/>
    <s v="OFF-AR-10003958"/>
    <x v="1"/>
    <x v="6"/>
    <s v="Newell 337"/>
    <n v="5.2480000000000002"/>
    <n v="2"/>
    <n v="0.2"/>
    <n v="0.59039999999999915"/>
    <n v="0.11249999999999984"/>
  </r>
  <r>
    <n v="1255"/>
    <s v="CA-2014-144638"/>
    <x v="3"/>
    <x v="434"/>
    <d v="2014-03-15T00:00:00"/>
    <s v="Standard Class"/>
    <s v="MH-18115"/>
    <s v="Mick Hernandez"/>
    <x v="2"/>
    <s v="United States"/>
    <x v="142"/>
    <x v="9"/>
    <n v="19013"/>
    <x v="3"/>
    <s v="TEC-PH-10000149"/>
    <x v="2"/>
    <x v="7"/>
    <s v="Cisco SPA525G2 IP Phone - Wireless"/>
    <n v="35.909999999999997"/>
    <n v="3"/>
    <n v="0.4"/>
    <n v="-8.3790000000000031"/>
    <n v="-0.23333333333333345"/>
  </r>
  <r>
    <n v="1256"/>
    <s v="CA-2014-144638"/>
    <x v="3"/>
    <x v="434"/>
    <d v="2014-03-15T00:00:00"/>
    <s v="Standard Class"/>
    <s v="MH-18115"/>
    <s v="Mick Hernandez"/>
    <x v="2"/>
    <s v="United States"/>
    <x v="142"/>
    <x v="9"/>
    <n v="19013"/>
    <x v="3"/>
    <s v="FUR-FU-10003724"/>
    <x v="0"/>
    <x v="5"/>
    <s v="Westinghouse Clip-On Gooseneck Lamps"/>
    <n v="6.6959999999999997"/>
    <n v="1"/>
    <n v="0.2"/>
    <n v="0.50219999999999976"/>
    <n v="7.4999999999999969E-2"/>
  </r>
  <r>
    <n v="1257"/>
    <s v="CA-2014-144638"/>
    <x v="3"/>
    <x v="434"/>
    <d v="2014-03-15T00:00:00"/>
    <s v="Standard Class"/>
    <s v="MH-18115"/>
    <s v="Mick Hernandez"/>
    <x v="2"/>
    <s v="United States"/>
    <x v="142"/>
    <x v="9"/>
    <n v="19013"/>
    <x v="3"/>
    <s v="FUR-FU-10003535"/>
    <x v="0"/>
    <x v="5"/>
    <s v="Howard Miller Distant Time Traveler Alarm Clock"/>
    <n v="43.872000000000007"/>
    <n v="2"/>
    <n v="0.2"/>
    <n v="11.516399999999999"/>
    <n v="0.26249999999999996"/>
  </r>
  <r>
    <n v="1258"/>
    <s v="US-2013-168620"/>
    <x v="0"/>
    <x v="435"/>
    <d v="2013-12-29T00:00:00"/>
    <s v="Second Class"/>
    <s v="RB-19795"/>
    <s v="Ross Baird"/>
    <x v="2"/>
    <s v="United States"/>
    <x v="35"/>
    <x v="3"/>
    <n v="28205"/>
    <x v="0"/>
    <s v="OFF-BI-10001575"/>
    <x v="1"/>
    <x v="8"/>
    <s v="GBC Linen Binding Covers"/>
    <n v="27.882000000000005"/>
    <n v="3"/>
    <n v="0.7"/>
    <n v="-20.446799999999996"/>
    <n v="-0.73333333333333306"/>
  </r>
  <r>
    <n v="1259"/>
    <s v="US-2013-168620"/>
    <x v="0"/>
    <x v="435"/>
    <d v="2013-12-29T00:00:00"/>
    <s v="Second Class"/>
    <s v="RB-19795"/>
    <s v="Ross Baird"/>
    <x v="2"/>
    <s v="United States"/>
    <x v="35"/>
    <x v="3"/>
    <n v="28205"/>
    <x v="0"/>
    <s v="OFF-ST-10003716"/>
    <x v="1"/>
    <x v="4"/>
    <s v="Tennsco Double-Tier Lockers"/>
    <n v="540.048"/>
    <n v="3"/>
    <n v="0.2"/>
    <n v="-47.254199999999997"/>
    <n v="-8.7499999999999994E-2"/>
  </r>
  <r>
    <n v="1260"/>
    <s v="US-2013-168620"/>
    <x v="0"/>
    <x v="435"/>
    <d v="2013-12-29T00:00:00"/>
    <s v="Second Class"/>
    <s v="RB-19795"/>
    <s v="Ross Baird"/>
    <x v="2"/>
    <s v="United States"/>
    <x v="35"/>
    <x v="3"/>
    <n v="28205"/>
    <x v="0"/>
    <s v="TEC-AC-10004469"/>
    <x v="2"/>
    <x v="11"/>
    <s v="Microsoft Sculpt Comfort Mouse"/>
    <n v="255.68000000000004"/>
    <n v="8"/>
    <n v="0.2"/>
    <n v="76.704000000000008"/>
    <n v="0.3"/>
  </r>
  <r>
    <n v="1261"/>
    <s v="CA-2014-117079"/>
    <x v="3"/>
    <x v="436"/>
    <d v="2014-10-28T00:00:00"/>
    <s v="Standard Class"/>
    <s v="JR-15700"/>
    <s v="Jocasta Rupert"/>
    <x v="0"/>
    <s v="United States"/>
    <x v="108"/>
    <x v="2"/>
    <n v="32216"/>
    <x v="0"/>
    <s v="TEC-PH-10004586"/>
    <x v="2"/>
    <x v="7"/>
    <s v="Wilson SignalBoost 841262 DB PRO Amplifier Kit"/>
    <n v="863.87999999999988"/>
    <n v="3"/>
    <n v="0.2"/>
    <n v="107.98499999999996"/>
    <n v="0.12499999999999997"/>
  </r>
  <r>
    <n v="1262"/>
    <s v="US-2013-144393"/>
    <x v="0"/>
    <x v="99"/>
    <d v="2013-11-05T00:00:00"/>
    <s v="Standard Class"/>
    <s v="SM-20950"/>
    <s v="Suzanne McNair"/>
    <x v="1"/>
    <s v="United States"/>
    <x v="202"/>
    <x v="3"/>
    <n v="27834"/>
    <x v="0"/>
    <s v="OFF-BI-10004236"/>
    <x v="1"/>
    <x v="8"/>
    <s v="XtraLife ClearVue Slant-D Ring Binder, White, 3&quot;"/>
    <n v="17.616000000000003"/>
    <n v="4"/>
    <n v="0.7"/>
    <n v="-14.0928"/>
    <n v="-0.79999999999999993"/>
  </r>
  <r>
    <n v="1263"/>
    <s v="CA-2014-105053"/>
    <x v="3"/>
    <x v="437"/>
    <d v="2014-07-10T00:00:00"/>
    <s v="Second Class"/>
    <s v="CS-12355"/>
    <s v="Christine Sundaresam"/>
    <x v="0"/>
    <s v="United States"/>
    <x v="85"/>
    <x v="15"/>
    <n v="11561"/>
    <x v="3"/>
    <s v="OFF-BI-10001634"/>
    <x v="1"/>
    <x v="8"/>
    <s v="Wilson Jones Active Use Binders"/>
    <n v="17.472000000000001"/>
    <n v="3"/>
    <n v="0.2"/>
    <n v="6.3336000000000006"/>
    <n v="0.36249999999999999"/>
  </r>
  <r>
    <n v="1264"/>
    <s v="CA-2013-155992"/>
    <x v="0"/>
    <x v="393"/>
    <d v="2013-10-03T00:00:00"/>
    <s v="First Class"/>
    <s v="CC-12220"/>
    <s v="Chris Cortes"/>
    <x v="0"/>
    <s v="United States"/>
    <x v="189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n v="0.27"/>
  </r>
  <r>
    <n v="1265"/>
    <s v="CA-2013-155992"/>
    <x v="0"/>
    <x v="393"/>
    <d v="2013-10-03T00:00:00"/>
    <s v="First Class"/>
    <s v="CC-12220"/>
    <s v="Chris Cortes"/>
    <x v="0"/>
    <s v="United States"/>
    <x v="189"/>
    <x v="14"/>
    <n v="46350"/>
    <x v="2"/>
    <s v="FUR-FU-10003724"/>
    <x v="0"/>
    <x v="5"/>
    <s v="Westinghouse Clip-On Gooseneck Lamps"/>
    <n v="41.849999999999994"/>
    <n v="5"/>
    <n v="0"/>
    <n v="10.880999999999998"/>
    <n v="0.26"/>
  </r>
  <r>
    <n v="1266"/>
    <s v="CA-2014-110380"/>
    <x v="3"/>
    <x v="264"/>
    <d v="2014-09-08T00:00:00"/>
    <s v="Standard Class"/>
    <s v="PF-19225"/>
    <s v="Phillip Flathmann"/>
    <x v="0"/>
    <s v="United States"/>
    <x v="8"/>
    <x v="1"/>
    <n v="94122"/>
    <x v="1"/>
    <s v="OFF-AR-10000422"/>
    <x v="1"/>
    <x v="6"/>
    <s v="Pencil and Crayon Sharpener"/>
    <n v="6.57"/>
    <n v="3"/>
    <n v="0"/>
    <n v="1.7738999999999998"/>
    <n v="0.26999999999999996"/>
  </r>
  <r>
    <n v="1267"/>
    <s v="US-2011-167738"/>
    <x v="2"/>
    <x v="163"/>
    <d v="2011-12-29T00:00:00"/>
    <s v="Standard Class"/>
    <s v="JC-16105"/>
    <s v="Julie Creighton"/>
    <x v="1"/>
    <s v="United States"/>
    <x v="1"/>
    <x v="1"/>
    <n v="90045"/>
    <x v="1"/>
    <s v="OFF-ST-10003306"/>
    <x v="1"/>
    <x v="4"/>
    <s v="Letter Size Cart"/>
    <n v="142.86000000000001"/>
    <n v="1"/>
    <n v="0"/>
    <n v="41.429399999999987"/>
    <n v="0.28999999999999987"/>
  </r>
  <r>
    <n v="1268"/>
    <s v="US-2011-167738"/>
    <x v="2"/>
    <x v="163"/>
    <d v="2011-12-29T00:00:00"/>
    <s v="Standard Class"/>
    <s v="JC-16105"/>
    <s v="Julie Creighton"/>
    <x v="1"/>
    <s v="United States"/>
    <x v="1"/>
    <x v="1"/>
    <n v="90045"/>
    <x v="1"/>
    <s v="FUR-CH-10001146"/>
    <x v="0"/>
    <x v="1"/>
    <s v="Global Value Mid-Back Manager's Chair, Gray"/>
    <n v="292.27200000000005"/>
    <n v="6"/>
    <n v="0.2"/>
    <n v="18.266999999999967"/>
    <n v="6.2499999999999875E-2"/>
  </r>
  <r>
    <n v="1269"/>
    <s v="CA-2014-121412"/>
    <x v="3"/>
    <x v="397"/>
    <d v="2014-09-28T00:00:00"/>
    <s v="Standard Class"/>
    <s v="BG-11695"/>
    <s v="Brooke Gillingham"/>
    <x v="1"/>
    <s v="United States"/>
    <x v="103"/>
    <x v="22"/>
    <n v="80027"/>
    <x v="1"/>
    <s v="FUR-FU-10000246"/>
    <x v="0"/>
    <x v="5"/>
    <s v="Aluminum Document Frame"/>
    <n v="29.328000000000003"/>
    <n v="3"/>
    <n v="0.2"/>
    <n v="3.665999999999995"/>
    <n v="0.12499999999999982"/>
  </r>
  <r>
    <n v="1270"/>
    <s v="CA-2014-100426"/>
    <x v="3"/>
    <x v="400"/>
    <d v="2014-06-09T00:00:00"/>
    <s v="Standard Class"/>
    <s v="DC-12850"/>
    <s v="Dan Campbell"/>
    <x v="0"/>
    <s v="United States"/>
    <x v="159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n v="0.44999999999999996"/>
  </r>
  <r>
    <n v="1271"/>
    <s v="US-2013-103646"/>
    <x v="0"/>
    <x v="438"/>
    <d v="2013-04-27T00:00:00"/>
    <s v="Standard Class"/>
    <s v="SP-20545"/>
    <s v="Sibella Parks"/>
    <x v="1"/>
    <s v="United States"/>
    <x v="22"/>
    <x v="10"/>
    <n v="60623"/>
    <x v="2"/>
    <s v="OFF-ST-10000563"/>
    <x v="1"/>
    <x v="4"/>
    <s v="Fellowes Bankers Box Stor/Drawer Steel Plus"/>
    <n v="102.33600000000001"/>
    <n v="4"/>
    <n v="0.2"/>
    <n v="-12.792000000000002"/>
    <n v="-0.125"/>
  </r>
  <r>
    <n v="1272"/>
    <s v="US-2013-103646"/>
    <x v="0"/>
    <x v="438"/>
    <d v="2013-04-27T00:00:00"/>
    <s v="Standard Class"/>
    <s v="SP-20545"/>
    <s v="Sibella Parks"/>
    <x v="1"/>
    <s v="United States"/>
    <x v="22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n v="-2.600000000000001"/>
  </r>
  <r>
    <n v="1273"/>
    <s v="US-2013-103646"/>
    <x v="0"/>
    <x v="438"/>
    <d v="2013-04-27T00:00:00"/>
    <s v="Standard Class"/>
    <s v="SP-20545"/>
    <s v="Sibella Parks"/>
    <x v="1"/>
    <s v="United States"/>
    <x v="22"/>
    <x v="10"/>
    <n v="60623"/>
    <x v="2"/>
    <s v="OFF-BI-10002854"/>
    <x v="1"/>
    <x v="8"/>
    <s v="Performers Binder/Pad Holder, Black"/>
    <n v="44.847999999999992"/>
    <n v="8"/>
    <n v="0.8"/>
    <n v="-67.27200000000002"/>
    <n v="-1.5000000000000007"/>
  </r>
  <r>
    <n v="1274"/>
    <s v="CA-2013-119186"/>
    <x v="0"/>
    <x v="439"/>
    <d v="2013-05-27T00:00:00"/>
    <s v="Same Day"/>
    <s v="MS-17710"/>
    <s v="Maurice Satty"/>
    <x v="0"/>
    <s v="United States"/>
    <x v="5"/>
    <x v="5"/>
    <n v="76106"/>
    <x v="2"/>
    <s v="OFF-PA-10004621"/>
    <x v="1"/>
    <x v="10"/>
    <s v="Xerox 212"/>
    <n v="10.368000000000002"/>
    <n v="2"/>
    <n v="0.2"/>
    <n v="3.6288"/>
    <n v="0.34999999999999992"/>
  </r>
  <r>
    <n v="1275"/>
    <s v="CA-2013-119186"/>
    <x v="0"/>
    <x v="439"/>
    <d v="2013-05-27T00:00:00"/>
    <s v="Same Day"/>
    <s v="MS-17710"/>
    <s v="Maurice Satty"/>
    <x v="0"/>
    <s v="United States"/>
    <x v="5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n v="-0.22857142857142854"/>
  </r>
  <r>
    <n v="1276"/>
    <s v="CA-2013-119186"/>
    <x v="0"/>
    <x v="439"/>
    <d v="2013-05-27T00:00:00"/>
    <s v="Same Day"/>
    <s v="MS-17710"/>
    <s v="Maurice Satty"/>
    <x v="0"/>
    <s v="United States"/>
    <x v="5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n v="0.36249999999999999"/>
  </r>
  <r>
    <n v="1277"/>
    <s v="CA-2013-119186"/>
    <x v="0"/>
    <x v="439"/>
    <d v="2013-05-27T00:00:00"/>
    <s v="Same Day"/>
    <s v="MS-17710"/>
    <s v="Maurice Satty"/>
    <x v="0"/>
    <s v="United States"/>
    <x v="5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n v="-0.11249999999999995"/>
  </r>
  <r>
    <n v="1278"/>
    <s v="CA-2013-148698"/>
    <x v="0"/>
    <x v="440"/>
    <d v="2013-05-08T00:00:00"/>
    <s v="Standard Class"/>
    <s v="BD-11770"/>
    <s v="Bryan Davis"/>
    <x v="0"/>
    <s v="United States"/>
    <x v="12"/>
    <x v="5"/>
    <n v="77070"/>
    <x v="2"/>
    <s v="OFF-AR-10004022"/>
    <x v="1"/>
    <x v="6"/>
    <s v="Panasonic KP-380BK Classic Electric Pencil Sharpener"/>
    <n v="86.352000000000004"/>
    <n v="3"/>
    <n v="0.2"/>
    <n v="5.3969999999999914"/>
    <n v="6.2499999999999896E-2"/>
  </r>
  <r>
    <n v="1279"/>
    <s v="CA-2011-163293"/>
    <x v="2"/>
    <x v="78"/>
    <d v="2011-09-11T00:00:00"/>
    <s v="First Class"/>
    <s v="KC-16255"/>
    <s v="Karen Carlisle"/>
    <x v="1"/>
    <s v="United States"/>
    <x v="203"/>
    <x v="32"/>
    <n v="31204"/>
    <x v="0"/>
    <s v="TEC-AC-10004209"/>
    <x v="2"/>
    <x v="11"/>
    <s v="Memorex Froggy Flash Drive 4 GB"/>
    <n v="32.97"/>
    <n v="3"/>
    <n v="0"/>
    <n v="12.8583"/>
    <n v="0.39"/>
  </r>
  <r>
    <n v="1280"/>
    <s v="CA-2011-163293"/>
    <x v="2"/>
    <x v="78"/>
    <d v="2011-09-11T00:00:00"/>
    <s v="First Class"/>
    <s v="KC-16255"/>
    <s v="Karen Carlisle"/>
    <x v="1"/>
    <s v="United States"/>
    <x v="203"/>
    <x v="32"/>
    <n v="31204"/>
    <x v="0"/>
    <s v="TEC-AC-10000023"/>
    <x v="2"/>
    <x v="11"/>
    <s v="Maxell 74 Minute CD-R Spindle, 50/Pack"/>
    <n v="83.88"/>
    <n v="4"/>
    <n v="0"/>
    <n v="30.196799999999996"/>
    <n v="0.36"/>
  </r>
  <r>
    <n v="1281"/>
    <s v="CA-2013-160815"/>
    <x v="0"/>
    <x v="64"/>
    <d v="2013-09-07T00:00:00"/>
    <s v="First Class"/>
    <s v="TR-21325"/>
    <s v="Toby Ritter"/>
    <x v="0"/>
    <s v="United States"/>
    <x v="204"/>
    <x v="23"/>
    <n v="52402"/>
    <x v="2"/>
    <s v="TEC-PH-10003505"/>
    <x v="2"/>
    <x v="7"/>
    <s v="Geemarc AmpliPOWER60"/>
    <n v="278.39999999999998"/>
    <n v="3"/>
    <n v="0"/>
    <n v="80.735999999999976"/>
    <n v="0.28999999999999992"/>
  </r>
  <r>
    <n v="1282"/>
    <s v="CA-2014-122154"/>
    <x v="3"/>
    <x v="359"/>
    <d v="2014-04-12T00:00:00"/>
    <s v="First Class"/>
    <s v="SA-20830"/>
    <s v="Sue Ann Reed"/>
    <x v="0"/>
    <s v="United States"/>
    <x v="108"/>
    <x v="2"/>
    <n v="32216"/>
    <x v="0"/>
    <s v="OFF-LA-10000121"/>
    <x v="1"/>
    <x v="2"/>
    <s v="Avery 48"/>
    <n v="15.120000000000001"/>
    <n v="3"/>
    <n v="0.2"/>
    <n v="4.9139999999999988"/>
    <n v="0.3249999999999999"/>
  </r>
  <r>
    <n v="1283"/>
    <s v="CA-2014-122154"/>
    <x v="3"/>
    <x v="359"/>
    <d v="2014-04-12T00:00:00"/>
    <s v="First Class"/>
    <s v="SA-20830"/>
    <s v="Sue Ann Reed"/>
    <x v="0"/>
    <s v="United States"/>
    <x v="108"/>
    <x v="2"/>
    <n v="32216"/>
    <x v="0"/>
    <s v="OFF-BI-10002026"/>
    <x v="1"/>
    <x v="8"/>
    <s v="Avery Arch Ring Binders"/>
    <n v="17.430000000000003"/>
    <n v="1"/>
    <n v="0.7"/>
    <n v="-13.363000000000003"/>
    <n v="-0.76666666666666672"/>
  </r>
  <r>
    <n v="1284"/>
    <s v="CA-2014-122154"/>
    <x v="3"/>
    <x v="359"/>
    <d v="2014-04-12T00:00:00"/>
    <s v="First Class"/>
    <s v="SA-20830"/>
    <s v="Sue Ann Reed"/>
    <x v="0"/>
    <s v="United States"/>
    <x v="108"/>
    <x v="2"/>
    <n v="32216"/>
    <x v="0"/>
    <s v="OFF-PA-10000994"/>
    <x v="1"/>
    <x v="10"/>
    <s v="Xerox 1915"/>
    <n v="251.64"/>
    <n v="3"/>
    <n v="0.2"/>
    <n v="88.073999999999984"/>
    <n v="0.35"/>
  </r>
  <r>
    <n v="1285"/>
    <s v="US-2012-149692"/>
    <x v="1"/>
    <x v="401"/>
    <d v="2012-12-12T00:00:00"/>
    <s v="Standard Class"/>
    <s v="KW-16435"/>
    <s v="Katrina Willman"/>
    <x v="0"/>
    <s v="United States"/>
    <x v="89"/>
    <x v="5"/>
    <n v="78745"/>
    <x v="2"/>
    <s v="OFF-BI-10002813"/>
    <x v="1"/>
    <x v="8"/>
    <s v="Avery Reinforcements for Hole-Punch Pages"/>
    <n v="2.7719999999999994"/>
    <n v="7"/>
    <n v="0.8"/>
    <n v="-4.8510000000000009"/>
    <n v="-1.7500000000000007"/>
  </r>
  <r>
    <n v="1286"/>
    <s v="CA-2013-119445"/>
    <x v="0"/>
    <x v="190"/>
    <d v="2013-07-04T00:00:00"/>
    <s v="Standard Class"/>
    <s v="GM-14500"/>
    <s v="Gene McClure"/>
    <x v="0"/>
    <s v="United States"/>
    <x v="205"/>
    <x v="34"/>
    <n v="2908"/>
    <x v="3"/>
    <s v="OFF-ST-10000617"/>
    <x v="1"/>
    <x v="4"/>
    <s v="Woodgrain Magazine Files by Perma"/>
    <n v="14.9"/>
    <n v="5"/>
    <n v="0"/>
    <n v="1.0429999999999984"/>
    <n v="6.9999999999999896E-2"/>
  </r>
  <r>
    <n v="1287"/>
    <s v="CA-2012-124268"/>
    <x v="1"/>
    <x v="433"/>
    <d v="2012-07-08T00:00:00"/>
    <s v="Standard Class"/>
    <s v="AD-10180"/>
    <s v="Alan Dominguez"/>
    <x v="2"/>
    <s v="United States"/>
    <x v="20"/>
    <x v="15"/>
    <n v="10035"/>
    <x v="3"/>
    <s v="OFF-AR-10004817"/>
    <x v="1"/>
    <x v="6"/>
    <s v="Colorific Watercolor Pencils"/>
    <n v="15.48"/>
    <n v="3"/>
    <n v="0"/>
    <n v="4.4891999999999985"/>
    <n v="0.28999999999999987"/>
  </r>
  <r>
    <n v="1288"/>
    <s v="CA-2013-154711"/>
    <x v="0"/>
    <x v="441"/>
    <d v="2013-11-27T00:00:00"/>
    <s v="Standard Class"/>
    <s v="TB-21355"/>
    <s v="Todd Boyes"/>
    <x v="1"/>
    <s v="United States"/>
    <x v="20"/>
    <x v="15"/>
    <n v="10009"/>
    <x v="3"/>
    <s v="FUR-FU-10000397"/>
    <x v="0"/>
    <x v="5"/>
    <s v="Luxo Economy Swing Arm Lamp"/>
    <n v="39.880000000000003"/>
    <n v="2"/>
    <n v="0"/>
    <n v="11.166400000000003"/>
    <n v="0.28000000000000008"/>
  </r>
  <r>
    <n v="1289"/>
    <s v="CA-2013-154711"/>
    <x v="0"/>
    <x v="441"/>
    <d v="2013-11-27T00:00:00"/>
    <s v="Standard Class"/>
    <s v="TB-21355"/>
    <s v="Todd Boyes"/>
    <x v="1"/>
    <s v="United States"/>
    <x v="20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n v="0.33749999999999991"/>
  </r>
  <r>
    <n v="1290"/>
    <s v="CA-2013-154711"/>
    <x v="0"/>
    <x v="441"/>
    <d v="2013-11-27T00:00:00"/>
    <s v="Standard Class"/>
    <s v="TB-21355"/>
    <s v="Todd Boyes"/>
    <x v="1"/>
    <s v="United States"/>
    <x v="20"/>
    <x v="15"/>
    <n v="10009"/>
    <x v="3"/>
    <s v="OFF-AR-10001860"/>
    <x v="1"/>
    <x v="6"/>
    <s v="BIC Liqua Brite Liner"/>
    <n v="20.82"/>
    <n v="3"/>
    <n v="0"/>
    <n v="7.4952000000000005"/>
    <n v="0.36000000000000004"/>
  </r>
  <r>
    <n v="1291"/>
    <s v="CA-2013-163384"/>
    <x v="0"/>
    <x v="338"/>
    <d v="2013-11-13T00:00:00"/>
    <s v="First Class"/>
    <s v="CC-12430"/>
    <s v="Chuck Clark"/>
    <x v="2"/>
    <s v="United States"/>
    <x v="8"/>
    <x v="1"/>
    <n v="94122"/>
    <x v="1"/>
    <s v="OFF-BI-10004970"/>
    <x v="1"/>
    <x v="8"/>
    <s v="ACCOHIDE 3-Ring Binder, Blue, 1&quot;"/>
    <n v="13.216000000000001"/>
    <n v="4"/>
    <n v="0.2"/>
    <n v="4.4603999999999999"/>
    <n v="0.33749999999999997"/>
  </r>
  <r>
    <n v="1292"/>
    <s v="CA-2013-163384"/>
    <x v="0"/>
    <x v="338"/>
    <d v="2013-11-13T00:00:00"/>
    <s v="First Class"/>
    <s v="CC-12430"/>
    <s v="Chuck Clark"/>
    <x v="2"/>
    <s v="United States"/>
    <x v="8"/>
    <x v="1"/>
    <n v="94122"/>
    <x v="1"/>
    <s v="OFF-PA-10003172"/>
    <x v="1"/>
    <x v="10"/>
    <s v="Xerox 1996"/>
    <n v="32.400000000000006"/>
    <n v="5"/>
    <n v="0"/>
    <n v="15.552000000000001"/>
    <n v="0.48"/>
  </r>
  <r>
    <n v="1293"/>
    <s v="CA-2012-101707"/>
    <x v="1"/>
    <x v="375"/>
    <d v="2012-09-01T00:00:00"/>
    <s v="Standard Class"/>
    <s v="PF-19165"/>
    <s v="Philip Fox"/>
    <x v="0"/>
    <s v="United States"/>
    <x v="70"/>
    <x v="1"/>
    <n v="92105"/>
    <x v="1"/>
    <s v="OFF-SU-10001218"/>
    <x v="1"/>
    <x v="14"/>
    <s v="Fiskars Softgrip Scissors"/>
    <n v="32.94"/>
    <n v="3"/>
    <n v="0"/>
    <n v="9.2232000000000021"/>
    <n v="0.28000000000000008"/>
  </r>
  <r>
    <n v="1294"/>
    <s v="CA-2012-101707"/>
    <x v="1"/>
    <x v="375"/>
    <d v="2012-09-01T00:00:00"/>
    <s v="Standard Class"/>
    <s v="PF-19165"/>
    <s v="Philip Fox"/>
    <x v="0"/>
    <s v="United States"/>
    <x v="70"/>
    <x v="1"/>
    <n v="92105"/>
    <x v="1"/>
    <s v="OFF-PA-10002968"/>
    <x v="1"/>
    <x v="10"/>
    <s v="Xerox 1973"/>
    <n v="114.2"/>
    <n v="5"/>
    <n v="0"/>
    <n v="52.531999999999996"/>
    <n v="0.45999999999999996"/>
  </r>
  <r>
    <n v="1295"/>
    <s v="CA-2012-101707"/>
    <x v="1"/>
    <x v="375"/>
    <d v="2012-09-01T00:00:00"/>
    <s v="Standard Class"/>
    <s v="PF-19165"/>
    <s v="Philip Fox"/>
    <x v="0"/>
    <s v="United States"/>
    <x v="70"/>
    <x v="1"/>
    <n v="92105"/>
    <x v="1"/>
    <s v="OFF-LA-10000134"/>
    <x v="1"/>
    <x v="2"/>
    <s v="Avery 511"/>
    <n v="3.08"/>
    <n v="1"/>
    <n v="0"/>
    <n v="1.4783999999999999"/>
    <n v="0.48"/>
  </r>
  <r>
    <n v="1296"/>
    <s v="CA-2012-138898"/>
    <x v="1"/>
    <x v="442"/>
    <d v="2012-05-29T00:00:00"/>
    <s v="Standard Class"/>
    <s v="JH-16180"/>
    <s v="Justin Hirsh"/>
    <x v="0"/>
    <s v="United States"/>
    <x v="206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n v="9.9999999999999936E-2"/>
  </r>
  <r>
    <n v="1297"/>
    <s v="CA-2014-115427"/>
    <x v="3"/>
    <x v="247"/>
    <d v="2015-01-04T00:00:00"/>
    <s v="Standard Class"/>
    <s v="EB-13975"/>
    <s v="Erica Bern"/>
    <x v="1"/>
    <s v="United States"/>
    <x v="54"/>
    <x v="1"/>
    <n v="94533"/>
    <x v="1"/>
    <s v="OFF-BI-10002103"/>
    <x v="1"/>
    <x v="8"/>
    <s v="Cardinal Slant-D Ring Binder, Heavy Gauge Vinyl"/>
    <n v="13.904"/>
    <n v="2"/>
    <n v="0.2"/>
    <n v="4.5187999999999997"/>
    <n v="0.32499999999999996"/>
  </r>
  <r>
    <n v="1298"/>
    <s v="CA-2014-115427"/>
    <x v="3"/>
    <x v="247"/>
    <d v="2015-01-04T00:00:00"/>
    <s v="Standard Class"/>
    <s v="EB-13975"/>
    <s v="Erica Bern"/>
    <x v="1"/>
    <s v="United States"/>
    <x v="54"/>
    <x v="1"/>
    <n v="94533"/>
    <x v="1"/>
    <s v="OFF-BI-10004632"/>
    <x v="1"/>
    <x v="8"/>
    <s v="GBC Binding covers"/>
    <n v="20.72"/>
    <n v="2"/>
    <n v="0.2"/>
    <n v="6.4749999999999979"/>
    <n v="0.31249999999999989"/>
  </r>
  <r>
    <n v="1299"/>
    <s v="CA-2013-134425"/>
    <x v="0"/>
    <x v="16"/>
    <d v="2013-12-13T00:00:00"/>
    <s v="Second Class"/>
    <s v="QJ-19255"/>
    <s v="Quincy Jones"/>
    <x v="1"/>
    <s v="United States"/>
    <x v="33"/>
    <x v="11"/>
    <n v="55106"/>
    <x v="2"/>
    <s v="TEC-PH-10003555"/>
    <x v="2"/>
    <x v="7"/>
    <s v="Motorola HK250 Universal Bluetooth Headset"/>
    <n v="114.94999999999999"/>
    <n v="5"/>
    <n v="0"/>
    <n v="2.2990000000000066"/>
    <n v="2.0000000000000059E-2"/>
  </r>
  <r>
    <n v="1300"/>
    <s v="CA-2012-121391"/>
    <x v="1"/>
    <x v="242"/>
    <d v="2012-10-07T00:00:00"/>
    <s v="First Class"/>
    <s v="AA-10315"/>
    <s v="Alex Avila"/>
    <x v="0"/>
    <s v="United States"/>
    <x v="8"/>
    <x v="1"/>
    <n v="94109"/>
    <x v="1"/>
    <s v="OFF-ST-10001590"/>
    <x v="1"/>
    <x v="4"/>
    <s v="Tenex Personal Project File with Scoop Front Design, Black"/>
    <n v="26.96"/>
    <n v="2"/>
    <n v="0"/>
    <n v="7.0095999999999989"/>
    <n v="0.25999999999999995"/>
  </r>
  <r>
    <n v="1301"/>
    <s v="CA-2013-137043"/>
    <x v="0"/>
    <x v="443"/>
    <d v="2013-12-26T00:00:00"/>
    <s v="Second Class"/>
    <s v="LC-17140"/>
    <s v="Logan Currie"/>
    <x v="0"/>
    <s v="United States"/>
    <x v="24"/>
    <x v="17"/>
    <n v="22153"/>
    <x v="0"/>
    <s v="FUR-FU-10003664"/>
    <x v="0"/>
    <x v="5"/>
    <s v="Electrix Architect's Clamp-On Swing Arm Lamp, Black"/>
    <n v="572.76"/>
    <n v="6"/>
    <n v="0"/>
    <n v="166.10039999999995"/>
    <n v="0.28999999999999992"/>
  </r>
  <r>
    <n v="1302"/>
    <s v="CA-2013-137043"/>
    <x v="0"/>
    <x v="443"/>
    <d v="2013-12-26T00:00:00"/>
    <s v="Second Class"/>
    <s v="LC-17140"/>
    <s v="Logan Currie"/>
    <x v="0"/>
    <s v="United States"/>
    <x v="24"/>
    <x v="17"/>
    <n v="22153"/>
    <x v="0"/>
    <s v="FUR-FU-10003664"/>
    <x v="0"/>
    <x v="5"/>
    <s v="Electrix Architect's Clamp-On Swing Arm Lamp, Black"/>
    <n v="286.38"/>
    <n v="3"/>
    <n v="0"/>
    <n v="83.050199999999975"/>
    <n v="0.28999999999999992"/>
  </r>
  <r>
    <n v="1303"/>
    <s v="CA-2012-115847"/>
    <x v="1"/>
    <x v="444"/>
    <d v="2012-09-24T00:00:00"/>
    <s v="Second Class"/>
    <s v="TC-21535"/>
    <s v="Tracy Collins"/>
    <x v="2"/>
    <s v="United States"/>
    <x v="81"/>
    <x v="17"/>
    <n v="22204"/>
    <x v="0"/>
    <s v="FUR-BO-10003433"/>
    <x v="0"/>
    <x v="0"/>
    <s v="Sauder Cornerstone Collection Library"/>
    <n v="61.96"/>
    <n v="2"/>
    <n v="0"/>
    <n v="4.3371999999999957"/>
    <n v="6.9999999999999923E-2"/>
  </r>
  <r>
    <n v="1304"/>
    <s v="US-2014-126179"/>
    <x v="3"/>
    <x v="445"/>
    <d v="2014-07-08T00:00:00"/>
    <s v="Standard Class"/>
    <s v="CS-12460"/>
    <s v="Chuck Sachs"/>
    <x v="0"/>
    <s v="United States"/>
    <x v="38"/>
    <x v="32"/>
    <n v="31907"/>
    <x v="0"/>
    <s v="FUR-FU-10002554"/>
    <x v="0"/>
    <x v="5"/>
    <s v="Westinghouse Floor Lamp with Metal Mesh Shade, Black"/>
    <n v="23.99"/>
    <n v="1"/>
    <n v="0"/>
    <n v="5.5176999999999978"/>
    <n v="0.22999999999999993"/>
  </r>
  <r>
    <n v="1305"/>
    <s v="US-2014-126179"/>
    <x v="3"/>
    <x v="445"/>
    <d v="2014-07-08T00:00:00"/>
    <s v="Standard Class"/>
    <s v="CS-12460"/>
    <s v="Chuck Sachs"/>
    <x v="0"/>
    <s v="United States"/>
    <x v="38"/>
    <x v="32"/>
    <n v="31907"/>
    <x v="0"/>
    <s v="TEC-PH-10001557"/>
    <x v="2"/>
    <x v="7"/>
    <s v="Pyle PMP37LED"/>
    <n v="287.96999999999997"/>
    <n v="3"/>
    <n v="0"/>
    <n v="77.751899999999992"/>
    <n v="0.27"/>
  </r>
  <r>
    <n v="1306"/>
    <s v="CA-2013-101966"/>
    <x v="0"/>
    <x v="216"/>
    <d v="2013-07-17T00:00:00"/>
    <s v="Second Class"/>
    <s v="BM-11785"/>
    <s v="Bryan Mills"/>
    <x v="0"/>
    <s v="United States"/>
    <x v="12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n v="0.12499999999999993"/>
  </r>
  <r>
    <n v="1307"/>
    <s v="CA-2013-141397"/>
    <x v="0"/>
    <x v="23"/>
    <d v="2013-06-22T00:00:00"/>
    <s v="First Class"/>
    <s v="RC-19825"/>
    <s v="Roy Collins"/>
    <x v="0"/>
    <s v="United States"/>
    <x v="45"/>
    <x v="1"/>
    <n v="91104"/>
    <x v="1"/>
    <s v="OFF-PA-10002986"/>
    <x v="1"/>
    <x v="10"/>
    <s v="Xerox 1898"/>
    <n v="46.76"/>
    <n v="7"/>
    <n v="0"/>
    <n v="22.444800000000001"/>
    <n v="0.48000000000000004"/>
  </r>
  <r>
    <n v="1308"/>
    <s v="CA-2013-141397"/>
    <x v="0"/>
    <x v="23"/>
    <d v="2013-06-22T00:00:00"/>
    <s v="First Class"/>
    <s v="RC-19825"/>
    <s v="Roy Collins"/>
    <x v="0"/>
    <s v="United States"/>
    <x v="45"/>
    <x v="1"/>
    <n v="91104"/>
    <x v="1"/>
    <s v="OFF-BI-10000320"/>
    <x v="1"/>
    <x v="8"/>
    <s v="GBC Plastic Binding Combs"/>
    <n v="17.712"/>
    <n v="3"/>
    <n v="0.2"/>
    <n v="6.4206000000000012"/>
    <n v="0.3625000000000001"/>
  </r>
  <r>
    <n v="1309"/>
    <s v="CA-2013-141397"/>
    <x v="0"/>
    <x v="23"/>
    <d v="2013-06-22T00:00:00"/>
    <s v="First Class"/>
    <s v="RC-19825"/>
    <s v="Roy Collins"/>
    <x v="0"/>
    <s v="United States"/>
    <x v="45"/>
    <x v="1"/>
    <n v="91104"/>
    <x v="1"/>
    <s v="OFF-AP-10003971"/>
    <x v="1"/>
    <x v="9"/>
    <s v="Belkin 6 Outlet Metallic Surge Strip"/>
    <n v="21.78"/>
    <n v="2"/>
    <n v="0"/>
    <n v="5.6628000000000007"/>
    <n v="0.26"/>
  </r>
  <r>
    <n v="1310"/>
    <s v="CA-2013-141397"/>
    <x v="0"/>
    <x v="23"/>
    <d v="2013-06-22T00:00:00"/>
    <s v="First Class"/>
    <s v="RC-19825"/>
    <s v="Roy Collins"/>
    <x v="0"/>
    <s v="United States"/>
    <x v="45"/>
    <x v="1"/>
    <n v="91104"/>
    <x v="1"/>
    <s v="OFF-ST-10001469"/>
    <x v="1"/>
    <x v="4"/>
    <s v="Fellowes Bankers Box Recycled Super Stor/Drawer"/>
    <n v="161.94"/>
    <n v="3"/>
    <n v="0"/>
    <n v="9.716399999999993"/>
    <n v="5.9999999999999956E-2"/>
  </r>
  <r>
    <n v="1311"/>
    <s v="CA-2013-141397"/>
    <x v="0"/>
    <x v="23"/>
    <d v="2013-06-22T00:00:00"/>
    <s v="First Class"/>
    <s v="RC-19825"/>
    <s v="Roy Collins"/>
    <x v="0"/>
    <s v="United States"/>
    <x v="45"/>
    <x v="1"/>
    <n v="91104"/>
    <x v="1"/>
    <s v="FUR-CH-10003846"/>
    <x v="0"/>
    <x v="1"/>
    <s v="Hon Valutask Swivel Chairs"/>
    <n v="161.56800000000001"/>
    <n v="2"/>
    <n v="0.2"/>
    <n v="-8.0783999999999949"/>
    <n v="-4.9999999999999968E-2"/>
  </r>
  <r>
    <n v="1312"/>
    <s v="CA-2013-141082"/>
    <x v="0"/>
    <x v="10"/>
    <d v="2013-12-14T00:00:00"/>
    <s v="Standard Class"/>
    <s v="FM-14380"/>
    <s v="Fred McMath"/>
    <x v="0"/>
    <s v="United States"/>
    <x v="104"/>
    <x v="31"/>
    <n v="1841"/>
    <x v="3"/>
    <s v="OFF-LA-10001404"/>
    <x v="1"/>
    <x v="2"/>
    <s v="Avery 517"/>
    <n v="3.69"/>
    <n v="1"/>
    <n v="0"/>
    <n v="1.7343"/>
    <n v="0.47"/>
  </r>
  <r>
    <n v="1313"/>
    <s v="CA-2013-141082"/>
    <x v="0"/>
    <x v="10"/>
    <d v="2013-12-14T00:00:00"/>
    <s v="Standard Class"/>
    <s v="FM-14380"/>
    <s v="Fred McMath"/>
    <x v="0"/>
    <s v="United States"/>
    <x v="104"/>
    <x v="31"/>
    <n v="1841"/>
    <x v="3"/>
    <s v="OFF-LA-10001474"/>
    <x v="1"/>
    <x v="2"/>
    <s v="Avery 477"/>
    <n v="122.12"/>
    <n v="4"/>
    <n v="0"/>
    <n v="56.175200000000004"/>
    <n v="0.46"/>
  </r>
  <r>
    <n v="1314"/>
    <s v="US-2013-134488"/>
    <x v="0"/>
    <x v="446"/>
    <d v="2013-10-02T00:00:00"/>
    <s v="Standard Class"/>
    <s v="PK-19075"/>
    <s v="Pete Kriz"/>
    <x v="0"/>
    <s v="United States"/>
    <x v="38"/>
    <x v="24"/>
    <n v="43229"/>
    <x v="3"/>
    <s v="FUR-CH-10003199"/>
    <x v="0"/>
    <x v="1"/>
    <s v="Office Star - Contemporary Task Swivel Chair"/>
    <n v="155.37199999999999"/>
    <n v="2"/>
    <n v="0.3"/>
    <n v="-13.317599999999999"/>
    <n v="-8.5714285714285715E-2"/>
  </r>
  <r>
    <n v="1315"/>
    <s v="CA-2013-145919"/>
    <x v="0"/>
    <x v="122"/>
    <d v="2013-12-24T00:00:00"/>
    <s v="Standard Class"/>
    <s v="HG-14965"/>
    <s v="Henry Goldwyn"/>
    <x v="1"/>
    <s v="United States"/>
    <x v="1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n v="0.48000000000000004"/>
  </r>
  <r>
    <n v="1316"/>
    <s v="CA-2013-145919"/>
    <x v="0"/>
    <x v="122"/>
    <d v="2013-12-24T00:00:00"/>
    <s v="Standard Class"/>
    <s v="HG-14965"/>
    <s v="Henry Goldwyn"/>
    <x v="1"/>
    <s v="United States"/>
    <x v="1"/>
    <x v="1"/>
    <n v="90032"/>
    <x v="1"/>
    <s v="FUR-FU-10004960"/>
    <x v="0"/>
    <x v="5"/>
    <s v="Seth Thomas 12&quot; Clock w/ Goldtone Case"/>
    <n v="183.84"/>
    <n v="8"/>
    <n v="0"/>
    <n v="62.505600000000001"/>
    <n v="0.34"/>
  </r>
  <r>
    <n v="1317"/>
    <s v="CA-2013-145919"/>
    <x v="0"/>
    <x v="122"/>
    <d v="2013-12-24T00:00:00"/>
    <s v="Standard Class"/>
    <s v="HG-14965"/>
    <s v="Henry Goldwyn"/>
    <x v="1"/>
    <s v="United States"/>
    <x v="1"/>
    <x v="1"/>
    <n v="90032"/>
    <x v="1"/>
    <s v="OFF-SU-10003505"/>
    <x v="1"/>
    <x v="14"/>
    <s v="Premier Electric Letter Opener"/>
    <n v="579.29999999999995"/>
    <n v="5"/>
    <n v="0"/>
    <n v="28.964999999999961"/>
    <n v="4.9999999999999933E-2"/>
  </r>
  <r>
    <n v="1318"/>
    <s v="CA-2014-157651"/>
    <x v="3"/>
    <x v="389"/>
    <d v="2014-12-15T00:00:00"/>
    <s v="Standard Class"/>
    <s v="HA-14920"/>
    <s v="Helen Andreada"/>
    <x v="0"/>
    <s v="United States"/>
    <x v="10"/>
    <x v="9"/>
    <n v="19120"/>
    <x v="3"/>
    <s v="TEC-AC-10003116"/>
    <x v="2"/>
    <x v="11"/>
    <s v="Memorex Froggy Flash Drive 8 GB"/>
    <n v="14.200000000000001"/>
    <n v="1"/>
    <n v="0.2"/>
    <n v="3.3724999999999992"/>
    <n v="0.23749999999999993"/>
  </r>
  <r>
    <n v="1319"/>
    <s v="CA-2011-160773"/>
    <x v="2"/>
    <x v="268"/>
    <d v="2011-07-05T00:00:00"/>
    <s v="Standard Class"/>
    <s v="LW-16825"/>
    <s v="Laurel Workman"/>
    <x v="1"/>
    <s v="United States"/>
    <x v="207"/>
    <x v="2"/>
    <n v="32725"/>
    <x v="0"/>
    <s v="TEC-PH-10004586"/>
    <x v="2"/>
    <x v="7"/>
    <s v="Wilson SignalBoost 841262 DB PRO Amplifier Kit"/>
    <n v="575.91999999999996"/>
    <n v="2"/>
    <n v="0.2"/>
    <n v="71.989999999999981"/>
    <n v="0.12499999999999997"/>
  </r>
  <r>
    <n v="1320"/>
    <s v="CA-2011-160773"/>
    <x v="2"/>
    <x v="268"/>
    <d v="2011-07-05T00:00:00"/>
    <s v="Standard Class"/>
    <s v="LW-16825"/>
    <s v="Laurel Workman"/>
    <x v="1"/>
    <s v="United States"/>
    <x v="207"/>
    <x v="2"/>
    <n v="32725"/>
    <x v="0"/>
    <s v="OFF-BI-10000546"/>
    <x v="1"/>
    <x v="8"/>
    <s v="Avery Durable Binders"/>
    <n v="5.1840000000000011"/>
    <n v="6"/>
    <n v="0.7"/>
    <n v="-3.6288"/>
    <n v="-0.69999999999999984"/>
  </r>
  <r>
    <n v="1321"/>
    <s v="CA-2014-167703"/>
    <x v="3"/>
    <x v="447"/>
    <d v="2014-02-09T00:00:00"/>
    <s v="Standard Class"/>
    <s v="MC-17575"/>
    <s v="Matt Collins"/>
    <x v="0"/>
    <s v="United States"/>
    <x v="74"/>
    <x v="24"/>
    <n v="45231"/>
    <x v="3"/>
    <s v="OFF-BI-10002071"/>
    <x v="1"/>
    <x v="8"/>
    <s v="Fellowes Black Plastic Comb Bindings"/>
    <n v="5.2290000000000001"/>
    <n v="3"/>
    <n v="0.7"/>
    <n v="-4.1831999999999976"/>
    <n v="-0.79999999999999949"/>
  </r>
  <r>
    <n v="1322"/>
    <s v="CA-2014-167703"/>
    <x v="3"/>
    <x v="447"/>
    <d v="2014-02-09T00:00:00"/>
    <s v="Standard Class"/>
    <s v="MC-17575"/>
    <s v="Matt Collins"/>
    <x v="0"/>
    <s v="United States"/>
    <x v="74"/>
    <x v="24"/>
    <n v="45231"/>
    <x v="3"/>
    <s v="OFF-ST-10001490"/>
    <x v="1"/>
    <x v="4"/>
    <s v="Hot File 7-Pocket, Floor Stand"/>
    <n v="285.55200000000002"/>
    <n v="2"/>
    <n v="0.2"/>
    <n v="35.69399999999996"/>
    <n v="0.12499999999999985"/>
  </r>
  <r>
    <n v="1323"/>
    <s v="CA-2014-121804"/>
    <x v="3"/>
    <x v="448"/>
    <d v="2014-03-09T00:00:00"/>
    <s v="Standard Class"/>
    <s v="LP-17095"/>
    <s v="Liz Preis"/>
    <x v="0"/>
    <s v="United States"/>
    <x v="208"/>
    <x v="0"/>
    <n v="42071"/>
    <x v="0"/>
    <s v="OFF-AP-10004859"/>
    <x v="1"/>
    <x v="9"/>
    <s v="Acco 6 Outlet Guardian Premium Surge Suppressor"/>
    <n v="72.8"/>
    <n v="5"/>
    <n v="0"/>
    <n v="19.656000000000002"/>
    <n v="0.27"/>
  </r>
  <r>
    <n v="1324"/>
    <s v="CA-2014-162635"/>
    <x v="3"/>
    <x v="449"/>
    <d v="2014-10-11T00:00:00"/>
    <s v="First Class"/>
    <s v="EB-14170"/>
    <s v="Evan Bailliet"/>
    <x v="0"/>
    <s v="United States"/>
    <x v="40"/>
    <x v="3"/>
    <n v="28403"/>
    <x v="0"/>
    <s v="OFF-PA-10002659"/>
    <x v="1"/>
    <x v="10"/>
    <s v="Avoid Verbal Orders Carbonless Minifold Book"/>
    <n v="10.816000000000001"/>
    <n v="4"/>
    <n v="0.2"/>
    <n v="3.5151999999999988"/>
    <n v="0.32499999999999984"/>
  </r>
  <r>
    <n v="1325"/>
    <s v="CA-2011-107153"/>
    <x v="2"/>
    <x v="450"/>
    <d v="2011-10-03T00:00:00"/>
    <s v="Standard Class"/>
    <s v="GZ-14545"/>
    <s v="George Zrebassa"/>
    <x v="1"/>
    <s v="United States"/>
    <x v="104"/>
    <x v="31"/>
    <n v="1841"/>
    <x v="3"/>
    <s v="OFF-ST-10001321"/>
    <x v="1"/>
    <x v="4"/>
    <s v="Decoflex Hanging Personal Folder File, Blue"/>
    <n v="46.26"/>
    <n v="3"/>
    <n v="0"/>
    <n v="12.490200000000003"/>
    <n v="0.27000000000000007"/>
  </r>
  <r>
    <n v="1326"/>
    <s v="US-2011-117058"/>
    <x v="2"/>
    <x v="279"/>
    <d v="2011-05-30T00:00:00"/>
    <s v="First Class"/>
    <s v="LE-16810"/>
    <s v="Laurel Elliston"/>
    <x v="0"/>
    <s v="United States"/>
    <x v="22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n v="-1.7500000000000007"/>
  </r>
  <r>
    <n v="1327"/>
    <s v="CA-2012-120439"/>
    <x v="1"/>
    <x v="451"/>
    <d v="2012-06-18T00:00:00"/>
    <s v="Standard Class"/>
    <s v="AD-10180"/>
    <s v="Alan Dominguez"/>
    <x v="2"/>
    <s v="United States"/>
    <x v="10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n v="0.10000000000000005"/>
  </r>
  <r>
    <n v="1328"/>
    <s v="CA-2013-128258"/>
    <x v="0"/>
    <x v="452"/>
    <d v="2013-04-02T00:00:00"/>
    <s v="First Class"/>
    <s v="CP-12085"/>
    <s v="Cathy Prescott"/>
    <x v="1"/>
    <s v="United States"/>
    <x v="165"/>
    <x v="29"/>
    <n v="6360"/>
    <x v="3"/>
    <s v="OFF-PA-10004156"/>
    <x v="1"/>
    <x v="10"/>
    <s v="Xerox 188"/>
    <n v="11.34"/>
    <n v="1"/>
    <n v="0"/>
    <n v="5.5565999999999995"/>
    <n v="0.49"/>
  </r>
  <r>
    <n v="1329"/>
    <s v="CA-2014-106033"/>
    <x v="3"/>
    <x v="453"/>
    <d v="2014-10-19T00:00:00"/>
    <s v="Second Class"/>
    <s v="FG-14260"/>
    <s v="Frank Gastineau"/>
    <x v="2"/>
    <s v="United States"/>
    <x v="8"/>
    <x v="1"/>
    <n v="94110"/>
    <x v="1"/>
    <s v="OFF-AR-10002818"/>
    <x v="1"/>
    <x v="6"/>
    <s v="Panasonic KP-310 Heavy-Duty Electric Pencil Sharpener"/>
    <n v="87.92"/>
    <n v="4"/>
    <n v="0"/>
    <n v="26.375999999999998"/>
    <n v="0.3"/>
  </r>
  <r>
    <n v="1330"/>
    <s v="CA-2013-142762"/>
    <x v="0"/>
    <x v="454"/>
    <d v="2013-05-28T00:00:00"/>
    <s v="Standard Class"/>
    <s v="LD-17005"/>
    <s v="Lisa DeCherney"/>
    <x v="0"/>
    <s v="United States"/>
    <x v="8"/>
    <x v="1"/>
    <n v="94109"/>
    <x v="1"/>
    <s v="FUR-FU-10003691"/>
    <x v="0"/>
    <x v="5"/>
    <s v="Eldon Image Series Desk Accessories, Ebony"/>
    <n v="37.049999999999997"/>
    <n v="3"/>
    <n v="0"/>
    <n v="16.302"/>
    <n v="0.44"/>
  </r>
  <r>
    <n v="1331"/>
    <s v="CA-2014-127705"/>
    <x v="3"/>
    <x v="455"/>
    <d v="2014-06-07T00:00:00"/>
    <s v="Standard Class"/>
    <s v="AB-10255"/>
    <s v="Alejandro Ballentine"/>
    <x v="2"/>
    <s v="United States"/>
    <x v="160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n v="-0.2166666666666667"/>
  </r>
  <r>
    <n v="1332"/>
    <s v="CA-2014-127705"/>
    <x v="3"/>
    <x v="455"/>
    <d v="2014-06-07T00:00:00"/>
    <s v="Standard Class"/>
    <s v="AB-10255"/>
    <s v="Alejandro Ballentine"/>
    <x v="2"/>
    <s v="United States"/>
    <x v="160"/>
    <x v="24"/>
    <n v="44052"/>
    <x v="3"/>
    <s v="OFF-ST-10004507"/>
    <x v="1"/>
    <x v="4"/>
    <s v="Advantus Rolling Storage Box"/>
    <n v="27.439999999999998"/>
    <n v="2"/>
    <n v="0.2"/>
    <n v="2.4009999999999998"/>
    <n v="8.7499999999999994E-2"/>
  </r>
  <r>
    <n v="1333"/>
    <s v="CA-2011-122567"/>
    <x v="2"/>
    <x v="456"/>
    <d v="2011-02-22T00:00:00"/>
    <s v="Standard Class"/>
    <s v="MN-17935"/>
    <s v="Michael Nguyen"/>
    <x v="0"/>
    <s v="United States"/>
    <x v="61"/>
    <x v="5"/>
    <n v="75220"/>
    <x v="2"/>
    <s v="OFF-BI-10002012"/>
    <x v="1"/>
    <x v="8"/>
    <s v="Wilson Jones Easy Flow II Sheet Lifters"/>
    <n v="1.0799999999999998"/>
    <n v="3"/>
    <n v="0.8"/>
    <n v="-1.7280000000000002"/>
    <n v="-1.6000000000000003"/>
  </r>
  <r>
    <n v="1334"/>
    <s v="CA-2011-122567"/>
    <x v="2"/>
    <x v="456"/>
    <d v="2011-02-22T00:00:00"/>
    <s v="Standard Class"/>
    <s v="MN-17935"/>
    <s v="Michael Nguyen"/>
    <x v="0"/>
    <s v="United States"/>
    <x v="61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n v="-1.7500000000000011"/>
  </r>
  <r>
    <n v="1335"/>
    <s v="CA-2011-121664"/>
    <x v="2"/>
    <x v="457"/>
    <d v="2011-05-10T00:00:00"/>
    <s v="Standard Class"/>
    <s v="HP-14815"/>
    <s v="Harold Pawlan"/>
    <x v="2"/>
    <s v="United States"/>
    <x v="1"/>
    <x v="1"/>
    <n v="90049"/>
    <x v="1"/>
    <s v="OFF-BI-10003684"/>
    <x v="1"/>
    <x v="8"/>
    <s v="Wilson Jones Legal Size Ring Binders"/>
    <n v="140.73599999999999"/>
    <n v="8"/>
    <n v="0.2"/>
    <n v="52.775999999999996"/>
    <n v="0.375"/>
  </r>
  <r>
    <n v="1336"/>
    <s v="CA-2013-122133"/>
    <x v="0"/>
    <x v="458"/>
    <d v="2013-05-24T00:00:00"/>
    <s v="Standard Class"/>
    <s v="JR-15670"/>
    <s v="Jim Radford"/>
    <x v="0"/>
    <s v="United States"/>
    <x v="209"/>
    <x v="29"/>
    <n v="6457"/>
    <x v="3"/>
    <s v="OFF-ST-10002574"/>
    <x v="1"/>
    <x v="4"/>
    <s v="SAFCO Commercial Wire Shelving, Black"/>
    <n v="552.55999999999995"/>
    <n v="4"/>
    <n v="0"/>
    <n v="0"/>
    <n v="0"/>
  </r>
  <r>
    <n v="1337"/>
    <s v="US-2014-123281"/>
    <x v="3"/>
    <x v="459"/>
    <d v="2014-04-08T00:00:00"/>
    <s v="Standard Class"/>
    <s v="JF-15190"/>
    <s v="Jamie Frazer"/>
    <x v="0"/>
    <s v="United States"/>
    <x v="1"/>
    <x v="1"/>
    <n v="90008"/>
    <x v="1"/>
    <s v="FUR-FU-10003724"/>
    <x v="0"/>
    <x v="5"/>
    <s v="Westinghouse Clip-On Gooseneck Lamps"/>
    <n v="25.11"/>
    <n v="3"/>
    <n v="0"/>
    <n v="6.5285999999999991"/>
    <n v="0.25999999999999995"/>
  </r>
  <r>
    <n v="1338"/>
    <s v="CA-2014-100524"/>
    <x v="3"/>
    <x v="185"/>
    <d v="2014-04-03T00:00:00"/>
    <s v="Second Class"/>
    <s v="CM-12115"/>
    <s v="Chad McGuire"/>
    <x v="0"/>
    <s v="United States"/>
    <x v="20"/>
    <x v="15"/>
    <n v="10011"/>
    <x v="3"/>
    <s v="FUR-FU-10004018"/>
    <x v="0"/>
    <x v="5"/>
    <s v="Tensor Computer Mounted Lamp"/>
    <n v="29.78"/>
    <n v="2"/>
    <n v="0"/>
    <n v="8.0406000000000013"/>
    <n v="0.27"/>
  </r>
  <r>
    <n v="1339"/>
    <s v="CA-2014-100524"/>
    <x v="3"/>
    <x v="185"/>
    <d v="2014-04-03T00:00:00"/>
    <s v="Second Class"/>
    <s v="CM-12115"/>
    <s v="Chad McGuire"/>
    <x v="0"/>
    <s v="United States"/>
    <x v="20"/>
    <x v="15"/>
    <n v="10011"/>
    <x v="3"/>
    <s v="TEC-PH-10002549"/>
    <x v="2"/>
    <x v="7"/>
    <s v="Polycom SoundPoint IP 450 VoIP phone"/>
    <n v="677.58"/>
    <n v="3"/>
    <n v="0"/>
    <n v="176.17080000000001"/>
    <n v="0.26"/>
  </r>
  <r>
    <n v="1340"/>
    <s v="CA-2014-100524"/>
    <x v="3"/>
    <x v="185"/>
    <d v="2014-04-03T00:00:00"/>
    <s v="Second Class"/>
    <s v="CM-12115"/>
    <s v="Chad McGuire"/>
    <x v="0"/>
    <s v="United States"/>
    <x v="20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n v="0.48000000000000004"/>
  </r>
  <r>
    <n v="1341"/>
    <s v="CA-2014-113481"/>
    <x v="3"/>
    <x v="460"/>
    <d v="2014-01-05T00:00:00"/>
    <s v="First Class"/>
    <s v="AS-10045"/>
    <s v="Aaron Smayling"/>
    <x v="1"/>
    <s v="United States"/>
    <x v="108"/>
    <x v="3"/>
    <n v="28540"/>
    <x v="0"/>
    <s v="TEC-MA-10002178"/>
    <x v="2"/>
    <x v="15"/>
    <s v="Cisco CP-7937G Unified IP Conference Station Phone"/>
    <n v="695.7"/>
    <n v="2"/>
    <n v="0.5"/>
    <n v="-27.827999999999975"/>
    <n v="-3.9999999999999959E-2"/>
  </r>
  <r>
    <n v="1342"/>
    <s v="CA-2014-113481"/>
    <x v="3"/>
    <x v="460"/>
    <d v="2014-01-05T00:00:00"/>
    <s v="First Class"/>
    <s v="AS-10045"/>
    <s v="Aaron Smayling"/>
    <x v="1"/>
    <s v="United States"/>
    <x v="108"/>
    <x v="3"/>
    <n v="28540"/>
    <x v="0"/>
    <s v="OFF-BI-10003694"/>
    <x v="1"/>
    <x v="8"/>
    <s v="Avery 3 1/2&quot; Diskette Storage Pages, 10/Pack"/>
    <n v="15.66"/>
    <n v="5"/>
    <n v="0.7"/>
    <n v="-12.527999999999995"/>
    <n v="-0.79999999999999971"/>
  </r>
  <r>
    <n v="1343"/>
    <s v="CA-2014-113481"/>
    <x v="3"/>
    <x v="460"/>
    <d v="2014-01-05T00:00:00"/>
    <s v="First Class"/>
    <s v="AS-10045"/>
    <s v="Aaron Smayling"/>
    <x v="1"/>
    <s v="United States"/>
    <x v="108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n v="-0.73333333333333306"/>
  </r>
  <r>
    <n v="1344"/>
    <s v="CA-2012-131758"/>
    <x v="1"/>
    <x v="71"/>
    <d v="2012-06-01T00:00:00"/>
    <s v="Standard Class"/>
    <s v="KB-16315"/>
    <s v="Karl Braun"/>
    <x v="0"/>
    <s v="United States"/>
    <x v="210"/>
    <x v="15"/>
    <n v="11520"/>
    <x v="3"/>
    <s v="OFF-AR-10000411"/>
    <x v="1"/>
    <x v="6"/>
    <s v="Boston 16701 Slimline Battery Pencil Sharpener"/>
    <n v="47.82"/>
    <n v="3"/>
    <n v="0"/>
    <n v="14.345999999999995"/>
    <n v="0.29999999999999988"/>
  </r>
  <r>
    <n v="1345"/>
    <s v="CA-2012-131758"/>
    <x v="1"/>
    <x v="71"/>
    <d v="2012-06-01T00:00:00"/>
    <s v="Standard Class"/>
    <s v="KB-16315"/>
    <s v="Karl Braun"/>
    <x v="0"/>
    <s v="United States"/>
    <x v="210"/>
    <x v="15"/>
    <n v="11520"/>
    <x v="3"/>
    <s v="OFF-LA-10000262"/>
    <x v="1"/>
    <x v="2"/>
    <s v="Avery 494"/>
    <n v="13.049999999999999"/>
    <n v="5"/>
    <n v="0"/>
    <n v="6.0029999999999992"/>
    <n v="0.45999999999999996"/>
  </r>
  <r>
    <n v="1346"/>
    <s v="CA-2011-118339"/>
    <x v="2"/>
    <x v="461"/>
    <d v="2011-03-24T00:00:00"/>
    <s v="Standard Class"/>
    <s v="BN-11515"/>
    <s v="Bradley Nguyen"/>
    <x v="0"/>
    <s v="United States"/>
    <x v="69"/>
    <x v="11"/>
    <n v="55044"/>
    <x v="2"/>
    <s v="OFF-AP-10001154"/>
    <x v="1"/>
    <x v="9"/>
    <s v="Bionaire Personal Warm Mist Humidifier/Vaporizer"/>
    <n v="93.78"/>
    <n v="2"/>
    <n v="0"/>
    <n v="36.574200000000005"/>
    <n v="0.39000000000000007"/>
  </r>
  <r>
    <n v="1347"/>
    <s v="CA-2011-118339"/>
    <x v="2"/>
    <x v="461"/>
    <d v="2011-03-24T00:00:00"/>
    <s v="Standard Class"/>
    <s v="BN-11515"/>
    <s v="Bradley Nguyen"/>
    <x v="0"/>
    <s v="United States"/>
    <x v="69"/>
    <x v="11"/>
    <n v="55044"/>
    <x v="2"/>
    <s v="OFF-PA-10000466"/>
    <x v="1"/>
    <x v="10"/>
    <s v="Memo Book, 100 Message Capacity, 5 3/8” x 11”"/>
    <n v="47.18"/>
    <n v="7"/>
    <n v="0"/>
    <n v="23.59"/>
    <n v="0.5"/>
  </r>
  <r>
    <n v="1348"/>
    <s v="CA-2011-118339"/>
    <x v="2"/>
    <x v="461"/>
    <d v="2011-03-24T00:00:00"/>
    <s v="Standard Class"/>
    <s v="BN-11515"/>
    <s v="Bradley Nguyen"/>
    <x v="0"/>
    <s v="United States"/>
    <x v="69"/>
    <x v="11"/>
    <n v="55044"/>
    <x v="2"/>
    <s v="OFF-AR-10003829"/>
    <x v="1"/>
    <x v="6"/>
    <s v="Newell 35"/>
    <n v="19.68"/>
    <n v="6"/>
    <n v="0"/>
    <n v="5.7071999999999976"/>
    <n v="0.28999999999999987"/>
  </r>
  <r>
    <n v="1349"/>
    <s v="CA-2011-118339"/>
    <x v="2"/>
    <x v="461"/>
    <d v="2011-03-24T00:00:00"/>
    <s v="Standard Class"/>
    <s v="BN-11515"/>
    <s v="Bradley Nguyen"/>
    <x v="0"/>
    <s v="United States"/>
    <x v="69"/>
    <x v="11"/>
    <n v="55044"/>
    <x v="2"/>
    <s v="OFF-BI-10001758"/>
    <x v="1"/>
    <x v="8"/>
    <s v="Wilson Jones 14 Line Acrylic Coated Pressboard Data Binders"/>
    <n v="53.4"/>
    <n v="10"/>
    <n v="0"/>
    <n v="25.097999999999999"/>
    <n v="0.47"/>
  </r>
  <r>
    <n v="1350"/>
    <s v="CA-2011-118339"/>
    <x v="2"/>
    <x v="461"/>
    <d v="2011-03-24T00:00:00"/>
    <s v="Standard Class"/>
    <s v="BN-11515"/>
    <s v="Bradley Nguyen"/>
    <x v="0"/>
    <s v="United States"/>
    <x v="69"/>
    <x v="11"/>
    <n v="55044"/>
    <x v="2"/>
    <s v="OFF-BI-10000136"/>
    <x v="1"/>
    <x v="8"/>
    <s v="Avery Non-Stick Heavy Duty View Round Locking Ring Binders"/>
    <n v="35.880000000000003"/>
    <n v="6"/>
    <n v="0"/>
    <n v="17.2224"/>
    <n v="0.48"/>
  </r>
  <r>
    <n v="1351"/>
    <s v="CA-2011-153976"/>
    <x v="2"/>
    <x v="462"/>
    <d v="2011-10-08T00:00:00"/>
    <s v="Second Class"/>
    <s v="BP-11290"/>
    <s v="Beth Paige"/>
    <x v="0"/>
    <s v="United States"/>
    <x v="148"/>
    <x v="10"/>
    <n v="60201"/>
    <x v="2"/>
    <s v="FUR-CH-10002880"/>
    <x v="0"/>
    <x v="1"/>
    <s v="Global High-Back Leather Tilter, Burgundy"/>
    <n v="258.279"/>
    <n v="3"/>
    <n v="0.3"/>
    <n v="-70.104300000000023"/>
    <n v="-0.27142857142857152"/>
  </r>
  <r>
    <n v="1352"/>
    <s v="CA-2013-162901"/>
    <x v="0"/>
    <x v="463"/>
    <d v="2013-04-01T00:00:00"/>
    <s v="First Class"/>
    <s v="AS-10045"/>
    <s v="Aaron Smayling"/>
    <x v="1"/>
    <s v="United States"/>
    <x v="81"/>
    <x v="17"/>
    <n v="22204"/>
    <x v="0"/>
    <s v="OFF-ST-10000649"/>
    <x v="1"/>
    <x v="4"/>
    <s v="Hanging Personal Folder File"/>
    <n v="31.4"/>
    <n v="2"/>
    <n v="0"/>
    <n v="7.8500000000000014"/>
    <n v="0.25000000000000006"/>
  </r>
  <r>
    <n v="1353"/>
    <s v="CA-2014-162978"/>
    <x v="3"/>
    <x v="464"/>
    <d v="2014-05-10T00:00:00"/>
    <s v="Standard Class"/>
    <s v="LW-16990"/>
    <s v="Lindsay Williams"/>
    <x v="1"/>
    <s v="United States"/>
    <x v="8"/>
    <x v="1"/>
    <n v="94109"/>
    <x v="1"/>
    <s v="TEC-PH-10003092"/>
    <x v="2"/>
    <x v="7"/>
    <s v="Motorola L804"/>
    <n v="183.96"/>
    <n v="5"/>
    <n v="0.2"/>
    <n v="20.695499999999988"/>
    <n v="0.11249999999999993"/>
  </r>
  <r>
    <n v="1354"/>
    <s v="CA-2014-162978"/>
    <x v="3"/>
    <x v="464"/>
    <d v="2014-05-10T00:00:00"/>
    <s v="Standard Class"/>
    <s v="LW-16990"/>
    <s v="Lindsay Williams"/>
    <x v="1"/>
    <s v="United States"/>
    <x v="8"/>
    <x v="1"/>
    <n v="94109"/>
    <x v="1"/>
    <s v="OFF-PA-10002250"/>
    <x v="1"/>
    <x v="10"/>
    <s v="Things To Do Today Pad"/>
    <n v="17.61"/>
    <n v="3"/>
    <n v="0"/>
    <n v="8.4527999999999999"/>
    <n v="0.48"/>
  </r>
  <r>
    <n v="1355"/>
    <s v="CA-2014-162978"/>
    <x v="3"/>
    <x v="464"/>
    <d v="2014-05-10T00:00:00"/>
    <s v="Standard Class"/>
    <s v="LW-16990"/>
    <s v="Lindsay Williams"/>
    <x v="1"/>
    <s v="United States"/>
    <x v="8"/>
    <x v="1"/>
    <n v="94109"/>
    <x v="1"/>
    <s v="FUR-TA-10003473"/>
    <x v="0"/>
    <x v="3"/>
    <s v="Bretford Rectangular Conference Table Tops"/>
    <n v="300.904"/>
    <n v="1"/>
    <n v="0.2"/>
    <n v="11.283900000000017"/>
    <n v="3.7500000000000054E-2"/>
  </r>
  <r>
    <n v="1356"/>
    <s v="US-2011-160444"/>
    <x v="2"/>
    <x v="260"/>
    <d v="2011-07-05T00:00:00"/>
    <s v="Same Day"/>
    <s v="DC-12850"/>
    <s v="Dan Campbell"/>
    <x v="0"/>
    <s v="United States"/>
    <x v="12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n v="-0.20000000000000009"/>
  </r>
  <r>
    <n v="1357"/>
    <s v="US-2011-160444"/>
    <x v="2"/>
    <x v="260"/>
    <d v="2011-07-05T00:00:00"/>
    <s v="Same Day"/>
    <s v="DC-12850"/>
    <s v="Dan Campbell"/>
    <x v="0"/>
    <s v="United States"/>
    <x v="12"/>
    <x v="5"/>
    <n v="77036"/>
    <x v="2"/>
    <s v="OFF-ST-10000563"/>
    <x v="1"/>
    <x v="4"/>
    <s v="Fellowes Bankers Box Stor/Drawer Steel Plus"/>
    <n v="281.42400000000004"/>
    <n v="11"/>
    <n v="0.2"/>
    <n v="-35.178000000000004"/>
    <n v="-0.125"/>
  </r>
  <r>
    <n v="1358"/>
    <s v="CA-2013-145247"/>
    <x v="0"/>
    <x v="465"/>
    <d v="2013-05-08T00:00:00"/>
    <s v="First Class"/>
    <s v="ND-18370"/>
    <s v="Natalie DeCherney"/>
    <x v="0"/>
    <s v="United States"/>
    <x v="103"/>
    <x v="0"/>
    <n v="40214"/>
    <x v="0"/>
    <s v="OFF-PA-10003641"/>
    <x v="1"/>
    <x v="10"/>
    <s v="Xerox 1909"/>
    <n v="79.14"/>
    <n v="3"/>
    <n v="0"/>
    <n v="36.404399999999995"/>
    <n v="0.45999999999999996"/>
  </r>
  <r>
    <n v="1359"/>
    <s v="CA-2014-160045"/>
    <x v="3"/>
    <x v="466"/>
    <d v="2014-04-28T00:00:00"/>
    <s v="First Class"/>
    <s v="LB-16735"/>
    <s v="Larry Blacks"/>
    <x v="0"/>
    <s v="United States"/>
    <x v="5"/>
    <x v="5"/>
    <n v="76106"/>
    <x v="2"/>
    <s v="FUR-FU-10000010"/>
    <x v="0"/>
    <x v="5"/>
    <s v="DAX Value U-Channel Document Frames, Easel Back"/>
    <n v="1.988"/>
    <n v="1"/>
    <n v="0.6"/>
    <n v="-1.4413"/>
    <n v="-0.72499999999999998"/>
  </r>
  <r>
    <n v="1360"/>
    <s v="US-2011-151925"/>
    <x v="2"/>
    <x v="467"/>
    <d v="2011-10-01T00:00:00"/>
    <s v="Second Class"/>
    <s v="KT-16465"/>
    <s v="Kean Takahito"/>
    <x v="0"/>
    <s v="United States"/>
    <x v="1"/>
    <x v="1"/>
    <n v="90049"/>
    <x v="1"/>
    <s v="FUR-CH-10002961"/>
    <x v="0"/>
    <x v="1"/>
    <s v="Leather Task Chair, Black"/>
    <n v="145.56800000000001"/>
    <n v="2"/>
    <n v="0.2"/>
    <n v="0"/>
    <n v="0"/>
  </r>
  <r>
    <n v="1361"/>
    <s v="CA-2014-125199"/>
    <x v="3"/>
    <x v="15"/>
    <d v="2014-10-26T00:00:00"/>
    <s v="Standard Class"/>
    <s v="HM-14860"/>
    <s v="Harry Marie"/>
    <x v="1"/>
    <s v="United States"/>
    <x v="10"/>
    <x v="9"/>
    <n v="19120"/>
    <x v="3"/>
    <s v="OFF-AR-10002956"/>
    <x v="1"/>
    <x v="6"/>
    <s v="Boston 16801 Nautilus Battery Pencil Sharpener"/>
    <n v="123.256"/>
    <n v="7"/>
    <n v="0.2"/>
    <n v="9.2441999999999993"/>
    <n v="7.4999999999999997E-2"/>
  </r>
  <r>
    <n v="1362"/>
    <s v="CA-2014-125199"/>
    <x v="3"/>
    <x v="15"/>
    <d v="2014-10-26T00:00:00"/>
    <s v="Standard Class"/>
    <s v="HM-14860"/>
    <s v="Harry Marie"/>
    <x v="1"/>
    <s v="United States"/>
    <x v="10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n v="0.31249999999999994"/>
  </r>
  <r>
    <n v="1363"/>
    <s v="CA-2014-125199"/>
    <x v="3"/>
    <x v="15"/>
    <d v="2014-10-26T00:00:00"/>
    <s v="Standard Class"/>
    <s v="HM-14860"/>
    <s v="Harry Marie"/>
    <x v="1"/>
    <s v="United States"/>
    <x v="10"/>
    <x v="9"/>
    <n v="19120"/>
    <x v="3"/>
    <s v="TEC-PH-10001336"/>
    <x v="2"/>
    <x v="7"/>
    <s v="Digium D40 VoIP phone"/>
    <n v="309.57600000000002"/>
    <n v="4"/>
    <n v="0.4"/>
    <n v="-56.755600000000015"/>
    <n v="-0.18333333333333338"/>
  </r>
  <r>
    <n v="1364"/>
    <s v="US-2014-155425"/>
    <x v="3"/>
    <x v="468"/>
    <d v="2014-11-12T00:00:00"/>
    <s v="First Class"/>
    <s v="AB-10600"/>
    <s v="Ann Blume"/>
    <x v="1"/>
    <s v="United States"/>
    <x v="93"/>
    <x v="16"/>
    <n v="85705"/>
    <x v="1"/>
    <s v="OFF-BI-10001036"/>
    <x v="1"/>
    <x v="8"/>
    <s v="Cardinal EasyOpen D-Ring Binders"/>
    <n v="38.388000000000005"/>
    <n v="14"/>
    <n v="0.7"/>
    <n v="-25.591999999999999"/>
    <n v="-0.66666666666666652"/>
  </r>
  <r>
    <n v="1365"/>
    <s v="US-2014-155425"/>
    <x v="3"/>
    <x v="468"/>
    <d v="2014-11-12T00:00:00"/>
    <s v="First Class"/>
    <s v="AB-10600"/>
    <s v="Ann Blume"/>
    <x v="1"/>
    <s v="United States"/>
    <x v="93"/>
    <x v="16"/>
    <n v="85705"/>
    <x v="1"/>
    <s v="TEC-MA-10003183"/>
    <x v="2"/>
    <x v="15"/>
    <s v="DYMO CardScan Personal V9 Business Card Scanner"/>
    <n v="95.994000000000014"/>
    <n v="2"/>
    <n v="0.7"/>
    <n v="-63.995999999999981"/>
    <n v="-0.66666666666666641"/>
  </r>
  <r>
    <n v="1366"/>
    <s v="US-2014-155425"/>
    <x v="3"/>
    <x v="468"/>
    <d v="2014-11-12T00:00:00"/>
    <s v="First Class"/>
    <s v="AB-10600"/>
    <s v="Ann Blume"/>
    <x v="1"/>
    <s v="United States"/>
    <x v="93"/>
    <x v="16"/>
    <n v="85705"/>
    <x v="1"/>
    <s v="TEC-AC-10001314"/>
    <x v="2"/>
    <x v="11"/>
    <s v="Case Logic 2.4GHz Wireless Keyboard"/>
    <n v="239.95200000000003"/>
    <n v="6"/>
    <n v="0.2"/>
    <n v="-35.992800000000038"/>
    <n v="-0.15000000000000013"/>
  </r>
  <r>
    <n v="1367"/>
    <s v="US-2014-155425"/>
    <x v="3"/>
    <x v="468"/>
    <d v="2014-11-12T00:00:00"/>
    <s v="First Class"/>
    <s v="AB-10600"/>
    <s v="Ann Blume"/>
    <x v="1"/>
    <s v="United States"/>
    <x v="93"/>
    <x v="16"/>
    <n v="85705"/>
    <x v="1"/>
    <s v="TEC-PH-10002563"/>
    <x v="2"/>
    <x v="7"/>
    <s v="Adtran 1202752G1"/>
    <n v="201.584"/>
    <n v="2"/>
    <n v="0.2"/>
    <n v="15.118800000000007"/>
    <n v="7.5000000000000039E-2"/>
  </r>
  <r>
    <n v="1368"/>
    <s v="US-2014-155425"/>
    <x v="3"/>
    <x v="468"/>
    <d v="2014-11-12T00:00:00"/>
    <s v="First Class"/>
    <s v="AB-10600"/>
    <s v="Ann Blume"/>
    <x v="1"/>
    <s v="United States"/>
    <x v="93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n v="-0.16250000000000014"/>
  </r>
  <r>
    <n v="1369"/>
    <s v="CA-2014-133249"/>
    <x v="3"/>
    <x v="141"/>
    <d v="2014-07-12T00:00:00"/>
    <s v="First Class"/>
    <s v="SZ-20035"/>
    <s v="Sam Zeldin"/>
    <x v="2"/>
    <s v="United States"/>
    <x v="211"/>
    <x v="1"/>
    <n v="90660"/>
    <x v="1"/>
    <s v="FUR-FU-10001588"/>
    <x v="0"/>
    <x v="5"/>
    <s v="Deflect-o SuperTray Unbreakable Stackable Tray, Letter, Black"/>
    <n v="145.9"/>
    <n v="5"/>
    <n v="0"/>
    <n v="62.736999999999995"/>
    <n v="0.42999999999999994"/>
  </r>
  <r>
    <n v="1370"/>
    <s v="US-2012-103471"/>
    <x v="1"/>
    <x v="100"/>
    <d v="2012-12-28T00:00:00"/>
    <s v="Standard Class"/>
    <s v="JR-15670"/>
    <s v="Jim Radford"/>
    <x v="0"/>
    <s v="United States"/>
    <x v="77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n v="-1.3333333333333335"/>
  </r>
  <r>
    <n v="1371"/>
    <s v="US-2012-103471"/>
    <x v="1"/>
    <x v="100"/>
    <d v="2012-12-28T00:00:00"/>
    <s v="Standard Class"/>
    <s v="JR-15670"/>
    <s v="Jim Radford"/>
    <x v="0"/>
    <s v="United States"/>
    <x v="77"/>
    <x v="22"/>
    <n v="80906"/>
    <x v="1"/>
    <s v="OFF-AR-10003405"/>
    <x v="1"/>
    <x v="6"/>
    <s v="Dixon My First Ticonderoga Pencil, #2"/>
    <n v="14.04"/>
    <n v="3"/>
    <n v="0.2"/>
    <n v="1.5794999999999986"/>
    <n v="0.11249999999999991"/>
  </r>
  <r>
    <n v="1372"/>
    <s v="CA-2014-136672"/>
    <x v="3"/>
    <x v="469"/>
    <d v="2014-03-13T00:00:00"/>
    <s v="Standard Class"/>
    <s v="MG-17890"/>
    <s v="Michael Granlund"/>
    <x v="2"/>
    <s v="United States"/>
    <x v="183"/>
    <x v="39"/>
    <n v="20735"/>
    <x v="3"/>
    <s v="TEC-AC-10004510"/>
    <x v="2"/>
    <x v="11"/>
    <s v="Logitech Desktop MK120 Mouse and keyboard Combo"/>
    <n v="49.08"/>
    <n v="3"/>
    <n v="0"/>
    <n v="4.9079999999999977"/>
    <n v="9.999999999999995E-2"/>
  </r>
  <r>
    <n v="1373"/>
    <s v="US-2011-157021"/>
    <x v="2"/>
    <x v="470"/>
    <d v="2011-04-06T00:00:00"/>
    <s v="Second Class"/>
    <s v="KM-16720"/>
    <s v="Kunst Miller"/>
    <x v="0"/>
    <s v="United States"/>
    <x v="132"/>
    <x v="1"/>
    <n v="94591"/>
    <x v="1"/>
    <s v="OFF-LA-10002312"/>
    <x v="1"/>
    <x v="2"/>
    <s v="Avery 490"/>
    <n v="29.6"/>
    <n v="2"/>
    <n v="0"/>
    <n v="14.8"/>
    <n v="0.5"/>
  </r>
  <r>
    <n v="1374"/>
    <s v="US-2011-157021"/>
    <x v="2"/>
    <x v="470"/>
    <d v="2011-04-06T00:00:00"/>
    <s v="Second Class"/>
    <s v="KM-16720"/>
    <s v="Kunst Miller"/>
    <x v="0"/>
    <s v="United States"/>
    <x v="132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n v="0.32499999999999996"/>
  </r>
  <r>
    <n v="1375"/>
    <s v="CA-2012-120362"/>
    <x v="1"/>
    <x v="471"/>
    <d v="2012-09-19T00:00:00"/>
    <s v="Standard Class"/>
    <s v="CA-12265"/>
    <s v="Christina Anderson"/>
    <x v="0"/>
    <s v="United States"/>
    <x v="212"/>
    <x v="7"/>
    <n v="84604"/>
    <x v="1"/>
    <s v="FUR-TA-10003008"/>
    <x v="0"/>
    <x v="3"/>
    <s v="Lesro Round Back Collection Coffee Table, End Table"/>
    <n v="912.75"/>
    <n v="5"/>
    <n v="0"/>
    <n v="118.65750000000006"/>
    <n v="0.13000000000000006"/>
  </r>
  <r>
    <n v="1376"/>
    <s v="CA-2011-126361"/>
    <x v="2"/>
    <x v="472"/>
    <d v="2011-08-09T00:00:00"/>
    <s v="Second Class"/>
    <s v="VD-21670"/>
    <s v="Valerie Dominguez"/>
    <x v="0"/>
    <s v="United States"/>
    <x v="213"/>
    <x v="7"/>
    <n v="84062"/>
    <x v="1"/>
    <s v="OFF-AP-10003590"/>
    <x v="1"/>
    <x v="9"/>
    <s v="Hoover WindTunnel Plus Canister Vacuum"/>
    <n v="1089.75"/>
    <n v="3"/>
    <n v="0"/>
    <n v="305.13000000000011"/>
    <n v="0.28000000000000008"/>
  </r>
  <r>
    <n v="1377"/>
    <s v="CA-2011-126361"/>
    <x v="2"/>
    <x v="472"/>
    <d v="2011-08-09T00:00:00"/>
    <s v="Second Class"/>
    <s v="VD-21670"/>
    <s v="Valerie Dominguez"/>
    <x v="0"/>
    <s v="United States"/>
    <x v="213"/>
    <x v="7"/>
    <n v="84062"/>
    <x v="1"/>
    <s v="OFF-PA-10000806"/>
    <x v="1"/>
    <x v="10"/>
    <s v="Xerox 1934"/>
    <n v="447.84"/>
    <n v="8"/>
    <n v="0"/>
    <n v="219.44159999999999"/>
    <n v="0.49"/>
  </r>
  <r>
    <n v="1378"/>
    <s v="CA-2011-126361"/>
    <x v="2"/>
    <x v="472"/>
    <d v="2011-08-09T00:00:00"/>
    <s v="Second Class"/>
    <s v="VD-21670"/>
    <s v="Valerie Dominguez"/>
    <x v="0"/>
    <s v="United States"/>
    <x v="213"/>
    <x v="7"/>
    <n v="84062"/>
    <x v="1"/>
    <s v="OFF-AR-10000896"/>
    <x v="1"/>
    <x v="6"/>
    <s v="Newell 329"/>
    <n v="16.399999999999999"/>
    <n v="5"/>
    <n v="0"/>
    <n v="4.2639999999999993"/>
    <n v="0.26"/>
  </r>
  <r>
    <n v="1379"/>
    <s v="CA-2011-126361"/>
    <x v="2"/>
    <x v="472"/>
    <d v="2011-08-09T00:00:00"/>
    <s v="Second Class"/>
    <s v="VD-21670"/>
    <s v="Valerie Dominguez"/>
    <x v="0"/>
    <s v="United States"/>
    <x v="213"/>
    <x v="7"/>
    <n v="84062"/>
    <x v="1"/>
    <s v="TEC-PH-10002310"/>
    <x v="2"/>
    <x v="7"/>
    <s v="Panasonic KX T7731-B Digital phone"/>
    <n v="399.96000000000004"/>
    <n v="5"/>
    <n v="0.2"/>
    <n v="34.996499999999969"/>
    <n v="8.7499999999999911E-2"/>
  </r>
  <r>
    <n v="1380"/>
    <s v="CA-2011-126361"/>
    <x v="2"/>
    <x v="472"/>
    <d v="2011-08-09T00:00:00"/>
    <s v="Second Class"/>
    <s v="VD-21670"/>
    <s v="Valerie Dominguez"/>
    <x v="0"/>
    <s v="United States"/>
    <x v="213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n v="4.9999999999999954E-2"/>
  </r>
  <r>
    <n v="1381"/>
    <s v="CA-2011-126361"/>
    <x v="2"/>
    <x v="472"/>
    <d v="2011-08-09T00:00:00"/>
    <s v="Second Class"/>
    <s v="VD-21670"/>
    <s v="Valerie Dominguez"/>
    <x v="0"/>
    <s v="United States"/>
    <x v="213"/>
    <x v="7"/>
    <n v="84062"/>
    <x v="1"/>
    <s v="OFF-BI-10002852"/>
    <x v="1"/>
    <x v="8"/>
    <s v="Ibico Standard Transparent Covers"/>
    <n v="13.184000000000001"/>
    <n v="1"/>
    <n v="0.2"/>
    <n v="4.7792000000000003"/>
    <n v="0.36249999999999999"/>
  </r>
  <r>
    <n v="1382"/>
    <s v="US-2013-100566"/>
    <x v="0"/>
    <x v="323"/>
    <d v="2013-09-10T00:00:00"/>
    <s v="Standard Class"/>
    <s v="JK-16120"/>
    <s v="Julie Kriz"/>
    <x v="2"/>
    <s v="United States"/>
    <x v="34"/>
    <x v="10"/>
    <n v="60505"/>
    <x v="2"/>
    <s v="FUR-FU-10003394"/>
    <x v="0"/>
    <x v="5"/>
    <s v="Tenex &quot;The Solids&quot; Textured Chair Mats"/>
    <n v="83.951999999999998"/>
    <n v="3"/>
    <n v="0.6"/>
    <n v="-90.24839999999999"/>
    <n v="-1.075"/>
  </r>
  <r>
    <n v="1383"/>
    <s v="US-2013-108504"/>
    <x v="0"/>
    <x v="473"/>
    <d v="2013-02-05T00:00:00"/>
    <s v="Same Day"/>
    <s v="PP-18955"/>
    <s v="Paul Prost"/>
    <x v="2"/>
    <s v="United States"/>
    <x v="214"/>
    <x v="32"/>
    <n v="30080"/>
    <x v="0"/>
    <s v="OFF-ST-10002344"/>
    <x v="1"/>
    <x v="4"/>
    <s v="Carina 42&quot;Hx23 3/4&quot;W Media Storage Unit"/>
    <n v="80.98"/>
    <n v="1"/>
    <n v="0"/>
    <n v="1.6196000000000055"/>
    <n v="2.0000000000000066E-2"/>
  </r>
  <r>
    <n v="1384"/>
    <s v="US-2013-108504"/>
    <x v="0"/>
    <x v="473"/>
    <d v="2013-02-05T00:00:00"/>
    <s v="Same Day"/>
    <s v="PP-18955"/>
    <s v="Paul Prost"/>
    <x v="2"/>
    <s v="United States"/>
    <x v="214"/>
    <x v="32"/>
    <n v="30080"/>
    <x v="0"/>
    <s v="OFF-PA-10001289"/>
    <x v="1"/>
    <x v="10"/>
    <s v="White Computer Printout Paper by Universal"/>
    <n v="348.84"/>
    <n v="9"/>
    <n v="0"/>
    <n v="170.9316"/>
    <n v="0.49000000000000005"/>
  </r>
  <r>
    <n v="1385"/>
    <s v="US-2013-108504"/>
    <x v="0"/>
    <x v="473"/>
    <d v="2013-02-05T00:00:00"/>
    <s v="Same Day"/>
    <s v="PP-18955"/>
    <s v="Paul Prost"/>
    <x v="2"/>
    <s v="United States"/>
    <x v="214"/>
    <x v="32"/>
    <n v="30080"/>
    <x v="0"/>
    <s v="OFF-FA-10000053"/>
    <x v="1"/>
    <x v="13"/>
    <s v="Revere Boxed Rubber Bands by Revere"/>
    <n v="9.4499999999999993"/>
    <n v="5"/>
    <n v="0"/>
    <n v="0.18900000000000028"/>
    <n v="2.0000000000000032E-2"/>
  </r>
  <r>
    <n v="1386"/>
    <s v="US-2013-108504"/>
    <x v="0"/>
    <x v="473"/>
    <d v="2013-02-05T00:00:00"/>
    <s v="Same Day"/>
    <s v="PP-18955"/>
    <s v="Paul Prost"/>
    <x v="2"/>
    <s v="United States"/>
    <x v="214"/>
    <x v="32"/>
    <n v="30080"/>
    <x v="0"/>
    <s v="FUR-FU-10004091"/>
    <x v="0"/>
    <x v="5"/>
    <s v="Eldon 200 Class Desk Accessories, Black"/>
    <n v="18.84"/>
    <n v="3"/>
    <n v="0"/>
    <n v="7.1592000000000002"/>
    <n v="0.38"/>
  </r>
  <r>
    <n v="1387"/>
    <s v="US-2013-108504"/>
    <x v="0"/>
    <x v="473"/>
    <d v="2013-02-05T00:00:00"/>
    <s v="Same Day"/>
    <s v="PP-18955"/>
    <s v="Paul Prost"/>
    <x v="2"/>
    <s v="United States"/>
    <x v="214"/>
    <x v="32"/>
    <n v="30080"/>
    <x v="0"/>
    <s v="FUR-BO-10004015"/>
    <x v="0"/>
    <x v="0"/>
    <s v="Bush Andora Bookcase, Maple/Graphite Gray Finish"/>
    <n v="239.98"/>
    <n v="2"/>
    <n v="0"/>
    <n v="52.795599999999979"/>
    <n v="0.21999999999999992"/>
  </r>
  <r>
    <n v="1388"/>
    <s v="US-2013-108504"/>
    <x v="0"/>
    <x v="473"/>
    <d v="2013-02-05T00:00:00"/>
    <s v="Same Day"/>
    <s v="PP-18955"/>
    <s v="Paul Prost"/>
    <x v="2"/>
    <s v="United States"/>
    <x v="214"/>
    <x v="32"/>
    <n v="30080"/>
    <x v="0"/>
    <s v="OFF-EN-10003001"/>
    <x v="1"/>
    <x v="12"/>
    <s v="Ames Color-File Green Diamond Border X-ray Mailers"/>
    <n v="167.96"/>
    <n v="2"/>
    <n v="0"/>
    <n v="78.941199999999995"/>
    <n v="0.47"/>
  </r>
  <r>
    <n v="1389"/>
    <s v="US-2013-108504"/>
    <x v="0"/>
    <x v="473"/>
    <d v="2013-02-05T00:00:00"/>
    <s v="Same Day"/>
    <s v="PP-18955"/>
    <s v="Paul Prost"/>
    <x v="2"/>
    <s v="United States"/>
    <x v="214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n v="0.27"/>
  </r>
  <r>
    <n v="1390"/>
    <s v="US-2013-108504"/>
    <x v="0"/>
    <x v="473"/>
    <d v="2013-02-05T00:00:00"/>
    <s v="Same Day"/>
    <s v="PP-18955"/>
    <s v="Paul Prost"/>
    <x v="2"/>
    <s v="United States"/>
    <x v="214"/>
    <x v="32"/>
    <n v="30080"/>
    <x v="0"/>
    <s v="TEC-PH-10003645"/>
    <x v="2"/>
    <x v="7"/>
    <s v="Aastra 57i VoIP phone"/>
    <n v="484.83000000000004"/>
    <n v="3"/>
    <n v="0"/>
    <n v="126.05580000000002"/>
    <n v="0.26"/>
  </r>
  <r>
    <n v="1391"/>
    <s v="US-2013-108504"/>
    <x v="0"/>
    <x v="473"/>
    <d v="2013-02-05T00:00:00"/>
    <s v="Same Day"/>
    <s v="PP-18955"/>
    <s v="Paul Prost"/>
    <x v="2"/>
    <s v="United States"/>
    <x v="214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n v="0.49000000000000005"/>
  </r>
  <r>
    <n v="1392"/>
    <s v="US-2013-108504"/>
    <x v="0"/>
    <x v="473"/>
    <d v="2013-02-05T00:00:00"/>
    <s v="Same Day"/>
    <s v="PP-18955"/>
    <s v="Paul Prost"/>
    <x v="2"/>
    <s v="United States"/>
    <x v="214"/>
    <x v="32"/>
    <n v="30080"/>
    <x v="0"/>
    <s v="OFF-ST-10004804"/>
    <x v="1"/>
    <x v="4"/>
    <s v="Belkin 19&quot; Vented Equipment Shelf, Black"/>
    <n v="154.44"/>
    <n v="3"/>
    <n v="0"/>
    <n v="1.5444000000000031"/>
    <n v="1.0000000000000021E-2"/>
  </r>
  <r>
    <n v="1393"/>
    <s v="US-2013-108504"/>
    <x v="0"/>
    <x v="473"/>
    <d v="2013-02-05T00:00:00"/>
    <s v="Same Day"/>
    <s v="PP-18955"/>
    <s v="Paul Prost"/>
    <x v="2"/>
    <s v="United States"/>
    <x v="214"/>
    <x v="32"/>
    <n v="30080"/>
    <x v="0"/>
    <s v="OFF-PA-10003892"/>
    <x v="1"/>
    <x v="10"/>
    <s v="Xerox 1943"/>
    <n v="342.37"/>
    <n v="7"/>
    <n v="0"/>
    <n v="160.91389999999998"/>
    <n v="0.47"/>
  </r>
  <r>
    <n v="1394"/>
    <s v="CA-2014-124828"/>
    <x v="3"/>
    <x v="445"/>
    <d v="2014-07-05T00:00:00"/>
    <s v="First Class"/>
    <s v="YS-21880"/>
    <s v="Yana Sorensen"/>
    <x v="1"/>
    <s v="United States"/>
    <x v="140"/>
    <x v="3"/>
    <n v="27217"/>
    <x v="0"/>
    <s v="OFF-AR-10003514"/>
    <x v="1"/>
    <x v="6"/>
    <s v="4009 Highlighters by Sanford"/>
    <n v="9.5519999999999996"/>
    <n v="3"/>
    <n v="0.2"/>
    <n v="1.5521999999999991"/>
    <n v="0.16249999999999992"/>
  </r>
  <r>
    <n v="1395"/>
    <s v="US-2014-117247"/>
    <x v="3"/>
    <x v="449"/>
    <d v="2014-10-15T00:00:00"/>
    <s v="Standard Class"/>
    <s v="CK-12760"/>
    <s v="Cyma Kinney"/>
    <x v="1"/>
    <s v="United States"/>
    <x v="34"/>
    <x v="10"/>
    <n v="60505"/>
    <x v="2"/>
    <s v="FUR-TA-10002958"/>
    <x v="0"/>
    <x v="3"/>
    <s v="Bevis Oval Conference Table, Walnut"/>
    <n v="652.45000000000005"/>
    <n v="5"/>
    <n v="0.5"/>
    <n v="-430.61700000000019"/>
    <n v="-0.66000000000000025"/>
  </r>
  <r>
    <n v="1396"/>
    <s v="US-2014-117247"/>
    <x v="3"/>
    <x v="449"/>
    <d v="2014-10-15T00:00:00"/>
    <s v="Standard Class"/>
    <s v="CK-12760"/>
    <s v="Cyma Kinney"/>
    <x v="1"/>
    <s v="United States"/>
    <x v="34"/>
    <x v="10"/>
    <n v="60505"/>
    <x v="2"/>
    <s v="FUR-TA-10001676"/>
    <x v="0"/>
    <x v="3"/>
    <s v="Hon 61000 Series Interactive Training Tables"/>
    <n v="66.644999999999996"/>
    <n v="3"/>
    <n v="0.5"/>
    <n v="-42.652799999999999"/>
    <n v="-0.64"/>
  </r>
  <r>
    <n v="1397"/>
    <s v="CA-2013-124485"/>
    <x v="0"/>
    <x v="390"/>
    <d v="2013-11-27T00:00:00"/>
    <s v="First Class"/>
    <s v="NC-18340"/>
    <s v="Nat Carroll"/>
    <x v="0"/>
    <s v="United States"/>
    <x v="20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n v="0.34999999999999992"/>
  </r>
  <r>
    <n v="1398"/>
    <s v="CA-2013-124485"/>
    <x v="0"/>
    <x v="390"/>
    <d v="2013-11-27T00:00:00"/>
    <s v="First Class"/>
    <s v="NC-18340"/>
    <s v="Nat Carroll"/>
    <x v="0"/>
    <s v="United States"/>
    <x v="20"/>
    <x v="15"/>
    <n v="10035"/>
    <x v="3"/>
    <s v="OFF-PA-10004971"/>
    <x v="1"/>
    <x v="10"/>
    <s v="Xerox 196"/>
    <n v="11.56"/>
    <n v="2"/>
    <n v="0"/>
    <n v="5.6644000000000005"/>
    <n v="0.49000000000000005"/>
  </r>
  <r>
    <n v="1399"/>
    <s v="CA-2013-124485"/>
    <x v="0"/>
    <x v="390"/>
    <d v="2013-11-27T00:00:00"/>
    <s v="First Class"/>
    <s v="NC-18340"/>
    <s v="Nat Carroll"/>
    <x v="0"/>
    <s v="United States"/>
    <x v="20"/>
    <x v="15"/>
    <n v="10035"/>
    <x v="3"/>
    <s v="TEC-AC-10002323"/>
    <x v="2"/>
    <x v="11"/>
    <s v="SanDisk Ultra 32 GB MicroSDHC Class 10 Memory Card"/>
    <n v="88.4"/>
    <n v="4"/>
    <n v="0"/>
    <n v="11.492000000000004"/>
    <n v="0.13000000000000003"/>
  </r>
  <r>
    <n v="1400"/>
    <s v="CA-2013-124485"/>
    <x v="0"/>
    <x v="390"/>
    <d v="2013-11-27T00:00:00"/>
    <s v="First Class"/>
    <s v="NC-18340"/>
    <s v="Nat Carroll"/>
    <x v="0"/>
    <s v="United States"/>
    <x v="20"/>
    <x v="15"/>
    <n v="10035"/>
    <x v="3"/>
    <s v="OFF-PA-10004888"/>
    <x v="1"/>
    <x v="10"/>
    <s v="Xerox 217"/>
    <n v="6.48"/>
    <n v="1"/>
    <n v="0"/>
    <n v="3.1104000000000003"/>
    <n v="0.48000000000000004"/>
  </r>
  <r>
    <n v="1401"/>
    <s v="CA-2013-159212"/>
    <x v="0"/>
    <x v="474"/>
    <d v="2013-11-06T00:00:00"/>
    <s v="Standard Class"/>
    <s v="KM-16375"/>
    <s v="Katherine Murray"/>
    <x v="2"/>
    <s v="United States"/>
    <x v="127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n v="0.28000000000000003"/>
  </r>
  <r>
    <n v="1402"/>
    <s v="CA-2013-159212"/>
    <x v="0"/>
    <x v="474"/>
    <d v="2013-11-06T00:00:00"/>
    <s v="Standard Class"/>
    <s v="KM-16375"/>
    <s v="Katherine Murray"/>
    <x v="2"/>
    <s v="United States"/>
    <x v="127"/>
    <x v="17"/>
    <n v="24153"/>
    <x v="0"/>
    <s v="OFF-EN-10002230"/>
    <x v="1"/>
    <x v="12"/>
    <s v="Airmail Envelopes"/>
    <n v="251.79000000000002"/>
    <n v="3"/>
    <n v="0"/>
    <n v="118.34129999999999"/>
    <n v="0.46999999999999992"/>
  </r>
  <r>
    <n v="1403"/>
    <s v="US-2013-161396"/>
    <x v="0"/>
    <x v="475"/>
    <d v="2013-04-26T00:00:00"/>
    <s v="Standard Class"/>
    <s v="GM-14455"/>
    <s v="Gary Mitchum"/>
    <x v="2"/>
    <s v="United States"/>
    <x v="38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n v="-0.28333333333333327"/>
  </r>
  <r>
    <n v="1404"/>
    <s v="US-2013-161396"/>
    <x v="0"/>
    <x v="475"/>
    <d v="2013-04-26T00:00:00"/>
    <s v="Standard Class"/>
    <s v="GM-14455"/>
    <s v="Gary Mitchum"/>
    <x v="2"/>
    <s v="United States"/>
    <x v="38"/>
    <x v="24"/>
    <n v="43229"/>
    <x v="3"/>
    <s v="OFF-PA-10000418"/>
    <x v="1"/>
    <x v="10"/>
    <s v="Xerox 189"/>
    <n v="419.4"/>
    <n v="5"/>
    <n v="0.2"/>
    <n v="146.79"/>
    <n v="0.35"/>
  </r>
  <r>
    <n v="1405"/>
    <s v="US-2011-118486"/>
    <x v="2"/>
    <x v="322"/>
    <d v="2011-04-08T00:00:00"/>
    <s v="First Class"/>
    <s v="SD-20485"/>
    <s v="Shirley Daniels"/>
    <x v="2"/>
    <s v="United States"/>
    <x v="10"/>
    <x v="9"/>
    <n v="19143"/>
    <x v="3"/>
    <s v="OFF-SU-10004498"/>
    <x v="1"/>
    <x v="14"/>
    <s v="Martin-Yale Premier Letter Opener"/>
    <n v="10.304000000000002"/>
    <n v="1"/>
    <n v="0.2"/>
    <n v="-2.1896000000000004"/>
    <n v="-0.21249999999999999"/>
  </r>
  <r>
    <n v="1406"/>
    <s v="US-2011-118486"/>
    <x v="2"/>
    <x v="322"/>
    <d v="2011-04-08T00:00:00"/>
    <s v="First Class"/>
    <s v="SD-20485"/>
    <s v="Shirley Daniels"/>
    <x v="2"/>
    <s v="United States"/>
    <x v="10"/>
    <x v="9"/>
    <n v="19143"/>
    <x v="3"/>
    <s v="FUR-TA-10001039"/>
    <x v="0"/>
    <x v="3"/>
    <s v="KI Adjustable-Height Table"/>
    <n v="154.76400000000001"/>
    <n v="3"/>
    <n v="0.4"/>
    <n v="-36.11160000000001"/>
    <n v="-0.23333333333333339"/>
  </r>
  <r>
    <n v="1407"/>
    <s v="US-2011-118486"/>
    <x v="2"/>
    <x v="322"/>
    <d v="2011-04-08T00:00:00"/>
    <s v="First Class"/>
    <s v="SD-20485"/>
    <s v="Shirley Daniels"/>
    <x v="2"/>
    <s v="United States"/>
    <x v="10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n v="0.18749999999999994"/>
  </r>
  <r>
    <n v="1408"/>
    <s v="CA-2013-130407"/>
    <x v="0"/>
    <x v="476"/>
    <d v="2013-09-07T00:00:00"/>
    <s v="Standard Class"/>
    <s v="KD-16270"/>
    <s v="Karen Daniels"/>
    <x v="0"/>
    <s v="United States"/>
    <x v="20"/>
    <x v="15"/>
    <n v="10024"/>
    <x v="3"/>
    <s v="OFF-AR-10002240"/>
    <x v="1"/>
    <x v="6"/>
    <s v="Panasonic KP-150 Electric Pencil Sharpener"/>
    <n v="75.48"/>
    <n v="2"/>
    <n v="0"/>
    <n v="19.6248"/>
    <n v="0.26"/>
  </r>
  <r>
    <n v="1409"/>
    <s v="CA-2013-130407"/>
    <x v="0"/>
    <x v="476"/>
    <d v="2013-09-07T00:00:00"/>
    <s v="Standard Class"/>
    <s v="KD-16270"/>
    <s v="Karen Daniels"/>
    <x v="0"/>
    <s v="United States"/>
    <x v="20"/>
    <x v="15"/>
    <n v="10024"/>
    <x v="3"/>
    <s v="FUR-FU-10001967"/>
    <x v="0"/>
    <x v="5"/>
    <s v="Telescoping Adjustable Floor Lamp"/>
    <n v="39.979999999999997"/>
    <n v="2"/>
    <n v="0"/>
    <n v="9.9949999999999974"/>
    <n v="0.24999999999999994"/>
  </r>
  <r>
    <n v="1410"/>
    <s v="US-2013-122245"/>
    <x v="0"/>
    <x v="477"/>
    <d v="2013-10-01T00:00:00"/>
    <s v="Standard Class"/>
    <s v="AB-10105"/>
    <s v="Adrian Barton"/>
    <x v="0"/>
    <s v="United States"/>
    <x v="42"/>
    <x v="16"/>
    <n v="85023"/>
    <x v="1"/>
    <s v="FUR-TA-10002356"/>
    <x v="0"/>
    <x v="3"/>
    <s v="Bevis Boat-Shaped Conference Table"/>
    <n v="393.16500000000002"/>
    <n v="3"/>
    <n v="0.5"/>
    <n v="-204.44580000000005"/>
    <n v="-0.52000000000000013"/>
  </r>
  <r>
    <n v="1411"/>
    <s v="CA-2014-105144"/>
    <x v="3"/>
    <x v="259"/>
    <d v="2014-11-12T00:00:00"/>
    <s v="Standard Class"/>
    <s v="SZ-20035"/>
    <s v="Sam Zeldin"/>
    <x v="2"/>
    <s v="United States"/>
    <x v="55"/>
    <x v="5"/>
    <n v="75051"/>
    <x v="2"/>
    <s v="OFF-LA-10003923"/>
    <x v="1"/>
    <x v="2"/>
    <s v="Alphabetical Labels for Top Tab Filing"/>
    <n v="23.680000000000003"/>
    <n v="2"/>
    <n v="0.2"/>
    <n v="8.879999999999999"/>
    <n v="0.37499999999999989"/>
  </r>
  <r>
    <n v="1412"/>
    <s v="CA-2013-136329"/>
    <x v="0"/>
    <x v="478"/>
    <d v="2013-07-14T00:00:00"/>
    <s v="Standard Class"/>
    <s v="JD-15895"/>
    <s v="Jonathan Doherty"/>
    <x v="1"/>
    <s v="United States"/>
    <x v="20"/>
    <x v="15"/>
    <n v="10035"/>
    <x v="3"/>
    <s v="FUR-CH-10002335"/>
    <x v="0"/>
    <x v="1"/>
    <s v="Hon GuestStacker Chair"/>
    <n v="408.00599999999997"/>
    <n v="2"/>
    <n v="0.1"/>
    <n v="72.534400000000005"/>
    <n v="0.17777777777777781"/>
  </r>
  <r>
    <n v="1413"/>
    <s v="CA-2013-136329"/>
    <x v="0"/>
    <x v="478"/>
    <d v="2013-07-14T00:00:00"/>
    <s v="Standard Class"/>
    <s v="JD-15895"/>
    <s v="Jonathan Doherty"/>
    <x v="1"/>
    <s v="United States"/>
    <x v="20"/>
    <x v="15"/>
    <n v="10035"/>
    <x v="3"/>
    <s v="FUR-FU-10000723"/>
    <x v="0"/>
    <x v="5"/>
    <s v="Deflect-o EconoMat Studded, No Bevel Mat for Low Pile Carpeting"/>
    <n v="165.28"/>
    <n v="4"/>
    <n v="0"/>
    <n v="14.875200000000007"/>
    <n v="9.0000000000000038E-2"/>
  </r>
  <r>
    <n v="1414"/>
    <s v="CA-2011-146640"/>
    <x v="2"/>
    <x v="479"/>
    <d v="2011-07-05T00:00:00"/>
    <s v="Standard Class"/>
    <s v="HA-14905"/>
    <s v="Helen Abelman"/>
    <x v="0"/>
    <s v="United States"/>
    <x v="20"/>
    <x v="15"/>
    <n v="10024"/>
    <x v="3"/>
    <s v="OFF-BI-10002867"/>
    <x v="1"/>
    <x v="8"/>
    <s v="GBC Recycled Regency Composition Covers"/>
    <n v="334.76800000000003"/>
    <n v="7"/>
    <n v="0.2"/>
    <n v="108.79959999999997"/>
    <n v="0.3249999999999999"/>
  </r>
  <r>
    <n v="1415"/>
    <s v="CA-2014-115994"/>
    <x v="3"/>
    <x v="480"/>
    <d v="2014-02-01T00:00:00"/>
    <s v="Second Class"/>
    <s v="BT-11305"/>
    <s v="Beth Thompson"/>
    <x v="2"/>
    <s v="United States"/>
    <x v="116"/>
    <x v="1"/>
    <n v="92627"/>
    <x v="1"/>
    <s v="TEC-AC-10000580"/>
    <x v="2"/>
    <x v="11"/>
    <s v="Logitech G13 Programmable Gameboard with LCD Display"/>
    <n v="239.96999999999997"/>
    <n v="3"/>
    <n v="0"/>
    <n v="26.39670000000001"/>
    <n v="0.11000000000000006"/>
  </r>
  <r>
    <n v="1416"/>
    <s v="CA-2014-115994"/>
    <x v="3"/>
    <x v="480"/>
    <d v="2014-02-01T00:00:00"/>
    <s v="Second Class"/>
    <s v="BT-11305"/>
    <s v="Beth Thompson"/>
    <x v="2"/>
    <s v="United States"/>
    <x v="116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n v="0.33999999999999986"/>
  </r>
  <r>
    <n v="1417"/>
    <s v="CA-2012-126697"/>
    <x v="1"/>
    <x v="481"/>
    <d v="2012-09-24T00:00:00"/>
    <s v="First Class"/>
    <s v="SV-20815"/>
    <s v="Stuart Van"/>
    <x v="1"/>
    <s v="United States"/>
    <x v="12"/>
    <x v="5"/>
    <n v="77041"/>
    <x v="2"/>
    <s v="TEC-PH-10002922"/>
    <x v="2"/>
    <x v="7"/>
    <s v="ShoreTel ShorePhone IP 230 VoIP phone"/>
    <n v="946.34400000000005"/>
    <n v="7"/>
    <n v="0.2"/>
    <n v="118.29299999999989"/>
    <n v="0.12499999999999988"/>
  </r>
  <r>
    <n v="1418"/>
    <s v="CA-2012-126697"/>
    <x v="1"/>
    <x v="481"/>
    <d v="2012-09-24T00:00:00"/>
    <s v="First Class"/>
    <s v="SV-20815"/>
    <s v="Stuart Van"/>
    <x v="1"/>
    <s v="United States"/>
    <x v="12"/>
    <x v="5"/>
    <n v="77041"/>
    <x v="2"/>
    <s v="TEC-AC-10004353"/>
    <x v="2"/>
    <x v="11"/>
    <s v="Hypercom P1300 Pinpad"/>
    <n v="151.20000000000002"/>
    <n v="3"/>
    <n v="0.2"/>
    <n v="32.130000000000003"/>
    <n v="0.21249999999999999"/>
  </r>
  <r>
    <n v="1419"/>
    <s v="CA-2012-126697"/>
    <x v="1"/>
    <x v="481"/>
    <d v="2012-09-24T00:00:00"/>
    <s v="First Class"/>
    <s v="SV-20815"/>
    <s v="Stuart Van"/>
    <x v="1"/>
    <s v="United States"/>
    <x v="12"/>
    <x v="5"/>
    <n v="77041"/>
    <x v="2"/>
    <s v="FUR-FU-10001706"/>
    <x v="0"/>
    <x v="5"/>
    <s v="Longer-Life Soft White Bulbs"/>
    <n v="4.9280000000000008"/>
    <n v="4"/>
    <n v="0.6"/>
    <n v="-1.4783999999999997"/>
    <n v="-0.29999999999999988"/>
  </r>
  <r>
    <n v="1420"/>
    <s v="CA-2012-124800"/>
    <x v="1"/>
    <x v="120"/>
    <d v="2012-09-30T00:00:00"/>
    <s v="Standard Class"/>
    <s v="RW-19540"/>
    <s v="Rick Wilson"/>
    <x v="1"/>
    <s v="United States"/>
    <x v="123"/>
    <x v="16"/>
    <n v="85204"/>
    <x v="1"/>
    <s v="OFF-PA-10000501"/>
    <x v="1"/>
    <x v="10"/>
    <s v="Petty Cash Envelope"/>
    <n v="86.272000000000006"/>
    <n v="4"/>
    <n v="0.2"/>
    <n v="31.273599999999998"/>
    <n v="0.36249999999999993"/>
  </r>
  <r>
    <n v="1421"/>
    <s v="CA-2012-124800"/>
    <x v="1"/>
    <x v="120"/>
    <d v="2012-09-30T00:00:00"/>
    <s v="Standard Class"/>
    <s v="RW-19540"/>
    <s v="Rick Wilson"/>
    <x v="1"/>
    <s v="United States"/>
    <x v="123"/>
    <x v="16"/>
    <n v="85204"/>
    <x v="1"/>
    <s v="OFF-BI-10000778"/>
    <x v="1"/>
    <x v="8"/>
    <s v="GBC VeloBinder Electric Binding Machine"/>
    <n v="72.588000000000008"/>
    <n v="2"/>
    <n v="0.7"/>
    <n v="-48.391999999999982"/>
    <n v="-0.6666666666666663"/>
  </r>
  <r>
    <n v="1422"/>
    <s v="CA-2012-124800"/>
    <x v="1"/>
    <x v="120"/>
    <d v="2012-09-30T00:00:00"/>
    <s v="Standard Class"/>
    <s v="RW-19540"/>
    <s v="Rick Wilson"/>
    <x v="1"/>
    <s v="United States"/>
    <x v="123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n v="0.23750000000000004"/>
  </r>
  <r>
    <n v="1423"/>
    <s v="CA-2012-124800"/>
    <x v="1"/>
    <x v="120"/>
    <d v="2012-09-30T00:00:00"/>
    <s v="Standard Class"/>
    <s v="RW-19540"/>
    <s v="Rick Wilson"/>
    <x v="1"/>
    <s v="United States"/>
    <x v="123"/>
    <x v="16"/>
    <n v="85204"/>
    <x v="1"/>
    <s v="OFF-BI-10003984"/>
    <x v="1"/>
    <x v="8"/>
    <s v="Lock-Up Easel 'Spel-Binder'"/>
    <n v="77.031000000000006"/>
    <n v="9"/>
    <n v="0.7"/>
    <n v="-59.057100000000005"/>
    <n v="-0.76666666666666672"/>
  </r>
  <r>
    <n v="1424"/>
    <s v="CA-2012-124800"/>
    <x v="1"/>
    <x v="120"/>
    <d v="2012-09-30T00:00:00"/>
    <s v="Standard Class"/>
    <s v="RW-19540"/>
    <s v="Rick Wilson"/>
    <x v="1"/>
    <s v="United States"/>
    <x v="123"/>
    <x v="16"/>
    <n v="85204"/>
    <x v="1"/>
    <s v="OFF-ST-10000798"/>
    <x v="1"/>
    <x v="4"/>
    <s v="2300 Heavy-Duty Transfer File Systems by Perma"/>
    <n v="119.90400000000001"/>
    <n v="6"/>
    <n v="0.2"/>
    <n v="-1.4988000000000135"/>
    <n v="-1.2500000000000112E-2"/>
  </r>
  <r>
    <n v="1425"/>
    <s v="CA-2012-124800"/>
    <x v="1"/>
    <x v="120"/>
    <d v="2012-09-30T00:00:00"/>
    <s v="Standard Class"/>
    <s v="RW-19540"/>
    <s v="Rick Wilson"/>
    <x v="1"/>
    <s v="United States"/>
    <x v="123"/>
    <x v="16"/>
    <n v="85204"/>
    <x v="1"/>
    <s v="TEC-PH-10001750"/>
    <x v="2"/>
    <x v="7"/>
    <s v="Samsung Rugby III"/>
    <n v="263.96000000000004"/>
    <n v="5"/>
    <n v="0.2"/>
    <n v="23.096500000000006"/>
    <n v="8.7500000000000008E-2"/>
  </r>
  <r>
    <n v="1426"/>
    <s v="CA-2012-124800"/>
    <x v="1"/>
    <x v="120"/>
    <d v="2012-09-30T00:00:00"/>
    <s v="Standard Class"/>
    <s v="RW-19540"/>
    <s v="Rick Wilson"/>
    <x v="1"/>
    <s v="United States"/>
    <x v="123"/>
    <x v="16"/>
    <n v="85204"/>
    <x v="1"/>
    <s v="OFF-ST-10002743"/>
    <x v="1"/>
    <x v="4"/>
    <s v="SAFCO Boltless Steel Shelving"/>
    <n v="363.64800000000002"/>
    <n v="4"/>
    <n v="0.2"/>
    <n v="-86.366400000000027"/>
    <n v="-0.23750000000000007"/>
  </r>
  <r>
    <n v="1427"/>
    <s v="US-2012-164448"/>
    <x v="1"/>
    <x v="89"/>
    <d v="2012-11-04T00:00:00"/>
    <s v="Second Class"/>
    <s v="DK-12835"/>
    <s v="Damala Kotsonis"/>
    <x v="1"/>
    <s v="United States"/>
    <x v="162"/>
    <x v="1"/>
    <n v="93905"/>
    <x v="1"/>
    <s v="OFF-BI-10002949"/>
    <x v="1"/>
    <x v="8"/>
    <s v="Prestige Round Ring Binders"/>
    <n v="9.7280000000000015"/>
    <n v="2"/>
    <n v="0.2"/>
    <n v="3.283199999999999"/>
    <n v="0.33749999999999986"/>
  </r>
  <r>
    <n v="1428"/>
    <s v="US-2012-164448"/>
    <x v="1"/>
    <x v="89"/>
    <d v="2012-11-04T00:00:00"/>
    <s v="Second Class"/>
    <s v="DK-12835"/>
    <s v="Damala Kotsonis"/>
    <x v="1"/>
    <s v="United States"/>
    <x v="162"/>
    <x v="1"/>
    <n v="93905"/>
    <x v="1"/>
    <s v="OFF-EN-10002600"/>
    <x v="1"/>
    <x v="12"/>
    <s v="Redi-Strip #10 Envelopes, 4 1/8 x 9 1/2"/>
    <n v="14.75"/>
    <n v="5"/>
    <n v="0"/>
    <n v="7.08"/>
    <n v="0.48"/>
  </r>
  <r>
    <n v="1429"/>
    <s v="US-2012-164448"/>
    <x v="1"/>
    <x v="89"/>
    <d v="2012-11-04T00:00:00"/>
    <s v="Second Class"/>
    <s v="DK-12835"/>
    <s v="Damala Kotsonis"/>
    <x v="1"/>
    <s v="United States"/>
    <x v="162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n v="0.31249999999999989"/>
  </r>
  <r>
    <n v="1430"/>
    <s v="US-2012-164448"/>
    <x v="1"/>
    <x v="89"/>
    <d v="2012-11-04T00:00:00"/>
    <s v="Second Class"/>
    <s v="DK-12835"/>
    <s v="Damala Kotsonis"/>
    <x v="1"/>
    <s v="United States"/>
    <x v="162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n v="0.46"/>
  </r>
  <r>
    <n v="1431"/>
    <s v="CA-2014-122700"/>
    <x v="3"/>
    <x v="200"/>
    <d v="2014-12-01T00:00:00"/>
    <s v="Standard Class"/>
    <s v="LT-17110"/>
    <s v="Liz Thompson"/>
    <x v="0"/>
    <s v="United States"/>
    <x v="38"/>
    <x v="24"/>
    <n v="43229"/>
    <x v="3"/>
    <s v="TEC-PH-10003092"/>
    <x v="2"/>
    <x v="7"/>
    <s v="Motorola L804"/>
    <n v="220.75200000000001"/>
    <n v="8"/>
    <n v="0.4"/>
    <n v="-40.47120000000001"/>
    <n v="-0.18333333333333338"/>
  </r>
  <r>
    <n v="1432"/>
    <s v="CA-2011-120768"/>
    <x v="2"/>
    <x v="174"/>
    <d v="2011-12-21T00:00:00"/>
    <s v="Second Class"/>
    <s v="IM-15070"/>
    <s v="Irene Maddox"/>
    <x v="0"/>
    <s v="United States"/>
    <x v="159"/>
    <x v="19"/>
    <n v="35630"/>
    <x v="0"/>
    <s v="OFF-BI-10001191"/>
    <x v="1"/>
    <x v="8"/>
    <s v="Canvas Sectional Post Binders"/>
    <n v="152.76"/>
    <n v="6"/>
    <n v="0"/>
    <n v="74.852400000000003"/>
    <n v="0.49000000000000005"/>
  </r>
  <r>
    <n v="1433"/>
    <s v="CA-2011-120768"/>
    <x v="2"/>
    <x v="174"/>
    <d v="2011-12-21T00:00:00"/>
    <s v="Second Class"/>
    <s v="IM-15070"/>
    <s v="Irene Maddox"/>
    <x v="0"/>
    <s v="United States"/>
    <x v="159"/>
    <x v="19"/>
    <n v="35630"/>
    <x v="0"/>
    <s v="OFF-SU-10004115"/>
    <x v="1"/>
    <x v="14"/>
    <s v="Acme Stainless Steel Office Snips"/>
    <n v="7.27"/>
    <n v="1"/>
    <n v="0"/>
    <n v="1.9629000000000003"/>
    <n v="0.27000000000000007"/>
  </r>
  <r>
    <n v="1434"/>
    <s v="CA-2011-120768"/>
    <x v="2"/>
    <x v="174"/>
    <d v="2011-12-21T00:00:00"/>
    <s v="Second Class"/>
    <s v="IM-15070"/>
    <s v="Irene Maddox"/>
    <x v="0"/>
    <s v="United States"/>
    <x v="159"/>
    <x v="19"/>
    <n v="35630"/>
    <x v="0"/>
    <s v="FUR-CH-10000513"/>
    <x v="0"/>
    <x v="1"/>
    <s v="High-Back Leather Manager's Chair"/>
    <n v="1819.8600000000001"/>
    <n v="14"/>
    <n v="0"/>
    <n v="163.78740000000002"/>
    <n v="9.0000000000000011E-2"/>
  </r>
  <r>
    <n v="1435"/>
    <s v="US-2013-153129"/>
    <x v="0"/>
    <x v="482"/>
    <d v="2013-12-31T00:00:00"/>
    <s v="Standard Class"/>
    <s v="FP-14320"/>
    <s v="Frank Preis"/>
    <x v="0"/>
    <s v="United States"/>
    <x v="4"/>
    <x v="4"/>
    <n v="98105"/>
    <x v="1"/>
    <s v="OFF-PA-10003673"/>
    <x v="1"/>
    <x v="10"/>
    <s v="Strathmore Photo Mount Cards"/>
    <n v="33.9"/>
    <n v="5"/>
    <n v="0"/>
    <n v="15.593999999999999"/>
    <n v="0.46"/>
  </r>
  <r>
    <n v="1436"/>
    <s v="CA-2014-106852"/>
    <x v="3"/>
    <x v="308"/>
    <d v="2014-06-28T00:00:00"/>
    <s v="Standard Class"/>
    <s v="ST-20530"/>
    <s v="Shui Tom"/>
    <x v="0"/>
    <s v="United States"/>
    <x v="215"/>
    <x v="24"/>
    <n v="44134"/>
    <x v="3"/>
    <s v="OFF-PA-10001639"/>
    <x v="1"/>
    <x v="10"/>
    <s v="Xerox 203"/>
    <n v="31.104000000000006"/>
    <n v="6"/>
    <n v="0.2"/>
    <n v="10.8864"/>
    <n v="0.34999999999999992"/>
  </r>
  <r>
    <n v="1437"/>
    <s v="CA-2014-106852"/>
    <x v="3"/>
    <x v="308"/>
    <d v="2014-06-28T00:00:00"/>
    <s v="Standard Class"/>
    <s v="ST-20530"/>
    <s v="Shui Tom"/>
    <x v="0"/>
    <s v="United States"/>
    <x v="215"/>
    <x v="24"/>
    <n v="44134"/>
    <x v="3"/>
    <s v="OFF-AR-10003829"/>
    <x v="1"/>
    <x v="6"/>
    <s v="Newell 35"/>
    <n v="5.2480000000000002"/>
    <n v="2"/>
    <n v="0.2"/>
    <n v="0.59039999999999915"/>
    <n v="0.11249999999999984"/>
  </r>
  <r>
    <n v="1438"/>
    <s v="CA-2012-139731"/>
    <x v="1"/>
    <x v="52"/>
    <d v="2012-10-15T00:00:00"/>
    <s v="Same Day"/>
    <s v="JE-15745"/>
    <s v="Joel Eaton"/>
    <x v="0"/>
    <s v="United States"/>
    <x v="112"/>
    <x v="5"/>
    <n v="79109"/>
    <x v="2"/>
    <s v="TEC-AC-10004975"/>
    <x v="2"/>
    <x v="11"/>
    <s v="Plantronics Audio 995 Wireless Stereo Headset"/>
    <n v="263.88"/>
    <n v="3"/>
    <n v="0.2"/>
    <n v="42.880500000000012"/>
    <n v="0.16250000000000006"/>
  </r>
  <r>
    <n v="1439"/>
    <s v="CA-2012-139731"/>
    <x v="1"/>
    <x v="52"/>
    <d v="2012-10-15T00:00:00"/>
    <s v="Same Day"/>
    <s v="JE-15745"/>
    <s v="Joel Eaton"/>
    <x v="0"/>
    <s v="United States"/>
    <x v="112"/>
    <x v="5"/>
    <n v="79109"/>
    <x v="2"/>
    <s v="FUR-CH-10002024"/>
    <x v="0"/>
    <x v="1"/>
    <s v="HON 5400 Series Task Chairs for Big and Tall"/>
    <n v="2453.4299999999998"/>
    <n v="5"/>
    <n v="0.3"/>
    <n v="-350.4899999999999"/>
    <n v="-0.14285714285714282"/>
  </r>
  <r>
    <n v="1440"/>
    <s v="CA-2014-122735"/>
    <x v="3"/>
    <x v="483"/>
    <d v="2014-04-16T00:00:00"/>
    <s v="Second Class"/>
    <s v="BD-11320"/>
    <s v="Bill Donatelli"/>
    <x v="0"/>
    <s v="United States"/>
    <x v="205"/>
    <x v="34"/>
    <n v="2908"/>
    <x v="3"/>
    <s v="OFF-BI-10004364"/>
    <x v="1"/>
    <x v="8"/>
    <s v="Storex Dura Pro Binders"/>
    <n v="29.700000000000003"/>
    <n v="5"/>
    <n v="0"/>
    <n v="13.365"/>
    <n v="0.44999999999999996"/>
  </r>
  <r>
    <n v="1441"/>
    <s v="CA-2014-122735"/>
    <x v="3"/>
    <x v="483"/>
    <d v="2014-04-16T00:00:00"/>
    <s v="Second Class"/>
    <s v="BD-11320"/>
    <s v="Bill Donatelli"/>
    <x v="0"/>
    <s v="United States"/>
    <x v="205"/>
    <x v="34"/>
    <n v="2908"/>
    <x v="3"/>
    <s v="OFF-PA-10001712"/>
    <x v="1"/>
    <x v="10"/>
    <s v="Xerox 1948"/>
    <n v="39.96"/>
    <n v="4"/>
    <n v="0"/>
    <n v="17.981999999999999"/>
    <n v="0.44999999999999996"/>
  </r>
  <r>
    <n v="1442"/>
    <s v="CA-2014-128160"/>
    <x v="3"/>
    <x v="484"/>
    <d v="2014-12-25T00:00:00"/>
    <s v="Second Class"/>
    <s v="MM-17920"/>
    <s v="Michael Moore"/>
    <x v="0"/>
    <s v="United States"/>
    <x v="8"/>
    <x v="1"/>
    <n v="94110"/>
    <x v="1"/>
    <s v="OFF-BI-10001510"/>
    <x v="1"/>
    <x v="8"/>
    <s v="Deluxe Heavy-Duty Vinyl Round Ring Binder"/>
    <n v="36.672000000000004"/>
    <n v="2"/>
    <n v="0.2"/>
    <n v="11.459999999999999"/>
    <n v="0.31249999999999994"/>
  </r>
  <r>
    <n v="1443"/>
    <s v="CA-2014-117695"/>
    <x v="3"/>
    <x v="485"/>
    <d v="2014-08-09T00:00:00"/>
    <s v="First Class"/>
    <s v="PW-19030"/>
    <s v="Pauline Webber"/>
    <x v="1"/>
    <s v="United States"/>
    <x v="102"/>
    <x v="0"/>
    <n v="40475"/>
    <x v="0"/>
    <s v="OFF-PA-10002713"/>
    <x v="1"/>
    <x v="10"/>
    <s v="Adams Phone Message Book, 200 Message Capacity, 8 1/16” x 11”"/>
    <n v="13.76"/>
    <n v="2"/>
    <n v="0"/>
    <n v="6.3295999999999992"/>
    <n v="0.45999999999999996"/>
  </r>
  <r>
    <n v="1444"/>
    <s v="CA-2012-166135"/>
    <x v="1"/>
    <x v="486"/>
    <d v="2012-10-06T00:00:00"/>
    <s v="Standard Class"/>
    <s v="SC-20440"/>
    <s v="Shaun Chance"/>
    <x v="1"/>
    <s v="United States"/>
    <x v="34"/>
    <x v="22"/>
    <n v="80013"/>
    <x v="1"/>
    <s v="OFF-ST-10002974"/>
    <x v="1"/>
    <x v="4"/>
    <s v="Trav-L-File Heavy-Duty Shuttle II, Black"/>
    <n v="139.42400000000001"/>
    <n v="4"/>
    <n v="0.2"/>
    <n v="17.42799999999999"/>
    <n v="0.12499999999999992"/>
  </r>
  <r>
    <n v="1445"/>
    <s v="CA-2013-133725"/>
    <x v="0"/>
    <x v="454"/>
    <d v="2013-05-29T00:00:00"/>
    <s v="Standard Class"/>
    <s v="KL-16645"/>
    <s v="Ken Lonsdale"/>
    <x v="0"/>
    <s v="United States"/>
    <x v="22"/>
    <x v="10"/>
    <n v="60623"/>
    <x v="2"/>
    <s v="TEC-PH-10004165"/>
    <x v="2"/>
    <x v="7"/>
    <s v="Mitel MiVoice 5330e IP Phone"/>
    <n v="1979.9280000000001"/>
    <n v="9"/>
    <n v="0.2"/>
    <n v="148.49459999999993"/>
    <n v="7.4999999999999969E-2"/>
  </r>
  <r>
    <n v="1446"/>
    <s v="CA-2014-102337"/>
    <x v="3"/>
    <x v="487"/>
    <d v="2014-06-17T00:00:00"/>
    <s v="First Class"/>
    <s v="SD-20485"/>
    <s v="Shirley Daniels"/>
    <x v="2"/>
    <s v="United States"/>
    <x v="22"/>
    <x v="10"/>
    <n v="60653"/>
    <x v="2"/>
    <s v="OFF-ST-10004804"/>
    <x v="1"/>
    <x v="4"/>
    <s v="Belkin 19&quot; Vented Equipment Shelf, Black"/>
    <n v="164.73599999999999"/>
    <n v="4"/>
    <n v="0.2"/>
    <n v="-39.124799999999993"/>
    <n v="-0.23749999999999996"/>
  </r>
  <r>
    <n v="1447"/>
    <s v="CA-2014-102337"/>
    <x v="3"/>
    <x v="487"/>
    <d v="2014-06-17T00:00:00"/>
    <s v="First Class"/>
    <s v="SD-20485"/>
    <s v="Shirley Daniels"/>
    <x v="2"/>
    <s v="United States"/>
    <x v="22"/>
    <x v="10"/>
    <n v="60653"/>
    <x v="2"/>
    <s v="FUR-CH-10004289"/>
    <x v="0"/>
    <x v="1"/>
    <s v="Global Super Steno Chair"/>
    <n v="470.30199999999996"/>
    <n v="7"/>
    <n v="0.3"/>
    <n v="-87.341800000000035"/>
    <n v="-0.1857142857142858"/>
  </r>
  <r>
    <n v="1448"/>
    <s v="CA-2014-102337"/>
    <x v="3"/>
    <x v="487"/>
    <d v="2014-06-17T00:00:00"/>
    <s v="First Class"/>
    <s v="SD-20485"/>
    <s v="Shirley Daniels"/>
    <x v="2"/>
    <s v="United States"/>
    <x v="22"/>
    <x v="10"/>
    <n v="60653"/>
    <x v="2"/>
    <s v="TEC-PH-10002564"/>
    <x v="2"/>
    <x v="7"/>
    <s v="OtterBox Defender Series Case - Samsung Galaxy S4"/>
    <n v="47.984000000000002"/>
    <n v="2"/>
    <n v="0.2"/>
    <n v="5.9979999999999922"/>
    <n v="0.12499999999999983"/>
  </r>
  <r>
    <n v="1449"/>
    <s v="US-2011-112564"/>
    <x v="2"/>
    <x v="488"/>
    <d v="2011-04-24T00:00:00"/>
    <s v="First Class"/>
    <s v="TS-21160"/>
    <s v="Theresa Swint"/>
    <x v="1"/>
    <s v="United States"/>
    <x v="10"/>
    <x v="9"/>
    <n v="19134"/>
    <x v="3"/>
    <s v="OFF-BI-10004876"/>
    <x v="1"/>
    <x v="8"/>
    <s v="Wilson Jones Suede Grain Vinyl Binders"/>
    <n v="2.5020000000000002"/>
    <n v="3"/>
    <n v="0.7"/>
    <n v="-1.7513999999999994"/>
    <n v="-0.69999999999999973"/>
  </r>
  <r>
    <n v="1450"/>
    <s v="CA-2012-145821"/>
    <x v="1"/>
    <x v="489"/>
    <d v="2012-05-07T00:00:00"/>
    <s v="Standard Class"/>
    <s v="JB-15400"/>
    <s v="Jennifer Braxton"/>
    <x v="1"/>
    <s v="United States"/>
    <x v="1"/>
    <x v="1"/>
    <n v="90008"/>
    <x v="1"/>
    <s v="TEC-PH-10004348"/>
    <x v="2"/>
    <x v="7"/>
    <s v="OtterBox Defender Series Case - iPhone 5c"/>
    <n v="88.751999999999995"/>
    <n v="3"/>
    <n v="0.2"/>
    <n v="11.093999999999998"/>
    <n v="0.12499999999999999"/>
  </r>
  <r>
    <n v="1451"/>
    <s v="US-2012-160150"/>
    <x v="1"/>
    <x v="490"/>
    <d v="2012-07-20T00:00:00"/>
    <s v="First Class"/>
    <s v="TS-21085"/>
    <s v="Thais Sissman"/>
    <x v="0"/>
    <s v="United States"/>
    <x v="42"/>
    <x v="16"/>
    <n v="85023"/>
    <x v="1"/>
    <s v="OFF-BI-10004352"/>
    <x v="1"/>
    <x v="8"/>
    <s v="Wilson Jones DublLock D-Ring Binders"/>
    <n v="2.0250000000000004"/>
    <n v="1"/>
    <n v="0.7"/>
    <n v="-1.3499999999999996"/>
    <n v="-0.66666666666666641"/>
  </r>
  <r>
    <n v="1452"/>
    <s v="CA-2013-133711"/>
    <x v="0"/>
    <x v="491"/>
    <d v="2013-11-30T00:00:00"/>
    <s v="First Class"/>
    <s v="MC-17425"/>
    <s v="Mark Cousins"/>
    <x v="1"/>
    <s v="United States"/>
    <x v="216"/>
    <x v="19"/>
    <n v="36608"/>
    <x v="0"/>
    <s v="OFF-PA-10001685"/>
    <x v="1"/>
    <x v="10"/>
    <s v="Staples"/>
    <n v="70.98"/>
    <n v="7"/>
    <n v="0"/>
    <n v="34.780200000000001"/>
    <n v="0.49"/>
  </r>
  <r>
    <n v="1453"/>
    <s v="CA-2013-133711"/>
    <x v="0"/>
    <x v="491"/>
    <d v="2013-11-30T00:00:00"/>
    <s v="First Class"/>
    <s v="MC-17425"/>
    <s v="Mark Cousins"/>
    <x v="1"/>
    <s v="United States"/>
    <x v="216"/>
    <x v="19"/>
    <n v="36608"/>
    <x v="0"/>
    <s v="OFF-BI-10000666"/>
    <x v="1"/>
    <x v="8"/>
    <s v="Surelock Post Binders"/>
    <n v="91.679999999999993"/>
    <n v="3"/>
    <n v="0"/>
    <n v="45.839999999999996"/>
    <n v="0.5"/>
  </r>
  <r>
    <n v="1454"/>
    <s v="CA-2013-133711"/>
    <x v="0"/>
    <x v="491"/>
    <d v="2013-11-30T00:00:00"/>
    <s v="First Class"/>
    <s v="MC-17425"/>
    <s v="Mark Cousins"/>
    <x v="1"/>
    <s v="United States"/>
    <x v="216"/>
    <x v="19"/>
    <n v="36608"/>
    <x v="0"/>
    <s v="OFF-BI-10004352"/>
    <x v="1"/>
    <x v="8"/>
    <s v="Wilson Jones DublLock D-Ring Binders"/>
    <n v="33.75"/>
    <n v="5"/>
    <n v="0"/>
    <n v="16.875"/>
    <n v="0.5"/>
  </r>
  <r>
    <n v="1455"/>
    <s v="CA-2013-133711"/>
    <x v="0"/>
    <x v="491"/>
    <d v="2013-11-30T00:00:00"/>
    <s v="First Class"/>
    <s v="MC-17425"/>
    <s v="Mark Cousins"/>
    <x v="1"/>
    <s v="United States"/>
    <x v="216"/>
    <x v="19"/>
    <n v="36608"/>
    <x v="0"/>
    <s v="TEC-MA-10000010"/>
    <x v="2"/>
    <x v="15"/>
    <s v="Hewlett-Packard Deskjet 3050a All-in-One Color Inkjet Printer"/>
    <n v="3040"/>
    <n v="8"/>
    <n v="0"/>
    <n v="1459.2"/>
    <n v="0.48000000000000004"/>
  </r>
  <r>
    <n v="1456"/>
    <s v="CA-2014-148474"/>
    <x v="3"/>
    <x v="492"/>
    <d v="2014-06-20T00:00:00"/>
    <s v="Standard Class"/>
    <s v="ME-17320"/>
    <s v="Maria Etezadi"/>
    <x v="2"/>
    <s v="United States"/>
    <x v="38"/>
    <x v="32"/>
    <n v="31907"/>
    <x v="0"/>
    <s v="OFF-BI-10000977"/>
    <x v="1"/>
    <x v="8"/>
    <s v="Ibico Plastic Spiral Binding Combs"/>
    <n v="91.199999999999989"/>
    <n v="3"/>
    <n v="0"/>
    <n v="41.951999999999998"/>
    <n v="0.46"/>
  </r>
  <r>
    <n v="1457"/>
    <s v="CA-2014-148474"/>
    <x v="3"/>
    <x v="492"/>
    <d v="2014-06-20T00:00:00"/>
    <s v="Standard Class"/>
    <s v="ME-17320"/>
    <s v="Maria Etezadi"/>
    <x v="2"/>
    <s v="United States"/>
    <x v="38"/>
    <x v="32"/>
    <n v="31907"/>
    <x v="0"/>
    <s v="FUR-TA-10002530"/>
    <x v="0"/>
    <x v="3"/>
    <s v="Iceberg OfficeWorks 42&quot; Round Tables"/>
    <n v="452.93999999999994"/>
    <n v="3"/>
    <n v="0"/>
    <n v="67.940999999999974"/>
    <n v="0.14999999999999997"/>
  </r>
  <r>
    <n v="1458"/>
    <s v="CA-2012-111297"/>
    <x v="1"/>
    <x v="493"/>
    <d v="2012-08-21T00:00:00"/>
    <s v="Standard Class"/>
    <s v="SC-20440"/>
    <s v="Shaun Chance"/>
    <x v="1"/>
    <s v="United States"/>
    <x v="217"/>
    <x v="31"/>
    <n v="2740"/>
    <x v="3"/>
    <s v="OFF-BI-10002412"/>
    <x v="1"/>
    <x v="8"/>
    <s v="Wilson Jones “Snap” Scratch Pad Binder Tool for Ring Binders"/>
    <n v="52.199999999999996"/>
    <n v="9"/>
    <n v="0"/>
    <n v="23.49"/>
    <n v="0.45"/>
  </r>
  <r>
    <n v="1459"/>
    <s v="CA-2013-123722"/>
    <x v="0"/>
    <x v="477"/>
    <d v="2013-10-02T00:00:00"/>
    <s v="Standard Class"/>
    <s v="NH-18610"/>
    <s v="Nicole Hansen"/>
    <x v="1"/>
    <s v="United States"/>
    <x v="218"/>
    <x v="5"/>
    <n v="75061"/>
    <x v="2"/>
    <s v="OFF-LA-10001569"/>
    <x v="1"/>
    <x v="2"/>
    <s v="Avery 499"/>
    <n v="15.936000000000002"/>
    <n v="4"/>
    <n v="0.2"/>
    <n v="5.1791999999999998"/>
    <n v="0.32499999999999996"/>
  </r>
  <r>
    <n v="1460"/>
    <s v="CA-2011-155271"/>
    <x v="2"/>
    <x v="417"/>
    <d v="2011-05-04T00:00:00"/>
    <s v="Same Day"/>
    <s v="AA-10480"/>
    <s v="Andrew Allen"/>
    <x v="0"/>
    <s v="United States"/>
    <x v="209"/>
    <x v="29"/>
    <n v="6457"/>
    <x v="3"/>
    <s v="FUR-FU-10001473"/>
    <x v="0"/>
    <x v="5"/>
    <s v="DAX Wood Document Frame"/>
    <n v="27.46"/>
    <n v="2"/>
    <n v="0"/>
    <n v="9.8856000000000002"/>
    <n v="0.36"/>
  </r>
  <r>
    <n v="1461"/>
    <s v="CA-2012-119907"/>
    <x v="1"/>
    <x v="494"/>
    <d v="2012-12-08T00:00:00"/>
    <s v="Standard Class"/>
    <s v="LC-17140"/>
    <s v="Logan Currie"/>
    <x v="0"/>
    <s v="United States"/>
    <x v="4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n v="0.34999999999999987"/>
  </r>
  <r>
    <n v="1462"/>
    <s v="US-2013-128902"/>
    <x v="0"/>
    <x v="21"/>
    <d v="2013-03-16T00:00:00"/>
    <s v="Standard Class"/>
    <s v="MB-18085"/>
    <s v="Mick Brown"/>
    <x v="0"/>
    <s v="United States"/>
    <x v="219"/>
    <x v="30"/>
    <n v="8360"/>
    <x v="3"/>
    <s v="FUR-TA-10001095"/>
    <x v="0"/>
    <x v="3"/>
    <s v="Chromcraft Round Conference Tables"/>
    <n v="244.00599999999997"/>
    <n v="2"/>
    <n v="0.3"/>
    <n v="-31.372200000000007"/>
    <n v="-0.12857142857142861"/>
  </r>
  <r>
    <n v="1463"/>
    <s v="CA-2013-152289"/>
    <x v="0"/>
    <x v="370"/>
    <d v="2013-08-29T00:00:00"/>
    <s v="First Class"/>
    <s v="LC-16930"/>
    <s v="Linda Cazamias"/>
    <x v="1"/>
    <s v="United States"/>
    <x v="45"/>
    <x v="5"/>
    <n v="77506"/>
    <x v="2"/>
    <s v="TEC-AC-10004571"/>
    <x v="2"/>
    <x v="11"/>
    <s v="Logitech G700s Rechargeable Gaming Mouse"/>
    <n v="159.98400000000001"/>
    <n v="2"/>
    <n v="0.2"/>
    <n v="43.995600000000003"/>
    <n v="0.27500000000000002"/>
  </r>
  <r>
    <n v="1464"/>
    <s v="CA-2013-152289"/>
    <x v="0"/>
    <x v="370"/>
    <d v="2013-08-29T00:00:00"/>
    <s v="First Class"/>
    <s v="LC-16930"/>
    <s v="Linda Cazamias"/>
    <x v="1"/>
    <s v="United States"/>
    <x v="45"/>
    <x v="5"/>
    <n v="77506"/>
    <x v="2"/>
    <s v="FUR-CH-10002126"/>
    <x v="0"/>
    <x v="1"/>
    <s v="Hon Deluxe Fabric Upholstered Stacking Chairs"/>
    <n v="1024.7159999999999"/>
    <n v="6"/>
    <n v="0.3"/>
    <n v="-29.277599999999893"/>
    <n v="-2.857142857142847E-2"/>
  </r>
  <r>
    <n v="1465"/>
    <s v="US-2013-104794"/>
    <x v="0"/>
    <x v="186"/>
    <d v="2013-12-20T00:00:00"/>
    <s v="First Class"/>
    <s v="KD-16495"/>
    <s v="Keith Dawkins"/>
    <x v="1"/>
    <s v="United States"/>
    <x v="20"/>
    <x v="15"/>
    <n v="10009"/>
    <x v="3"/>
    <s v="OFF-FA-10001754"/>
    <x v="1"/>
    <x v="13"/>
    <s v="Stockwell Gold Paper Clips"/>
    <n v="3.68"/>
    <n v="2"/>
    <n v="0"/>
    <n v="1.8032000000000001"/>
    <n v="0.49"/>
  </r>
  <r>
    <n v="1466"/>
    <s v="CA-2011-151708"/>
    <x v="2"/>
    <x v="233"/>
    <d v="2011-08-14T00:00:00"/>
    <s v="Standard Class"/>
    <s v="MB-17305"/>
    <s v="Maria Bertelson"/>
    <x v="0"/>
    <s v="United States"/>
    <x v="220"/>
    <x v="16"/>
    <n v="85301"/>
    <x v="1"/>
    <s v="FUR-FU-10001602"/>
    <x v="0"/>
    <x v="5"/>
    <s v="Eldon Delta Triangular Chair Mat, 52&quot; x 58&quot;, Clear"/>
    <n v="121.376"/>
    <n v="4"/>
    <n v="0.2"/>
    <n v="-3.0344000000000122"/>
    <n v="-2.5000000000000099E-2"/>
  </r>
  <r>
    <n v="1467"/>
    <s v="CA-2011-151708"/>
    <x v="2"/>
    <x v="233"/>
    <d v="2011-08-14T00:00:00"/>
    <s v="Standard Class"/>
    <s v="MB-17305"/>
    <s v="Maria Bertelson"/>
    <x v="0"/>
    <s v="United States"/>
    <x v="220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n v="-0.1125000000000001"/>
  </r>
  <r>
    <n v="1468"/>
    <s v="CA-2012-100769"/>
    <x v="1"/>
    <x v="495"/>
    <d v="2012-05-16T00:00:00"/>
    <s v="Same Day"/>
    <s v="TH-21550"/>
    <s v="Tracy Hopkins"/>
    <x v="2"/>
    <s v="United States"/>
    <x v="108"/>
    <x v="2"/>
    <n v="32216"/>
    <x v="0"/>
    <s v="TEC-AC-10002402"/>
    <x v="2"/>
    <x v="11"/>
    <s v="Razer Kraken PRO Over Ear PC and Music Headset"/>
    <n v="255.96799999999999"/>
    <n v="4"/>
    <n v="0.2"/>
    <n v="31.995999999999974"/>
    <n v="0.1249999999999999"/>
  </r>
  <r>
    <n v="1469"/>
    <s v="CA-2014-139199"/>
    <x v="3"/>
    <x v="34"/>
    <d v="2014-12-14T00:00:00"/>
    <s v="Standard Class"/>
    <s v="DK-12835"/>
    <s v="Damala Kotsonis"/>
    <x v="1"/>
    <s v="United States"/>
    <x v="66"/>
    <x v="12"/>
    <n v="48234"/>
    <x v="2"/>
    <s v="FUR-CH-10000847"/>
    <x v="0"/>
    <x v="1"/>
    <s v="Global Executive Mid-Back Manager's Chair"/>
    <n v="872.94"/>
    <n v="3"/>
    <n v="0"/>
    <n v="226.96439999999998"/>
    <n v="0.25999999999999995"/>
  </r>
  <r>
    <n v="1470"/>
    <s v="CA-2014-139199"/>
    <x v="3"/>
    <x v="34"/>
    <d v="2014-12-14T00:00:00"/>
    <s v="Standard Class"/>
    <s v="DK-12835"/>
    <s v="Damala Kotsonis"/>
    <x v="1"/>
    <s v="United States"/>
    <x v="66"/>
    <x v="12"/>
    <n v="48234"/>
    <x v="2"/>
    <s v="OFF-BI-10003982"/>
    <x v="1"/>
    <x v="8"/>
    <s v="Wilson Jones Century Plastic Molded Ring Binders"/>
    <n v="41.54"/>
    <n v="2"/>
    <n v="0"/>
    <n v="19.523799999999998"/>
    <n v="0.47"/>
  </r>
  <r>
    <n v="1471"/>
    <s v="CA-2014-139199"/>
    <x v="3"/>
    <x v="34"/>
    <d v="2014-12-14T00:00:00"/>
    <s v="Standard Class"/>
    <s v="DK-12835"/>
    <s v="Damala Kotsonis"/>
    <x v="1"/>
    <s v="United States"/>
    <x v="66"/>
    <x v="12"/>
    <n v="48234"/>
    <x v="2"/>
    <s v="OFF-PA-10001293"/>
    <x v="1"/>
    <x v="10"/>
    <s v="Xerox 1946"/>
    <n v="12.96"/>
    <n v="2"/>
    <n v="0"/>
    <n v="6.2208000000000006"/>
    <n v="0.48000000000000004"/>
  </r>
  <r>
    <n v="1472"/>
    <s v="US-2012-161466"/>
    <x v="1"/>
    <x v="496"/>
    <d v="2012-09-27T00:00:00"/>
    <s v="Second Class"/>
    <s v="ON-18715"/>
    <s v="Odella Nelson"/>
    <x v="1"/>
    <s v="United States"/>
    <x v="10"/>
    <x v="9"/>
    <n v="19120"/>
    <x v="3"/>
    <s v="OFF-AR-10000634"/>
    <x v="1"/>
    <x v="6"/>
    <s v="Newell 320"/>
    <n v="6.8480000000000008"/>
    <n v="2"/>
    <n v="0.2"/>
    <n v="0.59920000000000018"/>
    <n v="8.7500000000000022E-2"/>
  </r>
  <r>
    <n v="1473"/>
    <s v="CA-2014-164959"/>
    <x v="3"/>
    <x v="497"/>
    <d v="2014-07-16T00:00:00"/>
    <s v="Standard Class"/>
    <s v="KN-16390"/>
    <s v="Katherine Nockton"/>
    <x v="1"/>
    <s v="United States"/>
    <x v="1"/>
    <x v="1"/>
    <n v="90004"/>
    <x v="1"/>
    <s v="OFF-LA-10004272"/>
    <x v="1"/>
    <x v="2"/>
    <s v="Avery 482"/>
    <n v="8.67"/>
    <n v="3"/>
    <n v="0"/>
    <n v="4.0749000000000004"/>
    <n v="0.47000000000000003"/>
  </r>
  <r>
    <n v="1474"/>
    <s v="US-2012-105676"/>
    <x v="1"/>
    <x v="494"/>
    <d v="2012-12-02T00:00:00"/>
    <s v="Same Day"/>
    <s v="NM-18520"/>
    <s v="Neoma Murray"/>
    <x v="0"/>
    <s v="United States"/>
    <x v="12"/>
    <x v="5"/>
    <n v="77036"/>
    <x v="2"/>
    <s v="FUR-FU-10004270"/>
    <x v="0"/>
    <x v="5"/>
    <s v="Eldon Image Series Desk Accessories, Burgundy"/>
    <n v="6.6879999999999997"/>
    <n v="4"/>
    <n v="0.6"/>
    <n v="-4.0127999999999986"/>
    <n v="-0.59999999999999987"/>
  </r>
  <r>
    <n v="1475"/>
    <s v="CA-2013-113138"/>
    <x v="0"/>
    <x v="258"/>
    <d v="2013-11-26T00:00:00"/>
    <s v="Standard Class"/>
    <s v="NP-18685"/>
    <s v="Nora Pelletier"/>
    <x v="2"/>
    <s v="United States"/>
    <x v="221"/>
    <x v="15"/>
    <n v="14304"/>
    <x v="3"/>
    <s v="OFF-AR-10003770"/>
    <x v="1"/>
    <x v="6"/>
    <s v="Newell 340"/>
    <n v="17.28"/>
    <n v="6"/>
    <n v="0"/>
    <n v="5.0111999999999997"/>
    <n v="0.28999999999999998"/>
  </r>
  <r>
    <n v="1476"/>
    <s v="CA-2013-113138"/>
    <x v="0"/>
    <x v="258"/>
    <d v="2013-11-26T00:00:00"/>
    <s v="Standard Class"/>
    <s v="NP-18685"/>
    <s v="Nora Pelletier"/>
    <x v="2"/>
    <s v="United States"/>
    <x v="221"/>
    <x v="15"/>
    <n v="14304"/>
    <x v="3"/>
    <s v="OFF-BI-10000320"/>
    <x v="1"/>
    <x v="8"/>
    <s v="GBC Plastic Binding Combs"/>
    <n v="17.712"/>
    <n v="3"/>
    <n v="0.2"/>
    <n v="6.4206000000000012"/>
    <n v="0.3625000000000001"/>
  </r>
  <r>
    <n v="1477"/>
    <s v="US-2014-104955"/>
    <x v="3"/>
    <x v="498"/>
    <d v="2014-03-25T00:00:00"/>
    <s v="Standard Class"/>
    <s v="CG-12040"/>
    <s v="Catherine Glotzbach"/>
    <x v="2"/>
    <s v="United States"/>
    <x v="20"/>
    <x v="15"/>
    <n v="10024"/>
    <x v="3"/>
    <s v="OFF-LA-10003121"/>
    <x v="1"/>
    <x v="2"/>
    <s v="Avery 506"/>
    <n v="28.91"/>
    <n v="7"/>
    <n v="0"/>
    <n v="13.2986"/>
    <n v="0.46"/>
  </r>
  <r>
    <n v="1478"/>
    <s v="CA-2013-121958"/>
    <x v="0"/>
    <x v="373"/>
    <d v="2013-11-18T00:00:00"/>
    <s v="Standard Class"/>
    <s v="CS-12505"/>
    <s v="Cindy Stewart"/>
    <x v="0"/>
    <s v="United States"/>
    <x v="222"/>
    <x v="3"/>
    <n v="27360"/>
    <x v="0"/>
    <s v="OFF-SU-10000381"/>
    <x v="1"/>
    <x v="14"/>
    <s v="Acme Forged Steel Scissors with Black Enamel Handles"/>
    <n v="52.136000000000003"/>
    <n v="7"/>
    <n v="0.2"/>
    <n v="5.865299999999996"/>
    <n v="0.11249999999999992"/>
  </r>
  <r>
    <n v="1479"/>
    <s v="CA-2014-121468"/>
    <x v="3"/>
    <x v="123"/>
    <d v="2014-11-21T00:00:00"/>
    <s v="First Class"/>
    <s v="KD-16345"/>
    <s v="Katherine Ducich"/>
    <x v="0"/>
    <s v="United States"/>
    <x v="223"/>
    <x v="1"/>
    <n v="92683"/>
    <x v="1"/>
    <s v="TEC-PH-10000376"/>
    <x v="2"/>
    <x v="7"/>
    <s v="Square Credit Card Reader"/>
    <n v="31.968000000000004"/>
    <n v="4"/>
    <n v="0.2"/>
    <n v="2.3976000000000006"/>
    <n v="7.5000000000000011E-2"/>
  </r>
  <r>
    <n v="1480"/>
    <s v="US-2013-108455"/>
    <x v="0"/>
    <x v="499"/>
    <d v="2013-12-09T00:00:00"/>
    <s v="Standard Class"/>
    <s v="MK-18160"/>
    <s v="Mike Kennedy"/>
    <x v="0"/>
    <s v="United States"/>
    <x v="8"/>
    <x v="1"/>
    <n v="94122"/>
    <x v="1"/>
    <s v="OFF-PA-10002262"/>
    <x v="1"/>
    <x v="10"/>
    <s v="Xerox 192"/>
    <n v="25.92"/>
    <n v="4"/>
    <n v="0"/>
    <n v="12.441600000000001"/>
    <n v="0.48000000000000004"/>
  </r>
  <r>
    <n v="1481"/>
    <s v="US-2013-108455"/>
    <x v="0"/>
    <x v="499"/>
    <d v="2013-12-09T00:00:00"/>
    <s v="Standard Class"/>
    <s v="MK-18160"/>
    <s v="Mike Kennedy"/>
    <x v="0"/>
    <s v="United States"/>
    <x v="8"/>
    <x v="1"/>
    <n v="94122"/>
    <x v="1"/>
    <s v="OFF-PA-10002464"/>
    <x v="1"/>
    <x v="10"/>
    <s v="HP Office Recycled Paper (20Lb. and 87 Bright)"/>
    <n v="40.46"/>
    <n v="7"/>
    <n v="0"/>
    <n v="19.825400000000002"/>
    <n v="0.49000000000000005"/>
  </r>
  <r>
    <n v="1482"/>
    <s v="US-2013-108455"/>
    <x v="0"/>
    <x v="499"/>
    <d v="2013-12-09T00:00:00"/>
    <s v="Standard Class"/>
    <s v="MK-18160"/>
    <s v="Mike Kennedy"/>
    <x v="0"/>
    <s v="United States"/>
    <x v="8"/>
    <x v="1"/>
    <n v="94122"/>
    <x v="1"/>
    <s v="OFF-ST-10002214"/>
    <x v="1"/>
    <x v="4"/>
    <s v="X-Rack File for Hanging Folders"/>
    <n v="33.869999999999997"/>
    <n v="3"/>
    <n v="0"/>
    <n v="8.8061999999999987"/>
    <n v="0.26"/>
  </r>
  <r>
    <n v="1483"/>
    <s v="CA-2014-101210"/>
    <x v="3"/>
    <x v="326"/>
    <d v="2014-08-29T00:00:00"/>
    <s v="Second Class"/>
    <s v="DW-13540"/>
    <s v="Don Weiss"/>
    <x v="0"/>
    <s v="United States"/>
    <x v="25"/>
    <x v="18"/>
    <n v="38301"/>
    <x v="0"/>
    <s v="OFF-AR-10003560"/>
    <x v="1"/>
    <x v="6"/>
    <s v="Zebra Zazzle Fluorescent Highlighters"/>
    <n v="9.7280000000000015"/>
    <n v="2"/>
    <n v="0.2"/>
    <n v="1.702399999999999"/>
    <n v="0.17499999999999988"/>
  </r>
  <r>
    <n v="1484"/>
    <s v="CA-2014-101210"/>
    <x v="3"/>
    <x v="326"/>
    <d v="2014-08-29T00:00:00"/>
    <s v="Second Class"/>
    <s v="DW-13540"/>
    <s v="Don Weiss"/>
    <x v="0"/>
    <s v="United States"/>
    <x v="25"/>
    <x v="18"/>
    <n v="38301"/>
    <x v="0"/>
    <s v="OFF-PA-10000130"/>
    <x v="1"/>
    <x v="10"/>
    <s v="Xerox 199"/>
    <n v="3.4240000000000004"/>
    <n v="1"/>
    <n v="0.2"/>
    <n v="1.0699999999999996"/>
    <n v="0.31249999999999983"/>
  </r>
  <r>
    <n v="1485"/>
    <s v="US-2013-108098"/>
    <x v="0"/>
    <x v="500"/>
    <d v="2013-10-19T00:00:00"/>
    <s v="Standard Class"/>
    <s v="CP-12340"/>
    <s v="Christine Phan"/>
    <x v="1"/>
    <s v="United States"/>
    <x v="4"/>
    <x v="4"/>
    <n v="98115"/>
    <x v="1"/>
    <s v="TEC-AC-10000865"/>
    <x v="2"/>
    <x v="11"/>
    <s v="WD My Passport Ultra 500GB Portable External Hard Drive"/>
    <n v="177"/>
    <n v="3"/>
    <n v="0"/>
    <n v="30.089999999999982"/>
    <n v="0.1699999999999999"/>
  </r>
  <r>
    <n v="1486"/>
    <s v="CA-2011-119032"/>
    <x v="2"/>
    <x v="501"/>
    <d v="2011-12-03T00:00:00"/>
    <s v="Standard Class"/>
    <s v="MS-17770"/>
    <s v="Maxwell Schwartz"/>
    <x v="0"/>
    <s v="United States"/>
    <x v="20"/>
    <x v="15"/>
    <n v="10035"/>
    <x v="3"/>
    <s v="OFF-FA-10003021"/>
    <x v="1"/>
    <x v="13"/>
    <s v="Staples"/>
    <n v="3.76"/>
    <n v="2"/>
    <n v="0"/>
    <n v="1.3159999999999998"/>
    <n v="0.35"/>
  </r>
  <r>
    <n v="1487"/>
    <s v="CA-2012-140410"/>
    <x v="1"/>
    <x v="502"/>
    <d v="2012-11-07T00:00:00"/>
    <s v="Standard Class"/>
    <s v="CM-12655"/>
    <s v="Corinna Mitchell"/>
    <x v="2"/>
    <s v="United States"/>
    <x v="1"/>
    <x v="1"/>
    <n v="90008"/>
    <x v="1"/>
    <s v="TEC-PH-10003580"/>
    <x v="2"/>
    <x v="7"/>
    <s v="Cisco IP Phone 7961G-GE VoIP phone"/>
    <n v="1212.848"/>
    <n v="7"/>
    <n v="0.2"/>
    <n v="106.12420000000014"/>
    <n v="8.7500000000000119E-2"/>
  </r>
  <r>
    <n v="1488"/>
    <s v="CA-2012-140410"/>
    <x v="1"/>
    <x v="502"/>
    <d v="2012-11-07T00:00:00"/>
    <s v="Standard Class"/>
    <s v="CM-12655"/>
    <s v="Corinna Mitchell"/>
    <x v="2"/>
    <s v="United States"/>
    <x v="1"/>
    <x v="1"/>
    <n v="90008"/>
    <x v="1"/>
    <s v="TEC-AC-10001109"/>
    <x v="2"/>
    <x v="11"/>
    <s v="Logitech Trackman Marble Mouse"/>
    <n v="89.97"/>
    <n v="3"/>
    <n v="0"/>
    <n v="37.787400000000005"/>
    <n v="0.42000000000000004"/>
  </r>
  <r>
    <n v="1489"/>
    <s v="CA-2012-140410"/>
    <x v="1"/>
    <x v="502"/>
    <d v="2012-11-07T00:00:00"/>
    <s v="Standard Class"/>
    <s v="CM-12655"/>
    <s v="Corinna Mitchell"/>
    <x v="2"/>
    <s v="United States"/>
    <x v="1"/>
    <x v="1"/>
    <n v="90008"/>
    <x v="1"/>
    <s v="FUR-FU-10003347"/>
    <x v="0"/>
    <x v="5"/>
    <s v="Coloredge Poster Frame"/>
    <n v="42.599999999999994"/>
    <n v="3"/>
    <n v="0"/>
    <n v="16.614000000000001"/>
    <n v="0.39000000000000007"/>
  </r>
  <r>
    <n v="1490"/>
    <s v="CA-2011-136280"/>
    <x v="2"/>
    <x v="503"/>
    <d v="2011-12-06T00:00:00"/>
    <s v="Standard Class"/>
    <s v="Co-12640"/>
    <s v="Corey-Lock"/>
    <x v="0"/>
    <s v="United States"/>
    <x v="10"/>
    <x v="9"/>
    <n v="19143"/>
    <x v="3"/>
    <s v="OFF-LA-10000452"/>
    <x v="1"/>
    <x v="2"/>
    <s v="Avery 488"/>
    <n v="5.04"/>
    <n v="2"/>
    <n v="0.2"/>
    <n v="1.764"/>
    <n v="0.35"/>
  </r>
  <r>
    <n v="1491"/>
    <s v="CA-2014-151911"/>
    <x v="3"/>
    <x v="504"/>
    <d v="2014-05-06T00:00:00"/>
    <s v="Second Class"/>
    <s v="DL-13495"/>
    <s v="Dionis Lloyd"/>
    <x v="1"/>
    <s v="United States"/>
    <x v="20"/>
    <x v="15"/>
    <n v="10024"/>
    <x v="3"/>
    <s v="OFF-EN-10002986"/>
    <x v="1"/>
    <x v="12"/>
    <s v="#10-4 1/8&quot; x 9 1/2&quot; Premium Diagonal Seam Envelopes"/>
    <n v="62.96"/>
    <n v="4"/>
    <n v="0"/>
    <n v="28.332000000000001"/>
    <n v="0.45"/>
  </r>
  <r>
    <n v="1492"/>
    <s v="CA-2014-166436"/>
    <x v="3"/>
    <x v="221"/>
    <d v="2014-11-29T00:00:00"/>
    <s v="Standard Class"/>
    <s v="TS-21370"/>
    <s v="Todd Sumrall"/>
    <x v="1"/>
    <s v="United States"/>
    <x v="20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n v="0.49"/>
  </r>
  <r>
    <n v="1493"/>
    <s v="CA-2014-166436"/>
    <x v="3"/>
    <x v="221"/>
    <d v="2014-11-29T00:00:00"/>
    <s v="Standard Class"/>
    <s v="TS-21370"/>
    <s v="Todd Sumrall"/>
    <x v="1"/>
    <s v="United States"/>
    <x v="20"/>
    <x v="15"/>
    <n v="10035"/>
    <x v="3"/>
    <s v="FUR-CH-10000785"/>
    <x v="0"/>
    <x v="1"/>
    <s v="Global Ergonomic Managers Chair"/>
    <n v="977.29200000000003"/>
    <n v="6"/>
    <n v="0.1"/>
    <n v="173.74080000000001"/>
    <n v="0.17777777777777778"/>
  </r>
  <r>
    <n v="1494"/>
    <s v="CA-2014-139661"/>
    <x v="3"/>
    <x v="505"/>
    <d v="2014-11-04T00:00:00"/>
    <s v="Standard Class"/>
    <s v="JW-15220"/>
    <s v="Jane Waco"/>
    <x v="1"/>
    <s v="United States"/>
    <x v="137"/>
    <x v="4"/>
    <n v="98661"/>
    <x v="1"/>
    <s v="FUR-FU-10002885"/>
    <x v="0"/>
    <x v="5"/>
    <s v="Magna Visual Magnetic Picture Hangers"/>
    <n v="9.64"/>
    <n v="2"/>
    <n v="0"/>
    <n v="3.6632000000000007"/>
    <n v="0.38000000000000006"/>
  </r>
  <r>
    <n v="1495"/>
    <s v="CA-2011-123925"/>
    <x v="2"/>
    <x v="506"/>
    <d v="2011-12-19T00:00:00"/>
    <s v="Second Class"/>
    <s v="RF-19840"/>
    <s v="Roy Französisch"/>
    <x v="0"/>
    <s v="United States"/>
    <x v="38"/>
    <x v="32"/>
    <n v="31907"/>
    <x v="0"/>
    <s v="OFF-AR-10002952"/>
    <x v="1"/>
    <x v="6"/>
    <s v="Stanley Contemporary Battery Pencil Sharpeners"/>
    <n v="40.049999999999997"/>
    <n v="3"/>
    <n v="0"/>
    <n v="11.213999999999999"/>
    <n v="0.27999999999999997"/>
  </r>
  <r>
    <n v="1496"/>
    <s v="CA-2014-152485"/>
    <x v="3"/>
    <x v="507"/>
    <d v="2014-09-09T00:00:00"/>
    <s v="Standard Class"/>
    <s v="JD-15790"/>
    <s v="John Dryer"/>
    <x v="0"/>
    <s v="United States"/>
    <x v="224"/>
    <x v="5"/>
    <n v="75019"/>
    <x v="2"/>
    <s v="OFF-AR-10003759"/>
    <x v="1"/>
    <x v="6"/>
    <s v="Crayola Anti Dust Chalk, 12/Pack"/>
    <n v="10.192000000000002"/>
    <n v="7"/>
    <n v="0.2"/>
    <n v="3.1849999999999992"/>
    <n v="0.31249999999999983"/>
  </r>
  <r>
    <n v="1497"/>
    <s v="CA-2014-152485"/>
    <x v="3"/>
    <x v="507"/>
    <d v="2014-09-09T00:00:00"/>
    <s v="Standard Class"/>
    <s v="JD-15790"/>
    <s v="John Dryer"/>
    <x v="0"/>
    <s v="United States"/>
    <x v="224"/>
    <x v="5"/>
    <n v="75019"/>
    <x v="2"/>
    <s v="OFF-ST-10004950"/>
    <x v="1"/>
    <x v="4"/>
    <s v="Acco Perma 3000 Stacking Storage Drawers"/>
    <n v="16.784000000000002"/>
    <n v="1"/>
    <n v="0.2"/>
    <n v="-0.20980000000000043"/>
    <n v="-1.2500000000000023E-2"/>
  </r>
  <r>
    <n v="1498"/>
    <s v="CA-2014-152485"/>
    <x v="3"/>
    <x v="507"/>
    <d v="2014-09-09T00:00:00"/>
    <s v="Standard Class"/>
    <s v="JD-15790"/>
    <s v="John Dryer"/>
    <x v="0"/>
    <s v="United States"/>
    <x v="224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n v="0.28749999999999998"/>
  </r>
  <r>
    <n v="1499"/>
    <s v="CA-2013-141586"/>
    <x v="0"/>
    <x v="508"/>
    <d v="2013-10-21T00:00:00"/>
    <s v="First Class"/>
    <s v="NK-18490"/>
    <s v="Neil Knudson"/>
    <x v="2"/>
    <s v="United States"/>
    <x v="8"/>
    <x v="1"/>
    <n v="94122"/>
    <x v="1"/>
    <s v="OFF-BI-10003981"/>
    <x v="1"/>
    <x v="8"/>
    <s v="Avery Durable Plastic 1&quot; Binders"/>
    <n v="18.16"/>
    <n v="5"/>
    <n v="0.2"/>
    <n v="6.5830000000000011"/>
    <n v="0.36250000000000004"/>
  </r>
  <r>
    <n v="1500"/>
    <s v="CA-2014-130386"/>
    <x v="3"/>
    <x v="105"/>
    <d v="2014-11-19T00:00:00"/>
    <s v="Standard Class"/>
    <s v="NG-18430"/>
    <s v="Nathan Gelder"/>
    <x v="0"/>
    <s v="United States"/>
    <x v="89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n v="0.36249999999999999"/>
  </r>
  <r>
    <n v="1501"/>
    <s v="CA-2014-130386"/>
    <x v="3"/>
    <x v="105"/>
    <d v="2014-11-19T00:00:00"/>
    <s v="Standard Class"/>
    <s v="NG-18430"/>
    <s v="Nathan Gelder"/>
    <x v="0"/>
    <s v="United States"/>
    <x v="89"/>
    <x v="5"/>
    <n v="78745"/>
    <x v="2"/>
    <s v="OFF-PA-10003823"/>
    <x v="1"/>
    <x v="10"/>
    <s v="Xerox 197"/>
    <n v="223.05600000000001"/>
    <n v="9"/>
    <n v="0.2"/>
    <n v="69.704999999999984"/>
    <n v="0.31249999999999989"/>
  </r>
  <r>
    <n v="1502"/>
    <s v="CA-2014-130386"/>
    <x v="3"/>
    <x v="105"/>
    <d v="2014-11-19T00:00:00"/>
    <s v="Standard Class"/>
    <s v="NG-18430"/>
    <s v="Nathan Gelder"/>
    <x v="0"/>
    <s v="United States"/>
    <x v="89"/>
    <x v="5"/>
    <n v="78745"/>
    <x v="2"/>
    <s v="OFF-ST-10003716"/>
    <x v="1"/>
    <x v="4"/>
    <s v="Tennsco Double-Tier Lockers"/>
    <n v="540.048"/>
    <n v="3"/>
    <n v="0.2"/>
    <n v="-47.254199999999997"/>
    <n v="-8.7499999999999994E-2"/>
  </r>
  <r>
    <n v="1503"/>
    <s v="CA-2013-100468"/>
    <x v="0"/>
    <x v="390"/>
    <d v="2013-12-02T00:00:00"/>
    <s v="Standard Class"/>
    <s v="AT-10435"/>
    <s v="Alyssa Tate"/>
    <x v="2"/>
    <s v="United States"/>
    <x v="1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n v="9.999999999999995E-2"/>
  </r>
  <r>
    <n v="1504"/>
    <s v="CA-2013-100468"/>
    <x v="0"/>
    <x v="390"/>
    <d v="2013-12-02T00:00:00"/>
    <s v="Standard Class"/>
    <s v="AT-10435"/>
    <s v="Alyssa Tate"/>
    <x v="2"/>
    <s v="United States"/>
    <x v="1"/>
    <x v="1"/>
    <n v="90045"/>
    <x v="1"/>
    <s v="FUR-FU-10000010"/>
    <x v="0"/>
    <x v="5"/>
    <s v="DAX Value U-Channel Document Frames, Easel Back"/>
    <n v="9.94"/>
    <n v="2"/>
    <n v="0"/>
    <n v="3.0813999999999995"/>
    <n v="0.30999999999999994"/>
  </r>
  <r>
    <n v="1505"/>
    <s v="CA-2012-153388"/>
    <x v="1"/>
    <x v="509"/>
    <d v="2012-08-07T00:00:00"/>
    <s v="Standard Class"/>
    <s v="PC-19000"/>
    <s v="Pauline Chand"/>
    <x v="2"/>
    <s v="United States"/>
    <x v="1"/>
    <x v="1"/>
    <n v="90004"/>
    <x v="1"/>
    <s v="OFF-AR-10001868"/>
    <x v="1"/>
    <x v="6"/>
    <s v="Prang Dustless Chalk Sticks"/>
    <n v="6.72"/>
    <n v="4"/>
    <n v="0"/>
    <n v="3.36"/>
    <n v="0.5"/>
  </r>
  <r>
    <n v="1506"/>
    <s v="CA-2012-153388"/>
    <x v="1"/>
    <x v="509"/>
    <d v="2012-08-07T00:00:00"/>
    <s v="Standard Class"/>
    <s v="PC-19000"/>
    <s v="Pauline Chand"/>
    <x v="2"/>
    <s v="United States"/>
    <x v="1"/>
    <x v="1"/>
    <n v="90004"/>
    <x v="1"/>
    <s v="FUR-TA-10003715"/>
    <x v="0"/>
    <x v="3"/>
    <s v="Hon 2111 Invitation Series Corner Table"/>
    <n v="1004.9760000000001"/>
    <n v="6"/>
    <n v="0.2"/>
    <n v="-175.87080000000009"/>
    <n v="-0.17500000000000007"/>
  </r>
  <r>
    <n v="1507"/>
    <s v="CA-2014-154935"/>
    <x v="3"/>
    <x v="165"/>
    <d v="2014-12-30T00:00:00"/>
    <s v="Standard Class"/>
    <s v="AR-10540"/>
    <s v="Andy Reiter"/>
    <x v="0"/>
    <s v="United States"/>
    <x v="20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n v="0.3125"/>
  </r>
  <r>
    <n v="1508"/>
    <s v="CA-2013-134208"/>
    <x v="0"/>
    <x v="42"/>
    <d v="2013-09-24T00:00:00"/>
    <s v="Standard Class"/>
    <s v="CS-12505"/>
    <s v="Cindy Stewart"/>
    <x v="0"/>
    <s v="United States"/>
    <x v="38"/>
    <x v="32"/>
    <n v="31907"/>
    <x v="0"/>
    <s v="TEC-MA-10004458"/>
    <x v="2"/>
    <x v="15"/>
    <s v="Lexmark X 9575 Professional All-in-One Color Printer"/>
    <n v="396"/>
    <n v="4"/>
    <n v="0"/>
    <n v="190.07999999999998"/>
    <n v="0.48"/>
  </r>
  <r>
    <n v="1509"/>
    <s v="CA-2014-108294"/>
    <x v="3"/>
    <x v="389"/>
    <d v="2014-12-11T00:00:00"/>
    <s v="Same Day"/>
    <s v="LS-16975"/>
    <s v="Lindsay Shagiari"/>
    <x v="2"/>
    <s v="United States"/>
    <x v="155"/>
    <x v="8"/>
    <n v="68104"/>
    <x v="2"/>
    <s v="OFF-BI-10004965"/>
    <x v="1"/>
    <x v="8"/>
    <s v="Ibico Covers for Plastic or Wire Binding Elements"/>
    <n v="34.5"/>
    <n v="3"/>
    <n v="0"/>
    <n v="15.524999999999999"/>
    <n v="0.44999999999999996"/>
  </r>
  <r>
    <n v="1510"/>
    <s v="CA-2014-103611"/>
    <x v="3"/>
    <x v="510"/>
    <d v="2014-09-16T00:00:00"/>
    <s v="First Class"/>
    <s v="JM-15535"/>
    <s v="Jessica Myrick"/>
    <x v="0"/>
    <s v="United States"/>
    <x v="1"/>
    <x v="1"/>
    <n v="90036"/>
    <x v="1"/>
    <s v="FUR-FU-10004270"/>
    <x v="0"/>
    <x v="5"/>
    <s v="Eldon Image Series Desk Accessories, Burgundy"/>
    <n v="8.36"/>
    <n v="2"/>
    <n v="0"/>
    <n v="3.0095999999999998"/>
    <n v="0.36"/>
  </r>
  <r>
    <n v="1511"/>
    <s v="CA-2014-100384"/>
    <x v="3"/>
    <x v="92"/>
    <d v="2014-07-02T00:00:00"/>
    <s v="Standard Class"/>
    <s v="NH-18610"/>
    <s v="Nicole Hansen"/>
    <x v="1"/>
    <s v="United States"/>
    <x v="225"/>
    <x v="1"/>
    <n v="91767"/>
    <x v="1"/>
    <s v="OFF-AR-10002135"/>
    <x v="1"/>
    <x v="6"/>
    <s v="Boston Heavy-Duty Trimline Electric Pencil Sharpeners"/>
    <n v="385.6"/>
    <n v="8"/>
    <n v="0"/>
    <n v="111.82399999999996"/>
    <n v="0.28999999999999987"/>
  </r>
  <r>
    <n v="1512"/>
    <s v="CA-2014-100384"/>
    <x v="3"/>
    <x v="92"/>
    <d v="2014-07-02T00:00:00"/>
    <s v="Standard Class"/>
    <s v="NH-18610"/>
    <s v="Nicole Hansen"/>
    <x v="1"/>
    <s v="United States"/>
    <x v="225"/>
    <x v="1"/>
    <n v="91767"/>
    <x v="1"/>
    <s v="OFF-AR-10003514"/>
    <x v="1"/>
    <x v="6"/>
    <s v="4009 Highlighters by Sanford"/>
    <n v="35.82"/>
    <n v="9"/>
    <n v="0"/>
    <n v="11.820599999999997"/>
    <n v="0.3299999999999999"/>
  </r>
  <r>
    <n v="1513"/>
    <s v="CA-2014-112809"/>
    <x v="3"/>
    <x v="238"/>
    <d v="2014-08-23T00:00:00"/>
    <s v="Standard Class"/>
    <s v="RA-19915"/>
    <s v="Russell Applegate"/>
    <x v="0"/>
    <s v="United States"/>
    <x v="61"/>
    <x v="5"/>
    <n v="75220"/>
    <x v="2"/>
    <s v="OFF-ST-10002276"/>
    <x v="1"/>
    <x v="4"/>
    <s v="Safco Steel Mobile File Cart"/>
    <n v="200.06400000000002"/>
    <n v="3"/>
    <n v="0.2"/>
    <n v="12.504000000000005"/>
    <n v="6.2500000000000014E-2"/>
  </r>
  <r>
    <n v="1514"/>
    <s v="CA-2014-112809"/>
    <x v="3"/>
    <x v="238"/>
    <d v="2014-08-23T00:00:00"/>
    <s v="Standard Class"/>
    <s v="RA-19915"/>
    <s v="Russell Applegate"/>
    <x v="0"/>
    <s v="United States"/>
    <x v="61"/>
    <x v="5"/>
    <n v="75220"/>
    <x v="2"/>
    <s v="OFF-BI-10001098"/>
    <x v="1"/>
    <x v="8"/>
    <s v="Acco D-Ring Binder w/DublLock"/>
    <n v="21.379999999999995"/>
    <n v="5"/>
    <n v="0.8"/>
    <n v="-33.139000000000003"/>
    <n v="-1.5500000000000005"/>
  </r>
  <r>
    <n v="1515"/>
    <s v="CA-2014-112809"/>
    <x v="3"/>
    <x v="238"/>
    <d v="2014-08-23T00:00:00"/>
    <s v="Standard Class"/>
    <s v="RA-19915"/>
    <s v="Russell Applegate"/>
    <x v="0"/>
    <s v="United States"/>
    <x v="61"/>
    <x v="5"/>
    <n v="75220"/>
    <x v="2"/>
    <s v="OFF-BI-10001636"/>
    <x v="1"/>
    <x v="8"/>
    <s v="Ibico Plastic and Wire Spiral Binding Combs"/>
    <n v="6.743999999999998"/>
    <n v="4"/>
    <n v="0.8"/>
    <n v="-11.4648"/>
    <n v="-1.7000000000000006"/>
  </r>
  <r>
    <n v="1516"/>
    <s v="US-2014-160759"/>
    <x v="3"/>
    <x v="157"/>
    <d v="2014-12-18T00:00:00"/>
    <s v="Standard Class"/>
    <s v="AI-10855"/>
    <s v="Arianne Irving"/>
    <x v="0"/>
    <s v="United States"/>
    <x v="10"/>
    <x v="9"/>
    <n v="19120"/>
    <x v="3"/>
    <s v="FUR-CH-10002961"/>
    <x v="0"/>
    <x v="1"/>
    <s v="Leather Task Chair, Black"/>
    <n v="63.686"/>
    <n v="1"/>
    <n v="0.3"/>
    <n v="-9.0980000000000025"/>
    <n v="-0.1428571428571429"/>
  </r>
  <r>
    <n v="1517"/>
    <s v="CA-2014-148446"/>
    <x v="3"/>
    <x v="389"/>
    <d v="2014-12-15T00:00:00"/>
    <s v="Second Class"/>
    <s v="MC-17845"/>
    <s v="Michael Chen"/>
    <x v="0"/>
    <s v="United States"/>
    <x v="226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n v="6.999999999999991E-2"/>
  </r>
  <r>
    <n v="1518"/>
    <s v="CA-2011-111059"/>
    <x v="2"/>
    <x v="511"/>
    <d v="2011-02-07T00:00:00"/>
    <s v="Second Class"/>
    <s v="TB-21400"/>
    <s v="Tom Boeckenhauer"/>
    <x v="0"/>
    <s v="United States"/>
    <x v="4"/>
    <x v="4"/>
    <n v="98105"/>
    <x v="1"/>
    <s v="OFF-BI-10004593"/>
    <x v="1"/>
    <x v="8"/>
    <s v="Ibico Laser Imprintable Binding System Covers"/>
    <n v="83.84"/>
    <n v="2"/>
    <n v="0.2"/>
    <n v="27.247999999999998"/>
    <n v="0.32499999999999996"/>
  </r>
  <r>
    <n v="1519"/>
    <s v="CA-2011-111059"/>
    <x v="2"/>
    <x v="511"/>
    <d v="2011-02-07T00:00:00"/>
    <s v="Second Class"/>
    <s v="TB-21400"/>
    <s v="Tom Boeckenhauer"/>
    <x v="0"/>
    <s v="United States"/>
    <x v="4"/>
    <x v="4"/>
    <n v="98105"/>
    <x v="1"/>
    <s v="OFF-BI-10002827"/>
    <x v="1"/>
    <x v="8"/>
    <s v="Avery Durable Poly Binders"/>
    <n v="13.272000000000002"/>
    <n v="3"/>
    <n v="0.2"/>
    <n v="4.3133999999999997"/>
    <n v="0.3249999999999999"/>
  </r>
  <r>
    <n v="1520"/>
    <s v="CA-2014-116204"/>
    <x v="3"/>
    <x v="512"/>
    <d v="2014-02-15T00:00:00"/>
    <s v="Second Class"/>
    <s v="VW-21775"/>
    <s v="Victoria Wilson"/>
    <x v="1"/>
    <s v="United States"/>
    <x v="8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n v="0.3625000000000001"/>
  </r>
  <r>
    <n v="1521"/>
    <s v="CA-2014-109946"/>
    <x v="3"/>
    <x v="513"/>
    <d v="2014-04-22T00:00:00"/>
    <s v="Standard Class"/>
    <s v="PL-18925"/>
    <s v="Paul Lucas"/>
    <x v="2"/>
    <s v="United States"/>
    <x v="22"/>
    <x v="10"/>
    <n v="60610"/>
    <x v="2"/>
    <s v="OFF-AR-10001419"/>
    <x v="1"/>
    <x v="6"/>
    <s v="Newell 325"/>
    <n v="16.520000000000003"/>
    <n v="5"/>
    <n v="0.2"/>
    <n v="2.0649999999999986"/>
    <n v="0.12499999999999989"/>
  </r>
  <r>
    <n v="1522"/>
    <s v="CA-2012-144806"/>
    <x v="1"/>
    <x v="401"/>
    <d v="2012-12-11T00:00:00"/>
    <s v="Standard Class"/>
    <s v="GH-14425"/>
    <s v="Gary Hwang"/>
    <x v="0"/>
    <s v="United States"/>
    <x v="93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n v="0.2375000000000001"/>
  </r>
  <r>
    <n v="1523"/>
    <s v="CA-2012-144806"/>
    <x v="1"/>
    <x v="401"/>
    <d v="2012-12-11T00:00:00"/>
    <s v="Standard Class"/>
    <s v="GH-14425"/>
    <s v="Gary Hwang"/>
    <x v="0"/>
    <s v="United States"/>
    <x v="93"/>
    <x v="16"/>
    <n v="85705"/>
    <x v="1"/>
    <s v="OFF-PA-10002586"/>
    <x v="1"/>
    <x v="10"/>
    <s v="Xerox 1970"/>
    <n v="19.920000000000002"/>
    <n v="5"/>
    <n v="0.2"/>
    <n v="6.7230000000000008"/>
    <n v="0.33750000000000002"/>
  </r>
  <r>
    <n v="1524"/>
    <s v="CA-2012-144806"/>
    <x v="1"/>
    <x v="401"/>
    <d v="2012-12-11T00:00:00"/>
    <s v="Standard Class"/>
    <s v="GH-14425"/>
    <s v="Gary Hwang"/>
    <x v="0"/>
    <s v="United States"/>
    <x v="93"/>
    <x v="16"/>
    <n v="85705"/>
    <x v="1"/>
    <s v="OFF-PA-10003039"/>
    <x v="1"/>
    <x v="10"/>
    <s v="Xerox 1960"/>
    <n v="198.27200000000002"/>
    <n v="8"/>
    <n v="0.2"/>
    <n v="61.959999999999987"/>
    <n v="0.31249999999999989"/>
  </r>
  <r>
    <n v="1525"/>
    <s v="CA-2012-144806"/>
    <x v="1"/>
    <x v="401"/>
    <d v="2012-12-11T00:00:00"/>
    <s v="Standard Class"/>
    <s v="GH-14425"/>
    <s v="Gary Hwang"/>
    <x v="0"/>
    <s v="United States"/>
    <x v="93"/>
    <x v="16"/>
    <n v="85705"/>
    <x v="1"/>
    <s v="OFF-ST-10004804"/>
    <x v="1"/>
    <x v="4"/>
    <s v="Belkin 19&quot; Vented Equipment Shelf, Black"/>
    <n v="247.10399999999998"/>
    <n v="6"/>
    <n v="0.2"/>
    <n v="-58.68719999999999"/>
    <n v="-0.23749999999999996"/>
  </r>
  <r>
    <n v="1526"/>
    <s v="CA-2012-144806"/>
    <x v="1"/>
    <x v="401"/>
    <d v="2012-12-11T00:00:00"/>
    <s v="Standard Class"/>
    <s v="GH-14425"/>
    <s v="Gary Hwang"/>
    <x v="0"/>
    <s v="United States"/>
    <x v="93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n v="0.11249999999999986"/>
  </r>
  <r>
    <n v="1527"/>
    <s v="CA-2013-122392"/>
    <x v="0"/>
    <x v="405"/>
    <d v="2013-07-28T00:00:00"/>
    <s v="Standard Class"/>
    <s v="CJ-12010"/>
    <s v="Caroline Jumper"/>
    <x v="0"/>
    <s v="United States"/>
    <x v="227"/>
    <x v="9"/>
    <n v="18103"/>
    <x v="3"/>
    <s v="OFF-AR-10002221"/>
    <x v="1"/>
    <x v="6"/>
    <s v="12 Colored Short Pencils"/>
    <n v="4.16"/>
    <n v="2"/>
    <n v="0.2"/>
    <n v="0.36400000000000032"/>
    <n v="8.7500000000000078E-2"/>
  </r>
  <r>
    <n v="1528"/>
    <s v="CA-2013-122392"/>
    <x v="0"/>
    <x v="405"/>
    <d v="2013-07-28T00:00:00"/>
    <s v="Standard Class"/>
    <s v="CJ-12010"/>
    <s v="Caroline Jumper"/>
    <x v="0"/>
    <s v="United States"/>
    <x v="227"/>
    <x v="9"/>
    <n v="18103"/>
    <x v="3"/>
    <s v="FUR-FU-10002456"/>
    <x v="0"/>
    <x v="5"/>
    <s v="Master Caster Door Stop, Large Neon Orange"/>
    <n v="11.648000000000001"/>
    <n v="2"/>
    <n v="0.2"/>
    <n v="3.3488000000000011"/>
    <n v="0.28750000000000003"/>
  </r>
  <r>
    <n v="1529"/>
    <s v="CA-2012-148432"/>
    <x v="1"/>
    <x v="209"/>
    <d v="2012-11-10T00:00:00"/>
    <s v="Second Class"/>
    <s v="MC-18130"/>
    <s v="Mike Caudle"/>
    <x v="1"/>
    <s v="United States"/>
    <x v="46"/>
    <x v="13"/>
    <n v="19711"/>
    <x v="3"/>
    <s v="OFF-FA-10004968"/>
    <x v="1"/>
    <x v="13"/>
    <s v="Rubber Band Ball"/>
    <n v="26.18"/>
    <n v="7"/>
    <n v="0"/>
    <n v="0.5236000000000014"/>
    <n v="2.0000000000000052E-2"/>
  </r>
  <r>
    <n v="1530"/>
    <s v="CA-2012-148432"/>
    <x v="1"/>
    <x v="209"/>
    <d v="2012-11-10T00:00:00"/>
    <s v="Second Class"/>
    <s v="MC-18130"/>
    <s v="Mike Caudle"/>
    <x v="1"/>
    <s v="United States"/>
    <x v="46"/>
    <x v="13"/>
    <n v="19711"/>
    <x v="3"/>
    <s v="OFF-PA-10001274"/>
    <x v="1"/>
    <x v="10"/>
    <s v="Loose Memo Sheets"/>
    <n v="7.3"/>
    <n v="2"/>
    <n v="0"/>
    <n v="3.4309999999999996"/>
    <n v="0.47"/>
  </r>
  <r>
    <n v="1531"/>
    <s v="CA-2012-103793"/>
    <x v="1"/>
    <x v="514"/>
    <d v="2012-03-31T00:00:00"/>
    <s v="Standard Class"/>
    <s v="BV-11245"/>
    <s v="Benjamin Venier"/>
    <x v="1"/>
    <s v="United States"/>
    <x v="100"/>
    <x v="2"/>
    <n v="33142"/>
    <x v="0"/>
    <s v="OFF-PA-10001125"/>
    <x v="1"/>
    <x v="10"/>
    <s v="Xerox 1988"/>
    <n v="74.352000000000004"/>
    <n v="3"/>
    <n v="0.2"/>
    <n v="23.234999999999992"/>
    <n v="0.31249999999999989"/>
  </r>
  <r>
    <n v="1532"/>
    <s v="CA-2014-159884"/>
    <x v="3"/>
    <x v="515"/>
    <d v="2014-09-06T00:00:00"/>
    <s v="Standard Class"/>
    <s v="JF-15490"/>
    <s v="Jeremy Farry"/>
    <x v="0"/>
    <s v="United States"/>
    <x v="228"/>
    <x v="16"/>
    <n v="85281"/>
    <x v="1"/>
    <s v="OFF-ST-10000344"/>
    <x v="1"/>
    <x v="4"/>
    <s v="Neat Ideas Personal Hanging Folder Files, Black"/>
    <n v="10.744"/>
    <n v="1"/>
    <n v="0.2"/>
    <n v="0.80579999999999963"/>
    <n v="7.4999999999999969E-2"/>
  </r>
  <r>
    <n v="1533"/>
    <s v="CA-2014-159884"/>
    <x v="3"/>
    <x v="515"/>
    <d v="2014-09-06T00:00:00"/>
    <s v="Standard Class"/>
    <s v="JF-15490"/>
    <s v="Jeremy Farry"/>
    <x v="0"/>
    <s v="United States"/>
    <x v="228"/>
    <x v="16"/>
    <n v="85281"/>
    <x v="1"/>
    <s v="OFF-FA-10000585"/>
    <x v="1"/>
    <x v="13"/>
    <s v="OIC Bulk Pack Metal Binder Clips"/>
    <n v="8.3760000000000012"/>
    <n v="3"/>
    <n v="0.2"/>
    <n v="2.7222"/>
    <n v="0.32499999999999996"/>
  </r>
  <r>
    <n v="1534"/>
    <s v="CA-2013-139885"/>
    <x v="0"/>
    <x v="429"/>
    <d v="2013-12-09T00:00:00"/>
    <s v="Standard Class"/>
    <s v="EB-13840"/>
    <s v="Ellis Ballard"/>
    <x v="1"/>
    <s v="United States"/>
    <x v="20"/>
    <x v="15"/>
    <n v="10035"/>
    <x v="3"/>
    <s v="OFF-ST-10003324"/>
    <x v="1"/>
    <x v="4"/>
    <s v="Belkin OmniView SE Rackmount Kit"/>
    <n v="212.88"/>
    <n v="6"/>
    <n v="0"/>
    <n v="0"/>
    <n v="0"/>
  </r>
  <r>
    <n v="1535"/>
    <s v="CA-2014-124086"/>
    <x v="3"/>
    <x v="516"/>
    <d v="2014-02-15T00:00:00"/>
    <s v="Standard Class"/>
    <s v="MP-18175"/>
    <s v="Mike Pelletier"/>
    <x v="2"/>
    <s v="United States"/>
    <x v="229"/>
    <x v="1"/>
    <n v="92677"/>
    <x v="1"/>
    <s v="FUR-BO-10004015"/>
    <x v="0"/>
    <x v="0"/>
    <s v="Bush Andora Bookcase, Maple/Graphite Gray Finish"/>
    <n v="203.98299999999998"/>
    <n v="2"/>
    <n v="0.15"/>
    <n v="16.798599999999979"/>
    <n v="8.235294117647049E-2"/>
  </r>
  <r>
    <n v="1536"/>
    <s v="CA-2013-112389"/>
    <x v="0"/>
    <x v="517"/>
    <d v="2013-11-03T00:00:00"/>
    <s v="Standard Class"/>
    <s v="JM-15655"/>
    <s v="Jim Mitchum"/>
    <x v="1"/>
    <s v="United States"/>
    <x v="230"/>
    <x v="30"/>
    <n v="8302"/>
    <x v="3"/>
    <s v="OFF-ST-10000419"/>
    <x v="1"/>
    <x v="4"/>
    <s v="Rogers Jumbo File, Granite"/>
    <n v="40.74"/>
    <n v="3"/>
    <n v="0"/>
    <n v="0.4073999999999991"/>
    <n v="9.9999999999999777E-3"/>
  </r>
  <r>
    <n v="1537"/>
    <s v="CA-2013-112389"/>
    <x v="0"/>
    <x v="517"/>
    <d v="2013-11-03T00:00:00"/>
    <s v="Standard Class"/>
    <s v="JM-15655"/>
    <s v="Jim Mitchum"/>
    <x v="1"/>
    <s v="United States"/>
    <x v="230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n v="0.26"/>
  </r>
  <r>
    <n v="1538"/>
    <s v="CA-2014-121888"/>
    <x v="3"/>
    <x v="175"/>
    <d v="2014-09-18T00:00:00"/>
    <s v="Second Class"/>
    <s v="CL-11890"/>
    <s v="Carl Ludwig"/>
    <x v="0"/>
    <s v="United States"/>
    <x v="231"/>
    <x v="31"/>
    <n v="2149"/>
    <x v="3"/>
    <s v="TEC-PH-10000439"/>
    <x v="2"/>
    <x v="7"/>
    <s v="GE DSL Phone Line Filter"/>
    <n v="39.99"/>
    <n v="1"/>
    <n v="0"/>
    <n v="11.597099999999998"/>
    <n v="0.28999999999999992"/>
  </r>
  <r>
    <n v="1539"/>
    <s v="CA-2014-121888"/>
    <x v="3"/>
    <x v="175"/>
    <d v="2014-09-18T00:00:00"/>
    <s v="Second Class"/>
    <s v="CL-11890"/>
    <s v="Carl Ludwig"/>
    <x v="0"/>
    <s v="United States"/>
    <x v="231"/>
    <x v="31"/>
    <n v="2149"/>
    <x v="3"/>
    <s v="OFF-AR-10003478"/>
    <x v="1"/>
    <x v="6"/>
    <s v="Avery Hi-Liter EverBold Pen Style Fluorescent Highlighters, 4/Pack"/>
    <n v="16.28"/>
    <n v="2"/>
    <n v="0"/>
    <n v="6.5120000000000005"/>
    <n v="0.4"/>
  </r>
  <r>
    <n v="1540"/>
    <s v="CA-2014-121888"/>
    <x v="3"/>
    <x v="175"/>
    <d v="2014-09-18T00:00:00"/>
    <s v="Second Class"/>
    <s v="CL-11890"/>
    <s v="Carl Ludwig"/>
    <x v="0"/>
    <s v="United States"/>
    <x v="231"/>
    <x v="31"/>
    <n v="2149"/>
    <x v="3"/>
    <s v="FUR-BO-10002545"/>
    <x v="0"/>
    <x v="0"/>
    <s v="Atlantic Metals Mobile 3-Shelf Bookcases, Custom Colors"/>
    <n v="782.94"/>
    <n v="3"/>
    <n v="0"/>
    <n v="203.56440000000003"/>
    <n v="0.26"/>
  </r>
  <r>
    <n v="1541"/>
    <s v="CA-2014-121888"/>
    <x v="3"/>
    <x v="175"/>
    <d v="2014-09-18T00:00:00"/>
    <s v="Second Class"/>
    <s v="CL-11890"/>
    <s v="Carl Ludwig"/>
    <x v="0"/>
    <s v="United States"/>
    <x v="231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n v="0.47999999999999993"/>
  </r>
  <r>
    <n v="1542"/>
    <s v="CA-2011-166884"/>
    <x v="2"/>
    <x v="518"/>
    <d v="2011-03-16T00:00:00"/>
    <s v="Second Class"/>
    <s v="CK-12205"/>
    <s v="Chloris Kastensmidt"/>
    <x v="0"/>
    <s v="United States"/>
    <x v="38"/>
    <x v="24"/>
    <n v="43229"/>
    <x v="3"/>
    <s v="FUR-FU-10003981"/>
    <x v="0"/>
    <x v="5"/>
    <s v="Eldon Wave Desk Accessories"/>
    <n v="8.32"/>
    <n v="5"/>
    <n v="0.2"/>
    <n v="2.2880000000000003"/>
    <n v="0.27500000000000002"/>
  </r>
  <r>
    <n v="1543"/>
    <s v="CA-2011-166884"/>
    <x v="2"/>
    <x v="518"/>
    <d v="2011-03-16T00:00:00"/>
    <s v="Second Class"/>
    <s v="CK-12205"/>
    <s v="Chloris Kastensmidt"/>
    <x v="0"/>
    <s v="United States"/>
    <x v="38"/>
    <x v="24"/>
    <n v="43229"/>
    <x v="3"/>
    <s v="OFF-FA-10001561"/>
    <x v="1"/>
    <x v="13"/>
    <s v="Stockwell Push Pins"/>
    <n v="10.464000000000002"/>
    <n v="6"/>
    <n v="0.2"/>
    <n v="1.7003999999999992"/>
    <n v="0.16249999999999989"/>
  </r>
  <r>
    <n v="1544"/>
    <s v="CA-2011-107181"/>
    <x v="2"/>
    <x v="519"/>
    <d v="2011-02-09T00:00:00"/>
    <s v="Standard Class"/>
    <s v="DB-13270"/>
    <s v="Deborah Brumfield"/>
    <x v="2"/>
    <s v="United States"/>
    <x v="70"/>
    <x v="1"/>
    <n v="92024"/>
    <x v="1"/>
    <s v="OFF-BI-10004230"/>
    <x v="1"/>
    <x v="8"/>
    <s v="GBC Recycled Grain Textured Covers"/>
    <n v="82.896000000000001"/>
    <n v="3"/>
    <n v="0.2"/>
    <n v="29.0136"/>
    <n v="0.35"/>
  </r>
  <r>
    <n v="1545"/>
    <s v="CA-2011-107181"/>
    <x v="2"/>
    <x v="519"/>
    <d v="2011-02-09T00:00:00"/>
    <s v="Standard Class"/>
    <s v="DB-13270"/>
    <s v="Deborah Brumfield"/>
    <x v="2"/>
    <s v="United States"/>
    <x v="70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n v="0.47"/>
  </r>
  <r>
    <n v="1546"/>
    <s v="CA-2011-150245"/>
    <x v="2"/>
    <x v="520"/>
    <d v="2012-01-04T00:00:00"/>
    <s v="Second Class"/>
    <s v="PC-18745"/>
    <s v="Pamela Coakley"/>
    <x v="1"/>
    <s v="United States"/>
    <x v="232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n v="0.1249999999999999"/>
  </r>
  <r>
    <n v="1547"/>
    <s v="CA-2012-111395"/>
    <x v="1"/>
    <x v="521"/>
    <d v="2012-11-27T00:00:00"/>
    <s v="Standard Class"/>
    <s v="VB-21745"/>
    <s v="Victoria Brennan"/>
    <x v="1"/>
    <s v="United States"/>
    <x v="52"/>
    <x v="5"/>
    <n v="78207"/>
    <x v="2"/>
    <s v="OFF-PA-10000994"/>
    <x v="1"/>
    <x v="10"/>
    <s v="Xerox 1915"/>
    <n v="335.52"/>
    <n v="4"/>
    <n v="0.2"/>
    <n v="117.43199999999999"/>
    <n v="0.35"/>
  </r>
  <r>
    <n v="1548"/>
    <s v="CA-2012-111395"/>
    <x v="1"/>
    <x v="521"/>
    <d v="2012-11-27T00:00:00"/>
    <s v="Standard Class"/>
    <s v="VB-21745"/>
    <s v="Victoria Brennan"/>
    <x v="1"/>
    <s v="United States"/>
    <x v="52"/>
    <x v="5"/>
    <n v="78207"/>
    <x v="2"/>
    <s v="OFF-BI-10002867"/>
    <x v="1"/>
    <x v="8"/>
    <s v="GBC Recycled Regency Composition Covers"/>
    <n v="23.911999999999995"/>
    <n v="2"/>
    <n v="0.8"/>
    <n v="-40.650400000000019"/>
    <n v="-1.7000000000000011"/>
  </r>
  <r>
    <n v="1549"/>
    <s v="CA-2012-111395"/>
    <x v="1"/>
    <x v="521"/>
    <d v="2012-11-27T00:00:00"/>
    <s v="Standard Class"/>
    <s v="VB-21745"/>
    <s v="Victoria Brennan"/>
    <x v="1"/>
    <s v="United States"/>
    <x v="52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n v="8.7499999999999967E-2"/>
  </r>
  <r>
    <n v="1550"/>
    <s v="CA-2011-134278"/>
    <x v="2"/>
    <x v="522"/>
    <d v="2011-07-08T00:00:00"/>
    <s v="First Class"/>
    <s v="EP-13915"/>
    <s v="Emily Phan"/>
    <x v="0"/>
    <s v="United States"/>
    <x v="20"/>
    <x v="15"/>
    <n v="10011"/>
    <x v="3"/>
    <s v="TEC-CO-10001046"/>
    <x v="2"/>
    <x v="16"/>
    <s v="Canon Imageclass D680 Copier / Fax"/>
    <n v="559.99200000000008"/>
    <n v="1"/>
    <n v="0.2"/>
    <n v="174.99749999999997"/>
    <n v="0.31249999999999989"/>
  </r>
  <r>
    <n v="1551"/>
    <s v="US-2014-124926"/>
    <x v="3"/>
    <x v="38"/>
    <d v="2014-11-19T00:00:00"/>
    <s v="Second Class"/>
    <s v="ME-17320"/>
    <s v="Maria Etezadi"/>
    <x v="2"/>
    <s v="United States"/>
    <x v="12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n v="-2.6500000000000004"/>
  </r>
  <r>
    <n v="1552"/>
    <s v="CA-2013-159345"/>
    <x v="0"/>
    <x v="26"/>
    <d v="2013-06-23T00:00:00"/>
    <s v="Standard Class"/>
    <s v="IG-15085"/>
    <s v="Ivan Gibson"/>
    <x v="0"/>
    <s v="United States"/>
    <x v="70"/>
    <x v="1"/>
    <n v="92024"/>
    <x v="1"/>
    <s v="OFF-PA-10000806"/>
    <x v="1"/>
    <x v="10"/>
    <s v="Xerox 1934"/>
    <n v="111.96"/>
    <n v="2"/>
    <n v="0"/>
    <n v="54.860399999999998"/>
    <n v="0.49"/>
  </r>
  <r>
    <n v="1553"/>
    <s v="CA-2011-130274"/>
    <x v="2"/>
    <x v="523"/>
    <d v="2011-05-05T00:00:00"/>
    <s v="First Class"/>
    <s v="JS-15940"/>
    <s v="Joni Sundaresam"/>
    <x v="2"/>
    <s v="United States"/>
    <x v="233"/>
    <x v="6"/>
    <n v="54915"/>
    <x v="2"/>
    <s v="OFF-LA-10002195"/>
    <x v="1"/>
    <x v="2"/>
    <s v="Avery 481"/>
    <n v="21.560000000000002"/>
    <n v="7"/>
    <n v="0"/>
    <n v="10.348799999999999"/>
    <n v="0.47999999999999987"/>
  </r>
  <r>
    <n v="1554"/>
    <s v="CA-2014-158386"/>
    <x v="3"/>
    <x v="524"/>
    <d v="2014-10-22T00:00:00"/>
    <s v="Standard Class"/>
    <s v="BO-11425"/>
    <s v="Bobby Odegard"/>
    <x v="0"/>
    <s v="United States"/>
    <x v="102"/>
    <x v="0"/>
    <n v="40475"/>
    <x v="0"/>
    <s v="OFF-BI-10003719"/>
    <x v="1"/>
    <x v="8"/>
    <s v="Large Capacity Hanging Post Binders"/>
    <n v="124.75"/>
    <n v="5"/>
    <n v="0"/>
    <n v="57.384999999999991"/>
    <n v="0.45999999999999991"/>
  </r>
  <r>
    <n v="1555"/>
    <s v="CA-2012-111507"/>
    <x v="1"/>
    <x v="525"/>
    <d v="2012-02-13T00:00:00"/>
    <s v="Standard Class"/>
    <s v="VW-21775"/>
    <s v="Victoria Wilson"/>
    <x v="1"/>
    <s v="United States"/>
    <x v="234"/>
    <x v="4"/>
    <n v="98006"/>
    <x v="1"/>
    <s v="OFF-AR-10001315"/>
    <x v="1"/>
    <x v="6"/>
    <s v="Newell 310"/>
    <n v="5.28"/>
    <n v="3"/>
    <n v="0"/>
    <n v="1.5311999999999999"/>
    <n v="0.28999999999999998"/>
  </r>
  <r>
    <n v="1556"/>
    <s v="CA-2014-120761"/>
    <x v="3"/>
    <x v="507"/>
    <d v="2014-09-09T00:00:00"/>
    <s v="Standard Class"/>
    <s v="AB-10150"/>
    <s v="Aimee Bixby"/>
    <x v="0"/>
    <s v="United States"/>
    <x v="85"/>
    <x v="15"/>
    <n v="11561"/>
    <x v="3"/>
    <s v="TEC-AC-10000171"/>
    <x v="2"/>
    <x v="11"/>
    <s v="Verbatim 25 GB 6x Blu-ray Single Layer Recordable Disc, 25/Pack"/>
    <n v="91.96"/>
    <n v="4"/>
    <n v="0"/>
    <n v="39.5428"/>
    <n v="0.43000000000000005"/>
  </r>
  <r>
    <n v="1557"/>
    <s v="CA-2013-109176"/>
    <x v="0"/>
    <x v="195"/>
    <d v="2013-05-16T00:00:00"/>
    <s v="Standard Class"/>
    <s v="JW-16075"/>
    <s v="Julia West"/>
    <x v="0"/>
    <s v="United States"/>
    <x v="10"/>
    <x v="9"/>
    <n v="19140"/>
    <x v="3"/>
    <s v="OFF-EN-10003134"/>
    <x v="1"/>
    <x v="12"/>
    <s v="Staples"/>
    <n v="9.3439999999999994"/>
    <n v="1"/>
    <n v="0.2"/>
    <n v="3.504"/>
    <n v="0.375"/>
  </r>
  <r>
    <n v="1558"/>
    <s v="CA-2013-109176"/>
    <x v="0"/>
    <x v="195"/>
    <d v="2013-05-16T00:00:00"/>
    <s v="Standard Class"/>
    <s v="JW-16075"/>
    <s v="Julia West"/>
    <x v="0"/>
    <s v="United States"/>
    <x v="10"/>
    <x v="9"/>
    <n v="19140"/>
    <x v="3"/>
    <s v="OFF-AR-10001955"/>
    <x v="1"/>
    <x v="6"/>
    <s v="Newell 319"/>
    <n v="79.36"/>
    <n v="5"/>
    <n v="0.2"/>
    <n v="9.919999999999991"/>
    <n v="0.12499999999999989"/>
  </r>
  <r>
    <n v="1559"/>
    <s v="CA-2012-112116"/>
    <x v="1"/>
    <x v="199"/>
    <d v="2012-03-18T00:00:00"/>
    <s v="Second Class"/>
    <s v="JE-15475"/>
    <s v="Jeremy Ellison"/>
    <x v="0"/>
    <s v="United States"/>
    <x v="4"/>
    <x v="4"/>
    <n v="98103"/>
    <x v="1"/>
    <s v="FUR-TA-10001039"/>
    <x v="0"/>
    <x v="3"/>
    <s v="KI Adjustable-Height Table"/>
    <n v="171.96"/>
    <n v="2"/>
    <n v="0"/>
    <n v="44.709600000000009"/>
    <n v="0.26000000000000006"/>
  </r>
  <r>
    <n v="1560"/>
    <s v="CA-2013-126809"/>
    <x v="0"/>
    <x v="526"/>
    <d v="2013-04-14T00:00:00"/>
    <s v="Standard Class"/>
    <s v="EB-13750"/>
    <s v="Edward Becker"/>
    <x v="1"/>
    <s v="United States"/>
    <x v="4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n v="0.36249999999999988"/>
  </r>
  <r>
    <n v="1561"/>
    <s v="CA-2011-105172"/>
    <x v="2"/>
    <x v="527"/>
    <d v="2011-04-09T00:00:00"/>
    <s v="Standard Class"/>
    <s v="PK-18910"/>
    <s v="Paul Knutson"/>
    <x v="2"/>
    <s v="United States"/>
    <x v="8"/>
    <x v="1"/>
    <n v="94109"/>
    <x v="1"/>
    <s v="OFF-LA-10001641"/>
    <x v="1"/>
    <x v="2"/>
    <s v="Avery 518"/>
    <n v="18.899999999999999"/>
    <n v="6"/>
    <n v="0"/>
    <n v="9.0719999999999992"/>
    <n v="0.48"/>
  </r>
  <r>
    <n v="1562"/>
    <s v="CA-2014-107293"/>
    <x v="3"/>
    <x v="528"/>
    <d v="2014-09-07T00:00:00"/>
    <s v="First Class"/>
    <s v="CS-12400"/>
    <s v="Christopher Schild"/>
    <x v="2"/>
    <s v="United States"/>
    <x v="4"/>
    <x v="4"/>
    <n v="98115"/>
    <x v="1"/>
    <s v="OFF-AR-10003732"/>
    <x v="1"/>
    <x v="6"/>
    <s v="Newell 333"/>
    <n v="2.78"/>
    <n v="1"/>
    <n v="0"/>
    <n v="0.72279999999999989"/>
    <n v="0.25999999999999995"/>
  </r>
  <r>
    <n v="1563"/>
    <s v="US-2014-102890"/>
    <x v="3"/>
    <x v="160"/>
    <d v="2014-07-01T00:00:00"/>
    <s v="Same Day"/>
    <s v="SG-20470"/>
    <s v="Sheri Gordon"/>
    <x v="0"/>
    <s v="United States"/>
    <x v="20"/>
    <x v="15"/>
    <n v="10011"/>
    <x v="3"/>
    <s v="FUR-TA-10000577"/>
    <x v="0"/>
    <x v="3"/>
    <s v="Bretford CR4500 Series Slim Rectangular Table"/>
    <n v="1044.6299999999999"/>
    <n v="5"/>
    <n v="0.4"/>
    <n v="-295.97849999999994"/>
    <n v="-0.28333333333333333"/>
  </r>
  <r>
    <n v="1564"/>
    <s v="CA-2012-158554"/>
    <x v="1"/>
    <x v="529"/>
    <d v="2012-11-09T00:00:00"/>
    <s v="Same Day"/>
    <s v="CM-12190"/>
    <s v="Charlotte Melton"/>
    <x v="0"/>
    <s v="United States"/>
    <x v="10"/>
    <x v="9"/>
    <n v="19134"/>
    <x v="3"/>
    <s v="OFF-PA-10004000"/>
    <x v="1"/>
    <x v="10"/>
    <s v="While You Were Out Pads, 50 per Pad, 4 x 5 1/4, Green Cycle"/>
    <n v="11.352000000000002"/>
    <n v="3"/>
    <n v="0.2"/>
    <n v="4.1151"/>
    <n v="0.36249999999999993"/>
  </r>
  <r>
    <n v="1565"/>
    <s v="CA-2011-116239"/>
    <x v="2"/>
    <x v="530"/>
    <d v="2011-03-04T00:00:00"/>
    <s v="Same Day"/>
    <s v="CL-12565"/>
    <s v="Clay Ludtke"/>
    <x v="0"/>
    <s v="United States"/>
    <x v="29"/>
    <x v="20"/>
    <n v="29203"/>
    <x v="0"/>
    <s v="OFF-ST-10001370"/>
    <x v="1"/>
    <x v="4"/>
    <s v="Sensible Storage WireTech Storage Systems"/>
    <n v="354.90000000000003"/>
    <n v="5"/>
    <n v="0"/>
    <n v="17.744999999999962"/>
    <n v="4.9999999999999885E-2"/>
  </r>
  <r>
    <n v="1566"/>
    <s v="CA-2012-132101"/>
    <x v="1"/>
    <x v="531"/>
    <d v="2012-03-25T00:00:00"/>
    <s v="Standard Class"/>
    <s v="JO-15550"/>
    <s v="Jesus Ocampo"/>
    <x v="2"/>
    <s v="United States"/>
    <x v="4"/>
    <x v="4"/>
    <n v="98105"/>
    <x v="1"/>
    <s v="TEC-PH-10004539"/>
    <x v="2"/>
    <x v="7"/>
    <s v="Wireless Extenders zBoost YX545 SOHO Signal Booster"/>
    <n v="453.57600000000002"/>
    <n v="3"/>
    <n v="0.2"/>
    <n v="39.687899999999985"/>
    <n v="8.7499999999999967E-2"/>
  </r>
  <r>
    <n v="1567"/>
    <s v="CA-2012-129112"/>
    <x v="1"/>
    <x v="239"/>
    <d v="2012-11-30T00:00:00"/>
    <s v="First Class"/>
    <s v="AW-10840"/>
    <s v="Anthony Witt"/>
    <x v="0"/>
    <s v="United States"/>
    <x v="235"/>
    <x v="5"/>
    <n v="75002"/>
    <x v="2"/>
    <s v="TEC-AC-10003038"/>
    <x v="2"/>
    <x v="11"/>
    <s v="Kingston Digital DataTraveler 16GB USB 2.0"/>
    <n v="21.48"/>
    <n v="3"/>
    <n v="0.2"/>
    <n v="-0.26850000000000307"/>
    <n v="-1.2500000000000143E-2"/>
  </r>
  <r>
    <n v="1568"/>
    <s v="CA-2012-129112"/>
    <x v="1"/>
    <x v="239"/>
    <d v="2012-11-30T00:00:00"/>
    <s v="First Class"/>
    <s v="AW-10840"/>
    <s v="Anthony Witt"/>
    <x v="0"/>
    <s v="United States"/>
    <x v="235"/>
    <x v="5"/>
    <n v="75002"/>
    <x v="2"/>
    <s v="OFF-BI-10000088"/>
    <x v="1"/>
    <x v="8"/>
    <s v="GBC Imprintable Covers"/>
    <n v="8.7839999999999989"/>
    <n v="4"/>
    <n v="0.8"/>
    <n v="-13.615200000000002"/>
    <n v="-1.5500000000000003"/>
  </r>
  <r>
    <n v="1569"/>
    <s v="US-2014-152002"/>
    <x v="3"/>
    <x v="532"/>
    <d v="2014-06-12T00:00:00"/>
    <s v="Same Day"/>
    <s v="DV-13465"/>
    <s v="Dianna Vittorini"/>
    <x v="0"/>
    <s v="United States"/>
    <x v="1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n v="0.49000000000000005"/>
  </r>
  <r>
    <n v="1570"/>
    <s v="CA-2014-165029"/>
    <x v="3"/>
    <x v="200"/>
    <d v="2014-12-01T00:00:00"/>
    <s v="Standard Class"/>
    <s v="AH-10075"/>
    <s v="Adam Hart"/>
    <x v="1"/>
    <s v="United States"/>
    <x v="118"/>
    <x v="32"/>
    <n v="30318"/>
    <x v="0"/>
    <s v="OFF-AR-10003504"/>
    <x v="1"/>
    <x v="6"/>
    <s v="Newell 347"/>
    <n v="12.84"/>
    <n v="3"/>
    <n v="0"/>
    <n v="3.7235999999999989"/>
    <n v="0.28999999999999992"/>
  </r>
  <r>
    <n v="1571"/>
    <s v="US-2011-157385"/>
    <x v="2"/>
    <x v="533"/>
    <d v="2011-11-25T00:00:00"/>
    <s v="First Class"/>
    <s v="SC-20095"/>
    <s v="Sanjit Chand"/>
    <x v="0"/>
    <s v="United States"/>
    <x v="1"/>
    <x v="1"/>
    <n v="90004"/>
    <x v="1"/>
    <s v="FUR-CH-10000863"/>
    <x v="0"/>
    <x v="1"/>
    <s v="Novimex Swivel Fabric Task Chair"/>
    <n v="603.91999999999996"/>
    <n v="5"/>
    <n v="0.2"/>
    <n v="-67.941000000000003"/>
    <n v="-0.11250000000000002"/>
  </r>
  <r>
    <n v="1572"/>
    <s v="US-2011-157385"/>
    <x v="2"/>
    <x v="533"/>
    <d v="2011-11-25T00:00:00"/>
    <s v="First Class"/>
    <s v="SC-20095"/>
    <s v="Sanjit Chand"/>
    <x v="0"/>
    <s v="United States"/>
    <x v="1"/>
    <x v="1"/>
    <n v="90004"/>
    <x v="1"/>
    <s v="OFF-EN-10003160"/>
    <x v="1"/>
    <x v="12"/>
    <s v="Pastel Pink Envelopes"/>
    <n v="21.84"/>
    <n v="3"/>
    <n v="0"/>
    <n v="10.4832"/>
    <n v="0.48"/>
  </r>
  <r>
    <n v="1573"/>
    <s v="US-2011-157385"/>
    <x v="2"/>
    <x v="533"/>
    <d v="2011-11-25T00:00:00"/>
    <s v="First Class"/>
    <s v="SC-20095"/>
    <s v="Sanjit Chand"/>
    <x v="0"/>
    <s v="United States"/>
    <x v="1"/>
    <x v="1"/>
    <n v="90004"/>
    <x v="1"/>
    <s v="TEC-AC-10003280"/>
    <x v="2"/>
    <x v="11"/>
    <s v="Belkin F8E887 USB Wired Ergonomic Keyboard"/>
    <n v="29.99"/>
    <n v="1"/>
    <n v="0"/>
    <n v="6.2978999999999985"/>
    <n v="0.20999999999999996"/>
  </r>
  <r>
    <n v="1574"/>
    <s v="US-2011-157385"/>
    <x v="2"/>
    <x v="533"/>
    <d v="2011-11-25T00:00:00"/>
    <s v="First Class"/>
    <s v="SC-20095"/>
    <s v="Sanjit Chand"/>
    <x v="0"/>
    <s v="United States"/>
    <x v="1"/>
    <x v="1"/>
    <n v="90004"/>
    <x v="1"/>
    <s v="FUR-CH-10000595"/>
    <x v="0"/>
    <x v="1"/>
    <s v="Safco Contoured Stacking Chairs"/>
    <n v="381.44000000000005"/>
    <n v="2"/>
    <n v="0.2"/>
    <n v="23.839999999999975"/>
    <n v="6.2499999999999924E-2"/>
  </r>
  <r>
    <n v="1575"/>
    <s v="CA-2011-101602"/>
    <x v="2"/>
    <x v="534"/>
    <d v="2011-12-18T00:00:00"/>
    <s v="First Class"/>
    <s v="MC-18100"/>
    <s v="Mick Crebagga"/>
    <x v="0"/>
    <s v="United States"/>
    <x v="236"/>
    <x v="5"/>
    <n v="79907"/>
    <x v="2"/>
    <s v="TEC-PH-10000169"/>
    <x v="2"/>
    <x v="7"/>
    <s v="ARKON Windshield Dashboard Air Vent Car Mount Holder"/>
    <n v="40.68"/>
    <n v="3"/>
    <n v="0.2"/>
    <n v="-9.153000000000004"/>
    <n v="-0.22500000000000009"/>
  </r>
  <r>
    <n v="1576"/>
    <s v="CA-2011-101602"/>
    <x v="2"/>
    <x v="534"/>
    <d v="2011-12-18T00:00:00"/>
    <s v="First Class"/>
    <s v="MC-18100"/>
    <s v="Mick Crebagga"/>
    <x v="0"/>
    <s v="United States"/>
    <x v="236"/>
    <x v="5"/>
    <n v="79907"/>
    <x v="2"/>
    <s v="FUR-CH-10004675"/>
    <x v="0"/>
    <x v="1"/>
    <s v="Lifetime Advantage Folding Chairs, 4/Carton"/>
    <n v="763.28"/>
    <n v="5"/>
    <n v="0.3"/>
    <n v="-21.807999999999993"/>
    <n v="-2.8571428571428564E-2"/>
  </r>
  <r>
    <n v="1577"/>
    <s v="CA-2013-109057"/>
    <x v="0"/>
    <x v="183"/>
    <d v="2013-04-28T00:00:00"/>
    <s v="Standard Class"/>
    <s v="TT-21460"/>
    <s v="Tonja Turnell"/>
    <x v="2"/>
    <s v="United States"/>
    <x v="34"/>
    <x v="10"/>
    <n v="60505"/>
    <x v="2"/>
    <s v="OFF-ST-10002406"/>
    <x v="1"/>
    <x v="4"/>
    <s v="Pizazz Global Quick File"/>
    <n v="23.952000000000002"/>
    <n v="2"/>
    <n v="0.2"/>
    <n v="2.3952000000000018"/>
    <n v="0.10000000000000006"/>
  </r>
  <r>
    <n v="1578"/>
    <s v="CA-2013-154403"/>
    <x v="0"/>
    <x v="454"/>
    <d v="2013-05-28T00:00:00"/>
    <s v="Standard Class"/>
    <s v="AP-10720"/>
    <s v="Anne Pryor"/>
    <x v="2"/>
    <s v="United States"/>
    <x v="159"/>
    <x v="19"/>
    <n v="35630"/>
    <x v="0"/>
    <s v="OFF-PA-10001526"/>
    <x v="1"/>
    <x v="10"/>
    <s v="Xerox 1949"/>
    <n v="4.9800000000000004"/>
    <n v="1"/>
    <n v="0"/>
    <n v="2.4402000000000004"/>
    <n v="0.49000000000000005"/>
  </r>
  <r>
    <n v="1579"/>
    <s v="CA-2013-102456"/>
    <x v="0"/>
    <x v="535"/>
    <d v="2013-03-02T00:00:00"/>
    <s v="First Class"/>
    <s v="DL-12865"/>
    <s v="Dan Lawera"/>
    <x v="0"/>
    <s v="United States"/>
    <x v="20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n v="0.28999999999999987"/>
  </r>
  <r>
    <n v="1580"/>
    <s v="CA-2012-131338"/>
    <x v="1"/>
    <x v="101"/>
    <d v="2012-08-12T00:00:00"/>
    <s v="First Class"/>
    <s v="NP-18325"/>
    <s v="Naresj Patel"/>
    <x v="0"/>
    <s v="United States"/>
    <x v="20"/>
    <x v="15"/>
    <n v="10024"/>
    <x v="3"/>
    <s v="TEC-PH-10003012"/>
    <x v="2"/>
    <x v="7"/>
    <s v="Nortel Meridian M3904 Professional Digital phone"/>
    <n v="307.98"/>
    <n v="2"/>
    <n v="0"/>
    <n v="89.314199999999971"/>
    <n v="0.28999999999999987"/>
  </r>
  <r>
    <n v="1581"/>
    <s v="CA-2012-131338"/>
    <x v="1"/>
    <x v="101"/>
    <d v="2012-08-12T00:00:00"/>
    <s v="First Class"/>
    <s v="NP-18325"/>
    <s v="Naresj Patel"/>
    <x v="0"/>
    <s v="United States"/>
    <x v="20"/>
    <x v="15"/>
    <n v="10024"/>
    <x v="3"/>
    <s v="FUR-TA-10002607"/>
    <x v="0"/>
    <x v="3"/>
    <s v="KI Conference Tables"/>
    <n v="382.80599999999998"/>
    <n v="9"/>
    <n v="0.4"/>
    <n v="-153.12239999999997"/>
    <n v="-0.39999999999999997"/>
  </r>
  <r>
    <n v="1582"/>
    <s v="CA-2012-131338"/>
    <x v="1"/>
    <x v="101"/>
    <d v="2012-08-12T00:00:00"/>
    <s v="First Class"/>
    <s v="NP-18325"/>
    <s v="Naresj Patel"/>
    <x v="0"/>
    <s v="United States"/>
    <x v="20"/>
    <x v="15"/>
    <n v="10024"/>
    <x v="3"/>
    <s v="OFF-ST-10000642"/>
    <x v="1"/>
    <x v="4"/>
    <s v="Tennsco Lockers, Gray"/>
    <n v="41.96"/>
    <n v="2"/>
    <n v="0"/>
    <n v="2.9371999999999971"/>
    <n v="6.9999999999999937E-2"/>
  </r>
  <r>
    <n v="1583"/>
    <s v="CA-2012-131338"/>
    <x v="1"/>
    <x v="101"/>
    <d v="2012-08-12T00:00:00"/>
    <s v="First Class"/>
    <s v="NP-18325"/>
    <s v="Naresj Patel"/>
    <x v="0"/>
    <s v="United States"/>
    <x v="20"/>
    <x v="15"/>
    <n v="10024"/>
    <x v="3"/>
    <s v="OFF-BI-10000545"/>
    <x v="1"/>
    <x v="8"/>
    <s v="GBC Ibimaster 500 Manual ProClick Binding System"/>
    <n v="1217.568"/>
    <n v="2"/>
    <n v="0.2"/>
    <n v="456.58800000000002"/>
    <n v="0.375"/>
  </r>
  <r>
    <n v="1584"/>
    <s v="CA-2012-131338"/>
    <x v="1"/>
    <x v="101"/>
    <d v="2012-08-12T00:00:00"/>
    <s v="First Class"/>
    <s v="NP-18325"/>
    <s v="Naresj Patel"/>
    <x v="0"/>
    <s v="United States"/>
    <x v="20"/>
    <x v="15"/>
    <n v="10024"/>
    <x v="3"/>
    <s v="FUR-FU-10002157"/>
    <x v="0"/>
    <x v="5"/>
    <s v="Artistic Insta-Plaque"/>
    <n v="47.04"/>
    <n v="3"/>
    <n v="0"/>
    <n v="18.345599999999997"/>
    <n v="0.38999999999999996"/>
  </r>
  <r>
    <n v="1585"/>
    <s v="CA-2012-131338"/>
    <x v="1"/>
    <x v="101"/>
    <d v="2012-08-12T00:00:00"/>
    <s v="First Class"/>
    <s v="NP-18325"/>
    <s v="Naresj Patel"/>
    <x v="0"/>
    <s v="United States"/>
    <x v="20"/>
    <x v="15"/>
    <n v="10024"/>
    <x v="3"/>
    <s v="FUR-FU-10001706"/>
    <x v="0"/>
    <x v="5"/>
    <s v="Longer-Life Soft White Bulbs"/>
    <n v="6.16"/>
    <n v="2"/>
    <n v="0"/>
    <n v="2.9567999999999999"/>
    <n v="0.48"/>
  </r>
  <r>
    <n v="1586"/>
    <s v="CA-2012-131338"/>
    <x v="1"/>
    <x v="101"/>
    <d v="2012-08-12T00:00:00"/>
    <s v="First Class"/>
    <s v="NP-18325"/>
    <s v="Naresj Patel"/>
    <x v="0"/>
    <s v="United States"/>
    <x v="20"/>
    <x v="15"/>
    <n v="10024"/>
    <x v="3"/>
    <s v="TEC-PH-10000984"/>
    <x v="2"/>
    <x v="7"/>
    <s v="Panasonic KX-TG9471B"/>
    <n v="979.95"/>
    <n v="5"/>
    <n v="0"/>
    <n v="274.38600000000008"/>
    <n v="0.28000000000000008"/>
  </r>
  <r>
    <n v="1587"/>
    <s v="CA-2012-131338"/>
    <x v="1"/>
    <x v="101"/>
    <d v="2012-08-12T00:00:00"/>
    <s v="First Class"/>
    <s v="NP-18325"/>
    <s v="Naresj Patel"/>
    <x v="0"/>
    <s v="United States"/>
    <x v="20"/>
    <x v="15"/>
    <n v="10024"/>
    <x v="3"/>
    <s v="OFF-PA-10001357"/>
    <x v="1"/>
    <x v="10"/>
    <s v="Xerox 1886"/>
    <n v="143.69999999999999"/>
    <n v="3"/>
    <n v="0"/>
    <n v="68.975999999999999"/>
    <n v="0.48000000000000004"/>
  </r>
  <r>
    <n v="1588"/>
    <s v="CA-2012-131338"/>
    <x v="1"/>
    <x v="101"/>
    <d v="2012-08-12T00:00:00"/>
    <s v="First Class"/>
    <s v="NP-18325"/>
    <s v="Naresj Patel"/>
    <x v="0"/>
    <s v="United States"/>
    <x v="20"/>
    <x v="15"/>
    <n v="10024"/>
    <x v="3"/>
    <s v="OFF-FA-10000992"/>
    <x v="1"/>
    <x v="13"/>
    <s v="Acco Clips to Go Binder Clips, 24 Clips in Two Sizes"/>
    <n v="10.649999999999999"/>
    <n v="3"/>
    <n v="0"/>
    <n v="5.0054999999999996"/>
    <n v="0.47000000000000003"/>
  </r>
  <r>
    <n v="1589"/>
    <s v="CA-2012-131338"/>
    <x v="1"/>
    <x v="101"/>
    <d v="2012-08-12T00:00:00"/>
    <s v="First Class"/>
    <s v="NP-18325"/>
    <s v="Naresj Patel"/>
    <x v="0"/>
    <s v="United States"/>
    <x v="20"/>
    <x v="15"/>
    <n v="10024"/>
    <x v="3"/>
    <s v="TEC-AC-10002600"/>
    <x v="2"/>
    <x v="11"/>
    <s v="Belkin QODE FastFit Bluetooth Keyboard"/>
    <n v="247.8"/>
    <n v="4"/>
    <n v="0"/>
    <n v="34.692000000000007"/>
    <n v="0.14000000000000001"/>
  </r>
  <r>
    <n v="1590"/>
    <s v="CA-2013-109911"/>
    <x v="0"/>
    <x v="536"/>
    <d v="2013-05-17T00:00:00"/>
    <s v="Standard Class"/>
    <s v="VG-21805"/>
    <s v="Vivek Grady"/>
    <x v="1"/>
    <s v="United States"/>
    <x v="173"/>
    <x v="17"/>
    <n v="23464"/>
    <x v="0"/>
    <s v="OFF-AR-10001662"/>
    <x v="1"/>
    <x v="6"/>
    <s v="Rogers Handheld Barrel Pencil Sharpener"/>
    <n v="10.96"/>
    <n v="4"/>
    <n v="0"/>
    <n v="2.9592000000000009"/>
    <n v="0.27000000000000007"/>
  </r>
  <r>
    <n v="1591"/>
    <s v="US-2013-132423"/>
    <x v="0"/>
    <x v="173"/>
    <d v="2013-04-20T00:00:00"/>
    <s v="Standard Class"/>
    <s v="MY-18295"/>
    <s v="Muhammed Yedwab"/>
    <x v="1"/>
    <s v="United States"/>
    <x v="237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n v="0.17499999999999988"/>
  </r>
  <r>
    <n v="1592"/>
    <s v="US-2013-132423"/>
    <x v="0"/>
    <x v="173"/>
    <d v="2013-04-20T00:00:00"/>
    <s v="Standard Class"/>
    <s v="MY-18295"/>
    <s v="Muhammed Yedwab"/>
    <x v="1"/>
    <s v="United States"/>
    <x v="237"/>
    <x v="5"/>
    <n v="76051"/>
    <x v="2"/>
    <s v="OFF-FA-10002988"/>
    <x v="1"/>
    <x v="13"/>
    <s v="Ideal Clamps"/>
    <n v="8.0399999999999991"/>
    <n v="5"/>
    <n v="0.2"/>
    <n v="2.9144999999999994"/>
    <n v="0.36249999999999999"/>
  </r>
  <r>
    <n v="1593"/>
    <s v="CA-2012-122826"/>
    <x v="1"/>
    <x v="537"/>
    <d v="2012-06-25T00:00:00"/>
    <s v="Second Class"/>
    <s v="RD-19480"/>
    <s v="Rick Duston"/>
    <x v="0"/>
    <s v="United States"/>
    <x v="175"/>
    <x v="4"/>
    <n v="98502"/>
    <x v="1"/>
    <s v="TEC-PH-10004830"/>
    <x v="2"/>
    <x v="7"/>
    <s v="Pyle PRT45 Retro Home Telephone"/>
    <n v="201.56800000000001"/>
    <n v="4"/>
    <n v="0.2"/>
    <n v="22.676399999999994"/>
    <n v="0.11249999999999996"/>
  </r>
  <r>
    <n v="1594"/>
    <s v="CA-2011-117317"/>
    <x v="2"/>
    <x v="538"/>
    <d v="2011-10-19T00:00:00"/>
    <s v="Same Day"/>
    <s v="JF-15490"/>
    <s v="Jeremy Farry"/>
    <x v="0"/>
    <s v="United States"/>
    <x v="1"/>
    <x v="1"/>
    <n v="90032"/>
    <x v="1"/>
    <s v="OFF-PA-10004519"/>
    <x v="1"/>
    <x v="10"/>
    <s v="Spiral Phone Message Books with Labels by Adams"/>
    <n v="13.440000000000001"/>
    <n v="3"/>
    <n v="0"/>
    <n v="6.5856000000000012"/>
    <n v="0.49000000000000005"/>
  </r>
  <r>
    <n v="1595"/>
    <s v="CA-2012-118423"/>
    <x v="1"/>
    <x v="539"/>
    <d v="2012-03-27T00:00:00"/>
    <s v="First Class"/>
    <s v="DP-13390"/>
    <s v="Dennis Pardue"/>
    <x v="2"/>
    <s v="United States"/>
    <x v="97"/>
    <x v="10"/>
    <n v="61604"/>
    <x v="2"/>
    <s v="FUR-BO-10000362"/>
    <x v="0"/>
    <x v="0"/>
    <s v="Sauder Inglewood Library Bookcases"/>
    <n v="359.05799999999994"/>
    <n v="3"/>
    <n v="0.3"/>
    <n v="-35.905799999999999"/>
    <n v="-0.10000000000000002"/>
  </r>
  <r>
    <n v="1596"/>
    <s v="CA-2014-149181"/>
    <x v="3"/>
    <x v="540"/>
    <d v="2014-05-13T00:00:00"/>
    <s v="Standard Class"/>
    <s v="MD-17350"/>
    <s v="Maribeth Dona"/>
    <x v="0"/>
    <s v="United States"/>
    <x v="38"/>
    <x v="24"/>
    <n v="43229"/>
    <x v="3"/>
    <s v="FUR-CH-10004540"/>
    <x v="0"/>
    <x v="1"/>
    <s v="Global Chrome Stack Chair"/>
    <n v="47.991999999999997"/>
    <n v="2"/>
    <n v="0.3"/>
    <n v="-2.0567999999999991"/>
    <n v="-4.2857142857142844E-2"/>
  </r>
  <r>
    <n v="1597"/>
    <s v="CA-2014-132234"/>
    <x v="3"/>
    <x v="524"/>
    <d v="2014-10-19T00:00:00"/>
    <s v="First Class"/>
    <s v="MY-17380"/>
    <s v="Maribeth Yedwab"/>
    <x v="1"/>
    <s v="United States"/>
    <x v="20"/>
    <x v="15"/>
    <n v="10011"/>
    <x v="3"/>
    <s v="FUR-FU-10001290"/>
    <x v="0"/>
    <x v="5"/>
    <s v="Executive Impressions Supervisor Wall Clock"/>
    <n v="547.30000000000007"/>
    <n v="13"/>
    <n v="0"/>
    <n v="175.13599999999997"/>
    <n v="0.3199999999999999"/>
  </r>
  <r>
    <n v="1598"/>
    <s v="CA-2014-158876"/>
    <x v="3"/>
    <x v="123"/>
    <d v="2014-11-22T00:00:00"/>
    <s v="Second Class"/>
    <s v="AB-10150"/>
    <s v="Aimee Bixby"/>
    <x v="0"/>
    <s v="United States"/>
    <x v="238"/>
    <x v="5"/>
    <n v="75007"/>
    <x v="2"/>
    <s v="OFF-PA-10000308"/>
    <x v="1"/>
    <x v="10"/>
    <s v="Xerox 1901"/>
    <n v="16.896000000000001"/>
    <n v="4"/>
    <n v="0.2"/>
    <n v="5.2799999999999994"/>
    <n v="0.31249999999999994"/>
  </r>
  <r>
    <n v="1599"/>
    <s v="CA-2014-158876"/>
    <x v="3"/>
    <x v="123"/>
    <d v="2014-11-22T00:00:00"/>
    <s v="Second Class"/>
    <s v="AB-10150"/>
    <s v="Aimee Bixby"/>
    <x v="0"/>
    <s v="United States"/>
    <x v="238"/>
    <x v="5"/>
    <n v="75007"/>
    <x v="2"/>
    <s v="OFF-SU-10001165"/>
    <x v="1"/>
    <x v="14"/>
    <s v="Acme Elite Stainless Steel Scissors"/>
    <n v="6.6720000000000006"/>
    <n v="1"/>
    <n v="0.2"/>
    <n v="0.50039999999999996"/>
    <n v="7.4999999999999983E-2"/>
  </r>
  <r>
    <n v="1600"/>
    <s v="CA-2014-158876"/>
    <x v="3"/>
    <x v="123"/>
    <d v="2014-11-22T00:00:00"/>
    <s v="Second Class"/>
    <s v="AB-10150"/>
    <s v="Aimee Bixby"/>
    <x v="0"/>
    <s v="United States"/>
    <x v="238"/>
    <x v="5"/>
    <n v="75007"/>
    <x v="2"/>
    <s v="OFF-AR-10003373"/>
    <x v="1"/>
    <x v="6"/>
    <s v="Boston School Pro Electric Pencil Sharpener, 1670"/>
    <n v="99.13600000000001"/>
    <n v="4"/>
    <n v="0.2"/>
    <n v="8.674399999999995"/>
    <n v="8.7499999999999939E-2"/>
  </r>
  <r>
    <n v="1601"/>
    <s v="CA-2014-158876"/>
    <x v="3"/>
    <x v="123"/>
    <d v="2014-11-22T00:00:00"/>
    <s v="Second Class"/>
    <s v="AB-10150"/>
    <s v="Aimee Bixby"/>
    <x v="0"/>
    <s v="United States"/>
    <x v="238"/>
    <x v="5"/>
    <n v="75007"/>
    <x v="2"/>
    <s v="FUR-FU-10001967"/>
    <x v="0"/>
    <x v="5"/>
    <s v="Telescoping Adjustable Floor Lamp"/>
    <n v="15.991999999999999"/>
    <n v="2"/>
    <n v="0.6"/>
    <n v="-13.992999999999999"/>
    <n v="-0.875"/>
  </r>
  <r>
    <n v="1602"/>
    <s v="CA-2013-164672"/>
    <x v="0"/>
    <x v="541"/>
    <d v="2013-05-14T00:00:00"/>
    <s v="Second Class"/>
    <s v="GB-14530"/>
    <s v="George Bell"/>
    <x v="1"/>
    <s v="United States"/>
    <x v="18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n v="0.19999999999999998"/>
  </r>
  <r>
    <n v="1603"/>
    <s v="US-2013-132857"/>
    <x v="0"/>
    <x v="25"/>
    <d v="2013-12-18T00:00:00"/>
    <s v="Standard Class"/>
    <s v="CA-12775"/>
    <s v="Cynthia Arntzen"/>
    <x v="0"/>
    <s v="United States"/>
    <x v="214"/>
    <x v="18"/>
    <n v="37167"/>
    <x v="0"/>
    <s v="OFF-AR-10003251"/>
    <x v="1"/>
    <x v="6"/>
    <s v="Prang Drawing Pencil Set"/>
    <n v="6.6719999999999988"/>
    <n v="3"/>
    <n v="0.2"/>
    <n v="1.6679999999999997"/>
    <n v="0.25"/>
  </r>
  <r>
    <n v="1604"/>
    <s v="CA-2014-116645"/>
    <x v="3"/>
    <x v="329"/>
    <d v="2014-12-05T00:00:00"/>
    <s v="Standard Class"/>
    <s v="ME-17725"/>
    <s v="Max Engle"/>
    <x v="0"/>
    <s v="United States"/>
    <x v="46"/>
    <x v="13"/>
    <n v="19711"/>
    <x v="3"/>
    <s v="OFF-AR-10001044"/>
    <x v="1"/>
    <x v="6"/>
    <s v="BOSTON Ranger #55 Pencil Sharpener, Black"/>
    <n v="155.94"/>
    <n v="6"/>
    <n v="0"/>
    <n v="45.222599999999993"/>
    <n v="0.28999999999999998"/>
  </r>
  <r>
    <n v="1605"/>
    <s v="US-2013-115819"/>
    <x v="0"/>
    <x v="475"/>
    <d v="2013-04-25T00:00:00"/>
    <s v="Second Class"/>
    <s v="JO-15280"/>
    <s v="Jas O'Carroll"/>
    <x v="0"/>
    <s v="United States"/>
    <x v="1"/>
    <x v="1"/>
    <n v="90049"/>
    <x v="1"/>
    <s v="TEC-PH-10004700"/>
    <x v="2"/>
    <x v="7"/>
    <s v="PowerGen Dual USB Car Charger"/>
    <n v="39.960000000000008"/>
    <n v="5"/>
    <n v="0.2"/>
    <n v="12.986999999999995"/>
    <n v="0.32499999999999979"/>
  </r>
  <r>
    <n v="1606"/>
    <s v="US-2013-115819"/>
    <x v="0"/>
    <x v="475"/>
    <d v="2013-04-25T00:00:00"/>
    <s v="Second Class"/>
    <s v="JO-15280"/>
    <s v="Jas O'Carroll"/>
    <x v="0"/>
    <s v="United States"/>
    <x v="1"/>
    <x v="1"/>
    <n v="90049"/>
    <x v="1"/>
    <s v="OFF-AR-10000823"/>
    <x v="1"/>
    <x v="6"/>
    <s v="Newell 307"/>
    <n v="5.46"/>
    <n v="3"/>
    <n v="0"/>
    <n v="1.5288000000000002"/>
    <n v="0.28000000000000003"/>
  </r>
  <r>
    <n v="1607"/>
    <s v="US-2013-115819"/>
    <x v="0"/>
    <x v="475"/>
    <d v="2013-04-25T00:00:00"/>
    <s v="Second Class"/>
    <s v="JO-15280"/>
    <s v="Jas O'Carroll"/>
    <x v="0"/>
    <s v="United States"/>
    <x v="1"/>
    <x v="1"/>
    <n v="90049"/>
    <x v="1"/>
    <s v="OFF-AR-10004456"/>
    <x v="1"/>
    <x v="6"/>
    <s v="Panasonic KP-4ABK Battery-Operated Pencil Sharpener"/>
    <n v="73.2"/>
    <n v="5"/>
    <n v="0"/>
    <n v="21.227999999999998"/>
    <n v="0.28999999999999998"/>
  </r>
  <r>
    <n v="1608"/>
    <s v="US-2013-115819"/>
    <x v="0"/>
    <x v="475"/>
    <d v="2013-04-25T00:00:00"/>
    <s v="Second Class"/>
    <s v="JO-15280"/>
    <s v="Jas O'Carroll"/>
    <x v="0"/>
    <s v="United States"/>
    <x v="1"/>
    <x v="1"/>
    <n v="90049"/>
    <x v="1"/>
    <s v="OFF-BI-10000050"/>
    <x v="1"/>
    <x v="8"/>
    <s v="Angle-D Binders with Locking Rings, Label Holders"/>
    <n v="5.84"/>
    <n v="1"/>
    <n v="0.2"/>
    <n v="1.9709999999999996"/>
    <n v="0.33749999999999997"/>
  </r>
  <r>
    <n v="1609"/>
    <s v="US-2013-115819"/>
    <x v="0"/>
    <x v="475"/>
    <d v="2013-04-25T00:00:00"/>
    <s v="Second Class"/>
    <s v="JO-15280"/>
    <s v="Jas O'Carroll"/>
    <x v="0"/>
    <s v="United States"/>
    <x v="1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n v="0.44999999999999996"/>
  </r>
  <r>
    <n v="1610"/>
    <s v="US-2013-115819"/>
    <x v="0"/>
    <x v="475"/>
    <d v="2013-04-25T00:00:00"/>
    <s v="Second Class"/>
    <s v="JO-15280"/>
    <s v="Jas O'Carroll"/>
    <x v="0"/>
    <s v="United States"/>
    <x v="1"/>
    <x v="1"/>
    <n v="90049"/>
    <x v="1"/>
    <s v="OFF-BI-10000591"/>
    <x v="1"/>
    <x v="8"/>
    <s v="Avery Binder Labels"/>
    <n v="9.3360000000000003"/>
    <n v="3"/>
    <n v="0.2"/>
    <n v="3.2675999999999994"/>
    <n v="0.34999999999999992"/>
  </r>
  <r>
    <n v="1611"/>
    <s v="CA-2011-156349"/>
    <x v="2"/>
    <x v="542"/>
    <d v="2011-05-30T00:00:00"/>
    <s v="Standard Class"/>
    <s v="ML-17395"/>
    <s v="Marina Lichtenstein"/>
    <x v="1"/>
    <s v="United States"/>
    <x v="1"/>
    <x v="1"/>
    <n v="90008"/>
    <x v="1"/>
    <s v="FUR-BO-10000362"/>
    <x v="0"/>
    <x v="0"/>
    <s v="Sauder Inglewood Library Bookcases"/>
    <n v="290.666"/>
    <n v="2"/>
    <n v="0.15"/>
    <n v="27.356800000000007"/>
    <n v="9.4117647058823556E-2"/>
  </r>
  <r>
    <n v="1612"/>
    <s v="CA-2011-156349"/>
    <x v="2"/>
    <x v="542"/>
    <d v="2011-05-30T00:00:00"/>
    <s v="Standard Class"/>
    <s v="ML-17395"/>
    <s v="Marina Lichtenstein"/>
    <x v="1"/>
    <s v="United States"/>
    <x v="1"/>
    <x v="1"/>
    <n v="90008"/>
    <x v="1"/>
    <s v="TEC-PH-10000441"/>
    <x v="2"/>
    <x v="7"/>
    <s v="VTech DS6151"/>
    <n v="201.584"/>
    <n v="2"/>
    <n v="0.2"/>
    <n v="20.158400000000015"/>
    <n v="0.10000000000000007"/>
  </r>
  <r>
    <n v="1613"/>
    <s v="CA-2011-156349"/>
    <x v="2"/>
    <x v="542"/>
    <d v="2011-05-30T00:00:00"/>
    <s v="Standard Class"/>
    <s v="ML-17395"/>
    <s v="Marina Lichtenstein"/>
    <x v="1"/>
    <s v="United States"/>
    <x v="1"/>
    <x v="1"/>
    <n v="90008"/>
    <x v="1"/>
    <s v="TEC-PH-10002726"/>
    <x v="2"/>
    <x v="7"/>
    <s v="netTALK DUO VoIP Telephone Service"/>
    <n v="83.984000000000009"/>
    <n v="2"/>
    <n v="0.2"/>
    <n v="31.494"/>
    <n v="0.37499999999999994"/>
  </r>
  <r>
    <n v="1614"/>
    <s v="CA-2014-138380"/>
    <x v="3"/>
    <x v="202"/>
    <d v="2014-12-26T00:00:00"/>
    <s v="Standard Class"/>
    <s v="YS-21880"/>
    <s v="Yana Sorensen"/>
    <x v="1"/>
    <s v="United States"/>
    <x v="182"/>
    <x v="1"/>
    <n v="94601"/>
    <x v="1"/>
    <s v="OFF-ST-10003306"/>
    <x v="1"/>
    <x v="4"/>
    <s v="Letter Size Cart"/>
    <n v="1000.0200000000001"/>
    <n v="7"/>
    <n v="0"/>
    <n v="290.00579999999991"/>
    <n v="0.28999999999999987"/>
  </r>
  <r>
    <n v="1615"/>
    <s v="US-2013-113509"/>
    <x v="0"/>
    <x v="543"/>
    <d v="2013-03-20T00:00:00"/>
    <s v="Standard Class"/>
    <s v="PL-18925"/>
    <s v="Paul Lucas"/>
    <x v="2"/>
    <s v="United States"/>
    <x v="10"/>
    <x v="9"/>
    <n v="19143"/>
    <x v="3"/>
    <s v="TEC-AC-10004855"/>
    <x v="2"/>
    <x v="11"/>
    <s v="V7 USB Numeric Keypad"/>
    <n v="83.976000000000013"/>
    <n v="3"/>
    <n v="0.2"/>
    <n v="-13.646100000000001"/>
    <n v="-0.16249999999999998"/>
  </r>
  <r>
    <n v="1616"/>
    <s v="CA-2012-130022"/>
    <x v="1"/>
    <x v="544"/>
    <d v="2012-08-16T00:00:00"/>
    <s v="Standard Class"/>
    <s v="JK-16120"/>
    <s v="Julie Kriz"/>
    <x v="2"/>
    <s v="United States"/>
    <x v="16"/>
    <x v="11"/>
    <n v="55122"/>
    <x v="2"/>
    <s v="OFF-LA-10002787"/>
    <x v="1"/>
    <x v="2"/>
    <s v="Avery 480"/>
    <n v="3.75"/>
    <n v="1"/>
    <n v="0"/>
    <n v="1.7999999999999998"/>
    <n v="0.47999999999999993"/>
  </r>
  <r>
    <n v="1617"/>
    <s v="CA-2012-130022"/>
    <x v="1"/>
    <x v="544"/>
    <d v="2012-08-16T00:00:00"/>
    <s v="Standard Class"/>
    <s v="JK-16120"/>
    <s v="Julie Kriz"/>
    <x v="2"/>
    <s v="United States"/>
    <x v="16"/>
    <x v="11"/>
    <n v="55122"/>
    <x v="2"/>
    <s v="OFF-LA-10002043"/>
    <x v="1"/>
    <x v="2"/>
    <s v="Avery 489"/>
    <n v="41.4"/>
    <n v="4"/>
    <n v="0"/>
    <n v="19.872"/>
    <n v="0.48000000000000004"/>
  </r>
  <r>
    <n v="1618"/>
    <s v="CA-2012-130022"/>
    <x v="1"/>
    <x v="544"/>
    <d v="2012-08-16T00:00:00"/>
    <s v="Standard Class"/>
    <s v="JK-16120"/>
    <s v="Julie Kriz"/>
    <x v="2"/>
    <s v="United States"/>
    <x v="16"/>
    <x v="11"/>
    <n v="55122"/>
    <x v="2"/>
    <s v="OFF-AR-10001915"/>
    <x v="1"/>
    <x v="6"/>
    <s v="Peel-Off China Markers"/>
    <n v="29.79"/>
    <n v="3"/>
    <n v="0"/>
    <n v="12.511800000000001"/>
    <n v="0.42000000000000004"/>
  </r>
  <r>
    <n v="1619"/>
    <s v="US-2013-118780"/>
    <x v="0"/>
    <x v="545"/>
    <d v="2013-09-15T00:00:00"/>
    <s v="Second Class"/>
    <s v="PN-18775"/>
    <s v="Parhena Norris"/>
    <x v="2"/>
    <s v="United States"/>
    <x v="20"/>
    <x v="15"/>
    <n v="10011"/>
    <x v="3"/>
    <s v="OFF-ST-10000352"/>
    <x v="1"/>
    <x v="4"/>
    <s v="Acco Perma 2700 Stacking Storage Drawers"/>
    <n v="59.48"/>
    <n v="2"/>
    <n v="0"/>
    <n v="8.9220000000000041"/>
    <n v="0.15000000000000008"/>
  </r>
  <r>
    <n v="1620"/>
    <s v="US-2013-118780"/>
    <x v="0"/>
    <x v="545"/>
    <d v="2013-09-15T00:00:00"/>
    <s v="Second Class"/>
    <s v="PN-18775"/>
    <s v="Parhena Norris"/>
    <x v="2"/>
    <s v="United States"/>
    <x v="20"/>
    <x v="15"/>
    <n v="10011"/>
    <x v="3"/>
    <s v="OFF-PA-10000575"/>
    <x v="1"/>
    <x v="10"/>
    <s v="Wirebound Message Books, Four 2 3/4 x 5 White Forms per Page"/>
    <n v="6.69"/>
    <n v="1"/>
    <n v="0"/>
    <n v="3.0773999999999999"/>
    <n v="0.45999999999999996"/>
  </r>
  <r>
    <n v="1621"/>
    <s v="CA-2014-108560"/>
    <x v="3"/>
    <x v="141"/>
    <d v="2014-07-16T00:00:00"/>
    <s v="Standard Class"/>
    <s v="JC-15385"/>
    <s v="Jenna Caffey"/>
    <x v="0"/>
    <s v="United States"/>
    <x v="239"/>
    <x v="4"/>
    <n v="98031"/>
    <x v="1"/>
    <s v="FUR-FU-10002937"/>
    <x v="0"/>
    <x v="5"/>
    <s v="GE 48&quot; Fluorescent Tube, Cool White Energy Saver, 34 Watts, 30/Box"/>
    <n v="198.46"/>
    <n v="2"/>
    <n v="0"/>
    <n v="99.23"/>
    <n v="0.5"/>
  </r>
  <r>
    <n v="1622"/>
    <s v="CA-2014-108560"/>
    <x v="3"/>
    <x v="141"/>
    <d v="2014-07-16T00:00:00"/>
    <s v="Standard Class"/>
    <s v="JC-15385"/>
    <s v="Jenna Caffey"/>
    <x v="0"/>
    <s v="United States"/>
    <x v="239"/>
    <x v="4"/>
    <n v="98031"/>
    <x v="1"/>
    <s v="OFF-LA-10003930"/>
    <x v="1"/>
    <x v="2"/>
    <s v="Dot Matrix Printer Tape Reel Labels, White, 5000/Box"/>
    <n v="786.48"/>
    <n v="8"/>
    <n v="0"/>
    <n v="385.37520000000001"/>
    <n v="0.49"/>
  </r>
  <r>
    <n v="1623"/>
    <s v="CA-2014-108560"/>
    <x v="3"/>
    <x v="141"/>
    <d v="2014-07-16T00:00:00"/>
    <s v="Standard Class"/>
    <s v="JC-15385"/>
    <s v="Jenna Caffey"/>
    <x v="0"/>
    <s v="United States"/>
    <x v="239"/>
    <x v="4"/>
    <n v="98031"/>
    <x v="1"/>
    <s v="OFF-BI-10001107"/>
    <x v="1"/>
    <x v="8"/>
    <s v="GBC White Gloss Covers, Plain Front"/>
    <n v="23.168000000000003"/>
    <n v="2"/>
    <n v="0.2"/>
    <n v="7.8191999999999995"/>
    <n v="0.33749999999999991"/>
  </r>
  <r>
    <n v="1624"/>
    <s v="CA-2014-108560"/>
    <x v="3"/>
    <x v="141"/>
    <d v="2014-07-16T00:00:00"/>
    <s v="Standard Class"/>
    <s v="JC-15385"/>
    <s v="Jenna Caffey"/>
    <x v="0"/>
    <s v="United States"/>
    <x v="239"/>
    <x v="4"/>
    <n v="98031"/>
    <x v="1"/>
    <s v="TEC-AC-10003063"/>
    <x v="2"/>
    <x v="11"/>
    <s v="Micro Innovations USB RF Wireless Keyboard with Mouse"/>
    <n v="50"/>
    <n v="2"/>
    <n v="0"/>
    <n v="10.5"/>
    <n v="0.21"/>
  </r>
  <r>
    <n v="1625"/>
    <s v="CA-2012-157084"/>
    <x v="1"/>
    <x v="546"/>
    <d v="2012-12-24T00:00:00"/>
    <s v="Standard Class"/>
    <s v="JG-15160"/>
    <s v="James Galang"/>
    <x v="0"/>
    <s v="United States"/>
    <x v="1"/>
    <x v="1"/>
    <n v="90049"/>
    <x v="1"/>
    <s v="TEC-PH-10002922"/>
    <x v="2"/>
    <x v="7"/>
    <s v="ShoreTel ShorePhone IP 230 VoIP phone"/>
    <n v="675.96"/>
    <n v="5"/>
    <n v="0.2"/>
    <n v="84.494999999999948"/>
    <n v="0.12499999999999992"/>
  </r>
  <r>
    <n v="1626"/>
    <s v="CA-2012-157084"/>
    <x v="1"/>
    <x v="546"/>
    <d v="2012-12-24T00:00:00"/>
    <s v="Standard Class"/>
    <s v="JG-15160"/>
    <s v="James Galang"/>
    <x v="0"/>
    <s v="United States"/>
    <x v="1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n v="0.44000000000000006"/>
  </r>
  <r>
    <n v="1627"/>
    <s v="CA-2012-164539"/>
    <x v="1"/>
    <x v="547"/>
    <d v="2012-11-22T00:00:00"/>
    <s v="Standard Class"/>
    <s v="PO-19180"/>
    <s v="Philisse Overcash"/>
    <x v="2"/>
    <s v="United States"/>
    <x v="20"/>
    <x v="15"/>
    <n v="10011"/>
    <x v="3"/>
    <s v="OFF-AP-10002457"/>
    <x v="1"/>
    <x v="9"/>
    <s v="Eureka The Boss Plus 12-Amp Hard Box Upright Vacuum, Red"/>
    <n v="523.25"/>
    <n v="5"/>
    <n v="0"/>
    <n v="141.27749999999997"/>
    <n v="0.26999999999999996"/>
  </r>
  <r>
    <n v="1628"/>
    <s v="CA-2012-143119"/>
    <x v="1"/>
    <x v="496"/>
    <d v="2012-09-30T00:00:00"/>
    <s v="Standard Class"/>
    <s v="MC-17275"/>
    <s v="Marc Crier"/>
    <x v="0"/>
    <s v="United States"/>
    <x v="240"/>
    <x v="28"/>
    <n v="70506"/>
    <x v="0"/>
    <s v="FUR-CH-10001270"/>
    <x v="0"/>
    <x v="1"/>
    <s v="Harbour Creations Steel Folding Chair"/>
    <n v="517.5"/>
    <n v="6"/>
    <n v="0"/>
    <n v="155.24999999999994"/>
    <n v="0.29999999999999988"/>
  </r>
  <r>
    <n v="1629"/>
    <s v="CA-2014-101049"/>
    <x v="3"/>
    <x v="548"/>
    <d v="2014-06-26T00:00:00"/>
    <s v="Second Class"/>
    <s v="AS-10240"/>
    <s v="Alan Shonely"/>
    <x v="0"/>
    <s v="United States"/>
    <x v="138"/>
    <x v="24"/>
    <n v="44105"/>
    <x v="3"/>
    <s v="FUR-FU-10004415"/>
    <x v="0"/>
    <x v="5"/>
    <s v="Stacking Tray, Side-Loading, Legal, Smoke"/>
    <n v="17.920000000000002"/>
    <n v="5"/>
    <n v="0.2"/>
    <n v="2.4639999999999986"/>
    <n v="0.1374999999999999"/>
  </r>
  <r>
    <n v="1630"/>
    <s v="CA-2014-101049"/>
    <x v="3"/>
    <x v="548"/>
    <d v="2014-06-26T00:00:00"/>
    <s v="Second Class"/>
    <s v="AS-10240"/>
    <s v="Alan Shonely"/>
    <x v="0"/>
    <s v="United States"/>
    <x v="138"/>
    <x v="24"/>
    <n v="44105"/>
    <x v="3"/>
    <s v="OFF-BI-10001510"/>
    <x v="1"/>
    <x v="8"/>
    <s v="Deluxe Heavy-Duty Vinyl Round Ring Binder"/>
    <n v="41.256000000000007"/>
    <n v="6"/>
    <n v="0.7"/>
    <n v="-34.38000000000001"/>
    <n v="-0.83333333333333337"/>
  </r>
  <r>
    <n v="1631"/>
    <s v="CA-2013-106530"/>
    <x v="0"/>
    <x v="541"/>
    <d v="2013-05-09T00:00:00"/>
    <s v="Same Day"/>
    <s v="CL-12565"/>
    <s v="Clay Ludtke"/>
    <x v="0"/>
    <s v="United States"/>
    <x v="138"/>
    <x v="24"/>
    <n v="44105"/>
    <x v="3"/>
    <s v="OFF-ST-10002011"/>
    <x v="1"/>
    <x v="4"/>
    <s v="Smead Adjustable Mobile File Trolley with Lockable Top"/>
    <n v="1006.056"/>
    <n v="3"/>
    <n v="0.2"/>
    <n v="88.029900000000055"/>
    <n v="8.750000000000005E-2"/>
  </r>
  <r>
    <n v="1632"/>
    <s v="CA-2013-106530"/>
    <x v="0"/>
    <x v="541"/>
    <d v="2013-05-09T00:00:00"/>
    <s v="Same Day"/>
    <s v="CL-12565"/>
    <s v="Clay Ludtke"/>
    <x v="0"/>
    <s v="United States"/>
    <x v="138"/>
    <x v="24"/>
    <n v="44105"/>
    <x v="3"/>
    <s v="OFF-PA-10002986"/>
    <x v="1"/>
    <x v="10"/>
    <s v="Xerox 1898"/>
    <n v="10.688000000000001"/>
    <n v="2"/>
    <n v="0.2"/>
    <n v="3.7407999999999997"/>
    <n v="0.35"/>
  </r>
  <r>
    <n v="1633"/>
    <s v="CA-2013-106530"/>
    <x v="0"/>
    <x v="541"/>
    <d v="2013-05-09T00:00:00"/>
    <s v="Same Day"/>
    <s v="CL-12565"/>
    <s v="Clay Ludtke"/>
    <x v="0"/>
    <s v="United States"/>
    <x v="138"/>
    <x v="24"/>
    <n v="44105"/>
    <x v="3"/>
    <s v="OFF-PA-10004451"/>
    <x v="1"/>
    <x v="10"/>
    <s v="Xerox 222"/>
    <n v="10.368000000000002"/>
    <n v="2"/>
    <n v="0.2"/>
    <n v="3.6288"/>
    <n v="0.34999999999999992"/>
  </r>
  <r>
    <n v="1634"/>
    <s v="CA-2013-106530"/>
    <x v="0"/>
    <x v="541"/>
    <d v="2013-05-09T00:00:00"/>
    <s v="Same Day"/>
    <s v="CL-12565"/>
    <s v="Clay Ludtke"/>
    <x v="0"/>
    <s v="United States"/>
    <x v="138"/>
    <x v="24"/>
    <n v="44105"/>
    <x v="3"/>
    <s v="OFF-ST-10000649"/>
    <x v="1"/>
    <x v="4"/>
    <s v="Hanging Personal Folder File"/>
    <n v="25.12"/>
    <n v="2"/>
    <n v="0.2"/>
    <n v="1.5700000000000012"/>
    <n v="6.2500000000000042E-2"/>
  </r>
  <r>
    <n v="1635"/>
    <s v="CA-2013-106530"/>
    <x v="0"/>
    <x v="541"/>
    <d v="2013-05-09T00:00:00"/>
    <s v="Same Day"/>
    <s v="CL-12565"/>
    <s v="Clay Ludtke"/>
    <x v="0"/>
    <s v="United States"/>
    <x v="138"/>
    <x v="24"/>
    <n v="44105"/>
    <x v="3"/>
    <s v="TEC-AC-10001465"/>
    <x v="2"/>
    <x v="11"/>
    <s v="SanDisk Cruzer 64 GB USB Flash Drive"/>
    <n v="58.112000000000002"/>
    <n v="2"/>
    <n v="0.2"/>
    <n v="7.263999999999994"/>
    <n v="0.12499999999999989"/>
  </r>
  <r>
    <n v="1636"/>
    <s v="CA-2011-168984"/>
    <x v="2"/>
    <x v="35"/>
    <d v="2011-12-02T00:00:00"/>
    <s v="Standard Class"/>
    <s v="NW-18400"/>
    <s v="Natalie Webber"/>
    <x v="0"/>
    <s v="United States"/>
    <x v="241"/>
    <x v="21"/>
    <n v="97224"/>
    <x v="1"/>
    <s v="OFF-PA-10001166"/>
    <x v="1"/>
    <x v="10"/>
    <s v="Xerox 2"/>
    <n v="15.552000000000003"/>
    <n v="3"/>
    <n v="0.2"/>
    <n v="5.4432"/>
    <n v="0.34999999999999992"/>
  </r>
  <r>
    <n v="1637"/>
    <s v="CA-2011-168984"/>
    <x v="2"/>
    <x v="35"/>
    <d v="2011-12-02T00:00:00"/>
    <s v="Standard Class"/>
    <s v="NW-18400"/>
    <s v="Natalie Webber"/>
    <x v="0"/>
    <s v="United States"/>
    <x v="241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n v="-0.25"/>
  </r>
  <r>
    <n v="1638"/>
    <s v="CA-2011-168984"/>
    <x v="2"/>
    <x v="35"/>
    <d v="2011-12-02T00:00:00"/>
    <s v="Standard Class"/>
    <s v="NW-18400"/>
    <s v="Natalie Webber"/>
    <x v="0"/>
    <s v="United States"/>
    <x v="241"/>
    <x v="21"/>
    <n v="97224"/>
    <x v="1"/>
    <s v="TEC-PH-10000038"/>
    <x v="2"/>
    <x v="7"/>
    <s v="Jawbone MINI JAMBOX Wireless Bluetooth Speaker"/>
    <n v="438.33600000000001"/>
    <n v="4"/>
    <n v="0.2"/>
    <n v="-87.667200000000037"/>
    <n v="-0.20000000000000007"/>
  </r>
  <r>
    <n v="1639"/>
    <s v="CA-2013-157266"/>
    <x v="0"/>
    <x v="439"/>
    <d v="2013-06-02T00:00:00"/>
    <s v="Standard Class"/>
    <s v="TB-21280"/>
    <s v="Toby Braunhardt"/>
    <x v="0"/>
    <s v="United States"/>
    <x v="176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n v="0.48000000000000004"/>
  </r>
  <r>
    <n v="1640"/>
    <s v="CA-2013-157266"/>
    <x v="0"/>
    <x v="439"/>
    <d v="2013-06-02T00:00:00"/>
    <s v="Standard Class"/>
    <s v="TB-21280"/>
    <s v="Toby Braunhardt"/>
    <x v="0"/>
    <s v="United States"/>
    <x v="176"/>
    <x v="40"/>
    <n v="20016"/>
    <x v="3"/>
    <s v="OFF-BI-10004728"/>
    <x v="1"/>
    <x v="8"/>
    <s v="Wilson Jones Turn Tabs Binder Tool for Ring Binders"/>
    <n v="9.64"/>
    <n v="2"/>
    <n v="0"/>
    <n v="4.4344000000000001"/>
    <n v="0.45999999999999996"/>
  </r>
  <r>
    <n v="1641"/>
    <s v="CA-2013-157266"/>
    <x v="0"/>
    <x v="439"/>
    <d v="2013-06-02T00:00:00"/>
    <s v="Standard Class"/>
    <s v="TB-21280"/>
    <s v="Toby Braunhardt"/>
    <x v="0"/>
    <s v="United States"/>
    <x v="176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n v="0.46"/>
  </r>
  <r>
    <n v="1642"/>
    <s v="CA-2013-157266"/>
    <x v="0"/>
    <x v="439"/>
    <d v="2013-06-02T00:00:00"/>
    <s v="Standard Class"/>
    <s v="TB-21280"/>
    <s v="Toby Braunhardt"/>
    <x v="0"/>
    <s v="United States"/>
    <x v="176"/>
    <x v="40"/>
    <n v="20016"/>
    <x v="3"/>
    <s v="FUR-FU-10000629"/>
    <x v="0"/>
    <x v="5"/>
    <s v="9-3/4 Diameter Round Wall Clock"/>
    <n v="41.37"/>
    <n v="3"/>
    <n v="0"/>
    <n v="17.375399999999999"/>
    <n v="0.42"/>
  </r>
  <r>
    <n v="1643"/>
    <s v="US-2011-134712"/>
    <x v="2"/>
    <x v="503"/>
    <d v="2011-12-04T00:00:00"/>
    <s v="Standard Class"/>
    <s v="BS-11380"/>
    <s v="Bill Stewart"/>
    <x v="1"/>
    <s v="United States"/>
    <x v="242"/>
    <x v="10"/>
    <n v="60076"/>
    <x v="2"/>
    <s v="OFF-FA-10003112"/>
    <x v="1"/>
    <x v="13"/>
    <s v="Staples"/>
    <n v="12.624000000000001"/>
    <n v="2"/>
    <n v="0.2"/>
    <n v="3.944999999999999"/>
    <n v="0.31249999999999989"/>
  </r>
  <r>
    <n v="1644"/>
    <s v="CA-2012-111829"/>
    <x v="1"/>
    <x v="531"/>
    <d v="2012-03-20T00:00:00"/>
    <s v="First Class"/>
    <s v="FH-14365"/>
    <s v="Fred Hopkins"/>
    <x v="1"/>
    <s v="United States"/>
    <x v="4"/>
    <x v="4"/>
    <n v="98115"/>
    <x v="1"/>
    <s v="OFF-ST-10000142"/>
    <x v="1"/>
    <x v="4"/>
    <s v="Deluxe Rollaway Locking File with Drawer"/>
    <n v="1247.6399999999999"/>
    <n v="3"/>
    <n v="0"/>
    <n v="349.33919999999995"/>
    <n v="0.27999999999999997"/>
  </r>
  <r>
    <n v="1645"/>
    <s v="CA-2012-111829"/>
    <x v="1"/>
    <x v="531"/>
    <d v="2012-03-20T00:00:00"/>
    <s v="First Class"/>
    <s v="FH-14365"/>
    <s v="Fred Hopkins"/>
    <x v="1"/>
    <s v="United States"/>
    <x v="4"/>
    <x v="4"/>
    <n v="98115"/>
    <x v="1"/>
    <s v="TEC-CO-10001766"/>
    <x v="2"/>
    <x v="16"/>
    <s v="Canon PC940 Copier"/>
    <n v="3149.9300000000003"/>
    <n v="7"/>
    <n v="0"/>
    <n v="1480.4670999999998"/>
    <n v="0.46999999999999992"/>
  </r>
  <r>
    <n v="1646"/>
    <s v="CA-2012-111829"/>
    <x v="1"/>
    <x v="531"/>
    <d v="2012-03-20T00:00:00"/>
    <s v="First Class"/>
    <s v="FH-14365"/>
    <s v="Fred Hopkins"/>
    <x v="1"/>
    <s v="United States"/>
    <x v="4"/>
    <x v="4"/>
    <n v="98115"/>
    <x v="1"/>
    <s v="OFF-PA-10004359"/>
    <x v="1"/>
    <x v="10"/>
    <s v="Multicolor Computer Printout Paper"/>
    <n v="209.7"/>
    <n v="2"/>
    <n v="0"/>
    <n v="100.65599999999999"/>
    <n v="0.48"/>
  </r>
  <r>
    <n v="1647"/>
    <s v="CA-2012-105221"/>
    <x v="1"/>
    <x v="549"/>
    <d v="2012-11-03T00:00:00"/>
    <s v="First Class"/>
    <s v="VM-21685"/>
    <s v="Valerie Mitchum"/>
    <x v="2"/>
    <s v="United States"/>
    <x v="10"/>
    <x v="9"/>
    <n v="19140"/>
    <x v="3"/>
    <s v="TEC-AC-10002323"/>
    <x v="2"/>
    <x v="11"/>
    <s v="SanDisk Ultra 32 GB MicroSDHC Class 10 Memory Card"/>
    <n v="35.360000000000007"/>
    <n v="2"/>
    <n v="0.2"/>
    <n v="-3.0939999999999994"/>
    <n v="-8.7499999999999967E-2"/>
  </r>
  <r>
    <n v="1648"/>
    <s v="CA-2012-105221"/>
    <x v="1"/>
    <x v="549"/>
    <d v="2012-11-03T00:00:00"/>
    <s v="First Class"/>
    <s v="VM-21685"/>
    <s v="Valerie Mitchum"/>
    <x v="2"/>
    <s v="United States"/>
    <x v="10"/>
    <x v="9"/>
    <n v="19140"/>
    <x v="3"/>
    <s v="OFF-FA-10001135"/>
    <x v="1"/>
    <x v="13"/>
    <s v="Brites Rubber Bands, 1 1/2 oz. Box"/>
    <n v="3.1680000000000001"/>
    <n v="2"/>
    <n v="0.2"/>
    <n v="-0.71279999999999988"/>
    <n v="-0.22499999999999995"/>
  </r>
  <r>
    <n v="1649"/>
    <s v="CA-2012-120341"/>
    <x v="1"/>
    <x v="120"/>
    <d v="2012-09-29T00:00:00"/>
    <s v="Second Class"/>
    <s v="SF-20200"/>
    <s v="Sarah Foster"/>
    <x v="0"/>
    <s v="United States"/>
    <x v="10"/>
    <x v="9"/>
    <n v="19143"/>
    <x v="3"/>
    <s v="OFF-BI-10004224"/>
    <x v="1"/>
    <x v="8"/>
    <s v="Catalog Binders with Expanding Posts"/>
    <n v="121.10400000000003"/>
    <n v="6"/>
    <n v="0.7"/>
    <n v="-100.91999999999999"/>
    <n v="-0.83333333333333304"/>
  </r>
  <r>
    <n v="1650"/>
    <s v="CA-2012-120341"/>
    <x v="1"/>
    <x v="120"/>
    <d v="2012-09-29T00:00:00"/>
    <s v="Second Class"/>
    <s v="SF-20200"/>
    <s v="Sarah Foster"/>
    <x v="0"/>
    <s v="United States"/>
    <x v="10"/>
    <x v="9"/>
    <n v="19143"/>
    <x v="3"/>
    <s v="TEC-PH-10003357"/>
    <x v="2"/>
    <x v="7"/>
    <s v="Grandstream GXP2100 Mainstream Business Phone"/>
    <n v="45.893999999999998"/>
    <n v="1"/>
    <n v="0.4"/>
    <n v="-9.178799999999999"/>
    <n v="-0.19999999999999998"/>
  </r>
  <r>
    <n v="1651"/>
    <s v="CA-2011-135699"/>
    <x v="2"/>
    <x v="550"/>
    <d v="2011-08-29T00:00:00"/>
    <s v="Same Day"/>
    <s v="HH-15010"/>
    <s v="Hilary Holden"/>
    <x v="1"/>
    <s v="United States"/>
    <x v="8"/>
    <x v="1"/>
    <n v="94110"/>
    <x v="1"/>
    <s v="OFF-PA-10004475"/>
    <x v="1"/>
    <x v="10"/>
    <s v="Xerox 1940"/>
    <n v="109.92"/>
    <n v="2"/>
    <n v="0"/>
    <n v="53.860799999999998"/>
    <n v="0.49"/>
  </r>
  <r>
    <n v="1652"/>
    <s v="CA-2011-135699"/>
    <x v="2"/>
    <x v="550"/>
    <d v="2011-08-29T00:00:00"/>
    <s v="Same Day"/>
    <s v="HH-15010"/>
    <s v="Hilary Holden"/>
    <x v="1"/>
    <s v="United States"/>
    <x v="8"/>
    <x v="1"/>
    <n v="94110"/>
    <x v="1"/>
    <s v="OFF-PA-10003001"/>
    <x v="1"/>
    <x v="10"/>
    <s v="Xerox 1986"/>
    <n v="13.36"/>
    <n v="2"/>
    <n v="0"/>
    <n v="6.4127999999999998"/>
    <n v="0.48"/>
  </r>
  <r>
    <n v="1653"/>
    <s v="US-2014-132444"/>
    <x v="3"/>
    <x v="551"/>
    <d v="2014-11-22T00:00:00"/>
    <s v="First Class"/>
    <s v="CD-12280"/>
    <s v="Christina DeMoss"/>
    <x v="0"/>
    <s v="United States"/>
    <x v="4"/>
    <x v="4"/>
    <n v="98105"/>
    <x v="1"/>
    <s v="OFF-ST-10003442"/>
    <x v="1"/>
    <x v="4"/>
    <s v="Eldon Portable Mobile Manager"/>
    <n v="169.68"/>
    <n v="6"/>
    <n v="0"/>
    <n v="45.813600000000001"/>
    <n v="0.27"/>
  </r>
  <r>
    <n v="1654"/>
    <s v="US-2014-132444"/>
    <x v="3"/>
    <x v="551"/>
    <d v="2014-11-22T00:00:00"/>
    <s v="First Class"/>
    <s v="CD-12280"/>
    <s v="Christina DeMoss"/>
    <x v="0"/>
    <s v="United States"/>
    <x v="4"/>
    <x v="4"/>
    <n v="98105"/>
    <x v="1"/>
    <s v="TEC-AC-10003832"/>
    <x v="2"/>
    <x v="11"/>
    <s v="Imation 16GB Mini TravelDrive USB 2.0 Flash Drive"/>
    <n v="132.52000000000001"/>
    <n v="4"/>
    <n v="0"/>
    <n v="54.333200000000005"/>
    <n v="0.41000000000000003"/>
  </r>
  <r>
    <n v="1655"/>
    <s v="US-2014-132444"/>
    <x v="3"/>
    <x v="551"/>
    <d v="2014-11-22T00:00:00"/>
    <s v="First Class"/>
    <s v="CD-12280"/>
    <s v="Christina DeMoss"/>
    <x v="0"/>
    <s v="United States"/>
    <x v="4"/>
    <x v="4"/>
    <n v="98105"/>
    <x v="1"/>
    <s v="OFF-FA-10000611"/>
    <x v="1"/>
    <x v="13"/>
    <s v="Binder Clips by OIC"/>
    <n v="2.96"/>
    <n v="2"/>
    <n v="0"/>
    <n v="1.4207999999999998"/>
    <n v="0.47999999999999993"/>
  </r>
  <r>
    <n v="1656"/>
    <s v="US-2014-132444"/>
    <x v="3"/>
    <x v="551"/>
    <d v="2014-11-22T00:00:00"/>
    <s v="First Class"/>
    <s v="CD-12280"/>
    <s v="Christina DeMoss"/>
    <x v="0"/>
    <s v="United States"/>
    <x v="4"/>
    <x v="4"/>
    <n v="98105"/>
    <x v="1"/>
    <s v="OFF-BI-10001116"/>
    <x v="1"/>
    <x v="8"/>
    <s v="Wilson Jones 1&quot; Hanging DublLock Ring Binders"/>
    <n v="8.4480000000000004"/>
    <n v="2"/>
    <n v="0.2"/>
    <n v="2.9568000000000003"/>
    <n v="0.35000000000000003"/>
  </r>
  <r>
    <n v="1657"/>
    <s v="US-2014-132444"/>
    <x v="3"/>
    <x v="551"/>
    <d v="2014-11-22T00:00:00"/>
    <s v="First Class"/>
    <s v="CD-12280"/>
    <s v="Christina DeMoss"/>
    <x v="0"/>
    <s v="United States"/>
    <x v="4"/>
    <x v="4"/>
    <n v="98105"/>
    <x v="1"/>
    <s v="OFF-ST-10000563"/>
    <x v="1"/>
    <x v="4"/>
    <s v="Fellowes Bankers Box Stor/Drawer Steel Plus"/>
    <n v="95.94"/>
    <n v="3"/>
    <n v="0"/>
    <n v="9.5940000000000012"/>
    <n v="0.10000000000000002"/>
  </r>
  <r>
    <n v="1658"/>
    <s v="CA-2011-127159"/>
    <x v="2"/>
    <x v="552"/>
    <d v="2011-05-15T00:00:00"/>
    <s v="First Class"/>
    <s v="HL-15040"/>
    <s v="Hunter Lopez"/>
    <x v="0"/>
    <s v="United States"/>
    <x v="158"/>
    <x v="6"/>
    <n v="53209"/>
    <x v="2"/>
    <s v="FUR-FU-10000010"/>
    <x v="0"/>
    <x v="5"/>
    <s v="DAX Value U-Channel Document Frames, Easel Back"/>
    <n v="34.79"/>
    <n v="7"/>
    <n v="0"/>
    <n v="10.784899999999999"/>
    <n v="0.30999999999999994"/>
  </r>
  <r>
    <n v="1659"/>
    <s v="CA-2014-161809"/>
    <x v="3"/>
    <x v="176"/>
    <d v="2014-01-27T00:00:00"/>
    <s v="Standard Class"/>
    <s v="TH-21100"/>
    <s v="Thea Hendricks"/>
    <x v="0"/>
    <s v="United States"/>
    <x v="1"/>
    <x v="1"/>
    <n v="90045"/>
    <x v="1"/>
    <s v="TEC-PH-10004922"/>
    <x v="2"/>
    <x v="7"/>
    <s v="RCA Visys Integrated PBX 8-Line Router"/>
    <n v="160.77600000000001"/>
    <n v="3"/>
    <n v="0.2"/>
    <n v="10.048500000000004"/>
    <n v="6.2500000000000028E-2"/>
  </r>
  <r>
    <n v="1660"/>
    <s v="CA-2014-127285"/>
    <x v="3"/>
    <x v="505"/>
    <d v="2014-11-07T00:00:00"/>
    <s v="Standard Class"/>
    <s v="MM-18055"/>
    <s v="Michelle Moray"/>
    <x v="0"/>
    <s v="United States"/>
    <x v="4"/>
    <x v="4"/>
    <n v="98115"/>
    <x v="1"/>
    <s v="OFF-BI-10004330"/>
    <x v="1"/>
    <x v="8"/>
    <s v="GBC Velobind Prepunched Cover Sets, Regency Series"/>
    <n v="88.751999999999995"/>
    <n v="3"/>
    <n v="0.2"/>
    <n v="27.734999999999996"/>
    <n v="0.31249999999999994"/>
  </r>
  <r>
    <n v="1661"/>
    <s v="CA-2014-127285"/>
    <x v="3"/>
    <x v="505"/>
    <d v="2014-11-07T00:00:00"/>
    <s v="Standard Class"/>
    <s v="MM-18055"/>
    <s v="Michelle Moray"/>
    <x v="0"/>
    <s v="United States"/>
    <x v="4"/>
    <x v="4"/>
    <n v="98115"/>
    <x v="1"/>
    <s v="OFF-BI-10002072"/>
    <x v="1"/>
    <x v="8"/>
    <s v="Cardinal Slant-D Ring Binders"/>
    <n v="13.904"/>
    <n v="2"/>
    <n v="0.2"/>
    <n v="5.2139999999999995"/>
    <n v="0.37499999999999994"/>
  </r>
  <r>
    <n v="1662"/>
    <s v="CA-2014-144526"/>
    <x v="3"/>
    <x v="504"/>
    <d v="2014-05-07T00:00:00"/>
    <s v="Standard Class"/>
    <s v="QJ-19255"/>
    <s v="Quincy Jones"/>
    <x v="1"/>
    <s v="United States"/>
    <x v="10"/>
    <x v="9"/>
    <n v="19143"/>
    <x v="3"/>
    <s v="TEC-PH-10002549"/>
    <x v="2"/>
    <x v="7"/>
    <s v="Polycom SoundPoint IP 450 VoIP phone"/>
    <n v="677.57999999999993"/>
    <n v="5"/>
    <n v="0.4"/>
    <n v="-158.10199999999998"/>
    <n v="-0.23333333333333331"/>
  </r>
  <r>
    <n v="1663"/>
    <s v="CA-2014-144526"/>
    <x v="3"/>
    <x v="504"/>
    <d v="2014-05-07T00:00:00"/>
    <s v="Standard Class"/>
    <s v="QJ-19255"/>
    <s v="Quincy Jones"/>
    <x v="1"/>
    <s v="United States"/>
    <x v="10"/>
    <x v="9"/>
    <n v="19143"/>
    <x v="3"/>
    <s v="OFF-BI-10002353"/>
    <x v="1"/>
    <x v="8"/>
    <s v="GBC VeloBind Cover Sets"/>
    <n v="13.896000000000001"/>
    <n v="3"/>
    <n v="0.7"/>
    <n v="-9.2639999999999993"/>
    <n v="-0.66666666666666663"/>
  </r>
  <r>
    <n v="1664"/>
    <s v="CA-2013-128531"/>
    <x v="0"/>
    <x v="390"/>
    <d v="2013-11-27T00:00:00"/>
    <s v="Second Class"/>
    <s v="NS-18505"/>
    <s v="Neola Schneider"/>
    <x v="0"/>
    <s v="United States"/>
    <x v="61"/>
    <x v="5"/>
    <n v="75217"/>
    <x v="2"/>
    <s v="OFF-ST-10001325"/>
    <x v="1"/>
    <x v="4"/>
    <s v="Sterilite Officeware Hinged File Box"/>
    <n v="41.92"/>
    <n v="5"/>
    <n v="0.2"/>
    <n v="3.6679999999999993"/>
    <n v="8.7499999999999981E-2"/>
  </r>
  <r>
    <n v="1665"/>
    <s v="CA-2013-128531"/>
    <x v="0"/>
    <x v="390"/>
    <d v="2013-11-27T00:00:00"/>
    <s v="Second Class"/>
    <s v="NS-18505"/>
    <s v="Neola Schneider"/>
    <x v="0"/>
    <s v="United States"/>
    <x v="61"/>
    <x v="5"/>
    <n v="75217"/>
    <x v="2"/>
    <s v="TEC-AC-10002049"/>
    <x v="2"/>
    <x v="11"/>
    <s v="Logitech G19 Programmable Gaming Keyboard"/>
    <n v="297.57600000000002"/>
    <n v="3"/>
    <n v="0.2"/>
    <n v="-7.4394000000000347"/>
    <n v="-2.5000000000000116E-2"/>
  </r>
  <r>
    <n v="1666"/>
    <s v="CA-2013-128531"/>
    <x v="0"/>
    <x v="390"/>
    <d v="2013-11-27T00:00:00"/>
    <s v="Second Class"/>
    <s v="NS-18505"/>
    <s v="Neola Schneider"/>
    <x v="0"/>
    <s v="United States"/>
    <x v="61"/>
    <x v="5"/>
    <n v="75217"/>
    <x v="2"/>
    <s v="OFF-FA-10002676"/>
    <x v="1"/>
    <x v="13"/>
    <s v="Colored Push Pins"/>
    <n v="4.3440000000000003"/>
    <n v="3"/>
    <n v="0.2"/>
    <n v="0.86879999999999979"/>
    <n v="0.19999999999999993"/>
  </r>
  <r>
    <n v="1667"/>
    <s v="CA-2013-128531"/>
    <x v="0"/>
    <x v="390"/>
    <d v="2013-11-27T00:00:00"/>
    <s v="Second Class"/>
    <s v="NS-18505"/>
    <s v="Neola Schneider"/>
    <x v="0"/>
    <s v="United States"/>
    <x v="61"/>
    <x v="5"/>
    <n v="75217"/>
    <x v="2"/>
    <s v="TEC-AC-10003023"/>
    <x v="2"/>
    <x v="11"/>
    <s v="Logitech G105 Gaming Keyboard"/>
    <n v="94.992000000000004"/>
    <n v="2"/>
    <n v="0.2"/>
    <n v="-2.374800000000004"/>
    <n v="-2.500000000000004E-2"/>
  </r>
  <r>
    <n v="1668"/>
    <s v="CA-2013-128531"/>
    <x v="0"/>
    <x v="390"/>
    <d v="2013-11-27T00:00:00"/>
    <s v="Second Class"/>
    <s v="NS-18505"/>
    <s v="Neola Schneider"/>
    <x v="0"/>
    <s v="United States"/>
    <x v="61"/>
    <x v="5"/>
    <n v="75217"/>
    <x v="2"/>
    <s v="OFF-PA-10000167"/>
    <x v="1"/>
    <x v="10"/>
    <s v="Xerox 1925"/>
    <n v="74.352000000000004"/>
    <n v="3"/>
    <n v="0.2"/>
    <n v="23.234999999999992"/>
    <n v="0.31249999999999989"/>
  </r>
  <r>
    <n v="1669"/>
    <s v="CA-2013-128531"/>
    <x v="0"/>
    <x v="390"/>
    <d v="2013-11-27T00:00:00"/>
    <s v="Second Class"/>
    <s v="NS-18505"/>
    <s v="Neola Schneider"/>
    <x v="0"/>
    <s v="United States"/>
    <x v="61"/>
    <x v="5"/>
    <n v="75217"/>
    <x v="2"/>
    <s v="OFF-AR-10003405"/>
    <x v="1"/>
    <x v="6"/>
    <s v="Dixon My First Ticonderoga Pencil, #2"/>
    <n v="14.04"/>
    <n v="3"/>
    <n v="0.2"/>
    <n v="1.5794999999999986"/>
    <n v="0.11249999999999991"/>
  </r>
  <r>
    <n v="1670"/>
    <s v="US-2012-157154"/>
    <x v="1"/>
    <x v="553"/>
    <d v="2012-01-15T00:00:00"/>
    <s v="Standard Class"/>
    <s v="MM-17920"/>
    <s v="Michael Moore"/>
    <x v="0"/>
    <s v="United States"/>
    <x v="20"/>
    <x v="15"/>
    <n v="10011"/>
    <x v="3"/>
    <s v="FUR-TA-10001889"/>
    <x v="0"/>
    <x v="3"/>
    <s v="Bush Advantage Collection Racetrack Conference Table"/>
    <n v="1018.1039999999999"/>
    <n v="4"/>
    <n v="0.4"/>
    <n v="-373.3048"/>
    <n v="-0.3666666666666667"/>
  </r>
  <r>
    <n v="1671"/>
    <s v="CA-2014-159457"/>
    <x v="3"/>
    <x v="15"/>
    <d v="2014-10-27T00:00:00"/>
    <s v="Standard Class"/>
    <s v="RD-19480"/>
    <s v="Rick Duston"/>
    <x v="0"/>
    <s v="United States"/>
    <x v="12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n v="0.3125"/>
  </r>
  <r>
    <n v="1672"/>
    <s v="CA-2013-107615"/>
    <x v="0"/>
    <x v="554"/>
    <d v="2013-03-26T00:00:00"/>
    <s v="First Class"/>
    <s v="RB-19645"/>
    <s v="Robert Barroso"/>
    <x v="1"/>
    <s v="United States"/>
    <x v="226"/>
    <x v="33"/>
    <n v="89031"/>
    <x v="1"/>
    <s v="TEC-AC-10001013"/>
    <x v="2"/>
    <x v="11"/>
    <s v="Logitech ClearChat Comfort/USB Headset H390"/>
    <n v="58.58"/>
    <n v="2"/>
    <n v="0"/>
    <n v="19.331399999999995"/>
    <n v="0.3299999999999999"/>
  </r>
  <r>
    <n v="1673"/>
    <s v="CA-2014-111647"/>
    <x v="3"/>
    <x v="445"/>
    <d v="2014-07-08T00:00:00"/>
    <s v="Standard Class"/>
    <s v="RD-19585"/>
    <s v="Rob Dowd"/>
    <x v="0"/>
    <s v="United States"/>
    <x v="243"/>
    <x v="5"/>
    <n v="75023"/>
    <x v="2"/>
    <s v="TEC-PH-10002726"/>
    <x v="2"/>
    <x v="7"/>
    <s v="netTALK DUO VoIP Telephone Service"/>
    <n v="167.96800000000002"/>
    <n v="4"/>
    <n v="0.2"/>
    <n v="62.988"/>
    <n v="0.37499999999999994"/>
  </r>
  <r>
    <n v="1674"/>
    <s v="CA-2012-150560"/>
    <x v="1"/>
    <x v="555"/>
    <d v="2012-12-12T00:00:00"/>
    <s v="First Class"/>
    <s v="SW-20455"/>
    <s v="Shaun Weien"/>
    <x v="0"/>
    <s v="United States"/>
    <x v="244"/>
    <x v="17"/>
    <n v="23434"/>
    <x v="0"/>
    <s v="OFF-LA-10003930"/>
    <x v="1"/>
    <x v="2"/>
    <s v="Dot Matrix Printer Tape Reel Labels, White, 5000/Box"/>
    <n v="196.62"/>
    <n v="2"/>
    <n v="0"/>
    <n v="96.343800000000002"/>
    <n v="0.49"/>
  </r>
  <r>
    <n v="1675"/>
    <s v="CA-2012-143077"/>
    <x v="1"/>
    <x v="14"/>
    <d v="2012-09-21T00:00:00"/>
    <s v="Standard Class"/>
    <s v="SF-20965"/>
    <s v="Sylvia Foulston"/>
    <x v="1"/>
    <s v="United States"/>
    <x v="12"/>
    <x v="5"/>
    <n v="77041"/>
    <x v="2"/>
    <s v="FUR-FU-10003535"/>
    <x v="0"/>
    <x v="5"/>
    <s v="Howard Miller Distant Time Traveler Alarm Clock"/>
    <n v="21.936000000000003"/>
    <n v="2"/>
    <n v="0.6"/>
    <n v="-10.419600000000003"/>
    <n v="-0.47500000000000003"/>
  </r>
  <r>
    <n v="1676"/>
    <s v="CA-2012-143077"/>
    <x v="1"/>
    <x v="14"/>
    <d v="2012-09-21T00:00:00"/>
    <s v="Standard Class"/>
    <s v="SF-20965"/>
    <s v="Sylvia Foulston"/>
    <x v="1"/>
    <s v="United States"/>
    <x v="12"/>
    <x v="5"/>
    <n v="77041"/>
    <x v="2"/>
    <s v="OFF-BI-10000088"/>
    <x v="1"/>
    <x v="8"/>
    <s v="GBC Imprintable Covers"/>
    <n v="6.5879999999999992"/>
    <n v="3"/>
    <n v="0.8"/>
    <n v="-10.211400000000005"/>
    <n v="-1.5500000000000009"/>
  </r>
  <r>
    <n v="1677"/>
    <s v="CA-2013-122728"/>
    <x v="0"/>
    <x v="556"/>
    <d v="2013-05-25T00:00:00"/>
    <s v="Standard Class"/>
    <s v="EB-13930"/>
    <s v="Eric Barreto"/>
    <x v="0"/>
    <s v="United States"/>
    <x v="8"/>
    <x v="1"/>
    <n v="94110"/>
    <x v="1"/>
    <s v="OFF-ST-10000604"/>
    <x v="1"/>
    <x v="4"/>
    <s v="Home/Office Personal File Carts"/>
    <n v="104.28"/>
    <n v="3"/>
    <n v="0"/>
    <n v="26.069999999999993"/>
    <n v="0.24999999999999994"/>
  </r>
  <r>
    <n v="1678"/>
    <s v="CA-2013-122728"/>
    <x v="0"/>
    <x v="556"/>
    <d v="2013-05-25T00:00:00"/>
    <s v="Standard Class"/>
    <s v="EB-13930"/>
    <s v="Eric Barreto"/>
    <x v="0"/>
    <s v="United States"/>
    <x v="8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n v="0.49000000000000005"/>
  </r>
  <r>
    <n v="1679"/>
    <s v="CA-2011-122882"/>
    <x v="2"/>
    <x v="557"/>
    <d v="2011-09-13T00:00:00"/>
    <s v="Standard Class"/>
    <s v="SB-20290"/>
    <s v="Sean Braxton"/>
    <x v="1"/>
    <s v="United States"/>
    <x v="10"/>
    <x v="9"/>
    <n v="19134"/>
    <x v="3"/>
    <s v="OFF-ST-10002344"/>
    <x v="1"/>
    <x v="4"/>
    <s v="Carina 42&quot;Hx23 3/4&quot;W Media Storage Unit"/>
    <n v="64.784000000000006"/>
    <n v="1"/>
    <n v="0.2"/>
    <n v="-14.576399999999996"/>
    <n v="-0.22499999999999992"/>
  </r>
  <r>
    <n v="1680"/>
    <s v="CA-2011-122882"/>
    <x v="2"/>
    <x v="557"/>
    <d v="2011-09-13T00:00:00"/>
    <s v="Standard Class"/>
    <s v="SB-20290"/>
    <s v="Sean Braxton"/>
    <x v="1"/>
    <s v="United States"/>
    <x v="10"/>
    <x v="9"/>
    <n v="19134"/>
    <x v="3"/>
    <s v="TEC-PH-10003589"/>
    <x v="2"/>
    <x v="7"/>
    <s v="invisibleSHIELD by ZAGG Smudge-Free Screen Protector"/>
    <n v="32.381999999999998"/>
    <n v="3"/>
    <n v="0.4"/>
    <n v="4.3175999999999988"/>
    <n v="0.1333333333333333"/>
  </r>
  <r>
    <n v="1681"/>
    <s v="CA-2011-122882"/>
    <x v="2"/>
    <x v="557"/>
    <d v="2011-09-13T00:00:00"/>
    <s v="Standard Class"/>
    <s v="SB-20290"/>
    <s v="Sean Braxton"/>
    <x v="1"/>
    <s v="United States"/>
    <x v="10"/>
    <x v="9"/>
    <n v="19134"/>
    <x v="3"/>
    <s v="FUR-FU-10000758"/>
    <x v="0"/>
    <x v="5"/>
    <s v="DAX Natural Wood-Tone Poster Frame"/>
    <n v="42.368000000000002"/>
    <n v="2"/>
    <n v="0.2"/>
    <n v="8.4735999999999958"/>
    <n v="0.1999999999999999"/>
  </r>
  <r>
    <n v="1682"/>
    <s v="CA-2011-122882"/>
    <x v="2"/>
    <x v="557"/>
    <d v="2011-09-13T00:00:00"/>
    <s v="Standard Class"/>
    <s v="SB-20290"/>
    <s v="Sean Braxton"/>
    <x v="1"/>
    <s v="United States"/>
    <x v="10"/>
    <x v="9"/>
    <n v="19134"/>
    <x v="3"/>
    <s v="TEC-MA-10004679"/>
    <x v="2"/>
    <x v="15"/>
    <s v="StarTech.com 10/100 VDSL2 Ethernet Extender Kit"/>
    <n v="399.54"/>
    <n v="4"/>
    <n v="0.7"/>
    <n v="-559.35599999999988"/>
    <n v="-1.3999999999999997"/>
  </r>
  <r>
    <n v="1683"/>
    <s v="US-2013-101497"/>
    <x v="0"/>
    <x v="321"/>
    <d v="2013-10-02T00:00:00"/>
    <s v="Second Class"/>
    <s v="PS-18760"/>
    <s v="Pamela Stobb"/>
    <x v="0"/>
    <s v="United States"/>
    <x v="1"/>
    <x v="1"/>
    <n v="90008"/>
    <x v="1"/>
    <s v="OFF-PA-10000176"/>
    <x v="1"/>
    <x v="10"/>
    <s v="Xerox 1887"/>
    <n v="18.97"/>
    <n v="1"/>
    <n v="0"/>
    <n v="9.105599999999999"/>
    <n v="0.48"/>
  </r>
  <r>
    <n v="1684"/>
    <s v="CA-2013-147585"/>
    <x v="0"/>
    <x v="77"/>
    <d v="2013-11-13T00:00:00"/>
    <s v="Standard Class"/>
    <s v="CB-12535"/>
    <s v="Claudia Bergmann"/>
    <x v="1"/>
    <s v="United States"/>
    <x v="8"/>
    <x v="1"/>
    <n v="94110"/>
    <x v="1"/>
    <s v="FUR-FU-10002597"/>
    <x v="0"/>
    <x v="5"/>
    <s v="C-Line Magnetic Cubicle Keepers, Clear Polypropylene"/>
    <n v="14.82"/>
    <n v="3"/>
    <n v="0"/>
    <n v="6.224400000000001"/>
    <n v="0.42000000000000004"/>
  </r>
  <r>
    <n v="1685"/>
    <s v="CA-2014-149489"/>
    <x v="3"/>
    <x v="558"/>
    <d v="2014-04-28T00:00:00"/>
    <s v="First Class"/>
    <s v="DK-12835"/>
    <s v="Damala Kotsonis"/>
    <x v="1"/>
    <s v="United States"/>
    <x v="10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n v="0.12499999999999989"/>
  </r>
  <r>
    <n v="1686"/>
    <s v="CA-2014-149489"/>
    <x v="3"/>
    <x v="558"/>
    <d v="2014-04-28T00:00:00"/>
    <s v="First Class"/>
    <s v="DK-12835"/>
    <s v="Damala Kotsonis"/>
    <x v="1"/>
    <s v="United States"/>
    <x v="10"/>
    <x v="9"/>
    <n v="19143"/>
    <x v="3"/>
    <s v="OFF-BI-10002813"/>
    <x v="1"/>
    <x v="8"/>
    <s v="Avery Reinforcements for Hole-Punch Pages"/>
    <n v="1.1880000000000002"/>
    <n v="2"/>
    <n v="0.7"/>
    <n v="-0.98999999999999977"/>
    <n v="-0.83333333333333304"/>
  </r>
  <r>
    <n v="1687"/>
    <s v="CA-2014-149489"/>
    <x v="3"/>
    <x v="558"/>
    <d v="2014-04-28T00:00:00"/>
    <s v="First Class"/>
    <s v="DK-12835"/>
    <s v="Damala Kotsonis"/>
    <x v="1"/>
    <s v="United States"/>
    <x v="10"/>
    <x v="9"/>
    <n v="19143"/>
    <x v="3"/>
    <s v="OFF-BI-10002414"/>
    <x v="1"/>
    <x v="8"/>
    <s v="GBC ProClick Spines for 32-Hole Punch"/>
    <n v="7.5180000000000007"/>
    <n v="2"/>
    <n v="0.7"/>
    <n v="-5.7637999999999998"/>
    <n v="-0.76666666666666661"/>
  </r>
  <r>
    <n v="1688"/>
    <s v="CA-2014-143798"/>
    <x v="3"/>
    <x v="389"/>
    <d v="2014-12-13T00:00:00"/>
    <s v="First Class"/>
    <s v="AW-10840"/>
    <s v="Anthony Witt"/>
    <x v="0"/>
    <s v="United States"/>
    <x v="10"/>
    <x v="9"/>
    <n v="19140"/>
    <x v="3"/>
    <s v="OFF-PA-10000788"/>
    <x v="1"/>
    <x v="10"/>
    <s v="Xerox 210"/>
    <n v="10.368000000000002"/>
    <n v="2"/>
    <n v="0.2"/>
    <n v="3.6288"/>
    <n v="0.34999999999999992"/>
  </r>
  <r>
    <n v="1689"/>
    <s v="CA-2014-143798"/>
    <x v="3"/>
    <x v="389"/>
    <d v="2014-12-13T00:00:00"/>
    <s v="First Class"/>
    <s v="AW-10840"/>
    <s v="Anthony Witt"/>
    <x v="0"/>
    <s v="United States"/>
    <x v="10"/>
    <x v="9"/>
    <n v="19140"/>
    <x v="3"/>
    <s v="FUR-FU-10004306"/>
    <x v="0"/>
    <x v="5"/>
    <s v="Electrix Halogen Magnifier Lamp"/>
    <n v="310.88000000000005"/>
    <n v="2"/>
    <n v="0.2"/>
    <n v="23.315999999999988"/>
    <n v="7.4999999999999956E-2"/>
  </r>
  <r>
    <n v="1690"/>
    <s v="CA-2011-142839"/>
    <x v="2"/>
    <x v="559"/>
    <d v="2011-08-20T00:00:00"/>
    <s v="Standard Class"/>
    <s v="TS-21610"/>
    <s v="Troy Staebel"/>
    <x v="0"/>
    <s v="United States"/>
    <x v="10"/>
    <x v="9"/>
    <n v="19143"/>
    <x v="3"/>
    <s v="FUR-TA-10001539"/>
    <x v="0"/>
    <x v="3"/>
    <s v="Chromcraft Rectangular Conference Tables"/>
    <n v="853.09199999999987"/>
    <n v="6"/>
    <n v="0.4"/>
    <n v="-227.49120000000016"/>
    <n v="-0.26666666666666689"/>
  </r>
  <r>
    <n v="1691"/>
    <s v="CA-2014-129833"/>
    <x v="3"/>
    <x v="34"/>
    <d v="2014-12-16T00:00:00"/>
    <s v="Standard Class"/>
    <s v="HF-14995"/>
    <s v="Herbert Flentye"/>
    <x v="0"/>
    <s v="United States"/>
    <x v="245"/>
    <x v="14"/>
    <n v="46203"/>
    <x v="2"/>
    <s v="OFF-PA-10000575"/>
    <x v="1"/>
    <x v="10"/>
    <s v="Wirebound Message Books, Four 2 3/4 x 5 White Forms per Page"/>
    <n v="33.450000000000003"/>
    <n v="5"/>
    <n v="0"/>
    <n v="15.387"/>
    <n v="0.45999999999999996"/>
  </r>
  <r>
    <n v="1692"/>
    <s v="CA-2014-129833"/>
    <x v="3"/>
    <x v="34"/>
    <d v="2014-12-16T00:00:00"/>
    <s v="Standard Class"/>
    <s v="HF-14995"/>
    <s v="Herbert Flentye"/>
    <x v="0"/>
    <s v="United States"/>
    <x v="245"/>
    <x v="14"/>
    <n v="46203"/>
    <x v="2"/>
    <s v="OFF-BI-10004182"/>
    <x v="1"/>
    <x v="8"/>
    <s v="Economy Binders"/>
    <n v="10.4"/>
    <n v="5"/>
    <n v="0"/>
    <n v="5.0960000000000001"/>
    <n v="0.49"/>
  </r>
  <r>
    <n v="1693"/>
    <s v="US-2013-154361"/>
    <x v="0"/>
    <x v="560"/>
    <d v="2013-03-20T00:00:00"/>
    <s v="Standard Class"/>
    <s v="HZ-14950"/>
    <s v="Henia Zydlo"/>
    <x v="0"/>
    <s v="United States"/>
    <x v="38"/>
    <x v="24"/>
    <n v="43229"/>
    <x v="3"/>
    <s v="FUR-FU-10004020"/>
    <x v="0"/>
    <x v="5"/>
    <s v="Advantus Panel Wall Acrylic Frame"/>
    <n v="21.880000000000003"/>
    <n v="5"/>
    <n v="0.2"/>
    <n v="6.2904999999999998"/>
    <n v="0.28749999999999998"/>
  </r>
  <r>
    <n v="1694"/>
    <s v="US-2013-158708"/>
    <x v="0"/>
    <x v="190"/>
    <d v="2013-06-30T00:00:00"/>
    <s v="Second Class"/>
    <s v="AB-10255"/>
    <s v="Alejandro Ballentine"/>
    <x v="2"/>
    <s v="United States"/>
    <x v="243"/>
    <x v="5"/>
    <n v="75023"/>
    <x v="2"/>
    <s v="TEC-AC-10003133"/>
    <x v="2"/>
    <x v="11"/>
    <s v="Memorex Mini Travel Drive 4 GB USB 2.0 Flash Drive"/>
    <n v="13.616"/>
    <n v="2"/>
    <n v="0.2"/>
    <n v="3.5742000000000012"/>
    <n v="0.26250000000000007"/>
  </r>
  <r>
    <n v="1695"/>
    <s v="CA-2012-156335"/>
    <x v="1"/>
    <x v="12"/>
    <d v="2012-09-28T00:00:00"/>
    <s v="Second Class"/>
    <s v="PO-19195"/>
    <s v="Phillina Ober"/>
    <x v="2"/>
    <s v="United States"/>
    <x v="246"/>
    <x v="30"/>
    <n v="7002"/>
    <x v="3"/>
    <s v="TEC-AC-10002006"/>
    <x v="2"/>
    <x v="11"/>
    <s v="Memorex Micro Travel Drive 16 GB"/>
    <n v="63.96"/>
    <n v="4"/>
    <n v="0"/>
    <n v="19.827599999999997"/>
    <n v="0.30999999999999994"/>
  </r>
  <r>
    <n v="1696"/>
    <s v="CA-2012-156335"/>
    <x v="1"/>
    <x v="12"/>
    <d v="2012-09-28T00:00:00"/>
    <s v="Second Class"/>
    <s v="PO-19195"/>
    <s v="Phillina Ober"/>
    <x v="2"/>
    <s v="United States"/>
    <x v="246"/>
    <x v="30"/>
    <n v="7002"/>
    <x v="3"/>
    <s v="OFF-BI-10003314"/>
    <x v="1"/>
    <x v="8"/>
    <s v="Tuff Stuff Recycled Round Ring Binders"/>
    <n v="14.46"/>
    <n v="3"/>
    <n v="0"/>
    <n v="7.0853999999999999"/>
    <n v="0.49"/>
  </r>
  <r>
    <n v="1697"/>
    <s v="CA-2012-156335"/>
    <x v="1"/>
    <x v="12"/>
    <d v="2012-09-28T00:00:00"/>
    <s v="Second Class"/>
    <s v="PO-19195"/>
    <s v="Phillina Ober"/>
    <x v="2"/>
    <s v="United States"/>
    <x v="246"/>
    <x v="30"/>
    <n v="7002"/>
    <x v="3"/>
    <s v="TEC-PH-10002726"/>
    <x v="2"/>
    <x v="7"/>
    <s v="netTALK DUO VoIP Telephone Service"/>
    <n v="104.98"/>
    <n v="2"/>
    <n v="0"/>
    <n v="52.49"/>
    <n v="0.5"/>
  </r>
  <r>
    <n v="1698"/>
    <s v="CA-2012-148376"/>
    <x v="1"/>
    <x v="17"/>
    <d v="2012-12-31T00:00:00"/>
    <s v="Standard Class"/>
    <s v="AG-10900"/>
    <s v="Arthur Gainer"/>
    <x v="0"/>
    <s v="United States"/>
    <x v="1"/>
    <x v="1"/>
    <n v="90008"/>
    <x v="1"/>
    <s v="OFF-AP-10000240"/>
    <x v="1"/>
    <x v="9"/>
    <s v="Belkin F9G930V10-GRY 9 Outlet Surge"/>
    <n v="106.96"/>
    <n v="2"/>
    <n v="0"/>
    <n v="31.018399999999986"/>
    <n v="0.28999999999999987"/>
  </r>
  <r>
    <n v="1699"/>
    <s v="CA-2012-148376"/>
    <x v="1"/>
    <x v="17"/>
    <d v="2012-12-31T00:00:00"/>
    <s v="Standard Class"/>
    <s v="AG-10900"/>
    <s v="Arthur Gainer"/>
    <x v="0"/>
    <s v="United States"/>
    <x v="1"/>
    <x v="1"/>
    <n v="90008"/>
    <x v="1"/>
    <s v="OFF-LA-10002381"/>
    <x v="1"/>
    <x v="2"/>
    <s v="Avery 497"/>
    <n v="21.560000000000002"/>
    <n v="7"/>
    <n v="0"/>
    <n v="10.348799999999999"/>
    <n v="0.47999999999999987"/>
  </r>
  <r>
    <n v="1700"/>
    <s v="CA-2011-135657"/>
    <x v="2"/>
    <x v="561"/>
    <d v="2011-06-07T00:00:00"/>
    <s v="Second Class"/>
    <s v="SC-20725"/>
    <s v="Steven Cartwright"/>
    <x v="0"/>
    <s v="United States"/>
    <x v="4"/>
    <x v="4"/>
    <n v="98115"/>
    <x v="1"/>
    <s v="FUR-TA-10004086"/>
    <x v="0"/>
    <x v="3"/>
    <s v="KI Adjustable-Height Table"/>
    <n v="515.88"/>
    <n v="6"/>
    <n v="0"/>
    <n v="113.49359999999999"/>
    <n v="0.21999999999999997"/>
  </r>
  <r>
    <n v="1701"/>
    <s v="CA-2012-114069"/>
    <x v="1"/>
    <x v="562"/>
    <d v="2012-07-15T00:00:00"/>
    <s v="Second Class"/>
    <s v="ND-18370"/>
    <s v="Natalie DeCherney"/>
    <x v="0"/>
    <s v="United States"/>
    <x v="20"/>
    <x v="15"/>
    <n v="10035"/>
    <x v="3"/>
    <s v="OFF-BI-10000320"/>
    <x v="1"/>
    <x v="8"/>
    <s v="GBC Plastic Binding Combs"/>
    <n v="11.808"/>
    <n v="2"/>
    <n v="0.2"/>
    <n v="4.2804000000000002"/>
    <n v="0.36250000000000004"/>
  </r>
  <r>
    <n v="1702"/>
    <s v="CA-2012-114069"/>
    <x v="1"/>
    <x v="562"/>
    <d v="2012-07-15T00:00:00"/>
    <s v="Second Class"/>
    <s v="ND-18370"/>
    <s v="Natalie DeCherney"/>
    <x v="0"/>
    <s v="United States"/>
    <x v="20"/>
    <x v="15"/>
    <n v="10035"/>
    <x v="3"/>
    <s v="FUR-CH-10000595"/>
    <x v="0"/>
    <x v="1"/>
    <s v="Safco Contoured Stacking Chairs"/>
    <n v="1931.04"/>
    <n v="9"/>
    <n v="0.1"/>
    <n v="321.83999999999992"/>
    <n v="0.16666666666666663"/>
  </r>
  <r>
    <n v="1703"/>
    <s v="CA-2012-114069"/>
    <x v="1"/>
    <x v="562"/>
    <d v="2012-07-15T00:00:00"/>
    <s v="Second Class"/>
    <s v="ND-18370"/>
    <s v="Natalie DeCherney"/>
    <x v="0"/>
    <s v="United States"/>
    <x v="20"/>
    <x v="15"/>
    <n v="10035"/>
    <x v="3"/>
    <s v="OFF-PA-10000349"/>
    <x v="1"/>
    <x v="10"/>
    <s v="Staples"/>
    <n v="9.9600000000000009"/>
    <n v="2"/>
    <n v="0"/>
    <n v="4.6812000000000005"/>
    <n v="0.47000000000000003"/>
  </r>
  <r>
    <n v="1704"/>
    <s v="CA-2011-139857"/>
    <x v="2"/>
    <x v="563"/>
    <d v="2011-02-07T00:00:00"/>
    <s v="Standard Class"/>
    <s v="CD-12790"/>
    <s v="Cynthia Delaney"/>
    <x v="2"/>
    <s v="United States"/>
    <x v="70"/>
    <x v="1"/>
    <n v="92037"/>
    <x v="1"/>
    <s v="OFF-FA-10001843"/>
    <x v="1"/>
    <x v="13"/>
    <s v="Staples"/>
    <n v="12.350000000000001"/>
    <n v="5"/>
    <n v="0"/>
    <n v="5.8045"/>
    <n v="0.46999999999999992"/>
  </r>
  <r>
    <n v="1705"/>
    <s v="CA-2013-106306"/>
    <x v="0"/>
    <x v="387"/>
    <d v="2013-03-09T00:00:00"/>
    <s v="Same Day"/>
    <s v="PG-18820"/>
    <s v="Patrick Gardner"/>
    <x v="0"/>
    <s v="United States"/>
    <x v="220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n v="-0.73333333333333306"/>
  </r>
  <r>
    <n v="1706"/>
    <s v="CA-2012-100545"/>
    <x v="1"/>
    <x v="6"/>
    <d v="2012-11-26T00:00:00"/>
    <s v="Standard Class"/>
    <s v="IM-15070"/>
    <s v="Irene Maddox"/>
    <x v="0"/>
    <s v="United States"/>
    <x v="10"/>
    <x v="9"/>
    <n v="19120"/>
    <x v="3"/>
    <s v="OFF-BI-10003638"/>
    <x v="1"/>
    <x v="8"/>
    <s v="GBC Durable Plastic Covers"/>
    <n v="11.610000000000003"/>
    <n v="2"/>
    <n v="0.7"/>
    <n v="-9.2880000000000003"/>
    <n v="-0.79999999999999982"/>
  </r>
  <r>
    <n v="1707"/>
    <s v="CA-2014-123491"/>
    <x v="3"/>
    <x v="505"/>
    <d v="2014-11-06T00:00:00"/>
    <s v="Standard Class"/>
    <s v="JK-15205"/>
    <s v="Jamie Kunitz"/>
    <x v="0"/>
    <s v="United States"/>
    <x v="8"/>
    <x v="1"/>
    <n v="94122"/>
    <x v="1"/>
    <s v="OFF-LA-10003077"/>
    <x v="1"/>
    <x v="2"/>
    <s v="Avery 500"/>
    <n v="43.86"/>
    <n v="6"/>
    <n v="0"/>
    <n v="20.614199999999997"/>
    <n v="0.46999999999999992"/>
  </r>
  <r>
    <n v="1708"/>
    <s v="CA-2014-123491"/>
    <x v="3"/>
    <x v="505"/>
    <d v="2014-11-06T00:00:00"/>
    <s v="Standard Class"/>
    <s v="JK-15205"/>
    <s v="Jamie Kunitz"/>
    <x v="0"/>
    <s v="United States"/>
    <x v="8"/>
    <x v="1"/>
    <n v="94122"/>
    <x v="1"/>
    <s v="TEC-PH-10003505"/>
    <x v="2"/>
    <x v="7"/>
    <s v="Geemarc AmpliPOWER60"/>
    <n v="148.47999999999999"/>
    <n v="2"/>
    <n v="0.2"/>
    <n v="16.703999999999986"/>
    <n v="0.11249999999999992"/>
  </r>
  <r>
    <n v="1709"/>
    <s v="CA-2014-123491"/>
    <x v="3"/>
    <x v="505"/>
    <d v="2014-11-06T00:00:00"/>
    <s v="Standard Class"/>
    <s v="JK-15205"/>
    <s v="Jamie Kunitz"/>
    <x v="0"/>
    <s v="United States"/>
    <x v="8"/>
    <x v="1"/>
    <n v="94122"/>
    <x v="1"/>
    <s v="OFF-PA-10003424"/>
    <x v="1"/>
    <x v="10"/>
    <s v="&quot;While you Were Out&quot; Message Book, One Form per Page"/>
    <n v="7.42"/>
    <n v="2"/>
    <n v="0"/>
    <n v="3.71"/>
    <n v="0.5"/>
  </r>
  <r>
    <n v="1710"/>
    <s v="CA-2014-123491"/>
    <x v="3"/>
    <x v="505"/>
    <d v="2014-11-06T00:00:00"/>
    <s v="Standard Class"/>
    <s v="JK-15205"/>
    <s v="Jamie Kunitz"/>
    <x v="0"/>
    <s v="United States"/>
    <x v="8"/>
    <x v="1"/>
    <n v="94122"/>
    <x v="1"/>
    <s v="FUR-CH-10003061"/>
    <x v="0"/>
    <x v="1"/>
    <s v="Global Leather Task Chair, Black"/>
    <n v="71.992000000000004"/>
    <n v="1"/>
    <n v="0.2"/>
    <n v="-0.89990000000001302"/>
    <n v="-1.2500000000000179E-2"/>
  </r>
  <r>
    <n v="1711"/>
    <s v="CA-2014-123491"/>
    <x v="3"/>
    <x v="505"/>
    <d v="2014-11-06T00:00:00"/>
    <s v="Standard Class"/>
    <s v="JK-15205"/>
    <s v="Jamie Kunitz"/>
    <x v="0"/>
    <s v="United States"/>
    <x v="8"/>
    <x v="1"/>
    <n v="94122"/>
    <x v="1"/>
    <s v="OFF-AR-10003514"/>
    <x v="1"/>
    <x v="6"/>
    <s v="4009 Highlighters by Sanford"/>
    <n v="19.899999999999999"/>
    <n v="5"/>
    <n v="0"/>
    <n v="6.5669999999999984"/>
    <n v="0.32999999999999996"/>
  </r>
  <r>
    <n v="1712"/>
    <s v="CA-2014-123491"/>
    <x v="3"/>
    <x v="505"/>
    <d v="2014-11-06T00:00:00"/>
    <s v="Standard Class"/>
    <s v="JK-15205"/>
    <s v="Jamie Kunitz"/>
    <x v="0"/>
    <s v="United States"/>
    <x v="8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n v="0.29999999999999993"/>
  </r>
  <r>
    <n v="1713"/>
    <s v="CA-2012-145401"/>
    <x v="1"/>
    <x v="564"/>
    <d v="2012-02-04T00:00:00"/>
    <s v="Standard Class"/>
    <s v="JP-15520"/>
    <s v="Jeremy Pistek"/>
    <x v="0"/>
    <s v="United States"/>
    <x v="12"/>
    <x v="5"/>
    <n v="77070"/>
    <x v="2"/>
    <s v="OFF-PA-10004405"/>
    <x v="1"/>
    <x v="10"/>
    <s v="Rediform Voice Mail Log Books"/>
    <n v="14.303999999999998"/>
    <n v="6"/>
    <n v="0.2"/>
    <n v="5.0064000000000002"/>
    <n v="0.35000000000000003"/>
  </r>
  <r>
    <n v="1714"/>
    <s v="US-2014-124968"/>
    <x v="3"/>
    <x v="565"/>
    <d v="2014-09-14T00:00:00"/>
    <s v="Second Class"/>
    <s v="MM-18055"/>
    <s v="Michelle Moray"/>
    <x v="0"/>
    <s v="United States"/>
    <x v="22"/>
    <x v="10"/>
    <n v="60610"/>
    <x v="2"/>
    <s v="FUR-TA-10004289"/>
    <x v="0"/>
    <x v="3"/>
    <s v="BoxOffice By Design Rectangular and Half-Moon Meeting Room Tables"/>
    <n v="765.625"/>
    <n v="7"/>
    <n v="0.5"/>
    <n v="-566.5625"/>
    <n v="-0.74"/>
  </r>
  <r>
    <n v="1715"/>
    <s v="CA-2014-104003"/>
    <x v="3"/>
    <x v="566"/>
    <d v="2014-10-14T00:00:00"/>
    <s v="Standard Class"/>
    <s v="DC-13285"/>
    <s v="Debra Catini"/>
    <x v="0"/>
    <s v="United States"/>
    <x v="8"/>
    <x v="1"/>
    <n v="94110"/>
    <x v="1"/>
    <s v="FUR-BO-10003965"/>
    <x v="0"/>
    <x v="0"/>
    <s v="O'Sullivan Manor Hill 2-Door Library in Brianna Oak"/>
    <n v="307.666"/>
    <n v="2"/>
    <n v="0.15"/>
    <n v="-14.478399999999979"/>
    <n v="-4.7058823529411695E-2"/>
  </r>
  <r>
    <n v="1716"/>
    <s v="CA-2013-154788"/>
    <x v="0"/>
    <x v="567"/>
    <d v="2013-05-05T00:00:00"/>
    <s v="Standard Class"/>
    <s v="JL-15835"/>
    <s v="John Lee"/>
    <x v="0"/>
    <s v="United States"/>
    <x v="20"/>
    <x v="15"/>
    <n v="10011"/>
    <x v="3"/>
    <s v="OFF-BI-10003314"/>
    <x v="1"/>
    <x v="8"/>
    <s v="Tuff Stuff Recycled Round Ring Binders"/>
    <n v="7.7120000000000006"/>
    <n v="2"/>
    <n v="0.2"/>
    <n v="2.7956000000000003"/>
    <n v="0.36249999999999999"/>
  </r>
  <r>
    <n v="1717"/>
    <s v="CA-2013-169943"/>
    <x v="0"/>
    <x v="288"/>
    <d v="2013-05-25T00:00:00"/>
    <s v="Standard Class"/>
    <s v="BN-11515"/>
    <s v="Bradley Nguyen"/>
    <x v="0"/>
    <s v="United States"/>
    <x v="20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n v="0.28999999999999992"/>
  </r>
  <r>
    <n v="1718"/>
    <s v="CA-2013-169943"/>
    <x v="0"/>
    <x v="288"/>
    <d v="2013-05-25T00:00:00"/>
    <s v="Standard Class"/>
    <s v="BN-11515"/>
    <s v="Bradley Nguyen"/>
    <x v="0"/>
    <s v="United States"/>
    <x v="20"/>
    <x v="15"/>
    <n v="10011"/>
    <x v="3"/>
    <s v="OFF-ST-10004123"/>
    <x v="1"/>
    <x v="4"/>
    <s v="Safco Industrial Wire Shelving System"/>
    <n v="454.90000000000003"/>
    <n v="5"/>
    <n v="0"/>
    <n v="0"/>
    <n v="0"/>
  </r>
  <r>
    <n v="1719"/>
    <s v="CA-2013-169943"/>
    <x v="0"/>
    <x v="288"/>
    <d v="2013-05-25T00:00:00"/>
    <s v="Standard Class"/>
    <s v="BN-11515"/>
    <s v="Bradley Nguyen"/>
    <x v="0"/>
    <s v="United States"/>
    <x v="20"/>
    <x v="15"/>
    <n v="10011"/>
    <x v="3"/>
    <s v="FUR-FU-10002088"/>
    <x v="0"/>
    <x v="5"/>
    <s v="Nu-Dell Float Frame 11 x 14 1/2"/>
    <n v="35.92"/>
    <n v="4"/>
    <n v="0"/>
    <n v="15.086400000000001"/>
    <n v="0.42"/>
  </r>
  <r>
    <n v="1720"/>
    <s v="CA-2013-169943"/>
    <x v="0"/>
    <x v="288"/>
    <d v="2013-05-25T00:00:00"/>
    <s v="Standard Class"/>
    <s v="BN-11515"/>
    <s v="Bradley Nguyen"/>
    <x v="0"/>
    <s v="United States"/>
    <x v="20"/>
    <x v="15"/>
    <n v="10011"/>
    <x v="3"/>
    <s v="FUR-FU-10000010"/>
    <x v="0"/>
    <x v="5"/>
    <s v="DAX Value U-Channel Document Frames, Easel Back"/>
    <n v="39.76"/>
    <n v="8"/>
    <n v="0"/>
    <n v="12.325599999999998"/>
    <n v="0.30999999999999994"/>
  </r>
  <r>
    <n v="1721"/>
    <s v="CA-2013-169943"/>
    <x v="0"/>
    <x v="288"/>
    <d v="2013-05-25T00:00:00"/>
    <s v="Standard Class"/>
    <s v="BN-11515"/>
    <s v="Bradley Nguyen"/>
    <x v="0"/>
    <s v="United States"/>
    <x v="20"/>
    <x v="15"/>
    <n v="10011"/>
    <x v="3"/>
    <s v="OFF-BI-10002824"/>
    <x v="1"/>
    <x v="8"/>
    <s v="Recycled Easel Ring Binders"/>
    <n v="47.744"/>
    <n v="4"/>
    <n v="0.2"/>
    <n v="14.919999999999995"/>
    <n v="0.31249999999999989"/>
  </r>
  <r>
    <n v="1722"/>
    <s v="US-2012-123218"/>
    <x v="1"/>
    <x v="139"/>
    <d v="2012-12-25T00:00:00"/>
    <s v="Standard Class"/>
    <s v="KD-16345"/>
    <s v="Katherine Ducich"/>
    <x v="0"/>
    <s v="United States"/>
    <x v="22"/>
    <x v="10"/>
    <n v="60623"/>
    <x v="2"/>
    <s v="TEC-PH-10001061"/>
    <x v="2"/>
    <x v="7"/>
    <s v="Apple iPhone 5C"/>
    <n v="159.98400000000001"/>
    <n v="2"/>
    <n v="0.2"/>
    <n v="11.998799999999996"/>
    <n v="7.4999999999999969E-2"/>
  </r>
  <r>
    <n v="1723"/>
    <s v="US-2012-123218"/>
    <x v="1"/>
    <x v="139"/>
    <d v="2012-12-25T00:00:00"/>
    <s v="Standard Class"/>
    <s v="KD-16345"/>
    <s v="Katherine Ducich"/>
    <x v="0"/>
    <s v="United States"/>
    <x v="22"/>
    <x v="10"/>
    <n v="60623"/>
    <x v="2"/>
    <s v="TEC-AC-10000736"/>
    <x v="2"/>
    <x v="11"/>
    <s v="Logitech G600 MMO Gaming Mouse"/>
    <n v="255.96799999999999"/>
    <n v="4"/>
    <n v="0.2"/>
    <n v="51.193599999999996"/>
    <n v="0.19999999999999998"/>
  </r>
  <r>
    <n v="1724"/>
    <s v="US-2012-123218"/>
    <x v="1"/>
    <x v="139"/>
    <d v="2012-12-25T00:00:00"/>
    <s v="Standard Class"/>
    <s v="KD-16345"/>
    <s v="Katherine Ducich"/>
    <x v="0"/>
    <s v="United States"/>
    <x v="22"/>
    <x v="10"/>
    <n v="60623"/>
    <x v="2"/>
    <s v="FUR-BO-10003966"/>
    <x v="0"/>
    <x v="0"/>
    <s v="Sauder Facets Collection Library, Sky Alder Finish"/>
    <n v="359.05799999999994"/>
    <n v="3"/>
    <n v="0.3"/>
    <n v="-71.811600000000027"/>
    <n v="-0.20000000000000012"/>
  </r>
  <r>
    <n v="1725"/>
    <s v="CA-2012-127453"/>
    <x v="1"/>
    <x v="546"/>
    <d v="2012-12-20T00:00:00"/>
    <s v="First Class"/>
    <s v="JK-15370"/>
    <s v="Jay Kimmel"/>
    <x v="0"/>
    <s v="United States"/>
    <x v="10"/>
    <x v="9"/>
    <n v="19143"/>
    <x v="3"/>
    <s v="OFF-AP-10000828"/>
    <x v="1"/>
    <x v="9"/>
    <s v="Avanti 4.4 Cu. Ft. Refrigerator"/>
    <n v="434.35199999999998"/>
    <n v="3"/>
    <n v="0.2"/>
    <n v="43.43519999999998"/>
    <n v="9.9999999999999964E-2"/>
  </r>
  <r>
    <n v="1726"/>
    <s v="CA-2012-127453"/>
    <x v="1"/>
    <x v="546"/>
    <d v="2012-12-20T00:00:00"/>
    <s v="First Class"/>
    <s v="JK-15370"/>
    <s v="Jay Kimmel"/>
    <x v="0"/>
    <s v="United States"/>
    <x v="10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n v="0.1249999999999999"/>
  </r>
  <r>
    <n v="1727"/>
    <s v="CA-2012-127453"/>
    <x v="1"/>
    <x v="546"/>
    <d v="2012-12-20T00:00:00"/>
    <s v="First Class"/>
    <s v="JK-15370"/>
    <s v="Jay Kimmel"/>
    <x v="0"/>
    <s v="United States"/>
    <x v="10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n v="8.7499999999999994E-2"/>
  </r>
  <r>
    <n v="1728"/>
    <s v="US-2014-164056"/>
    <x v="3"/>
    <x v="568"/>
    <d v="2014-05-05T00:00:00"/>
    <s v="Second Class"/>
    <s v="FM-14215"/>
    <s v="Filia McAdams"/>
    <x v="1"/>
    <s v="United States"/>
    <x v="65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n v="-6.6666666666666666E-2"/>
  </r>
  <r>
    <n v="1729"/>
    <s v="CA-2013-106894"/>
    <x v="0"/>
    <x v="569"/>
    <d v="2013-02-07T00:00:00"/>
    <s v="Same Day"/>
    <s v="CA-12265"/>
    <s v="Christina Anderson"/>
    <x v="0"/>
    <s v="United States"/>
    <x v="24"/>
    <x v="17"/>
    <n v="22153"/>
    <x v="0"/>
    <s v="TEC-AC-10003063"/>
    <x v="2"/>
    <x v="11"/>
    <s v="Micro Innovations USB RF Wireless Keyboard with Mouse"/>
    <n v="100"/>
    <n v="4"/>
    <n v="0"/>
    <n v="21"/>
    <n v="0.21"/>
  </r>
  <r>
    <n v="1730"/>
    <s v="CA-2013-106894"/>
    <x v="0"/>
    <x v="569"/>
    <d v="2013-02-07T00:00:00"/>
    <s v="Same Day"/>
    <s v="CA-12265"/>
    <s v="Christina Anderson"/>
    <x v="0"/>
    <s v="United States"/>
    <x v="24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n v="0.45999999999999996"/>
  </r>
  <r>
    <n v="1731"/>
    <s v="CA-2011-125136"/>
    <x v="2"/>
    <x v="450"/>
    <d v="2011-10-03T00:00:00"/>
    <s v="Standard Class"/>
    <s v="KD-16495"/>
    <s v="Keith Dawkins"/>
    <x v="1"/>
    <s v="United States"/>
    <x v="115"/>
    <x v="3"/>
    <n v="28314"/>
    <x v="0"/>
    <s v="OFF-PA-10001457"/>
    <x v="1"/>
    <x v="10"/>
    <s v="White GlueTop Scratch Pads"/>
    <n v="96.256"/>
    <n v="8"/>
    <n v="0.2"/>
    <n v="31.283199999999987"/>
    <n v="0.32499999999999984"/>
  </r>
  <r>
    <n v="1732"/>
    <s v="CA-2011-125136"/>
    <x v="2"/>
    <x v="450"/>
    <d v="2011-10-03T00:00:00"/>
    <s v="Standard Class"/>
    <s v="KD-16495"/>
    <s v="Keith Dawkins"/>
    <x v="1"/>
    <s v="United States"/>
    <x v="115"/>
    <x v="3"/>
    <n v="28314"/>
    <x v="0"/>
    <s v="OFF-PA-10001804"/>
    <x v="1"/>
    <x v="10"/>
    <s v="Xerox 195"/>
    <n v="10.688000000000001"/>
    <n v="2"/>
    <n v="0.2"/>
    <n v="3.7407999999999997"/>
    <n v="0.35"/>
  </r>
  <r>
    <n v="1733"/>
    <s v="US-2013-131149"/>
    <x v="0"/>
    <x v="212"/>
    <d v="2013-07-15T00:00:00"/>
    <s v="Standard Class"/>
    <s v="LH-17155"/>
    <s v="Logan Haushalter"/>
    <x v="0"/>
    <s v="United States"/>
    <x v="61"/>
    <x v="5"/>
    <n v="75081"/>
    <x v="2"/>
    <s v="OFF-ST-10000689"/>
    <x v="1"/>
    <x v="4"/>
    <s v="Fellowes Strictly Business Drawer File, Letter/Legal Size"/>
    <n v="338.04"/>
    <n v="3"/>
    <n v="0.2"/>
    <n v="-33.804000000000002"/>
    <n v="-0.1"/>
  </r>
  <r>
    <n v="1734"/>
    <s v="US-2013-131149"/>
    <x v="0"/>
    <x v="212"/>
    <d v="2013-07-15T00:00:00"/>
    <s v="Standard Class"/>
    <s v="LH-17155"/>
    <s v="Logan Haushalter"/>
    <x v="0"/>
    <s v="United States"/>
    <x v="61"/>
    <x v="5"/>
    <n v="75081"/>
    <x v="2"/>
    <s v="OFF-AR-10002135"/>
    <x v="1"/>
    <x v="6"/>
    <s v="Boston Heavy-Duty Trimline Electric Pencil Sharpeners"/>
    <n v="154.24"/>
    <n v="4"/>
    <n v="0.2"/>
    <n v="17.351999999999975"/>
    <n v="0.11249999999999984"/>
  </r>
  <r>
    <n v="1735"/>
    <s v="CA-2014-101483"/>
    <x v="3"/>
    <x v="570"/>
    <d v="2014-08-02T00:00:00"/>
    <s v="Second Class"/>
    <s v="AG-10675"/>
    <s v="Anna Gayman"/>
    <x v="0"/>
    <s v="United States"/>
    <x v="108"/>
    <x v="3"/>
    <n v="28540"/>
    <x v="0"/>
    <s v="OFF-AP-10002082"/>
    <x v="1"/>
    <x v="9"/>
    <s v="Holmes HEPA Air Purifier"/>
    <n v="34.848000000000006"/>
    <n v="2"/>
    <n v="0.2"/>
    <n v="6.5339999999999971"/>
    <n v="0.18749999999999989"/>
  </r>
  <r>
    <n v="1736"/>
    <s v="CA-2014-101483"/>
    <x v="3"/>
    <x v="570"/>
    <d v="2014-08-02T00:00:00"/>
    <s v="Second Class"/>
    <s v="AG-10675"/>
    <s v="Anna Gayman"/>
    <x v="0"/>
    <s v="United States"/>
    <x v="108"/>
    <x v="3"/>
    <n v="28540"/>
    <x v="0"/>
    <s v="TEC-PH-10003442"/>
    <x v="2"/>
    <x v="7"/>
    <s v="Samsung Replacement EH64AVFWE Premium Headset"/>
    <n v="22"/>
    <n v="5"/>
    <n v="0.2"/>
    <n v="1.375"/>
    <n v="6.25E-2"/>
  </r>
  <r>
    <n v="1737"/>
    <s v="CA-2014-101483"/>
    <x v="3"/>
    <x v="570"/>
    <d v="2014-08-02T00:00:00"/>
    <s v="Second Class"/>
    <s v="AG-10675"/>
    <s v="Anna Gayman"/>
    <x v="0"/>
    <s v="United States"/>
    <x v="108"/>
    <x v="3"/>
    <n v="28540"/>
    <x v="0"/>
    <s v="OFF-AR-10002833"/>
    <x v="1"/>
    <x v="6"/>
    <s v="Newell 322"/>
    <n v="4.3680000000000003"/>
    <n v="3"/>
    <n v="0.2"/>
    <n v="0.3822000000000001"/>
    <n v="8.7500000000000008E-2"/>
  </r>
  <r>
    <n v="1738"/>
    <s v="CA-2012-130204"/>
    <x v="1"/>
    <x v="37"/>
    <d v="2012-09-09T00:00:00"/>
    <s v="Standard Class"/>
    <s v="DB-13120"/>
    <s v="David Bremer"/>
    <x v="1"/>
    <s v="United States"/>
    <x v="8"/>
    <x v="1"/>
    <n v="94122"/>
    <x v="1"/>
    <s v="OFF-ST-10001325"/>
    <x v="1"/>
    <x v="4"/>
    <s v="Sterilite Officeware Hinged File Box"/>
    <n v="31.44"/>
    <n v="3"/>
    <n v="0"/>
    <n v="8.4888000000000012"/>
    <n v="0.27"/>
  </r>
  <r>
    <n v="1739"/>
    <s v="CA-2012-130204"/>
    <x v="1"/>
    <x v="37"/>
    <d v="2012-09-09T00:00:00"/>
    <s v="Standard Class"/>
    <s v="DB-13120"/>
    <s v="David Bremer"/>
    <x v="1"/>
    <s v="United States"/>
    <x v="8"/>
    <x v="1"/>
    <n v="94122"/>
    <x v="1"/>
    <s v="TEC-AC-10003038"/>
    <x v="2"/>
    <x v="11"/>
    <s v="Kingston Digital DataTraveler 16GB USB 2.0"/>
    <n v="17.899999999999999"/>
    <n v="2"/>
    <n v="0"/>
    <n v="3.400999999999998"/>
    <n v="0.18999999999999989"/>
  </r>
  <r>
    <n v="1740"/>
    <s v="CA-2012-130204"/>
    <x v="1"/>
    <x v="37"/>
    <d v="2012-09-09T00:00:00"/>
    <s v="Standard Class"/>
    <s v="DB-13120"/>
    <s v="David Bremer"/>
    <x v="1"/>
    <s v="United States"/>
    <x v="8"/>
    <x v="1"/>
    <n v="94122"/>
    <x v="1"/>
    <s v="TEC-AC-10003590"/>
    <x v="2"/>
    <x v="11"/>
    <s v="TRENDnet 56K USB 2.0 Phone, Internet and Fax Modem"/>
    <n v="129.44999999999999"/>
    <n v="5"/>
    <n v="0"/>
    <n v="46.601999999999997"/>
    <n v="0.36"/>
  </r>
  <r>
    <n v="1741"/>
    <s v="CA-2011-110527"/>
    <x v="2"/>
    <x v="128"/>
    <d v="2011-08-16T00:00:00"/>
    <s v="Standard Class"/>
    <s v="ED-13885"/>
    <s v="Emily Ducich"/>
    <x v="2"/>
    <s v="United States"/>
    <x v="70"/>
    <x v="1"/>
    <n v="92037"/>
    <x v="1"/>
    <s v="OFF-LA-10000262"/>
    <x v="1"/>
    <x v="2"/>
    <s v="Avery 494"/>
    <n v="20.88"/>
    <n v="8"/>
    <n v="0"/>
    <n v="9.6047999999999991"/>
    <n v="0.45999999999999996"/>
  </r>
  <r>
    <n v="1742"/>
    <s v="CA-2014-152807"/>
    <x v="3"/>
    <x v="505"/>
    <d v="2014-11-04T00:00:00"/>
    <s v="Standard Class"/>
    <s v="MC-18100"/>
    <s v="Mick Crebagga"/>
    <x v="0"/>
    <s v="United States"/>
    <x v="10"/>
    <x v="9"/>
    <n v="19140"/>
    <x v="3"/>
    <s v="OFF-PA-10004355"/>
    <x v="1"/>
    <x v="10"/>
    <s v="Xerox 231"/>
    <n v="20.736000000000004"/>
    <n v="4"/>
    <n v="0.2"/>
    <n v="7.2576000000000001"/>
    <n v="0.34999999999999992"/>
  </r>
  <r>
    <n v="1743"/>
    <s v="CA-2014-152807"/>
    <x v="3"/>
    <x v="505"/>
    <d v="2014-11-04T00:00:00"/>
    <s v="Standard Class"/>
    <s v="MC-18100"/>
    <s v="Mick Crebagga"/>
    <x v="0"/>
    <s v="United States"/>
    <x v="10"/>
    <x v="9"/>
    <n v="19140"/>
    <x v="3"/>
    <s v="FUR-FU-10004415"/>
    <x v="0"/>
    <x v="5"/>
    <s v="Stacking Tray, Side-Loading, Legal, Smoke"/>
    <n v="7.168000000000001"/>
    <n v="2"/>
    <n v="0.2"/>
    <n v="0.98559999999999937"/>
    <n v="0.1374999999999999"/>
  </r>
  <r>
    <n v="1744"/>
    <s v="CA-2014-152807"/>
    <x v="3"/>
    <x v="505"/>
    <d v="2014-11-04T00:00:00"/>
    <s v="Standard Class"/>
    <s v="MC-18100"/>
    <s v="Mick Crebagga"/>
    <x v="0"/>
    <s v="United States"/>
    <x v="10"/>
    <x v="9"/>
    <n v="19140"/>
    <x v="3"/>
    <s v="OFF-ST-10002486"/>
    <x v="1"/>
    <x v="4"/>
    <s v="Eldon Shelf Savers Cubes and Bins"/>
    <n v="11.168000000000001"/>
    <n v="2"/>
    <n v="0.2"/>
    <n v="-2.5128000000000008"/>
    <n v="-0.22500000000000006"/>
  </r>
  <r>
    <n v="1745"/>
    <s v="CA-2014-152807"/>
    <x v="3"/>
    <x v="505"/>
    <d v="2014-11-04T00:00:00"/>
    <s v="Standard Class"/>
    <s v="MC-18100"/>
    <s v="Mick Crebagga"/>
    <x v="0"/>
    <s v="United States"/>
    <x v="10"/>
    <x v="9"/>
    <n v="19140"/>
    <x v="3"/>
    <s v="TEC-AC-10001142"/>
    <x v="2"/>
    <x v="11"/>
    <s v="First Data FD10 PIN Pad"/>
    <n v="442.40000000000003"/>
    <n v="7"/>
    <n v="0.2"/>
    <n v="-55.300000000000068"/>
    <n v="-0.12500000000000014"/>
  </r>
  <r>
    <n v="1746"/>
    <s v="CA-2011-133270"/>
    <x v="2"/>
    <x v="571"/>
    <d v="2011-06-09T00:00:00"/>
    <s v="First Class"/>
    <s v="BM-11785"/>
    <s v="Bryan Mills"/>
    <x v="0"/>
    <s v="United States"/>
    <x v="30"/>
    <x v="15"/>
    <n v="14609"/>
    <x v="3"/>
    <s v="OFF-AR-10002656"/>
    <x v="1"/>
    <x v="6"/>
    <s v="Sanford Liquid Accent Highlighters"/>
    <n v="13.36"/>
    <n v="2"/>
    <n v="0"/>
    <n v="4.9431999999999992"/>
    <n v="0.36999999999999994"/>
  </r>
  <r>
    <n v="1747"/>
    <s v="CA-2013-155670"/>
    <x v="0"/>
    <x v="572"/>
    <d v="2013-08-18T00:00:00"/>
    <s v="Second Class"/>
    <s v="EM-14065"/>
    <s v="Erin Mull"/>
    <x v="0"/>
    <s v="United States"/>
    <x v="108"/>
    <x v="3"/>
    <n v="28540"/>
    <x v="0"/>
    <s v="OFF-BI-10000138"/>
    <x v="1"/>
    <x v="8"/>
    <s v="Acco Translucent Poly Ring Binders"/>
    <n v="11.232000000000001"/>
    <n v="8"/>
    <n v="0.7"/>
    <n v="-8.2367999999999988"/>
    <n v="-0.73333333333333317"/>
  </r>
  <r>
    <n v="1748"/>
    <s v="CA-2013-155670"/>
    <x v="0"/>
    <x v="572"/>
    <d v="2013-08-18T00:00:00"/>
    <s v="Second Class"/>
    <s v="EM-14065"/>
    <s v="Erin Mull"/>
    <x v="0"/>
    <s v="United States"/>
    <x v="108"/>
    <x v="3"/>
    <n v="28540"/>
    <x v="0"/>
    <s v="OFF-PA-10004947"/>
    <x v="1"/>
    <x v="10"/>
    <s v="Staples"/>
    <n v="10.272000000000002"/>
    <n v="3"/>
    <n v="0.2"/>
    <n v="3.2099999999999982"/>
    <n v="0.31249999999999978"/>
  </r>
  <r>
    <n v="1749"/>
    <s v="US-2011-157406"/>
    <x v="2"/>
    <x v="573"/>
    <d v="2011-04-29T00:00:00"/>
    <s v="Standard Class"/>
    <s v="DA-13450"/>
    <s v="Dianna Arnett"/>
    <x v="2"/>
    <s v="United States"/>
    <x v="12"/>
    <x v="5"/>
    <n v="77095"/>
    <x v="2"/>
    <s v="OFF-PA-10003543"/>
    <x v="1"/>
    <x v="10"/>
    <s v="Xerox 1985"/>
    <n v="10.368000000000002"/>
    <n v="2"/>
    <n v="0.2"/>
    <n v="3.6288"/>
    <n v="0.34999999999999992"/>
  </r>
  <r>
    <n v="1750"/>
    <s v="US-2011-157406"/>
    <x v="2"/>
    <x v="573"/>
    <d v="2011-04-29T00:00:00"/>
    <s v="Standard Class"/>
    <s v="DA-13450"/>
    <s v="Dianna Arnett"/>
    <x v="2"/>
    <s v="United States"/>
    <x v="12"/>
    <x v="5"/>
    <n v="77095"/>
    <x v="2"/>
    <s v="OFF-AR-10002221"/>
    <x v="1"/>
    <x v="6"/>
    <s v="12 Colored Short Pencils"/>
    <n v="6.24"/>
    <n v="3"/>
    <n v="0.2"/>
    <n v="0.54600000000000071"/>
    <n v="8.7500000000000105E-2"/>
  </r>
  <r>
    <n v="1751"/>
    <s v="CA-2012-139094"/>
    <x v="1"/>
    <x v="6"/>
    <d v="2012-11-27T00:00:00"/>
    <s v="Standard Class"/>
    <s v="MO-17800"/>
    <s v="Meg O'Connel"/>
    <x v="2"/>
    <s v="United States"/>
    <x v="52"/>
    <x v="5"/>
    <n v="78207"/>
    <x v="2"/>
    <s v="FUR-TA-10004607"/>
    <x v="0"/>
    <x v="3"/>
    <s v="Hon 2111 Invitation Series Straight Table"/>
    <n v="206.96200000000002"/>
    <n v="2"/>
    <n v="0.3"/>
    <n v="-32.522600000000011"/>
    <n v="-0.1571428571428572"/>
  </r>
  <r>
    <n v="1752"/>
    <s v="CA-2014-168837"/>
    <x v="3"/>
    <x v="336"/>
    <d v="2014-10-18T00:00:00"/>
    <s v="First Class"/>
    <s v="JW-15955"/>
    <s v="Joni Wasserman"/>
    <x v="0"/>
    <s v="United States"/>
    <x v="182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n v="0.39000000000000007"/>
  </r>
  <r>
    <n v="1753"/>
    <s v="CA-2014-116715"/>
    <x v="3"/>
    <x v="574"/>
    <d v="2014-12-06T00:00:00"/>
    <s v="First Class"/>
    <s v="VW-21775"/>
    <s v="Victoria Wilson"/>
    <x v="1"/>
    <s v="United States"/>
    <x v="8"/>
    <x v="1"/>
    <n v="94122"/>
    <x v="1"/>
    <s v="OFF-ST-10004340"/>
    <x v="1"/>
    <x v="4"/>
    <s v="Fellowes Mobile File Cart, Black"/>
    <n v="559.62"/>
    <n v="9"/>
    <n v="0"/>
    <n v="151.09740000000002"/>
    <n v="0.27"/>
  </r>
  <r>
    <n v="1754"/>
    <s v="CA-2014-116715"/>
    <x v="3"/>
    <x v="574"/>
    <d v="2014-12-06T00:00:00"/>
    <s v="First Class"/>
    <s v="VW-21775"/>
    <s v="Victoria Wilson"/>
    <x v="1"/>
    <s v="United States"/>
    <x v="8"/>
    <x v="1"/>
    <n v="94122"/>
    <x v="1"/>
    <s v="OFF-PA-10004475"/>
    <x v="1"/>
    <x v="10"/>
    <s v="Xerox 1940"/>
    <n v="109.92"/>
    <n v="2"/>
    <n v="0"/>
    <n v="53.860799999999998"/>
    <n v="0.49"/>
  </r>
  <r>
    <n v="1755"/>
    <s v="CA-2014-116715"/>
    <x v="3"/>
    <x v="574"/>
    <d v="2014-12-06T00:00:00"/>
    <s v="First Class"/>
    <s v="VW-21775"/>
    <s v="Victoria Wilson"/>
    <x v="1"/>
    <s v="United States"/>
    <x v="8"/>
    <x v="1"/>
    <n v="94122"/>
    <x v="1"/>
    <s v="OFF-PA-10003893"/>
    <x v="1"/>
    <x v="10"/>
    <s v="Xerox 1962"/>
    <n v="8.56"/>
    <n v="2"/>
    <n v="0"/>
    <n v="3.8519999999999994"/>
    <n v="0.4499999999999999"/>
  </r>
  <r>
    <n v="1756"/>
    <s v="CA-2012-135622"/>
    <x v="1"/>
    <x v="575"/>
    <d v="2012-12-11T00:00:00"/>
    <s v="Second Class"/>
    <s v="TT-21460"/>
    <s v="Tonja Turnell"/>
    <x v="2"/>
    <s v="United States"/>
    <x v="5"/>
    <x v="5"/>
    <n v="76106"/>
    <x v="2"/>
    <s v="OFF-PA-10000100"/>
    <x v="1"/>
    <x v="10"/>
    <s v="Xerox 1945"/>
    <n v="360.71199999999999"/>
    <n v="11"/>
    <n v="0.2"/>
    <n v="130.75810000000001"/>
    <n v="0.36250000000000004"/>
  </r>
  <r>
    <n v="1757"/>
    <s v="CA-2012-135622"/>
    <x v="1"/>
    <x v="575"/>
    <d v="2012-12-11T00:00:00"/>
    <s v="Second Class"/>
    <s v="TT-21460"/>
    <s v="Tonja Turnell"/>
    <x v="2"/>
    <s v="United States"/>
    <x v="5"/>
    <x v="5"/>
    <n v="76106"/>
    <x v="2"/>
    <s v="TEC-PH-10001817"/>
    <x v="2"/>
    <x v="7"/>
    <s v="Wilson Electronics DB Pro Signal Booster"/>
    <n v="1718.4"/>
    <n v="6"/>
    <n v="0.2"/>
    <n v="150.36000000000013"/>
    <n v="8.7500000000000064E-2"/>
  </r>
  <r>
    <n v="1758"/>
    <s v="US-2012-107349"/>
    <x v="1"/>
    <x v="562"/>
    <d v="2012-07-15T00:00:00"/>
    <s v="First Class"/>
    <s v="SL-20155"/>
    <s v="Sara Luxemburg"/>
    <x v="2"/>
    <s v="United States"/>
    <x v="12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n v="-1.6000000000000012"/>
  </r>
  <r>
    <n v="1759"/>
    <s v="CA-2011-139017"/>
    <x v="2"/>
    <x v="218"/>
    <d v="2011-05-17T00:00:00"/>
    <s v="Standard Class"/>
    <s v="RM-19375"/>
    <s v="Raymond Messe"/>
    <x v="0"/>
    <s v="United States"/>
    <x v="12"/>
    <x v="5"/>
    <n v="77095"/>
    <x v="2"/>
    <s v="TEC-AC-10001013"/>
    <x v="2"/>
    <x v="11"/>
    <s v="Logitech ClearChat Comfort/USB Headset H390"/>
    <n v="46.864000000000004"/>
    <n v="2"/>
    <n v="0.2"/>
    <n v="7.615399999999994"/>
    <n v="0.16249999999999987"/>
  </r>
  <r>
    <n v="1760"/>
    <s v="CA-2011-141817"/>
    <x v="2"/>
    <x v="576"/>
    <d v="2011-01-13T00:00:00"/>
    <s v="Standard Class"/>
    <s v="MB-18085"/>
    <s v="Mick Brown"/>
    <x v="0"/>
    <s v="United States"/>
    <x v="10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n v="0.25"/>
  </r>
  <r>
    <n v="1761"/>
    <s v="CA-2012-130785"/>
    <x v="1"/>
    <x v="577"/>
    <d v="2012-09-09T00:00:00"/>
    <s v="Standard Class"/>
    <s v="AG-10900"/>
    <s v="Arthur Gainer"/>
    <x v="0"/>
    <s v="United States"/>
    <x v="70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n v="-1.1764705882352886E-2"/>
  </r>
  <r>
    <n v="1762"/>
    <s v="CA-2012-130785"/>
    <x v="1"/>
    <x v="577"/>
    <d v="2012-09-09T00:00:00"/>
    <s v="Standard Class"/>
    <s v="AG-10900"/>
    <s v="Arthur Gainer"/>
    <x v="0"/>
    <s v="United States"/>
    <x v="70"/>
    <x v="1"/>
    <n v="92105"/>
    <x v="1"/>
    <s v="OFF-BI-10001900"/>
    <x v="1"/>
    <x v="8"/>
    <s v="DXL Angle-View Binders with Locking Rings, Black"/>
    <n v="28.752000000000002"/>
    <n v="6"/>
    <n v="0.2"/>
    <n v="9.7037999999999993"/>
    <n v="0.33749999999999997"/>
  </r>
  <r>
    <n v="1763"/>
    <s v="CA-2012-130785"/>
    <x v="1"/>
    <x v="577"/>
    <d v="2012-09-09T00:00:00"/>
    <s v="Standard Class"/>
    <s v="AG-10900"/>
    <s v="Arthur Gainer"/>
    <x v="0"/>
    <s v="United States"/>
    <x v="70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n v="-7.0588235294117729E-2"/>
  </r>
  <r>
    <n v="1764"/>
    <s v="CA-2013-110254"/>
    <x v="0"/>
    <x v="578"/>
    <d v="2013-08-09T00:00:00"/>
    <s v="Standard Class"/>
    <s v="ML-17755"/>
    <s v="Max Ludwig"/>
    <x v="2"/>
    <s v="United States"/>
    <x v="244"/>
    <x v="17"/>
    <n v="23434"/>
    <x v="0"/>
    <s v="OFF-SU-10002573"/>
    <x v="1"/>
    <x v="14"/>
    <s v="Acme 10&quot; Easy Grip Assistive Scissors"/>
    <n v="35.06"/>
    <n v="2"/>
    <n v="0"/>
    <n v="10.517999999999997"/>
    <n v="0.29999999999999988"/>
  </r>
  <r>
    <n v="1765"/>
    <s v="CA-2013-110254"/>
    <x v="0"/>
    <x v="578"/>
    <d v="2013-08-09T00:00:00"/>
    <s v="Standard Class"/>
    <s v="ML-17755"/>
    <s v="Max Ludwig"/>
    <x v="2"/>
    <s v="United States"/>
    <x v="244"/>
    <x v="17"/>
    <n v="23434"/>
    <x v="0"/>
    <s v="OFF-LA-10004484"/>
    <x v="1"/>
    <x v="2"/>
    <s v="Avery 476"/>
    <n v="4.13"/>
    <n v="1"/>
    <n v="0"/>
    <n v="1.8997999999999999"/>
    <n v="0.46"/>
  </r>
  <r>
    <n v="1766"/>
    <s v="CA-2013-110254"/>
    <x v="0"/>
    <x v="578"/>
    <d v="2013-08-09T00:00:00"/>
    <s v="Standard Class"/>
    <s v="ML-17755"/>
    <s v="Max Ludwig"/>
    <x v="2"/>
    <s v="United States"/>
    <x v="244"/>
    <x v="17"/>
    <n v="23434"/>
    <x v="0"/>
    <s v="FUR-FU-10001591"/>
    <x v="0"/>
    <x v="5"/>
    <s v="Advantus Panel Wall Certificate Holder - 8.5x11"/>
    <n v="109.8"/>
    <n v="9"/>
    <n v="0"/>
    <n v="46.116000000000007"/>
    <n v="0.4200000000000001"/>
  </r>
  <r>
    <n v="1767"/>
    <s v="CA-2013-110254"/>
    <x v="0"/>
    <x v="578"/>
    <d v="2013-08-09T00:00:00"/>
    <s v="Standard Class"/>
    <s v="ML-17755"/>
    <s v="Max Ludwig"/>
    <x v="2"/>
    <s v="United States"/>
    <x v="244"/>
    <x v="17"/>
    <n v="23434"/>
    <x v="0"/>
    <s v="OFF-LA-10002034"/>
    <x v="1"/>
    <x v="2"/>
    <s v="Avery 478"/>
    <n v="9.82"/>
    <n v="2"/>
    <n v="0"/>
    <n v="4.8117999999999999"/>
    <n v="0.49"/>
  </r>
  <r>
    <n v="1768"/>
    <s v="US-2011-158057"/>
    <x v="2"/>
    <x v="579"/>
    <d v="2011-03-26T00:00:00"/>
    <s v="Standard Class"/>
    <s v="CC-12685"/>
    <s v="Craig Carroll"/>
    <x v="0"/>
    <s v="United States"/>
    <x v="247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n v="-0.76666666666666639"/>
  </r>
  <r>
    <n v="1769"/>
    <s v="US-2011-158057"/>
    <x v="2"/>
    <x v="579"/>
    <d v="2011-03-26T00:00:00"/>
    <s v="Standard Class"/>
    <s v="CC-12685"/>
    <s v="Craig Carroll"/>
    <x v="0"/>
    <s v="United States"/>
    <x v="247"/>
    <x v="3"/>
    <n v="27405"/>
    <x v="0"/>
    <s v="OFF-BI-10002735"/>
    <x v="1"/>
    <x v="8"/>
    <s v="GBC Prestige Therm-A-Bind Covers"/>
    <n v="51.465000000000018"/>
    <n v="5"/>
    <n v="0.7"/>
    <n v="-39.456499999999991"/>
    <n v="-0.76666666666666627"/>
  </r>
  <r>
    <n v="1770"/>
    <s v="CA-2014-146024"/>
    <x v="3"/>
    <x v="580"/>
    <d v="2014-03-09T00:00:00"/>
    <s v="Standard Class"/>
    <s v="SC-20770"/>
    <s v="Stewart Carmichael"/>
    <x v="1"/>
    <s v="United States"/>
    <x v="61"/>
    <x v="5"/>
    <n v="75081"/>
    <x v="2"/>
    <s v="OFF-SU-10001935"/>
    <x v="1"/>
    <x v="14"/>
    <s v="Staples"/>
    <n v="6.9760000000000009"/>
    <n v="4"/>
    <n v="0.2"/>
    <n v="-1.3952000000000013"/>
    <n v="-0.20000000000000018"/>
  </r>
  <r>
    <n v="1771"/>
    <s v="CA-2014-146024"/>
    <x v="3"/>
    <x v="580"/>
    <d v="2014-03-09T00:00:00"/>
    <s v="Standard Class"/>
    <s v="SC-20770"/>
    <s v="Stewart Carmichael"/>
    <x v="1"/>
    <s v="United States"/>
    <x v="61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n v="-1.6500000000000008"/>
  </r>
  <r>
    <n v="1772"/>
    <s v="CA-2013-129686"/>
    <x v="0"/>
    <x v="581"/>
    <d v="2013-11-30T00:00:00"/>
    <s v="Second Class"/>
    <s v="GG-14650"/>
    <s v="Greg Guthrie"/>
    <x v="1"/>
    <s v="United States"/>
    <x v="22"/>
    <x v="10"/>
    <n v="60623"/>
    <x v="2"/>
    <s v="OFF-ST-10004337"/>
    <x v="1"/>
    <x v="4"/>
    <s v="SAFCO Commercial Wire Shelving, 72h"/>
    <n v="97.984000000000009"/>
    <n v="2"/>
    <n v="0.2"/>
    <n v="-24.496000000000002"/>
    <n v="-0.25"/>
  </r>
  <r>
    <n v="1773"/>
    <s v="CA-2013-129686"/>
    <x v="0"/>
    <x v="581"/>
    <d v="2013-11-30T00:00:00"/>
    <s v="Second Class"/>
    <s v="GG-14650"/>
    <s v="Greg Guthrie"/>
    <x v="1"/>
    <s v="United States"/>
    <x v="22"/>
    <x v="10"/>
    <n v="60623"/>
    <x v="2"/>
    <s v="TEC-AC-10001266"/>
    <x v="2"/>
    <x v="11"/>
    <s v="Memorex Micro Travel Drive 8 GB"/>
    <n v="62.400000000000006"/>
    <n v="6"/>
    <n v="0.2"/>
    <n v="19.499999999999993"/>
    <n v="0.31249999999999983"/>
  </r>
  <r>
    <n v="1774"/>
    <s v="CA-2011-118976"/>
    <x v="2"/>
    <x v="582"/>
    <d v="2011-05-03T00:00:00"/>
    <s v="Standard Class"/>
    <s v="MY-18295"/>
    <s v="Muhammed Yedwab"/>
    <x v="1"/>
    <s v="United States"/>
    <x v="248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n v="0.44999999999999996"/>
  </r>
  <r>
    <n v="1775"/>
    <s v="CA-2011-118976"/>
    <x v="2"/>
    <x v="582"/>
    <d v="2011-05-03T00:00:00"/>
    <s v="Standard Class"/>
    <s v="MY-18295"/>
    <s v="Muhammed Yedwab"/>
    <x v="1"/>
    <s v="United States"/>
    <x v="248"/>
    <x v="39"/>
    <n v="21215"/>
    <x v="3"/>
    <s v="OFF-ST-10000877"/>
    <x v="1"/>
    <x v="4"/>
    <s v="Recycled Steel Personal File for Standard File Folders"/>
    <n v="497.61"/>
    <n v="9"/>
    <n v="0"/>
    <n v="129.37860000000001"/>
    <n v="0.26"/>
  </r>
  <r>
    <n v="1776"/>
    <s v="CA-2011-118976"/>
    <x v="2"/>
    <x v="582"/>
    <d v="2011-05-03T00:00:00"/>
    <s v="Standard Class"/>
    <s v="MY-18295"/>
    <s v="Muhammed Yedwab"/>
    <x v="1"/>
    <s v="United States"/>
    <x v="248"/>
    <x v="39"/>
    <n v="21215"/>
    <x v="3"/>
    <s v="OFF-AR-10004752"/>
    <x v="1"/>
    <x v="6"/>
    <s v="Blackstonian Pencils"/>
    <n v="5.34"/>
    <n v="2"/>
    <n v="0"/>
    <n v="1.4952000000000001"/>
    <n v="0.28000000000000003"/>
  </r>
  <r>
    <n v="1777"/>
    <s v="CA-2011-118976"/>
    <x v="2"/>
    <x v="582"/>
    <d v="2011-05-03T00:00:00"/>
    <s v="Standard Class"/>
    <s v="MY-18295"/>
    <s v="Muhammed Yedwab"/>
    <x v="1"/>
    <s v="United States"/>
    <x v="248"/>
    <x v="39"/>
    <n v="21215"/>
    <x v="3"/>
    <s v="OFF-LA-10000452"/>
    <x v="1"/>
    <x v="2"/>
    <s v="Avery 488"/>
    <n v="3.15"/>
    <n v="1"/>
    <n v="0"/>
    <n v="1.512"/>
    <n v="0.48000000000000004"/>
  </r>
  <r>
    <n v="1778"/>
    <s v="CA-2012-105347"/>
    <x v="1"/>
    <x v="27"/>
    <d v="2012-11-28T00:00:00"/>
    <s v="Standard Class"/>
    <s v="DP-13000"/>
    <s v="Darren Powers"/>
    <x v="0"/>
    <s v="United States"/>
    <x v="1"/>
    <x v="1"/>
    <n v="90004"/>
    <x v="1"/>
    <s v="OFF-PA-10000675"/>
    <x v="1"/>
    <x v="10"/>
    <s v="Xerox 1919"/>
    <n v="368.91"/>
    <n v="9"/>
    <n v="0"/>
    <n v="180.76590000000002"/>
    <n v="0.49"/>
  </r>
  <r>
    <n v="1779"/>
    <s v="CA-2012-105347"/>
    <x v="1"/>
    <x v="27"/>
    <d v="2012-11-28T00:00:00"/>
    <s v="Standard Class"/>
    <s v="DP-13000"/>
    <s v="Darren Powers"/>
    <x v="0"/>
    <s v="United States"/>
    <x v="1"/>
    <x v="1"/>
    <n v="90004"/>
    <x v="1"/>
    <s v="OFF-AR-10003045"/>
    <x v="1"/>
    <x v="6"/>
    <s v="Prang Colored Pencils"/>
    <n v="14.7"/>
    <n v="5"/>
    <n v="0"/>
    <n v="6.6150000000000002"/>
    <n v="0.45"/>
  </r>
  <r>
    <n v="1780"/>
    <s v="CA-2013-124667"/>
    <x v="0"/>
    <x v="583"/>
    <d v="2013-11-17T00:00:00"/>
    <s v="Standard Class"/>
    <s v="BD-11770"/>
    <s v="Bryan Davis"/>
    <x v="0"/>
    <s v="United States"/>
    <x v="20"/>
    <x v="15"/>
    <n v="10011"/>
    <x v="3"/>
    <s v="TEC-AC-10003447"/>
    <x v="2"/>
    <x v="11"/>
    <s v="Micropad Numeric Keypads"/>
    <n v="59.97"/>
    <n v="3"/>
    <n v="0"/>
    <n v="14.992499999999996"/>
    <n v="0.24999999999999994"/>
  </r>
  <r>
    <n v="1781"/>
    <s v="CA-2013-124667"/>
    <x v="0"/>
    <x v="583"/>
    <d v="2013-11-17T00:00:00"/>
    <s v="Standard Class"/>
    <s v="BD-11770"/>
    <s v="Bryan Davis"/>
    <x v="0"/>
    <s v="United States"/>
    <x v="20"/>
    <x v="15"/>
    <n v="10011"/>
    <x v="3"/>
    <s v="OFF-ST-10002276"/>
    <x v="1"/>
    <x v="4"/>
    <s v="Safco Steel Mobile File Cart"/>
    <n v="83.36"/>
    <n v="1"/>
    <n v="0"/>
    <n v="20.840000000000003"/>
    <n v="0.25000000000000006"/>
  </r>
  <r>
    <n v="1782"/>
    <s v="CA-2012-111094"/>
    <x v="1"/>
    <x v="584"/>
    <d v="2012-07-13T00:00:00"/>
    <s v="Standard Class"/>
    <s v="CB-12535"/>
    <s v="Claudia Bergmann"/>
    <x v="1"/>
    <s v="United States"/>
    <x v="47"/>
    <x v="31"/>
    <n v="2038"/>
    <x v="3"/>
    <s v="OFF-PA-10001609"/>
    <x v="1"/>
    <x v="10"/>
    <s v="Tops Wirebound Message Log Books"/>
    <n v="6.58"/>
    <n v="2"/>
    <n v="0"/>
    <n v="3.0267999999999997"/>
    <n v="0.45999999999999996"/>
  </r>
  <r>
    <n v="1783"/>
    <s v="CA-2012-111094"/>
    <x v="1"/>
    <x v="584"/>
    <d v="2012-07-13T00:00:00"/>
    <s v="Standard Class"/>
    <s v="CB-12535"/>
    <s v="Claudia Bergmann"/>
    <x v="1"/>
    <s v="United States"/>
    <x v="47"/>
    <x v="31"/>
    <n v="2038"/>
    <x v="3"/>
    <s v="OFF-BI-10001597"/>
    <x v="1"/>
    <x v="8"/>
    <s v="Wilson Jones Ledger-Size, Piano-Hinge Binder, 2&quot;, Blue"/>
    <n v="122.94"/>
    <n v="3"/>
    <n v="0"/>
    <n v="59.011199999999988"/>
    <n v="0.47999999999999993"/>
  </r>
  <r>
    <n v="1784"/>
    <s v="CA-2014-166317"/>
    <x v="3"/>
    <x v="585"/>
    <d v="2014-09-27T00:00:00"/>
    <s v="Standard Class"/>
    <s v="JE-15610"/>
    <s v="Jim Epp"/>
    <x v="1"/>
    <s v="United States"/>
    <x v="158"/>
    <x v="6"/>
    <n v="53209"/>
    <x v="2"/>
    <s v="OFF-PA-10004475"/>
    <x v="1"/>
    <x v="10"/>
    <s v="Xerox 1940"/>
    <n v="219.84"/>
    <n v="4"/>
    <n v="0"/>
    <n v="107.7216"/>
    <n v="0.49"/>
  </r>
  <r>
    <n v="1785"/>
    <s v="CA-2014-166317"/>
    <x v="3"/>
    <x v="585"/>
    <d v="2014-09-27T00:00:00"/>
    <s v="Standard Class"/>
    <s v="JE-15610"/>
    <s v="Jim Epp"/>
    <x v="1"/>
    <s v="United States"/>
    <x v="158"/>
    <x v="6"/>
    <n v="53209"/>
    <x v="2"/>
    <s v="TEC-AC-10004510"/>
    <x v="2"/>
    <x v="11"/>
    <s v="Logitech Desktop MK120 Mouse and keyboard Combo"/>
    <n v="98.16"/>
    <n v="6"/>
    <n v="0"/>
    <n v="9.8159999999999954"/>
    <n v="9.999999999999995E-2"/>
  </r>
  <r>
    <n v="1786"/>
    <s v="CA-2014-166317"/>
    <x v="3"/>
    <x v="585"/>
    <d v="2014-09-27T00:00:00"/>
    <s v="Standard Class"/>
    <s v="JE-15610"/>
    <s v="Jim Epp"/>
    <x v="1"/>
    <s v="United States"/>
    <x v="158"/>
    <x v="6"/>
    <n v="53209"/>
    <x v="2"/>
    <s v="OFF-BI-10002976"/>
    <x v="1"/>
    <x v="8"/>
    <s v="ACCOHIDE Binder by Acco"/>
    <n v="33.04"/>
    <n v="8"/>
    <n v="0"/>
    <n v="15.5288"/>
    <n v="0.47000000000000003"/>
  </r>
  <r>
    <n v="1787"/>
    <s v="CA-2014-166317"/>
    <x v="3"/>
    <x v="585"/>
    <d v="2014-09-27T00:00:00"/>
    <s v="Standard Class"/>
    <s v="JE-15610"/>
    <s v="Jim Epp"/>
    <x v="1"/>
    <s v="United States"/>
    <x v="158"/>
    <x v="6"/>
    <n v="53209"/>
    <x v="2"/>
    <s v="TEC-PH-10001615"/>
    <x v="2"/>
    <x v="7"/>
    <s v="AT&amp;T CL82213"/>
    <n v="86.97"/>
    <n v="3"/>
    <n v="0"/>
    <n v="25.221299999999989"/>
    <n v="0.28999999999999987"/>
  </r>
  <r>
    <n v="1788"/>
    <s v="CA-2012-154326"/>
    <x v="1"/>
    <x v="586"/>
    <d v="2012-02-19T00:00:00"/>
    <s v="Standard Class"/>
    <s v="RP-19855"/>
    <s v="Roy Phan"/>
    <x v="1"/>
    <s v="United States"/>
    <x v="249"/>
    <x v="6"/>
    <n v="53142"/>
    <x v="2"/>
    <s v="TEC-PH-10001819"/>
    <x v="2"/>
    <x v="7"/>
    <s v="Innergie mMini Combo Duo USB Travel Charging Kit"/>
    <n v="134.97"/>
    <n v="3"/>
    <n v="0"/>
    <n v="64.785599999999988"/>
    <n v="0.47999999999999993"/>
  </r>
  <r>
    <n v="1789"/>
    <s v="CA-2012-154326"/>
    <x v="1"/>
    <x v="586"/>
    <d v="2012-02-19T00:00:00"/>
    <s v="Standard Class"/>
    <s v="RP-19855"/>
    <s v="Roy Phan"/>
    <x v="1"/>
    <s v="United States"/>
    <x v="249"/>
    <x v="6"/>
    <n v="53142"/>
    <x v="2"/>
    <s v="TEC-PH-10000560"/>
    <x v="2"/>
    <x v="7"/>
    <s v="Samsung Galaxy S III - 16GB - pebble blue (T-Mobile)"/>
    <n v="699.98"/>
    <n v="2"/>
    <n v="0"/>
    <n v="195.99440000000004"/>
    <n v="0.28000000000000003"/>
  </r>
  <r>
    <n v="1790"/>
    <s v="CA-2012-154326"/>
    <x v="1"/>
    <x v="586"/>
    <d v="2012-02-19T00:00:00"/>
    <s v="Standard Class"/>
    <s v="RP-19855"/>
    <s v="Roy Phan"/>
    <x v="1"/>
    <s v="United States"/>
    <x v="249"/>
    <x v="6"/>
    <n v="53142"/>
    <x v="2"/>
    <s v="TEC-AC-10004568"/>
    <x v="2"/>
    <x v="11"/>
    <s v="Maxell LTO Ultrium - 800 GB"/>
    <n v="139.94999999999999"/>
    <n v="5"/>
    <n v="0"/>
    <n v="26.590499999999988"/>
    <n v="0.18999999999999992"/>
  </r>
  <r>
    <n v="1791"/>
    <s v="CA-2011-102008"/>
    <x v="2"/>
    <x v="587"/>
    <d v="2011-10-04T00:00:00"/>
    <s v="Standard Class"/>
    <s v="RA-19915"/>
    <s v="Russell Applegate"/>
    <x v="0"/>
    <s v="United States"/>
    <x v="20"/>
    <x v="15"/>
    <n v="10011"/>
    <x v="3"/>
    <s v="OFF-PA-10004092"/>
    <x v="1"/>
    <x v="10"/>
    <s v="Tops Green Bar Computer Printout Paper"/>
    <n v="48.94"/>
    <n v="1"/>
    <n v="0"/>
    <n v="24.47"/>
    <n v="0.5"/>
  </r>
  <r>
    <n v="1792"/>
    <s v="CA-2011-120474"/>
    <x v="2"/>
    <x v="588"/>
    <d v="2011-12-03T00:00:00"/>
    <s v="First Class"/>
    <s v="RP-19390"/>
    <s v="Resi Pölking"/>
    <x v="0"/>
    <s v="United States"/>
    <x v="6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n v="0.24000000000000005"/>
  </r>
  <r>
    <n v="1793"/>
    <s v="CA-2011-120474"/>
    <x v="2"/>
    <x v="588"/>
    <d v="2011-12-03T00:00:00"/>
    <s v="First Class"/>
    <s v="RP-19390"/>
    <s v="Resi Pölking"/>
    <x v="0"/>
    <s v="United States"/>
    <x v="6"/>
    <x v="6"/>
    <n v="53711"/>
    <x v="2"/>
    <s v="OFF-AR-10000475"/>
    <x v="1"/>
    <x v="6"/>
    <s v="Hunt BOSTON Vista Battery-Operated Pencil Sharpener, Black"/>
    <n v="46.64"/>
    <n v="4"/>
    <n v="0"/>
    <n v="12.592800000000004"/>
    <n v="0.27000000000000007"/>
  </r>
  <r>
    <n v="1794"/>
    <s v="CA-2011-104773"/>
    <x v="2"/>
    <x v="589"/>
    <d v="2011-12-13T00:00:00"/>
    <s v="Standard Class"/>
    <s v="TB-21175"/>
    <s v="Thomas Boland"/>
    <x v="1"/>
    <s v="United States"/>
    <x v="12"/>
    <x v="5"/>
    <n v="77041"/>
    <x v="2"/>
    <s v="OFF-ST-10000777"/>
    <x v="1"/>
    <x v="4"/>
    <s v="Companion Letter/Legal File, Black"/>
    <n v="60.415999999999997"/>
    <n v="2"/>
    <n v="0.2"/>
    <n v="6.0416000000000025"/>
    <n v="0.10000000000000005"/>
  </r>
  <r>
    <n v="1795"/>
    <s v="CA-2013-140774"/>
    <x v="0"/>
    <x v="64"/>
    <d v="2013-09-11T00:00:00"/>
    <s v="Standard Class"/>
    <s v="BE-11455"/>
    <s v="Brad Eason"/>
    <x v="2"/>
    <s v="United States"/>
    <x v="250"/>
    <x v="41"/>
    <n v="66062"/>
    <x v="2"/>
    <s v="OFF-AR-10004022"/>
    <x v="1"/>
    <x v="6"/>
    <s v="Panasonic KP-380BK Classic Electric Pencil Sharpener"/>
    <n v="107.94"/>
    <n v="3"/>
    <n v="0"/>
    <n v="26.984999999999992"/>
    <n v="0.24999999999999994"/>
  </r>
  <r>
    <n v="1796"/>
    <s v="US-2014-139465"/>
    <x v="3"/>
    <x v="151"/>
    <d v="2014-08-31T00:00:00"/>
    <s v="First Class"/>
    <s v="MR-17545"/>
    <s v="Mathew Reese"/>
    <x v="2"/>
    <s v="United States"/>
    <x v="20"/>
    <x v="15"/>
    <n v="10024"/>
    <x v="3"/>
    <s v="OFF-ST-10002352"/>
    <x v="1"/>
    <x v="4"/>
    <s v="Iris Project Case"/>
    <n v="63.84"/>
    <n v="8"/>
    <n v="0"/>
    <n v="16.598399999999998"/>
    <n v="0.25999999999999995"/>
  </r>
  <r>
    <n v="1797"/>
    <s v="US-2014-139465"/>
    <x v="3"/>
    <x v="151"/>
    <d v="2014-08-31T00:00:00"/>
    <s v="First Class"/>
    <s v="MR-17545"/>
    <s v="Mathew Reese"/>
    <x v="2"/>
    <s v="United States"/>
    <x v="20"/>
    <x v="15"/>
    <n v="10024"/>
    <x v="3"/>
    <s v="TEC-PH-10000455"/>
    <x v="2"/>
    <x v="7"/>
    <s v="GE 30522EE2"/>
    <n v="347.96999999999997"/>
    <n v="3"/>
    <n v="0"/>
    <n v="100.91129999999997"/>
    <n v="0.28999999999999992"/>
  </r>
  <r>
    <n v="1798"/>
    <s v="US-2014-139465"/>
    <x v="3"/>
    <x v="151"/>
    <d v="2014-08-31T00:00:00"/>
    <s v="First Class"/>
    <s v="MR-17545"/>
    <s v="Mathew Reese"/>
    <x v="2"/>
    <s v="United States"/>
    <x v="20"/>
    <x v="15"/>
    <n v="10024"/>
    <x v="3"/>
    <s v="OFF-BI-10003910"/>
    <x v="1"/>
    <x v="8"/>
    <s v="DXL Angle-View Binders with Locking Rings by Samsill"/>
    <n v="37.008000000000003"/>
    <n v="6"/>
    <n v="0.2"/>
    <n v="11.565"/>
    <n v="0.31249999999999994"/>
  </r>
  <r>
    <n v="1799"/>
    <s v="CA-2013-100965"/>
    <x v="0"/>
    <x v="274"/>
    <d v="2013-07-12T00:00:00"/>
    <s v="Standard Class"/>
    <s v="RM-19375"/>
    <s v="Raymond Messe"/>
    <x v="0"/>
    <s v="United States"/>
    <x v="49"/>
    <x v="1"/>
    <n v="95123"/>
    <x v="1"/>
    <s v="FUR-FU-10003039"/>
    <x v="0"/>
    <x v="5"/>
    <s v="Howard Miller 11-1/2&quot; Diameter Grantwood Wall Clock"/>
    <n v="215.65"/>
    <n v="5"/>
    <n v="0"/>
    <n v="73.320999999999998"/>
    <n v="0.33999999999999997"/>
  </r>
  <r>
    <n v="1800"/>
    <s v="CA-2013-121034"/>
    <x v="0"/>
    <x v="590"/>
    <d v="2013-08-11T00:00:00"/>
    <s v="Second Class"/>
    <s v="JF-15565"/>
    <s v="Jill Fjeld"/>
    <x v="0"/>
    <s v="United States"/>
    <x v="61"/>
    <x v="5"/>
    <n v="75081"/>
    <x v="2"/>
    <s v="OFF-FA-10000585"/>
    <x v="1"/>
    <x v="13"/>
    <s v="OIC Bulk Pack Metal Binder Clips"/>
    <n v="11.168000000000001"/>
    <n v="4"/>
    <n v="0.2"/>
    <n v="3.6295999999999995"/>
    <n v="0.3249999999999999"/>
  </r>
  <r>
    <n v="1801"/>
    <s v="CA-2013-121034"/>
    <x v="0"/>
    <x v="590"/>
    <d v="2013-08-11T00:00:00"/>
    <s v="Second Class"/>
    <s v="JF-15565"/>
    <s v="Jill Fjeld"/>
    <x v="0"/>
    <s v="United States"/>
    <x v="61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n v="0.32499999999999996"/>
  </r>
  <r>
    <n v="1802"/>
    <s v="CA-2013-149461"/>
    <x v="0"/>
    <x v="373"/>
    <d v="2013-11-20T00:00:00"/>
    <s v="Standard Class"/>
    <s v="AS-10135"/>
    <s v="Adrian Shami"/>
    <x v="2"/>
    <s v="United States"/>
    <x v="109"/>
    <x v="4"/>
    <n v="98002"/>
    <x v="1"/>
    <s v="FUR-FU-10004270"/>
    <x v="0"/>
    <x v="5"/>
    <s v="Eldon Image Series Desk Accessories, Burgundy"/>
    <n v="4.18"/>
    <n v="1"/>
    <n v="0"/>
    <n v="1.5047999999999999"/>
    <n v="0.36"/>
  </r>
  <r>
    <n v="1803"/>
    <s v="CA-2014-158379"/>
    <x v="3"/>
    <x v="585"/>
    <d v="2014-09-27T00:00:00"/>
    <s v="Second Class"/>
    <s v="JA-15970"/>
    <s v="Joseph Airdo"/>
    <x v="0"/>
    <s v="United States"/>
    <x v="10"/>
    <x v="9"/>
    <n v="19134"/>
    <x v="3"/>
    <s v="OFF-BI-10002498"/>
    <x v="1"/>
    <x v="8"/>
    <s v="Clear Mylar Reinforcing Strips"/>
    <n v="5.6070000000000011"/>
    <n v="1"/>
    <n v="0.7"/>
    <n v="-4.2987000000000002"/>
    <n v="-0.7666666666666665"/>
  </r>
  <r>
    <n v="1804"/>
    <s v="CA-2014-158379"/>
    <x v="3"/>
    <x v="585"/>
    <d v="2014-09-27T00:00:00"/>
    <s v="Second Class"/>
    <s v="JA-15970"/>
    <s v="Joseph Airdo"/>
    <x v="0"/>
    <s v="United States"/>
    <x v="10"/>
    <x v="9"/>
    <n v="19134"/>
    <x v="3"/>
    <s v="OFF-SU-10002881"/>
    <x v="1"/>
    <x v="14"/>
    <s v="Martin Yale Chadless Opener Electric Letter Opener"/>
    <n v="4663.7360000000008"/>
    <n v="7"/>
    <n v="0.2"/>
    <n v="-1049.3406"/>
    <n v="-0.22499999999999995"/>
  </r>
  <r>
    <n v="1805"/>
    <s v="CA-2014-158379"/>
    <x v="3"/>
    <x v="585"/>
    <d v="2014-09-27T00:00:00"/>
    <s v="Second Class"/>
    <s v="JA-15970"/>
    <s v="Joseph Airdo"/>
    <x v="0"/>
    <s v="United States"/>
    <x v="10"/>
    <x v="9"/>
    <n v="19134"/>
    <x v="3"/>
    <s v="TEC-AC-10002926"/>
    <x v="2"/>
    <x v="11"/>
    <s v="Logitech Wireless Marathon Mouse M705"/>
    <n v="79.984000000000009"/>
    <n v="2"/>
    <n v="0.2"/>
    <n v="22.995400000000004"/>
    <n v="0.28750000000000003"/>
  </r>
  <r>
    <n v="1806"/>
    <s v="US-2013-116729"/>
    <x v="0"/>
    <x v="591"/>
    <d v="2013-12-29T00:00:00"/>
    <s v="First Class"/>
    <s v="GK-14620"/>
    <s v="Grace Kelly"/>
    <x v="1"/>
    <s v="United States"/>
    <x v="1"/>
    <x v="1"/>
    <n v="90049"/>
    <x v="1"/>
    <s v="TEC-PH-10002200"/>
    <x v="2"/>
    <x v="7"/>
    <s v="Samsung Galaxy Note 2"/>
    <n v="2575.944"/>
    <n v="7"/>
    <n v="0.2"/>
    <n v="257.59440000000029"/>
    <n v="0.10000000000000012"/>
  </r>
  <r>
    <n v="1807"/>
    <s v="US-2013-116729"/>
    <x v="0"/>
    <x v="591"/>
    <d v="2013-12-29T00:00:00"/>
    <s v="First Class"/>
    <s v="GK-14620"/>
    <s v="Grace Kelly"/>
    <x v="1"/>
    <s v="United States"/>
    <x v="1"/>
    <x v="1"/>
    <n v="90049"/>
    <x v="1"/>
    <s v="OFF-PA-10002005"/>
    <x v="1"/>
    <x v="10"/>
    <s v="Xerox 225"/>
    <n v="45.36"/>
    <n v="7"/>
    <n v="0"/>
    <n v="21.772800000000004"/>
    <n v="0.48000000000000009"/>
  </r>
  <r>
    <n v="1808"/>
    <s v="US-2013-116729"/>
    <x v="0"/>
    <x v="591"/>
    <d v="2013-12-29T00:00:00"/>
    <s v="First Class"/>
    <s v="GK-14620"/>
    <s v="Grace Kelly"/>
    <x v="1"/>
    <s v="United States"/>
    <x v="1"/>
    <x v="1"/>
    <n v="90049"/>
    <x v="1"/>
    <s v="TEC-AC-10001465"/>
    <x v="2"/>
    <x v="11"/>
    <s v="SanDisk Cruzer 64 GB USB Flash Drive"/>
    <n v="254.24"/>
    <n v="7"/>
    <n v="0"/>
    <n v="76.271999999999977"/>
    <n v="0.29999999999999988"/>
  </r>
  <r>
    <n v="1809"/>
    <s v="CA-2013-164938"/>
    <x v="0"/>
    <x v="592"/>
    <d v="2013-02-13T00:00:00"/>
    <s v="First Class"/>
    <s v="PB-19210"/>
    <s v="Phillip Breyer"/>
    <x v="1"/>
    <s v="United States"/>
    <x v="251"/>
    <x v="26"/>
    <n v="74133"/>
    <x v="2"/>
    <s v="TEC-PH-10004897"/>
    <x v="2"/>
    <x v="7"/>
    <s v="Mediabridge Sport Armband iPhone 5s"/>
    <n v="69.930000000000007"/>
    <n v="7"/>
    <n v="0"/>
    <n v="0.69929999999999914"/>
    <n v="9.9999999999999863E-3"/>
  </r>
  <r>
    <n v="1810"/>
    <s v="CA-2013-165484"/>
    <x v="0"/>
    <x v="248"/>
    <d v="2013-10-30T00:00:00"/>
    <s v="Standard Class"/>
    <s v="HK-14890"/>
    <s v="Heather Kirkland"/>
    <x v="1"/>
    <s v="United States"/>
    <x v="22"/>
    <x v="10"/>
    <n v="60610"/>
    <x v="2"/>
    <s v="FUR-FU-10001196"/>
    <x v="0"/>
    <x v="5"/>
    <s v="DAX Cubicle Frames - 8x10"/>
    <n v="16.155999999999999"/>
    <n v="7"/>
    <n v="0.6"/>
    <n v="-12.116999999999999"/>
    <n v="-0.75"/>
  </r>
  <r>
    <n v="1811"/>
    <s v="CA-2013-165484"/>
    <x v="0"/>
    <x v="248"/>
    <d v="2013-10-30T00:00:00"/>
    <s v="Standard Class"/>
    <s v="HK-14890"/>
    <s v="Heather Kirkland"/>
    <x v="1"/>
    <s v="United States"/>
    <x v="22"/>
    <x v="10"/>
    <n v="60610"/>
    <x v="2"/>
    <s v="OFF-PA-10000595"/>
    <x v="1"/>
    <x v="10"/>
    <s v="Xerox 1929"/>
    <n v="54.816000000000003"/>
    <n v="3"/>
    <n v="0.2"/>
    <n v="17.815199999999997"/>
    <n v="0.32499999999999996"/>
  </r>
  <r>
    <n v="1812"/>
    <s v="CA-2011-132612"/>
    <x v="2"/>
    <x v="3"/>
    <d v="2011-06-11T00:00:00"/>
    <s v="Second Class"/>
    <s v="FO-14305"/>
    <s v="Frank Olsen"/>
    <x v="0"/>
    <s v="United States"/>
    <x v="193"/>
    <x v="17"/>
    <n v="22801"/>
    <x v="0"/>
    <s v="FUR-TA-10004534"/>
    <x v="0"/>
    <x v="3"/>
    <s v="Bevis 44 x 96 Conference Tables"/>
    <n v="1441.3"/>
    <n v="7"/>
    <n v="0"/>
    <n v="245.0209999999999"/>
    <n v="0.16999999999999993"/>
  </r>
  <r>
    <n v="1813"/>
    <s v="US-2014-161193"/>
    <x v="3"/>
    <x v="225"/>
    <d v="2014-11-27T00:00:00"/>
    <s v="Standard Class"/>
    <s v="BT-11680"/>
    <s v="Brian Thompson"/>
    <x v="0"/>
    <s v="United States"/>
    <x v="46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n v="0.36249999999999999"/>
  </r>
  <r>
    <n v="1814"/>
    <s v="US-2014-161193"/>
    <x v="3"/>
    <x v="225"/>
    <d v="2014-11-27T00:00:00"/>
    <s v="Standard Class"/>
    <s v="BT-11680"/>
    <s v="Brian Thompson"/>
    <x v="0"/>
    <s v="United States"/>
    <x v="46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n v="0.33749999999999991"/>
  </r>
  <r>
    <n v="1815"/>
    <s v="CA-2012-131597"/>
    <x v="1"/>
    <x v="471"/>
    <d v="2012-09-18T00:00:00"/>
    <s v="Standard Class"/>
    <s v="SP-20620"/>
    <s v="Stefania Perrino"/>
    <x v="1"/>
    <s v="United States"/>
    <x v="1"/>
    <x v="1"/>
    <n v="90045"/>
    <x v="1"/>
    <s v="FUR-TA-10002607"/>
    <x v="0"/>
    <x v="3"/>
    <s v="KI Conference Tables"/>
    <n v="170.13600000000002"/>
    <n v="3"/>
    <n v="0.2"/>
    <n v="-8.5067999999999913"/>
    <n v="-4.999999999999994E-2"/>
  </r>
  <r>
    <n v="1816"/>
    <s v="CA-2012-164833"/>
    <x v="1"/>
    <x v="593"/>
    <d v="2012-06-04T00:00:00"/>
    <s v="Same Day"/>
    <s v="LL-16840"/>
    <s v="Lauren Leatherbury"/>
    <x v="0"/>
    <s v="United States"/>
    <x v="4"/>
    <x v="4"/>
    <n v="98105"/>
    <x v="1"/>
    <s v="OFF-LA-10000443"/>
    <x v="1"/>
    <x v="2"/>
    <s v="Avery 501"/>
    <n v="7.38"/>
    <n v="2"/>
    <n v="0"/>
    <n v="3.4685999999999999"/>
    <n v="0.47"/>
  </r>
  <r>
    <n v="1817"/>
    <s v="CA-2012-164833"/>
    <x v="1"/>
    <x v="593"/>
    <d v="2012-06-04T00:00:00"/>
    <s v="Same Day"/>
    <s v="LL-16840"/>
    <s v="Lauren Leatherbury"/>
    <x v="0"/>
    <s v="United States"/>
    <x v="4"/>
    <x v="4"/>
    <n v="98105"/>
    <x v="1"/>
    <s v="OFF-AR-10004685"/>
    <x v="1"/>
    <x v="6"/>
    <s v="Binney &amp; Smith Crayola Metallic Colored Pencils, 8-Color Set"/>
    <n v="9.26"/>
    <n v="2"/>
    <n v="0"/>
    <n v="3.0557999999999996"/>
    <n v="0.32999999999999996"/>
  </r>
  <r>
    <n v="1818"/>
    <s v="CA-2012-125423"/>
    <x v="1"/>
    <x v="350"/>
    <d v="2012-12-15T00:00:00"/>
    <s v="Second Class"/>
    <s v="MC-17575"/>
    <s v="Matt Collins"/>
    <x v="0"/>
    <s v="United States"/>
    <x v="1"/>
    <x v="1"/>
    <n v="90036"/>
    <x v="1"/>
    <s v="OFF-LA-10001771"/>
    <x v="1"/>
    <x v="2"/>
    <s v="Avery 513"/>
    <n v="9.9600000000000009"/>
    <n v="2"/>
    <n v="0"/>
    <n v="4.5815999999999999"/>
    <n v="0.45999999999999996"/>
  </r>
  <r>
    <n v="1819"/>
    <s v="US-2011-130379"/>
    <x v="2"/>
    <x v="594"/>
    <d v="2011-05-29T00:00:00"/>
    <s v="Standard Class"/>
    <s v="JL-15235"/>
    <s v="Janet Lee"/>
    <x v="0"/>
    <s v="United States"/>
    <x v="22"/>
    <x v="10"/>
    <n v="60623"/>
    <x v="2"/>
    <s v="OFF-AP-10001394"/>
    <x v="1"/>
    <x v="9"/>
    <s v="Harmony Air Purifier"/>
    <n v="75.59999999999998"/>
    <n v="2"/>
    <n v="0.8"/>
    <n v="-166.32000000000005"/>
    <n v="-2.2000000000000011"/>
  </r>
  <r>
    <n v="1820"/>
    <s v="US-2011-130379"/>
    <x v="2"/>
    <x v="594"/>
    <d v="2011-05-29T00:00:00"/>
    <s v="Standard Class"/>
    <s v="JL-15235"/>
    <s v="Janet Lee"/>
    <x v="0"/>
    <s v="United States"/>
    <x v="22"/>
    <x v="10"/>
    <n v="60623"/>
    <x v="2"/>
    <s v="FUR-FU-10002553"/>
    <x v="0"/>
    <x v="5"/>
    <s v="Electrix Incandescent Magnifying Lamp, Black"/>
    <n v="29.32"/>
    <n v="2"/>
    <n v="0.6"/>
    <n v="-24.188999999999993"/>
    <n v="-0.82499999999999973"/>
  </r>
  <r>
    <n v="1821"/>
    <s v="CA-2013-168956"/>
    <x v="0"/>
    <x v="595"/>
    <d v="2013-02-20T00:00:00"/>
    <s v="Standard Class"/>
    <s v="EA-14035"/>
    <s v="Erin Ashbrook"/>
    <x v="1"/>
    <s v="United States"/>
    <x v="22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n v="-2.4500000000000015"/>
  </r>
  <r>
    <n v="1822"/>
    <s v="CA-2013-168956"/>
    <x v="0"/>
    <x v="595"/>
    <d v="2013-02-20T00:00:00"/>
    <s v="Standard Class"/>
    <s v="EA-14035"/>
    <s v="Erin Ashbrook"/>
    <x v="1"/>
    <s v="United States"/>
    <x v="22"/>
    <x v="10"/>
    <n v="60623"/>
    <x v="2"/>
    <s v="OFF-FA-10000304"/>
    <x v="1"/>
    <x v="13"/>
    <s v="Advantus Push Pins"/>
    <n v="6.9760000000000009"/>
    <n v="4"/>
    <n v="0.2"/>
    <n v="1.8312000000000004"/>
    <n v="0.26250000000000001"/>
  </r>
  <r>
    <n v="1823"/>
    <s v="CA-2013-168956"/>
    <x v="0"/>
    <x v="595"/>
    <d v="2013-02-20T00:00:00"/>
    <s v="Standard Class"/>
    <s v="EA-14035"/>
    <s v="Erin Ashbrook"/>
    <x v="1"/>
    <s v="United States"/>
    <x v="22"/>
    <x v="10"/>
    <n v="60623"/>
    <x v="2"/>
    <s v="FUR-CH-10004754"/>
    <x v="0"/>
    <x v="1"/>
    <s v="Global Stack Chair with Arms, Black"/>
    <n v="62.957999999999998"/>
    <n v="3"/>
    <n v="0.3"/>
    <n v="-2.6981999999999999"/>
    <n v="-4.2857142857142858E-2"/>
  </r>
  <r>
    <n v="1824"/>
    <s v="CA-2013-168956"/>
    <x v="0"/>
    <x v="595"/>
    <d v="2013-02-20T00:00:00"/>
    <s v="Standard Class"/>
    <s v="EA-14035"/>
    <s v="Erin Ashbrook"/>
    <x v="1"/>
    <s v="United States"/>
    <x v="22"/>
    <x v="10"/>
    <n v="60623"/>
    <x v="2"/>
    <s v="OFF-PA-10000809"/>
    <x v="1"/>
    <x v="10"/>
    <s v="Xerox 206"/>
    <n v="5.1840000000000011"/>
    <n v="1"/>
    <n v="0.2"/>
    <n v="1.8144"/>
    <n v="0.34999999999999992"/>
  </r>
  <r>
    <n v="1825"/>
    <s v="CA-2013-167507"/>
    <x v="0"/>
    <x v="596"/>
    <d v="2013-12-29T00:00:00"/>
    <s v="Standard Class"/>
    <s v="SA-20830"/>
    <s v="Sue Ann Reed"/>
    <x v="0"/>
    <s v="United States"/>
    <x v="252"/>
    <x v="21"/>
    <n v="97756"/>
    <x v="1"/>
    <s v="OFF-BI-10003694"/>
    <x v="1"/>
    <x v="8"/>
    <s v="Avery 3 1/2&quot; Diskette Storage Pages, 10/Pack"/>
    <n v="31.32"/>
    <n v="10"/>
    <n v="0.7"/>
    <n v="-25.05599999999999"/>
    <n v="-0.79999999999999971"/>
  </r>
  <r>
    <n v="1826"/>
    <s v="CA-2013-167507"/>
    <x v="0"/>
    <x v="596"/>
    <d v="2013-12-29T00:00:00"/>
    <s v="Standard Class"/>
    <s v="SA-20830"/>
    <s v="Sue Ann Reed"/>
    <x v="0"/>
    <s v="United States"/>
    <x v="252"/>
    <x v="21"/>
    <n v="97756"/>
    <x v="1"/>
    <s v="FUR-FU-10001935"/>
    <x v="0"/>
    <x v="5"/>
    <s v="3M Hangers With Command Adhesive"/>
    <n v="11.840000000000002"/>
    <n v="4"/>
    <n v="0.2"/>
    <n v="3.108000000000001"/>
    <n v="0.26250000000000007"/>
  </r>
  <r>
    <n v="1827"/>
    <s v="CA-2013-167507"/>
    <x v="0"/>
    <x v="596"/>
    <d v="2013-12-29T00:00:00"/>
    <s v="Standard Class"/>
    <s v="SA-20830"/>
    <s v="Sue Ann Reed"/>
    <x v="0"/>
    <s v="United States"/>
    <x v="252"/>
    <x v="21"/>
    <n v="97756"/>
    <x v="1"/>
    <s v="FUR-FU-10002878"/>
    <x v="0"/>
    <x v="5"/>
    <s v="Seth Thomas 14&quot; Day/Date Wall Clock"/>
    <n v="22.784000000000002"/>
    <n v="1"/>
    <n v="0.2"/>
    <n v="4.8416000000000006"/>
    <n v="0.21249999999999999"/>
  </r>
  <r>
    <n v="1828"/>
    <s v="CA-2013-109344"/>
    <x v="0"/>
    <x v="597"/>
    <d v="2013-02-11T00:00:00"/>
    <s v="Second Class"/>
    <s v="CH-12070"/>
    <s v="Cathy Hwang"/>
    <x v="2"/>
    <s v="United States"/>
    <x v="253"/>
    <x v="3"/>
    <n v="27604"/>
    <x v="0"/>
    <s v="TEC-PH-10002624"/>
    <x v="2"/>
    <x v="7"/>
    <s v="Samsung Galaxy S4 Mini"/>
    <n v="1127.9760000000001"/>
    <n v="3"/>
    <n v="0.2"/>
    <n v="126.8972999999998"/>
    <n v="0.11249999999999981"/>
  </r>
  <r>
    <n v="1829"/>
    <s v="US-2012-140851"/>
    <x v="1"/>
    <x v="562"/>
    <d v="2012-07-15T00:00:00"/>
    <s v="Second Class"/>
    <s v="ND-18460"/>
    <s v="Neil Ducich"/>
    <x v="1"/>
    <s v="United States"/>
    <x v="203"/>
    <x v="32"/>
    <n v="31204"/>
    <x v="0"/>
    <s v="OFF-PA-10000019"/>
    <x v="1"/>
    <x v="10"/>
    <s v="Xerox 1931"/>
    <n v="38.880000000000003"/>
    <n v="6"/>
    <n v="0"/>
    <n v="18.662400000000002"/>
    <n v="0.48000000000000004"/>
  </r>
  <r>
    <n v="1830"/>
    <s v="CA-2011-103373"/>
    <x v="2"/>
    <x v="598"/>
    <d v="2011-05-24T00:00:00"/>
    <s v="Standard Class"/>
    <s v="BS-11755"/>
    <s v="Bruce Stewart"/>
    <x v="0"/>
    <s v="United States"/>
    <x v="138"/>
    <x v="24"/>
    <n v="44105"/>
    <x v="3"/>
    <s v="TEC-PH-10002885"/>
    <x v="2"/>
    <x v="7"/>
    <s v="Apple iPhone 5"/>
    <n v="779.79600000000005"/>
    <n v="2"/>
    <n v="0.4"/>
    <n v="-168.95579999999995"/>
    <n v="-0.21666666666666659"/>
  </r>
  <r>
    <n v="1831"/>
    <s v="CA-2014-145884"/>
    <x v="3"/>
    <x v="208"/>
    <d v="2014-10-22T00:00:00"/>
    <s v="Same Day"/>
    <s v="SL-20155"/>
    <s v="Sara Luxemburg"/>
    <x v="2"/>
    <s v="United States"/>
    <x v="254"/>
    <x v="26"/>
    <n v="74403"/>
    <x v="2"/>
    <s v="TEC-PH-10000895"/>
    <x v="2"/>
    <x v="7"/>
    <s v="Polycom VVX 310 VoIP phone"/>
    <n v="1439.92"/>
    <n v="8"/>
    <n v="0"/>
    <n v="374.37920000000008"/>
    <n v="0.26000000000000006"/>
  </r>
  <r>
    <n v="1832"/>
    <s v="CA-2014-145884"/>
    <x v="3"/>
    <x v="208"/>
    <d v="2014-10-22T00:00:00"/>
    <s v="Same Day"/>
    <s v="SL-20155"/>
    <s v="Sara Luxemburg"/>
    <x v="2"/>
    <s v="United States"/>
    <x v="254"/>
    <x v="26"/>
    <n v="74403"/>
    <x v="2"/>
    <s v="FUR-TA-10002356"/>
    <x v="0"/>
    <x v="3"/>
    <s v="Bevis Boat-Shaped Conference Table"/>
    <n v="262.11"/>
    <n v="1"/>
    <n v="0"/>
    <n v="62.906399999999991"/>
    <n v="0.23999999999999996"/>
  </r>
  <r>
    <n v="1833"/>
    <s v="CA-2012-131422"/>
    <x v="1"/>
    <x v="599"/>
    <d v="2012-11-09T00:00:00"/>
    <s v="Standard Class"/>
    <s v="GB-14530"/>
    <s v="George Bell"/>
    <x v="1"/>
    <s v="United States"/>
    <x v="53"/>
    <x v="3"/>
    <n v="28110"/>
    <x v="0"/>
    <s v="FUR-CH-10001270"/>
    <x v="0"/>
    <x v="1"/>
    <s v="Harbour Creations Steel Folding Chair"/>
    <n v="207"/>
    <n v="3"/>
    <n v="0.2"/>
    <n v="25.874999999999972"/>
    <n v="0.12499999999999986"/>
  </r>
  <r>
    <n v="1834"/>
    <s v="CA-2014-162691"/>
    <x v="3"/>
    <x v="378"/>
    <d v="2014-08-08T00:00:00"/>
    <s v="Standard Class"/>
    <s v="AS-10045"/>
    <s v="Aaron Smayling"/>
    <x v="1"/>
    <s v="United States"/>
    <x v="89"/>
    <x v="5"/>
    <n v="78745"/>
    <x v="2"/>
    <s v="TEC-MA-10000488"/>
    <x v="2"/>
    <x v="15"/>
    <s v="Bady BDG101FRU Card Printer"/>
    <n v="1439.982"/>
    <n v="3"/>
    <n v="0.4"/>
    <n v="-263.99670000000026"/>
    <n v="-0.18333333333333351"/>
  </r>
  <r>
    <n v="1835"/>
    <s v="CA-2014-162691"/>
    <x v="3"/>
    <x v="378"/>
    <d v="2014-08-08T00:00:00"/>
    <s v="Standard Class"/>
    <s v="AS-10045"/>
    <s v="Aaron Smayling"/>
    <x v="1"/>
    <s v="United States"/>
    <x v="89"/>
    <x v="5"/>
    <n v="78745"/>
    <x v="2"/>
    <s v="OFF-PA-10003729"/>
    <x v="1"/>
    <x v="10"/>
    <s v="Xerox 1998"/>
    <n v="36.288000000000011"/>
    <n v="7"/>
    <n v="0.2"/>
    <n v="12.700800000000001"/>
    <n v="0.34999999999999992"/>
  </r>
  <r>
    <n v="1836"/>
    <s v="CA-2011-141278"/>
    <x v="2"/>
    <x v="261"/>
    <d v="2011-06-24T00:00:00"/>
    <s v="First Class"/>
    <s v="RM-19375"/>
    <s v="Raymond Messe"/>
    <x v="0"/>
    <s v="United States"/>
    <x v="255"/>
    <x v="29"/>
    <n v="6450"/>
    <x v="3"/>
    <s v="OFF-AR-10003056"/>
    <x v="1"/>
    <x v="6"/>
    <s v="Newell 341"/>
    <n v="21.400000000000002"/>
    <n v="5"/>
    <n v="0"/>
    <n v="6.2059999999999977"/>
    <n v="0.28999999999999987"/>
  </r>
  <r>
    <n v="1837"/>
    <s v="CA-2014-122693"/>
    <x v="3"/>
    <x v="600"/>
    <d v="2014-02-22T00:00:00"/>
    <s v="Second Class"/>
    <s v="NH-18610"/>
    <s v="Nicole Hansen"/>
    <x v="1"/>
    <s v="United States"/>
    <x v="185"/>
    <x v="32"/>
    <n v="30076"/>
    <x v="0"/>
    <s v="OFF-AP-10002518"/>
    <x v="1"/>
    <x v="9"/>
    <s v="Kensington 7 Outlet MasterPiece Power Center"/>
    <n v="1245.8599999999999"/>
    <n v="7"/>
    <n v="0"/>
    <n v="361.29939999999988"/>
    <n v="0.28999999999999992"/>
  </r>
  <r>
    <n v="1838"/>
    <s v="CA-2011-117345"/>
    <x v="2"/>
    <x v="601"/>
    <d v="2011-08-05T00:00:00"/>
    <s v="Standard Class"/>
    <s v="BF-10975"/>
    <s v="Barbara Fisher"/>
    <x v="1"/>
    <s v="United States"/>
    <x v="35"/>
    <x v="3"/>
    <n v="28205"/>
    <x v="0"/>
    <s v="OFF-LA-10000240"/>
    <x v="1"/>
    <x v="2"/>
    <s v="Self-Adhesive Address Labels for Typewriters by Universal"/>
    <n v="17.544"/>
    <n v="3"/>
    <n v="0.2"/>
    <n v="5.9210999999999983"/>
    <n v="0.33749999999999991"/>
  </r>
  <r>
    <n v="1839"/>
    <s v="CA-2011-117345"/>
    <x v="2"/>
    <x v="601"/>
    <d v="2011-08-05T00:00:00"/>
    <s v="Standard Class"/>
    <s v="BF-10975"/>
    <s v="Barbara Fisher"/>
    <x v="1"/>
    <s v="United States"/>
    <x v="35"/>
    <x v="3"/>
    <n v="28205"/>
    <x v="0"/>
    <s v="FUR-FU-10000629"/>
    <x v="0"/>
    <x v="5"/>
    <s v="9-3/4 Diameter Round Wall Clock"/>
    <n v="44.128"/>
    <n v="4"/>
    <n v="0.2"/>
    <n v="12.135200000000001"/>
    <n v="0.27500000000000002"/>
  </r>
  <r>
    <n v="1840"/>
    <s v="CA-2011-117345"/>
    <x v="2"/>
    <x v="601"/>
    <d v="2011-08-05T00:00:00"/>
    <s v="Standard Class"/>
    <s v="BF-10975"/>
    <s v="Barbara Fisher"/>
    <x v="1"/>
    <s v="United States"/>
    <x v="35"/>
    <x v="3"/>
    <n v="28205"/>
    <x v="0"/>
    <s v="OFF-AP-10001005"/>
    <x v="1"/>
    <x v="9"/>
    <s v="Honeywell Quietcare HEPA Air Cleaner"/>
    <n v="62.920000000000009"/>
    <n v="1"/>
    <n v="0.2"/>
    <n v="10.224499999999994"/>
    <n v="0.16249999999999987"/>
  </r>
  <r>
    <n v="1841"/>
    <s v="CA-2011-117345"/>
    <x v="2"/>
    <x v="601"/>
    <d v="2011-08-05T00:00:00"/>
    <s v="Standard Class"/>
    <s v="BF-10975"/>
    <s v="Barbara Fisher"/>
    <x v="1"/>
    <s v="United States"/>
    <x v="35"/>
    <x v="3"/>
    <n v="28205"/>
    <x v="0"/>
    <s v="OFF-PA-10002377"/>
    <x v="1"/>
    <x v="10"/>
    <s v="Xerox 1916"/>
    <n v="78.304000000000002"/>
    <n v="2"/>
    <n v="0.2"/>
    <n v="29.363999999999997"/>
    <n v="0.37499999999999994"/>
  </r>
  <r>
    <n v="1842"/>
    <s v="CA-2013-157763"/>
    <x v="0"/>
    <x v="427"/>
    <d v="2013-07-24T00:00:00"/>
    <s v="Standard Class"/>
    <s v="KH-16330"/>
    <s v="Katharine Harms"/>
    <x v="1"/>
    <s v="United States"/>
    <x v="256"/>
    <x v="0"/>
    <n v="42104"/>
    <x v="0"/>
    <s v="FUR-CH-10000988"/>
    <x v="0"/>
    <x v="1"/>
    <s v="Hon Olson Stacker Stools"/>
    <n v="140.81"/>
    <n v="1"/>
    <n v="0"/>
    <n v="39.4268"/>
    <n v="0.27999999999999997"/>
  </r>
  <r>
    <n v="1843"/>
    <s v="CA-2012-135391"/>
    <x v="1"/>
    <x v="97"/>
    <d v="2012-02-11T00:00:00"/>
    <s v="Second Class"/>
    <s v="FA-14230"/>
    <s v="Frank Atkinson"/>
    <x v="1"/>
    <s v="United States"/>
    <x v="52"/>
    <x v="5"/>
    <n v="78207"/>
    <x v="2"/>
    <s v="OFF-LA-10001074"/>
    <x v="1"/>
    <x v="2"/>
    <s v="Round Specialty Laser Printer Labels"/>
    <n v="40.096000000000004"/>
    <n v="4"/>
    <n v="0.2"/>
    <n v="13.532399999999996"/>
    <n v="0.33749999999999986"/>
  </r>
  <r>
    <n v="1844"/>
    <s v="CA-2012-135391"/>
    <x v="1"/>
    <x v="97"/>
    <d v="2012-02-11T00:00:00"/>
    <s v="Second Class"/>
    <s v="FA-14230"/>
    <s v="Frank Atkinson"/>
    <x v="1"/>
    <s v="United States"/>
    <x v="52"/>
    <x v="5"/>
    <n v="78207"/>
    <x v="2"/>
    <s v="FUR-FU-10001986"/>
    <x v="0"/>
    <x v="5"/>
    <s v="Dana Fluorescent Magnifying Lamp, White, 36&quot;"/>
    <n v="40.783999999999999"/>
    <n v="2"/>
    <n v="0.6"/>
    <n v="-30.588000000000001"/>
    <n v="-0.75"/>
  </r>
  <r>
    <n v="1845"/>
    <s v="US-2014-113852"/>
    <x v="3"/>
    <x v="570"/>
    <d v="2014-08-03T00:00:00"/>
    <s v="Standard Class"/>
    <s v="GW-14605"/>
    <s v="Giulietta Weimer"/>
    <x v="0"/>
    <s v="United States"/>
    <x v="4"/>
    <x v="4"/>
    <n v="98115"/>
    <x v="1"/>
    <s v="TEC-AC-10003027"/>
    <x v="2"/>
    <x v="11"/>
    <s v="Imation 8GB Mini TravelDrive USB 2.0 Flash Drive"/>
    <n v="90.570000000000007"/>
    <n v="3"/>
    <n v="0"/>
    <n v="11.774100000000004"/>
    <n v="0.13000000000000003"/>
  </r>
  <r>
    <n v="1846"/>
    <s v="US-2014-158512"/>
    <x v="3"/>
    <x v="602"/>
    <d v="2014-01-18T00:00:00"/>
    <s v="Second Class"/>
    <s v="DA-13450"/>
    <s v="Dianna Arnett"/>
    <x v="2"/>
    <s v="United States"/>
    <x v="176"/>
    <x v="40"/>
    <n v="20016"/>
    <x v="3"/>
    <s v="OFF-PA-10001804"/>
    <x v="1"/>
    <x v="10"/>
    <s v="Xerox 195"/>
    <n v="40.08"/>
    <n v="6"/>
    <n v="0"/>
    <n v="19.238399999999999"/>
    <n v="0.48"/>
  </r>
  <r>
    <n v="1847"/>
    <s v="US-2014-158512"/>
    <x v="3"/>
    <x v="602"/>
    <d v="2014-01-18T00:00:00"/>
    <s v="Second Class"/>
    <s v="DA-13450"/>
    <s v="Dianna Arnett"/>
    <x v="2"/>
    <s v="United States"/>
    <x v="176"/>
    <x v="40"/>
    <n v="20016"/>
    <x v="3"/>
    <s v="FUR-FU-10004973"/>
    <x v="0"/>
    <x v="5"/>
    <s v="Flat Face Poster Frame"/>
    <n v="37.68"/>
    <n v="2"/>
    <n v="0"/>
    <n v="15.825600000000001"/>
    <n v="0.42000000000000004"/>
  </r>
  <r>
    <n v="1848"/>
    <s v="CA-2014-128370"/>
    <x v="3"/>
    <x v="18"/>
    <d v="2014-09-11T00:00:00"/>
    <s v="Same Day"/>
    <s v="FH-14275"/>
    <s v="Frank Hawley"/>
    <x v="1"/>
    <s v="United States"/>
    <x v="1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n v="7.5000000000000053E-2"/>
  </r>
  <r>
    <n v="1849"/>
    <s v="CA-2014-128370"/>
    <x v="3"/>
    <x v="18"/>
    <d v="2014-09-11T00:00:00"/>
    <s v="Same Day"/>
    <s v="FH-14275"/>
    <s v="Frank Hawley"/>
    <x v="1"/>
    <s v="United States"/>
    <x v="1"/>
    <x v="1"/>
    <n v="90004"/>
    <x v="1"/>
    <s v="OFF-BI-10004140"/>
    <x v="1"/>
    <x v="8"/>
    <s v="Avery Non-Stick Binders"/>
    <n v="7.1840000000000011"/>
    <n v="2"/>
    <n v="0.2"/>
    <n v="2.2449999999999992"/>
    <n v="0.31249999999999983"/>
  </r>
  <r>
    <n v="1850"/>
    <s v="CA-2012-160472"/>
    <x v="1"/>
    <x v="603"/>
    <d v="2012-07-25T00:00:00"/>
    <s v="Second Class"/>
    <s v="RK-19300"/>
    <s v="Ralph Kennedy"/>
    <x v="0"/>
    <s v="United States"/>
    <x v="257"/>
    <x v="14"/>
    <n v="46614"/>
    <x v="2"/>
    <s v="OFF-ST-10000464"/>
    <x v="1"/>
    <x v="4"/>
    <s v="Multi-Use Personal File Cart and Caster Set, Three Stacking Bins"/>
    <n v="34.76"/>
    <n v="1"/>
    <n v="0"/>
    <n v="9.732800000000001"/>
    <n v="0.28000000000000003"/>
  </r>
  <r>
    <n v="1851"/>
    <s v="CA-2012-160472"/>
    <x v="1"/>
    <x v="603"/>
    <d v="2012-07-25T00:00:00"/>
    <s v="Second Class"/>
    <s v="RK-19300"/>
    <s v="Ralph Kennedy"/>
    <x v="0"/>
    <s v="United States"/>
    <x v="257"/>
    <x v="14"/>
    <n v="46614"/>
    <x v="2"/>
    <s v="TEC-AC-10002253"/>
    <x v="2"/>
    <x v="11"/>
    <s v="Imation Bio 8GB USB Flash Drive Imation Corp"/>
    <n v="831.2"/>
    <n v="5"/>
    <n v="0"/>
    <n v="124.68000000000004"/>
    <n v="0.15000000000000002"/>
  </r>
  <r>
    <n v="1852"/>
    <s v="CA-2012-160472"/>
    <x v="1"/>
    <x v="603"/>
    <d v="2012-07-25T00:00:00"/>
    <s v="Second Class"/>
    <s v="RK-19300"/>
    <s v="Ralph Kennedy"/>
    <x v="0"/>
    <s v="United States"/>
    <x v="257"/>
    <x v="14"/>
    <n v="46614"/>
    <x v="2"/>
    <s v="OFF-PA-10000528"/>
    <x v="1"/>
    <x v="10"/>
    <s v="Xerox 1981"/>
    <n v="26.400000000000002"/>
    <n v="5"/>
    <n v="0"/>
    <n v="11.879999999999999"/>
    <n v="0.4499999999999999"/>
  </r>
  <r>
    <n v="1853"/>
    <s v="CA-2012-160472"/>
    <x v="1"/>
    <x v="603"/>
    <d v="2012-07-25T00:00:00"/>
    <s v="Second Class"/>
    <s v="RK-19300"/>
    <s v="Ralph Kennedy"/>
    <x v="0"/>
    <s v="United States"/>
    <x v="257"/>
    <x v="14"/>
    <n v="46614"/>
    <x v="2"/>
    <s v="OFF-EN-10000483"/>
    <x v="1"/>
    <x v="12"/>
    <s v="White Envelopes, White Envelopes with Clear Poly Window"/>
    <n v="106.75"/>
    <n v="7"/>
    <n v="0"/>
    <n v="49.10499999999999"/>
    <n v="0.45999999999999991"/>
  </r>
  <r>
    <n v="1854"/>
    <s v="CA-2012-160472"/>
    <x v="1"/>
    <x v="603"/>
    <d v="2012-07-25T00:00:00"/>
    <s v="Second Class"/>
    <s v="RK-19300"/>
    <s v="Ralph Kennedy"/>
    <x v="0"/>
    <s v="United States"/>
    <x v="257"/>
    <x v="14"/>
    <n v="46614"/>
    <x v="2"/>
    <s v="OFF-PA-10003129"/>
    <x v="1"/>
    <x v="10"/>
    <s v="Tops White Computer Printout Paper"/>
    <n v="97.82"/>
    <n v="2"/>
    <n v="0"/>
    <n v="45.975399999999993"/>
    <n v="0.47"/>
  </r>
  <r>
    <n v="1855"/>
    <s v="CA-2012-160472"/>
    <x v="1"/>
    <x v="603"/>
    <d v="2012-07-25T00:00:00"/>
    <s v="Second Class"/>
    <s v="RK-19300"/>
    <s v="Ralph Kennedy"/>
    <x v="0"/>
    <s v="United States"/>
    <x v="257"/>
    <x v="14"/>
    <n v="46614"/>
    <x v="2"/>
    <s v="OFF-ST-10003442"/>
    <x v="1"/>
    <x v="4"/>
    <s v="Eldon Portable Mobile Manager"/>
    <n v="141.4"/>
    <n v="5"/>
    <n v="0"/>
    <n v="38.177999999999997"/>
    <n v="0.26999999999999996"/>
  </r>
  <r>
    <n v="1856"/>
    <s v="CA-2011-114643"/>
    <x v="2"/>
    <x v="604"/>
    <d v="2011-06-17T00:00:00"/>
    <s v="Standard Class"/>
    <s v="FM-14215"/>
    <s v="Filia McAdams"/>
    <x v="1"/>
    <s v="United States"/>
    <x v="1"/>
    <x v="1"/>
    <n v="90032"/>
    <x v="1"/>
    <s v="OFF-AR-10003631"/>
    <x v="1"/>
    <x v="6"/>
    <s v="Staples"/>
    <n v="14.52"/>
    <n v="3"/>
    <n v="0"/>
    <n v="4.7915999999999999"/>
    <n v="0.33"/>
  </r>
  <r>
    <n v="1857"/>
    <s v="US-2014-158218"/>
    <x v="3"/>
    <x v="605"/>
    <d v="2014-05-16T00:00:00"/>
    <s v="Second Class"/>
    <s v="AC-10420"/>
    <s v="Alyssa Crouse"/>
    <x v="1"/>
    <s v="United States"/>
    <x v="12"/>
    <x v="5"/>
    <n v="77041"/>
    <x v="2"/>
    <s v="OFF-ST-10000563"/>
    <x v="1"/>
    <x v="4"/>
    <s v="Fellowes Bankers Box Stor/Drawer Steel Plus"/>
    <n v="127.92000000000002"/>
    <n v="5"/>
    <n v="0.2"/>
    <n v="-15.990000000000002"/>
    <n v="-0.125"/>
  </r>
  <r>
    <n v="1858"/>
    <s v="US-2014-158218"/>
    <x v="3"/>
    <x v="605"/>
    <d v="2014-05-16T00:00:00"/>
    <s v="Second Class"/>
    <s v="AC-10420"/>
    <s v="Alyssa Crouse"/>
    <x v="1"/>
    <s v="United States"/>
    <x v="12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n v="-1.5500000000000012"/>
  </r>
  <r>
    <n v="1859"/>
    <s v="CA-2012-121608"/>
    <x v="1"/>
    <x v="37"/>
    <d v="2012-09-05T00:00:00"/>
    <s v="First Class"/>
    <s v="JB-15400"/>
    <s v="Jennifer Braxton"/>
    <x v="1"/>
    <s v="United States"/>
    <x v="39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n v="0.44"/>
  </r>
  <r>
    <n v="1860"/>
    <s v="CA-2012-121608"/>
    <x v="1"/>
    <x v="37"/>
    <d v="2012-09-05T00:00:00"/>
    <s v="First Class"/>
    <s v="JB-15400"/>
    <s v="Jennifer Braxton"/>
    <x v="1"/>
    <s v="United States"/>
    <x v="39"/>
    <x v="29"/>
    <n v="6010"/>
    <x v="3"/>
    <s v="TEC-PH-10004959"/>
    <x v="2"/>
    <x v="7"/>
    <s v="Classic Ivory Antique Telephone ZL1810"/>
    <n v="100.49"/>
    <n v="1"/>
    <n v="0"/>
    <n v="25.122500000000002"/>
    <n v="0.25000000000000006"/>
  </r>
  <r>
    <n v="1861"/>
    <s v="US-2014-121251"/>
    <x v="3"/>
    <x v="606"/>
    <d v="2014-03-28T00:00:00"/>
    <s v="First Class"/>
    <s v="GM-14440"/>
    <s v="Gary McGarr"/>
    <x v="0"/>
    <s v="United States"/>
    <x v="20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n v="-0.11250000000000006"/>
  </r>
  <r>
    <n v="1862"/>
    <s v="US-2014-121251"/>
    <x v="3"/>
    <x v="606"/>
    <d v="2014-03-28T00:00:00"/>
    <s v="First Class"/>
    <s v="GM-14440"/>
    <s v="Gary McGarr"/>
    <x v="0"/>
    <s v="United States"/>
    <x v="20"/>
    <x v="15"/>
    <n v="10009"/>
    <x v="3"/>
    <s v="TEC-PH-10004896"/>
    <x v="2"/>
    <x v="7"/>
    <s v="Nokia Lumia 521 (T-Mobile)"/>
    <n v="119.96"/>
    <n v="4"/>
    <n v="0"/>
    <n v="33.588800000000006"/>
    <n v="0.28000000000000008"/>
  </r>
  <r>
    <n v="1863"/>
    <s v="CA-2011-151078"/>
    <x v="2"/>
    <x v="607"/>
    <d v="2011-11-12T00:00:00"/>
    <s v="Same Day"/>
    <s v="RF-19840"/>
    <s v="Roy Französisch"/>
    <x v="0"/>
    <s v="United States"/>
    <x v="52"/>
    <x v="5"/>
    <n v="78207"/>
    <x v="2"/>
    <s v="OFF-ST-10001328"/>
    <x v="1"/>
    <x v="4"/>
    <s v="Personal Filing Tote with Lid, Black/Gray"/>
    <n v="49.632000000000005"/>
    <n v="4"/>
    <n v="0.2"/>
    <n v="4.9632000000000005"/>
    <n v="0.1"/>
  </r>
  <r>
    <n v="1864"/>
    <s v="US-2013-100839"/>
    <x v="0"/>
    <x v="63"/>
    <d v="2013-10-18T00:00:00"/>
    <s v="Standard Class"/>
    <s v="NC-18625"/>
    <s v="Noah Childs"/>
    <x v="1"/>
    <s v="United States"/>
    <x v="34"/>
    <x v="22"/>
    <n v="80013"/>
    <x v="1"/>
    <s v="FUR-TA-10004575"/>
    <x v="0"/>
    <x v="3"/>
    <s v="Hon 5100 Series Wood Tables"/>
    <n v="727.45"/>
    <n v="5"/>
    <n v="0.5"/>
    <n v="-465.5680000000001"/>
    <n v="-0.64000000000000012"/>
  </r>
  <r>
    <n v="1865"/>
    <s v="US-2013-100839"/>
    <x v="0"/>
    <x v="63"/>
    <d v="2013-10-18T00:00:00"/>
    <s v="Standard Class"/>
    <s v="NC-18625"/>
    <s v="Noah Childs"/>
    <x v="1"/>
    <s v="United States"/>
    <x v="34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n v="0.17499999999999993"/>
  </r>
  <r>
    <n v="1866"/>
    <s v="US-2014-116659"/>
    <x v="3"/>
    <x v="105"/>
    <d v="2014-11-13T00:00:00"/>
    <s v="Same Day"/>
    <s v="NG-18355"/>
    <s v="Nat Gilpin"/>
    <x v="1"/>
    <s v="United States"/>
    <x v="46"/>
    <x v="24"/>
    <n v="43055"/>
    <x v="3"/>
    <s v="TEC-PH-10002824"/>
    <x v="2"/>
    <x v="7"/>
    <s v="Jabra SPEAK 410 Multidevice Speakerphone"/>
    <n v="370.78199999999998"/>
    <n v="3"/>
    <n v="0.4"/>
    <n v="-92.695500000000038"/>
    <n v="-0.25000000000000011"/>
  </r>
  <r>
    <n v="1867"/>
    <s v="CA-2014-118857"/>
    <x v="3"/>
    <x v="4"/>
    <d v="2014-04-19T00:00:00"/>
    <s v="First Class"/>
    <s v="AH-10075"/>
    <s v="Adam Hart"/>
    <x v="1"/>
    <s v="United States"/>
    <x v="0"/>
    <x v="33"/>
    <n v="89015"/>
    <x v="1"/>
    <s v="FUR-FU-10004460"/>
    <x v="0"/>
    <x v="5"/>
    <s v="Howard Miller 12&quot; Round Wall Clock"/>
    <n v="196.45"/>
    <n v="5"/>
    <n v="0"/>
    <n v="70.72199999999998"/>
    <n v="0.35999999999999993"/>
  </r>
  <r>
    <n v="1868"/>
    <s v="CA-2012-127110"/>
    <x v="1"/>
    <x v="608"/>
    <d v="2012-07-01T00:00:00"/>
    <s v="Standard Class"/>
    <s v="CH-12070"/>
    <s v="Cathy Hwang"/>
    <x v="2"/>
    <s v="United States"/>
    <x v="10"/>
    <x v="9"/>
    <n v="19143"/>
    <x v="3"/>
    <s v="OFF-PA-10003309"/>
    <x v="1"/>
    <x v="10"/>
    <s v="Xerox 211"/>
    <n v="31.104000000000006"/>
    <n v="6"/>
    <n v="0.2"/>
    <n v="10.8864"/>
    <n v="0.34999999999999992"/>
  </r>
  <r>
    <n v="1869"/>
    <s v="CA-2012-127110"/>
    <x v="1"/>
    <x v="608"/>
    <d v="2012-07-01T00:00:00"/>
    <s v="Standard Class"/>
    <s v="CH-12070"/>
    <s v="Cathy Hwang"/>
    <x v="2"/>
    <s v="United States"/>
    <x v="10"/>
    <x v="9"/>
    <n v="19143"/>
    <x v="3"/>
    <s v="OFF-ST-10002554"/>
    <x v="1"/>
    <x v="4"/>
    <s v="Tennsco Industrial Shelving"/>
    <n v="78.256"/>
    <n v="2"/>
    <n v="0.2"/>
    <n v="-17.607599999999998"/>
    <n v="-0.22499999999999998"/>
  </r>
  <r>
    <n v="1870"/>
    <s v="CA-2013-148201"/>
    <x v="0"/>
    <x v="370"/>
    <d v="2013-08-30T00:00:00"/>
    <s v="Second Class"/>
    <s v="CC-12145"/>
    <s v="Charles Crestani"/>
    <x v="0"/>
    <s v="United States"/>
    <x v="4"/>
    <x v="4"/>
    <n v="98103"/>
    <x v="1"/>
    <s v="OFF-PA-10000019"/>
    <x v="1"/>
    <x v="10"/>
    <s v="Xerox 1931"/>
    <n v="6.48"/>
    <n v="1"/>
    <n v="0"/>
    <n v="3.1104000000000003"/>
    <n v="0.48000000000000004"/>
  </r>
  <r>
    <n v="1871"/>
    <s v="CA-2011-116932"/>
    <x v="2"/>
    <x v="609"/>
    <d v="2011-07-25T00:00:00"/>
    <s v="Standard Class"/>
    <s v="ME-18010"/>
    <s v="Michelle Ellison"/>
    <x v="1"/>
    <s v="United States"/>
    <x v="8"/>
    <x v="1"/>
    <n v="94122"/>
    <x v="1"/>
    <s v="OFF-AR-10002067"/>
    <x v="1"/>
    <x v="6"/>
    <s v="Newell 334"/>
    <n v="99.2"/>
    <n v="5"/>
    <n v="0"/>
    <n v="25.792000000000002"/>
    <n v="0.26"/>
  </r>
  <r>
    <n v="1872"/>
    <s v="CA-2011-116932"/>
    <x v="2"/>
    <x v="609"/>
    <d v="2011-07-25T00:00:00"/>
    <s v="Standard Class"/>
    <s v="ME-18010"/>
    <s v="Michelle Ellison"/>
    <x v="1"/>
    <s v="United States"/>
    <x v="8"/>
    <x v="1"/>
    <n v="94122"/>
    <x v="1"/>
    <s v="FUR-CH-10001215"/>
    <x v="0"/>
    <x v="1"/>
    <s v="Global Troy Executive Leather Low-Back Tilter"/>
    <n v="801.5680000000001"/>
    <n v="2"/>
    <n v="0.2"/>
    <n v="50.097999999999985"/>
    <n v="6.2499999999999972E-2"/>
  </r>
  <r>
    <n v="1873"/>
    <s v="CA-2011-116932"/>
    <x v="2"/>
    <x v="609"/>
    <d v="2011-07-25T00:00:00"/>
    <s v="Standard Class"/>
    <s v="ME-18010"/>
    <s v="Michelle Ellison"/>
    <x v="1"/>
    <s v="United States"/>
    <x v="8"/>
    <x v="1"/>
    <n v="94122"/>
    <x v="1"/>
    <s v="FUR-TA-10004175"/>
    <x v="0"/>
    <x v="3"/>
    <s v="Hon 30&quot; x 60&quot; Table with Locking Drawer"/>
    <n v="272.84800000000001"/>
    <n v="1"/>
    <n v="0.2"/>
    <n v="27.284800000000004"/>
    <n v="0.1"/>
  </r>
  <r>
    <n v="1874"/>
    <s v="CA-2014-142888"/>
    <x v="3"/>
    <x v="610"/>
    <d v="2014-11-26T00:00:00"/>
    <s v="Standard Class"/>
    <s v="BP-11230"/>
    <s v="Benjamin Patterson"/>
    <x v="0"/>
    <s v="United States"/>
    <x v="258"/>
    <x v="4"/>
    <n v="99207"/>
    <x v="1"/>
    <s v="FUR-TA-10004767"/>
    <x v="0"/>
    <x v="3"/>
    <s v="Safco Drafting Table"/>
    <n v="70.98"/>
    <n v="1"/>
    <n v="0"/>
    <n v="20.584199999999996"/>
    <n v="0.28999999999999992"/>
  </r>
  <r>
    <n v="1875"/>
    <s v="CA-2011-147914"/>
    <x v="2"/>
    <x v="611"/>
    <d v="2011-06-09T00:00:00"/>
    <s v="Standard Class"/>
    <s v="MP-17470"/>
    <s v="Mark Packer"/>
    <x v="2"/>
    <s v="United States"/>
    <x v="38"/>
    <x v="24"/>
    <n v="43229"/>
    <x v="3"/>
    <s v="OFF-PA-10001685"/>
    <x v="1"/>
    <x v="10"/>
    <s v="Staples"/>
    <n v="16.224"/>
    <n v="2"/>
    <n v="0.2"/>
    <n v="5.8812000000000006"/>
    <n v="0.36250000000000004"/>
  </r>
  <r>
    <n v="1876"/>
    <s v="US-2013-112977"/>
    <x v="0"/>
    <x v="612"/>
    <d v="2013-03-17T00:00:00"/>
    <s v="Standard Class"/>
    <s v="CJ-12010"/>
    <s v="Caroline Jumper"/>
    <x v="0"/>
    <s v="United States"/>
    <x v="85"/>
    <x v="15"/>
    <n v="11561"/>
    <x v="3"/>
    <s v="FUR-BO-10003272"/>
    <x v="0"/>
    <x v="0"/>
    <s v="O'Sullivan Living Dimensions 5-Shelf Bookcases"/>
    <n v="176.78399999999999"/>
    <n v="1"/>
    <n v="0.2"/>
    <n v="-22.098000000000013"/>
    <n v="-0.12500000000000008"/>
  </r>
  <r>
    <n v="1877"/>
    <s v="CA-2014-112039"/>
    <x v="3"/>
    <x v="613"/>
    <d v="2014-03-30T00:00:00"/>
    <s v="Standard Class"/>
    <s v="JC-15775"/>
    <s v="John Castell"/>
    <x v="0"/>
    <s v="United States"/>
    <x v="52"/>
    <x v="5"/>
    <n v="78207"/>
    <x v="2"/>
    <s v="TEC-PH-10000984"/>
    <x v="2"/>
    <x v="7"/>
    <s v="Panasonic KX-TG9471B"/>
    <n v="470.37600000000009"/>
    <n v="3"/>
    <n v="0.2"/>
    <n v="47.037600000000026"/>
    <n v="0.10000000000000003"/>
  </r>
  <r>
    <n v="1878"/>
    <s v="CA-2014-118885"/>
    <x v="3"/>
    <x v="614"/>
    <d v="2015-01-03T00:00:00"/>
    <s v="Standard Class"/>
    <s v="JG-15160"/>
    <s v="James Galang"/>
    <x v="0"/>
    <s v="United States"/>
    <x v="1"/>
    <x v="1"/>
    <n v="90049"/>
    <x v="1"/>
    <s v="FUR-CH-10002880"/>
    <x v="0"/>
    <x v="1"/>
    <s v="Global High-Back Leather Tilter, Burgundy"/>
    <n v="393.56799999999998"/>
    <n v="4"/>
    <n v="0.2"/>
    <n v="-44.276400000000024"/>
    <n v="-0.11250000000000006"/>
  </r>
  <r>
    <n v="1879"/>
    <s v="CA-2014-118885"/>
    <x v="3"/>
    <x v="614"/>
    <d v="2015-01-03T00:00:00"/>
    <s v="Standard Class"/>
    <s v="JG-15160"/>
    <s v="James Galang"/>
    <x v="0"/>
    <s v="United States"/>
    <x v="1"/>
    <x v="1"/>
    <n v="90049"/>
    <x v="1"/>
    <s v="TEC-PH-10002563"/>
    <x v="2"/>
    <x v="7"/>
    <s v="Adtran 1202752G1"/>
    <n v="302.37599999999998"/>
    <n v="3"/>
    <n v="0.2"/>
    <n v="22.678200000000018"/>
    <n v="7.5000000000000067E-2"/>
  </r>
  <r>
    <n v="1880"/>
    <s v="US-2014-166611"/>
    <x v="3"/>
    <x v="615"/>
    <d v="2014-04-03T00:00:00"/>
    <s v="Standard Class"/>
    <s v="CK-12760"/>
    <s v="Cyma Kinney"/>
    <x v="1"/>
    <s v="United States"/>
    <x v="108"/>
    <x v="2"/>
    <n v="32216"/>
    <x v="0"/>
    <s v="OFF-BI-10001191"/>
    <x v="1"/>
    <x v="8"/>
    <s v="Canvas Sectional Post Binders"/>
    <n v="68.742000000000019"/>
    <n v="9"/>
    <n v="0.7"/>
    <n v="-48.119399999999985"/>
    <n v="-0.69999999999999962"/>
  </r>
  <r>
    <n v="1881"/>
    <s v="CA-2012-109512"/>
    <x v="1"/>
    <x v="616"/>
    <d v="2012-03-05T00:00:00"/>
    <s v="Same Day"/>
    <s v="LF-17185"/>
    <s v="Luke Foster"/>
    <x v="0"/>
    <s v="United States"/>
    <x v="20"/>
    <x v="15"/>
    <n v="10011"/>
    <x v="3"/>
    <s v="OFF-EN-10002621"/>
    <x v="1"/>
    <x v="12"/>
    <s v="Staples"/>
    <n v="29.339999999999996"/>
    <n v="3"/>
    <n v="0"/>
    <n v="14.669999999999998"/>
    <n v="0.5"/>
  </r>
  <r>
    <n v="1882"/>
    <s v="CA-2012-109512"/>
    <x v="1"/>
    <x v="616"/>
    <d v="2012-03-05T00:00:00"/>
    <s v="Same Day"/>
    <s v="LF-17185"/>
    <s v="Luke Foster"/>
    <x v="0"/>
    <s v="United States"/>
    <x v="20"/>
    <x v="15"/>
    <n v="10011"/>
    <x v="3"/>
    <s v="FUR-CH-10001146"/>
    <x v="0"/>
    <x v="1"/>
    <s v="Global Value Mid-Back Manager's Chair, Gray"/>
    <n v="383.60700000000003"/>
    <n v="7"/>
    <n v="0.1"/>
    <n v="63.934499999999971"/>
    <n v="0.16666666666666657"/>
  </r>
  <r>
    <n v="1883"/>
    <s v="CA-2012-109512"/>
    <x v="1"/>
    <x v="616"/>
    <d v="2012-03-05T00:00:00"/>
    <s v="Same Day"/>
    <s v="LF-17185"/>
    <s v="Luke Foster"/>
    <x v="0"/>
    <s v="United States"/>
    <x v="20"/>
    <x v="15"/>
    <n v="10011"/>
    <x v="3"/>
    <s v="OFF-ST-10000689"/>
    <x v="1"/>
    <x v="4"/>
    <s v="Fellowes Strictly Business Drawer File, Letter/Legal Size"/>
    <n v="563.4"/>
    <n v="4"/>
    <n v="0"/>
    <n v="67.608000000000004"/>
    <n v="0.12000000000000001"/>
  </r>
  <r>
    <n v="1884"/>
    <s v="CA-2013-118570"/>
    <x v="0"/>
    <x v="373"/>
    <d v="2013-11-18T00:00:00"/>
    <s v="Standard Class"/>
    <s v="CC-12430"/>
    <s v="Chuck Clark"/>
    <x v="2"/>
    <s v="United States"/>
    <x v="10"/>
    <x v="9"/>
    <n v="19143"/>
    <x v="3"/>
    <s v="OFF-PA-10001289"/>
    <x v="1"/>
    <x v="10"/>
    <s v="White Computer Printout Paper by Universal"/>
    <n v="217.05599999999998"/>
    <n v="7"/>
    <n v="0.2"/>
    <n v="78.6828"/>
    <n v="0.36250000000000004"/>
  </r>
  <r>
    <n v="1885"/>
    <s v="CA-2014-154718"/>
    <x v="3"/>
    <x v="617"/>
    <d v="2014-01-24T00:00:00"/>
    <s v="Second Class"/>
    <s v="DL-12865"/>
    <s v="Dan Lawera"/>
    <x v="0"/>
    <s v="United States"/>
    <x v="259"/>
    <x v="5"/>
    <n v="76248"/>
    <x v="2"/>
    <s v="OFF-LA-10003714"/>
    <x v="1"/>
    <x v="2"/>
    <s v="Avery 510"/>
    <n v="6"/>
    <n v="2"/>
    <n v="0.2"/>
    <n v="2.0999999999999996"/>
    <n v="0.34999999999999992"/>
  </r>
  <r>
    <n v="1886"/>
    <s v="CA-2013-147578"/>
    <x v="0"/>
    <x v="183"/>
    <d v="2013-04-27T00:00:00"/>
    <s v="Second Class"/>
    <s v="PG-18895"/>
    <s v="Paul Gonzalez"/>
    <x v="0"/>
    <s v="United States"/>
    <x v="8"/>
    <x v="1"/>
    <n v="94122"/>
    <x v="1"/>
    <s v="FUR-FU-10001889"/>
    <x v="0"/>
    <x v="5"/>
    <s v="Ultra Door Pull Handle"/>
    <n v="31.56"/>
    <n v="3"/>
    <n v="0"/>
    <n v="10.4148"/>
    <n v="0.33"/>
  </r>
  <r>
    <n v="1887"/>
    <s v="CA-2011-140165"/>
    <x v="2"/>
    <x v="8"/>
    <d v="2011-05-15T00:00:00"/>
    <s v="First Class"/>
    <s v="EH-14005"/>
    <s v="Erica Hernandez"/>
    <x v="2"/>
    <s v="United States"/>
    <x v="146"/>
    <x v="2"/>
    <n v="33012"/>
    <x v="0"/>
    <s v="OFF-FA-10002815"/>
    <x v="1"/>
    <x v="13"/>
    <s v="Staples"/>
    <n v="7.104000000000001"/>
    <n v="2"/>
    <n v="0.2"/>
    <n v="2.3976000000000002"/>
    <n v="0.33749999999999997"/>
  </r>
  <r>
    <n v="1888"/>
    <s v="CA-2011-140165"/>
    <x v="2"/>
    <x v="8"/>
    <d v="2011-05-15T00:00:00"/>
    <s v="First Class"/>
    <s v="EH-14005"/>
    <s v="Erica Hernandez"/>
    <x v="2"/>
    <s v="United States"/>
    <x v="146"/>
    <x v="2"/>
    <n v="33012"/>
    <x v="0"/>
    <s v="OFF-BI-10004519"/>
    <x v="1"/>
    <x v="8"/>
    <s v="GBC DocuBind P100 Manual Binding Machine"/>
    <n v="398.35200000000003"/>
    <n v="8"/>
    <n v="0.7"/>
    <n v="-331.95999999999992"/>
    <n v="-0.83333333333333304"/>
  </r>
  <r>
    <n v="1889"/>
    <s v="CA-2011-142587"/>
    <x v="2"/>
    <x v="618"/>
    <d v="2011-10-22T00:00:00"/>
    <s v="First Class"/>
    <s v="TB-21520"/>
    <s v="Tracy Blumstein"/>
    <x v="0"/>
    <s v="United States"/>
    <x v="54"/>
    <x v="24"/>
    <n v="45014"/>
    <x v="3"/>
    <s v="OFF-AP-10004708"/>
    <x v="1"/>
    <x v="9"/>
    <s v="Fellowes Superior 10 Outlet Split Surge Protector"/>
    <n v="121.79200000000002"/>
    <n v="4"/>
    <n v="0.2"/>
    <n v="13.701599999999988"/>
    <n v="0.11249999999999989"/>
  </r>
  <r>
    <n v="1890"/>
    <s v="CA-2011-142587"/>
    <x v="2"/>
    <x v="618"/>
    <d v="2011-10-22T00:00:00"/>
    <s v="First Class"/>
    <s v="TB-21520"/>
    <s v="Tracy Blumstein"/>
    <x v="0"/>
    <s v="United States"/>
    <x v="54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n v="-0.30000000000000004"/>
  </r>
  <r>
    <n v="1891"/>
    <s v="CA-2011-157623"/>
    <x v="2"/>
    <x v="619"/>
    <d v="2011-03-18T00:00:00"/>
    <s v="Standard Class"/>
    <s v="DK-13225"/>
    <s v="Dean Katz"/>
    <x v="1"/>
    <s v="United States"/>
    <x v="101"/>
    <x v="1"/>
    <n v="92646"/>
    <x v="1"/>
    <s v="OFF-PA-10001204"/>
    <x v="1"/>
    <x v="10"/>
    <s v="Xerox 1972"/>
    <n v="10.56"/>
    <n v="2"/>
    <n v="0"/>
    <n v="4.7519999999999998"/>
    <n v="0.44999999999999996"/>
  </r>
  <r>
    <n v="1892"/>
    <s v="CA-2011-157623"/>
    <x v="2"/>
    <x v="619"/>
    <d v="2011-03-18T00:00:00"/>
    <s v="Standard Class"/>
    <s v="DK-13225"/>
    <s v="Dean Katz"/>
    <x v="1"/>
    <s v="United States"/>
    <x v="101"/>
    <x v="1"/>
    <n v="92646"/>
    <x v="1"/>
    <s v="OFF-AR-10003723"/>
    <x v="1"/>
    <x v="6"/>
    <s v="Avery Hi-Liter Fluorescent Desk Style Markers"/>
    <n v="3.38"/>
    <n v="1"/>
    <n v="0"/>
    <n v="1.2505999999999999"/>
    <n v="0.37"/>
  </r>
  <r>
    <n v="1893"/>
    <s v="CA-2014-145310"/>
    <x v="3"/>
    <x v="66"/>
    <d v="2014-12-25T00:00:00"/>
    <s v="Second Class"/>
    <s v="JP-15520"/>
    <s v="Jeremy Pistek"/>
    <x v="0"/>
    <s v="United States"/>
    <x v="260"/>
    <x v="2"/>
    <n v="32127"/>
    <x v="0"/>
    <s v="OFF-EN-10002621"/>
    <x v="1"/>
    <x v="12"/>
    <s v="Staples"/>
    <n v="7.8239999999999998"/>
    <n v="1"/>
    <n v="0.2"/>
    <n v="2.9339999999999997"/>
    <n v="0.37499999999999994"/>
  </r>
  <r>
    <n v="1894"/>
    <s v="CA-2013-100083"/>
    <x v="0"/>
    <x v="390"/>
    <d v="2013-11-30T00:00:00"/>
    <s v="Standard Class"/>
    <s v="CD-11980"/>
    <s v="Carol Darley"/>
    <x v="0"/>
    <s v="United States"/>
    <x v="261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n v="0.31249999999999989"/>
  </r>
  <r>
    <n v="1895"/>
    <s v="US-2014-108063"/>
    <x v="3"/>
    <x v="574"/>
    <d v="2014-12-06T00:00:00"/>
    <s v="First Class"/>
    <s v="AS-10090"/>
    <s v="Adam Shillingsburg"/>
    <x v="0"/>
    <s v="United States"/>
    <x v="262"/>
    <x v="17"/>
    <n v="22901"/>
    <x v="0"/>
    <s v="OFF-AR-10001446"/>
    <x v="1"/>
    <x v="6"/>
    <s v="Newell 309"/>
    <n v="34.650000000000006"/>
    <n v="3"/>
    <n v="0"/>
    <n v="10.395"/>
    <n v="0.29999999999999993"/>
  </r>
  <r>
    <n v="1896"/>
    <s v="CA-2012-109197"/>
    <x v="1"/>
    <x v="620"/>
    <d v="2013-01-04T00:00:00"/>
    <s v="Standard Class"/>
    <s v="JO-15280"/>
    <s v="Jas O'Carroll"/>
    <x v="0"/>
    <s v="United States"/>
    <x v="263"/>
    <x v="37"/>
    <n v="59801"/>
    <x v="1"/>
    <s v="OFF-BI-10004632"/>
    <x v="1"/>
    <x v="8"/>
    <s v="Ibico Hi-Tech Manual Binding System"/>
    <n v="487.98400000000004"/>
    <n v="2"/>
    <n v="0.2"/>
    <n v="152.49499999999998"/>
    <n v="0.31249999999999994"/>
  </r>
  <r>
    <n v="1897"/>
    <s v="CA-2014-141789"/>
    <x v="3"/>
    <x v="621"/>
    <d v="2014-10-07T00:00:00"/>
    <s v="First Class"/>
    <s v="AC-10450"/>
    <s v="Amy Cox"/>
    <x v="0"/>
    <s v="United States"/>
    <x v="31"/>
    <x v="11"/>
    <n v="55407"/>
    <x v="2"/>
    <s v="OFF-BI-10001359"/>
    <x v="1"/>
    <x v="8"/>
    <s v="GBC DocuBind TL300 Electric Binding System"/>
    <n v="1793.98"/>
    <n v="2"/>
    <n v="0"/>
    <n v="843.17059999999992"/>
    <n v="0.47"/>
  </r>
  <r>
    <n v="1898"/>
    <s v="CA-2011-169775"/>
    <x v="2"/>
    <x v="550"/>
    <d v="2011-09-02T00:00:00"/>
    <s v="Second Class"/>
    <s v="RA-19945"/>
    <s v="Ryan Akin"/>
    <x v="0"/>
    <s v="United States"/>
    <x v="100"/>
    <x v="2"/>
    <n v="33178"/>
    <x v="0"/>
    <s v="OFF-EN-10001749"/>
    <x v="1"/>
    <x v="12"/>
    <s v="Jiffy Padded Mailers with Self-Seal Closure"/>
    <n v="29.808"/>
    <n v="2"/>
    <n v="0.2"/>
    <n v="10.805399999999997"/>
    <n v="0.36249999999999988"/>
  </r>
  <r>
    <n v="1899"/>
    <s v="CA-2011-169775"/>
    <x v="2"/>
    <x v="550"/>
    <d v="2011-09-02T00:00:00"/>
    <s v="Second Class"/>
    <s v="RA-19945"/>
    <s v="Ryan Akin"/>
    <x v="0"/>
    <s v="United States"/>
    <x v="100"/>
    <x v="2"/>
    <n v="33178"/>
    <x v="0"/>
    <s v="OFF-BI-10004390"/>
    <x v="1"/>
    <x v="8"/>
    <s v="GBC DocuBind 200 Manual Binding Machine"/>
    <n v="505.1760000000001"/>
    <n v="4"/>
    <n v="0.7"/>
    <n v="-336.78399999999988"/>
    <n v="-0.6666666666666663"/>
  </r>
  <r>
    <n v="1900"/>
    <s v="CA-2011-169775"/>
    <x v="2"/>
    <x v="550"/>
    <d v="2011-09-02T00:00:00"/>
    <s v="Second Class"/>
    <s v="RA-19945"/>
    <s v="Ryan Akin"/>
    <x v="0"/>
    <s v="United States"/>
    <x v="100"/>
    <x v="2"/>
    <n v="33178"/>
    <x v="0"/>
    <s v="FUR-TA-10001857"/>
    <x v="0"/>
    <x v="3"/>
    <s v="Balt Solid Wood Rectangular Table"/>
    <n v="174.05850000000001"/>
    <n v="3"/>
    <n v="0.45"/>
    <n v="-110.76450000000001"/>
    <n v="-0.63636363636363635"/>
  </r>
  <r>
    <n v="1901"/>
    <s v="CA-2013-140543"/>
    <x v="0"/>
    <x v="622"/>
    <d v="2013-07-04T00:00:00"/>
    <s v="Second Class"/>
    <s v="Co-12640"/>
    <s v="Corey-Lock"/>
    <x v="0"/>
    <s v="United States"/>
    <x v="159"/>
    <x v="20"/>
    <n v="29501"/>
    <x v="0"/>
    <s v="OFF-ST-10000563"/>
    <x v="1"/>
    <x v="4"/>
    <s v="Fellowes Bankers Box Stor/Drawer Steel Plus"/>
    <n v="191.88"/>
    <n v="6"/>
    <n v="0"/>
    <n v="19.188000000000002"/>
    <n v="0.10000000000000002"/>
  </r>
  <r>
    <n v="1902"/>
    <s v="CA-2013-151141"/>
    <x v="0"/>
    <x v="623"/>
    <d v="2013-08-24T00:00:00"/>
    <s v="First Class"/>
    <s v="DW-13480"/>
    <s v="Dianna Wilson"/>
    <x v="2"/>
    <s v="United States"/>
    <x v="66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n v="0.27000000000000007"/>
  </r>
  <r>
    <n v="1903"/>
    <s v="CA-2014-167094"/>
    <x v="3"/>
    <x v="208"/>
    <d v="2014-10-23T00:00:00"/>
    <s v="First Class"/>
    <s v="DK-12835"/>
    <s v="Damala Kotsonis"/>
    <x v="1"/>
    <s v="United States"/>
    <x v="24"/>
    <x v="21"/>
    <n v="97477"/>
    <x v="1"/>
    <s v="OFF-PA-10003953"/>
    <x v="1"/>
    <x v="10"/>
    <s v="Xerox 218"/>
    <n v="5.1840000000000011"/>
    <n v="1"/>
    <n v="0.2"/>
    <n v="1.8144"/>
    <n v="0.34999999999999992"/>
  </r>
  <r>
    <n v="1904"/>
    <s v="CA-2014-167094"/>
    <x v="3"/>
    <x v="208"/>
    <d v="2014-10-23T00:00:00"/>
    <s v="First Class"/>
    <s v="DK-12835"/>
    <s v="Damala Kotsonis"/>
    <x v="1"/>
    <s v="United States"/>
    <x v="24"/>
    <x v="21"/>
    <n v="97477"/>
    <x v="1"/>
    <s v="FUR-CH-10000155"/>
    <x v="0"/>
    <x v="1"/>
    <s v="Global Comet Stacking Armless Chair"/>
    <n v="478.48"/>
    <n v="2"/>
    <n v="0.2"/>
    <n v="47.848000000000013"/>
    <n v="0.10000000000000002"/>
  </r>
  <r>
    <n v="1905"/>
    <s v="CA-2014-167094"/>
    <x v="3"/>
    <x v="208"/>
    <d v="2014-10-23T00:00:00"/>
    <s v="First Class"/>
    <s v="DK-12835"/>
    <s v="Damala Kotsonis"/>
    <x v="1"/>
    <s v="United States"/>
    <x v="24"/>
    <x v="21"/>
    <n v="97477"/>
    <x v="1"/>
    <s v="TEC-AC-10003116"/>
    <x v="2"/>
    <x v="11"/>
    <s v="Memorex Froggy Flash Drive 8 GB"/>
    <n v="28.400000000000002"/>
    <n v="2"/>
    <n v="0.2"/>
    <n v="6.7449999999999983"/>
    <n v="0.23749999999999993"/>
  </r>
  <r>
    <n v="1906"/>
    <s v="CA-2014-154410"/>
    <x v="3"/>
    <x v="208"/>
    <d v="2014-10-25T00:00:00"/>
    <s v="First Class"/>
    <s v="MD-17860"/>
    <s v="Michael Dominguez"/>
    <x v="1"/>
    <s v="United States"/>
    <x v="245"/>
    <x v="14"/>
    <n v="46203"/>
    <x v="2"/>
    <s v="OFF-ST-10002743"/>
    <x v="1"/>
    <x v="4"/>
    <s v="SAFCO Boltless Steel Shelving"/>
    <n v="909.12"/>
    <n v="8"/>
    <n v="0"/>
    <n v="9.091199999999958"/>
    <n v="9.9999999999999534E-3"/>
  </r>
  <r>
    <n v="1907"/>
    <s v="US-2013-150567"/>
    <x v="0"/>
    <x v="624"/>
    <d v="2013-05-22T00:00:00"/>
    <s v="Standard Class"/>
    <s v="RP-19855"/>
    <s v="Roy Phan"/>
    <x v="1"/>
    <s v="United States"/>
    <x v="264"/>
    <x v="2"/>
    <n v="32712"/>
    <x v="0"/>
    <s v="OFF-BI-10001757"/>
    <x v="1"/>
    <x v="8"/>
    <s v="Pressboard Hanging Data Binders for Unburst Sheets"/>
    <n v="2.9520000000000004"/>
    <n v="2"/>
    <n v="0.7"/>
    <n v="-2.1648000000000005"/>
    <n v="-0.73333333333333339"/>
  </r>
  <r>
    <n v="1908"/>
    <s v="US-2013-150567"/>
    <x v="0"/>
    <x v="624"/>
    <d v="2013-05-22T00:00:00"/>
    <s v="Standard Class"/>
    <s v="RP-19855"/>
    <s v="Roy Phan"/>
    <x v="1"/>
    <s v="United States"/>
    <x v="264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n v="-0.80000000000000016"/>
  </r>
  <r>
    <n v="1909"/>
    <s v="CA-2012-157959"/>
    <x v="1"/>
    <x v="302"/>
    <d v="2012-02-04T00:00:00"/>
    <s v="First Class"/>
    <s v="RW-19540"/>
    <s v="Rick Wilson"/>
    <x v="1"/>
    <s v="United States"/>
    <x v="1"/>
    <x v="1"/>
    <n v="90008"/>
    <x v="1"/>
    <s v="FUR-FU-10004093"/>
    <x v="0"/>
    <x v="5"/>
    <s v="Hand-Finished Solid Wood Document Frame"/>
    <n v="136.91999999999999"/>
    <n v="4"/>
    <n v="0"/>
    <n v="41.075999999999993"/>
    <n v="0.3"/>
  </r>
  <r>
    <n v="1910"/>
    <s v="CA-2014-105886"/>
    <x v="3"/>
    <x v="404"/>
    <d v="2014-12-24T00:00:00"/>
    <s v="Standard Class"/>
    <s v="DB-13660"/>
    <s v="Duane Benoit"/>
    <x v="0"/>
    <s v="United States"/>
    <x v="147"/>
    <x v="15"/>
    <n v="11572"/>
    <x v="3"/>
    <s v="FUR-FU-10001037"/>
    <x v="0"/>
    <x v="5"/>
    <s v="DAX Charcoal/Nickel-Tone Document Frame, 5 x 7"/>
    <n v="18.96"/>
    <n v="2"/>
    <n v="0"/>
    <n v="8.532"/>
    <n v="0.44999999999999996"/>
  </r>
  <r>
    <n v="1911"/>
    <s v="CA-2013-105963"/>
    <x v="0"/>
    <x v="625"/>
    <d v="2013-11-23T00:00:00"/>
    <s v="Standard Class"/>
    <s v="SC-20770"/>
    <s v="Stewart Carmichael"/>
    <x v="1"/>
    <s v="United States"/>
    <x v="1"/>
    <x v="1"/>
    <n v="90008"/>
    <x v="1"/>
    <s v="TEC-AC-10003832"/>
    <x v="2"/>
    <x v="11"/>
    <s v="Imation 16GB Mini TravelDrive USB 2.0 Flash Drive"/>
    <n v="99.390000000000015"/>
    <n v="3"/>
    <n v="0"/>
    <n v="40.749900000000004"/>
    <n v="0.41"/>
  </r>
  <r>
    <n v="1912"/>
    <s v="CA-2014-121503"/>
    <x v="3"/>
    <x v="445"/>
    <d v="2014-07-07T00:00:00"/>
    <s v="Second Class"/>
    <s v="FH-14275"/>
    <s v="Frank Hawley"/>
    <x v="1"/>
    <s v="United States"/>
    <x v="12"/>
    <x v="5"/>
    <n v="77041"/>
    <x v="2"/>
    <s v="OFF-PA-10001878"/>
    <x v="1"/>
    <x v="10"/>
    <s v="Xerox 1891"/>
    <n v="273.89600000000002"/>
    <n v="7"/>
    <n v="0.2"/>
    <n v="92.43989999999998"/>
    <n v="0.33749999999999991"/>
  </r>
  <r>
    <n v="1913"/>
    <s v="CA-2014-121503"/>
    <x v="3"/>
    <x v="445"/>
    <d v="2014-07-07T00:00:00"/>
    <s v="Second Class"/>
    <s v="FH-14275"/>
    <s v="Frank Hawley"/>
    <x v="1"/>
    <s v="United States"/>
    <x v="12"/>
    <x v="5"/>
    <n v="77041"/>
    <x v="2"/>
    <s v="TEC-MA-10003674"/>
    <x v="2"/>
    <x v="15"/>
    <s v="Hewlett-Packard Deskjet 5550 Printer"/>
    <n v="597.13200000000006"/>
    <n v="3"/>
    <n v="0.4"/>
    <n v="49.760999999999967"/>
    <n v="8.3333333333333273E-2"/>
  </r>
  <r>
    <n v="1914"/>
    <s v="CA-2011-103366"/>
    <x v="2"/>
    <x v="626"/>
    <d v="2011-01-18T00:00:00"/>
    <s v="First Class"/>
    <s v="EH-13990"/>
    <s v="Erica Hackney"/>
    <x v="0"/>
    <s v="United States"/>
    <x v="185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n v="0.44000000000000011"/>
  </r>
  <r>
    <n v="1915"/>
    <s v="CA-2014-124597"/>
    <x v="3"/>
    <x v="504"/>
    <d v="2014-05-06T00:00:00"/>
    <s v="Standard Class"/>
    <s v="AS-10630"/>
    <s v="Ann Steele"/>
    <x v="2"/>
    <s v="United States"/>
    <x v="199"/>
    <x v="2"/>
    <n v="33437"/>
    <x v="0"/>
    <s v="OFF-LA-10003190"/>
    <x v="1"/>
    <x v="2"/>
    <s v="Avery 474"/>
    <n v="4.6079999999999997"/>
    <n v="2"/>
    <n v="0.2"/>
    <n v="1.6704000000000001"/>
    <n v="0.36250000000000004"/>
  </r>
  <r>
    <n v="1916"/>
    <s v="CA-2014-124597"/>
    <x v="3"/>
    <x v="504"/>
    <d v="2014-05-06T00:00:00"/>
    <s v="Standard Class"/>
    <s v="AS-10630"/>
    <s v="Ann Steele"/>
    <x v="2"/>
    <s v="United States"/>
    <x v="199"/>
    <x v="2"/>
    <n v="33437"/>
    <x v="0"/>
    <s v="OFF-AR-10002280"/>
    <x v="1"/>
    <x v="6"/>
    <s v="Staples"/>
    <n v="15.528"/>
    <n v="3"/>
    <n v="0.2"/>
    <n v="4.8524999999999991"/>
    <n v="0.31249999999999994"/>
  </r>
  <r>
    <n v="1917"/>
    <s v="CA-2014-124597"/>
    <x v="3"/>
    <x v="504"/>
    <d v="2014-05-06T00:00:00"/>
    <s v="Standard Class"/>
    <s v="AS-10630"/>
    <s v="Ann Steele"/>
    <x v="2"/>
    <s v="United States"/>
    <x v="199"/>
    <x v="2"/>
    <n v="33437"/>
    <x v="0"/>
    <s v="OFF-LA-10001569"/>
    <x v="1"/>
    <x v="2"/>
    <s v="Avery 499"/>
    <n v="11.952000000000002"/>
    <n v="3"/>
    <n v="0.2"/>
    <n v="3.8843999999999994"/>
    <n v="0.3249999999999999"/>
  </r>
  <r>
    <n v="1918"/>
    <s v="CA-2012-105634"/>
    <x v="1"/>
    <x v="627"/>
    <d v="2012-11-14T00:00:00"/>
    <s v="Standard Class"/>
    <s v="HA-14905"/>
    <s v="Helen Abelman"/>
    <x v="0"/>
    <s v="United States"/>
    <x v="47"/>
    <x v="31"/>
    <n v="2038"/>
    <x v="3"/>
    <s v="OFF-AR-10001573"/>
    <x v="1"/>
    <x v="6"/>
    <s v="American Pencil"/>
    <n v="11.65"/>
    <n v="5"/>
    <n v="0"/>
    <n v="3.3784999999999989"/>
    <n v="0.28999999999999992"/>
  </r>
  <r>
    <n v="1919"/>
    <s v="CA-2012-123673"/>
    <x v="1"/>
    <x v="628"/>
    <d v="2012-11-01T00:00:00"/>
    <s v="Second Class"/>
    <s v="CH-12070"/>
    <s v="Cathy Hwang"/>
    <x v="2"/>
    <s v="United States"/>
    <x v="66"/>
    <x v="12"/>
    <n v="48227"/>
    <x v="2"/>
    <s v="TEC-PH-10001809"/>
    <x v="2"/>
    <x v="7"/>
    <s v="Panasonic KX T7736-B Digital phone"/>
    <n v="299.89999999999998"/>
    <n v="2"/>
    <n v="0"/>
    <n v="74.974999999999994"/>
    <n v="0.25"/>
  </r>
  <r>
    <n v="1920"/>
    <s v="US-2014-111423"/>
    <x v="3"/>
    <x v="629"/>
    <d v="2014-08-20T00:00:00"/>
    <s v="First Class"/>
    <s v="EH-13765"/>
    <s v="Edward Hooks"/>
    <x v="1"/>
    <s v="United States"/>
    <x v="232"/>
    <x v="15"/>
    <n v="13601"/>
    <x v="3"/>
    <s v="OFF-BI-10003091"/>
    <x v="1"/>
    <x v="8"/>
    <s v="GBC DocuBind TL200 Manual Binding Machine"/>
    <n v="895.92"/>
    <n v="5"/>
    <n v="0.2"/>
    <n v="302.37299999999993"/>
    <n v="0.33749999999999997"/>
  </r>
  <r>
    <n v="1921"/>
    <s v="US-2014-111423"/>
    <x v="3"/>
    <x v="629"/>
    <d v="2014-08-20T00:00:00"/>
    <s v="First Class"/>
    <s v="EH-13765"/>
    <s v="Edward Hooks"/>
    <x v="1"/>
    <s v="United States"/>
    <x v="232"/>
    <x v="15"/>
    <n v="13601"/>
    <x v="3"/>
    <s v="FUR-CH-10003981"/>
    <x v="0"/>
    <x v="1"/>
    <s v="Global Commerce Series Low-Back Swivel/Tilt Chairs"/>
    <n v="462.56400000000002"/>
    <n v="2"/>
    <n v="0.1"/>
    <n v="97.652399999999943"/>
    <n v="0.21111111111111097"/>
  </r>
  <r>
    <n v="1922"/>
    <s v="CA-2012-125178"/>
    <x v="1"/>
    <x v="292"/>
    <d v="2012-10-09T00:00:00"/>
    <s v="Standard Class"/>
    <s v="MZ-17515"/>
    <s v="Mary Zewe"/>
    <x v="1"/>
    <s v="United States"/>
    <x v="265"/>
    <x v="9"/>
    <n v="19601"/>
    <x v="3"/>
    <s v="OFF-ST-10002562"/>
    <x v="1"/>
    <x v="4"/>
    <s v="Staples"/>
    <n v="15.008000000000003"/>
    <n v="2"/>
    <n v="0.2"/>
    <n v="1.5007999999999999"/>
    <n v="9.9999999999999978E-2"/>
  </r>
  <r>
    <n v="1923"/>
    <s v="CA-2013-156685"/>
    <x v="0"/>
    <x v="630"/>
    <d v="2013-07-11T00:00:00"/>
    <s v="Second Class"/>
    <s v="SC-20230"/>
    <s v="Scot Coram"/>
    <x v="1"/>
    <s v="United States"/>
    <x v="81"/>
    <x v="5"/>
    <n v="76017"/>
    <x v="2"/>
    <s v="TEC-PH-10004345"/>
    <x v="2"/>
    <x v="7"/>
    <s v="Cisco SPA 502G IP Phone"/>
    <n v="863.6400000000001"/>
    <n v="9"/>
    <n v="0.2"/>
    <n v="107.95499999999998"/>
    <n v="0.12499999999999997"/>
  </r>
  <r>
    <n v="1924"/>
    <s v="CA-2013-156685"/>
    <x v="0"/>
    <x v="630"/>
    <d v="2013-07-11T00:00:00"/>
    <s v="Second Class"/>
    <s v="SC-20230"/>
    <s v="Scot Coram"/>
    <x v="1"/>
    <s v="United States"/>
    <x v="81"/>
    <x v="5"/>
    <n v="76017"/>
    <x v="2"/>
    <s v="OFF-AR-10000588"/>
    <x v="1"/>
    <x v="6"/>
    <s v="Newell 345"/>
    <n v="47.616"/>
    <n v="3"/>
    <n v="0.2"/>
    <n v="3.571200000000001"/>
    <n v="7.5000000000000025E-2"/>
  </r>
  <r>
    <n v="1925"/>
    <s v="CA-2014-126865"/>
    <x v="3"/>
    <x v="256"/>
    <d v="2014-12-08T00:00:00"/>
    <s v="Second Class"/>
    <s v="NP-18325"/>
    <s v="Naresj Patel"/>
    <x v="0"/>
    <s v="United States"/>
    <x v="70"/>
    <x v="1"/>
    <n v="92024"/>
    <x v="1"/>
    <s v="OFF-PA-10003039"/>
    <x v="1"/>
    <x v="10"/>
    <s v="Xerox 1960"/>
    <n v="92.94"/>
    <n v="3"/>
    <n v="0"/>
    <n v="41.822999999999993"/>
    <n v="0.44999999999999996"/>
  </r>
  <r>
    <n v="1926"/>
    <s v="CA-2014-102834"/>
    <x v="3"/>
    <x v="631"/>
    <d v="2014-03-14T00:00:00"/>
    <s v="Standard Class"/>
    <s v="LW-16990"/>
    <s v="Lindsay Williams"/>
    <x v="1"/>
    <s v="United States"/>
    <x v="8"/>
    <x v="1"/>
    <n v="94110"/>
    <x v="1"/>
    <s v="TEC-AC-10001908"/>
    <x v="2"/>
    <x v="11"/>
    <s v="Logitech Wireless Headset h800"/>
    <n v="199.98"/>
    <n v="2"/>
    <n v="0"/>
    <n v="69.992999999999995"/>
    <n v="0.35"/>
  </r>
  <r>
    <n v="1927"/>
    <s v="US-2013-139710"/>
    <x v="0"/>
    <x v="632"/>
    <d v="2013-06-16T00:00:00"/>
    <s v="Standard Class"/>
    <s v="GM-14680"/>
    <s v="Greg Matthias"/>
    <x v="0"/>
    <s v="United States"/>
    <x v="1"/>
    <x v="1"/>
    <n v="90045"/>
    <x v="1"/>
    <s v="TEC-PH-10001198"/>
    <x v="2"/>
    <x v="7"/>
    <s v="Avaya 4621SW VoIP phone"/>
    <n v="177.48000000000002"/>
    <n v="3"/>
    <n v="0.2"/>
    <n v="19.966499999999982"/>
    <n v="0.11249999999999989"/>
  </r>
  <r>
    <n v="1928"/>
    <s v="CA-2014-121538"/>
    <x v="3"/>
    <x v="354"/>
    <d v="2014-12-02T00:00:00"/>
    <s v="First Class"/>
    <s v="RH-19495"/>
    <s v="Rick Hansen"/>
    <x v="0"/>
    <s v="United States"/>
    <x v="60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n v="0.35"/>
  </r>
  <r>
    <n v="1929"/>
    <s v="US-2014-101539"/>
    <x v="3"/>
    <x v="633"/>
    <d v="2014-03-19T00:00:00"/>
    <s v="Second Class"/>
    <s v="VM-21685"/>
    <s v="Valerie Mitchum"/>
    <x v="2"/>
    <s v="United States"/>
    <x v="4"/>
    <x v="4"/>
    <n v="98105"/>
    <x v="1"/>
    <s v="OFF-PA-10001972"/>
    <x v="1"/>
    <x v="10"/>
    <s v="Xerox 214"/>
    <n v="6.48"/>
    <n v="1"/>
    <n v="0"/>
    <n v="3.1104000000000003"/>
    <n v="0.48000000000000004"/>
  </r>
  <r>
    <n v="1930"/>
    <s v="US-2014-101539"/>
    <x v="3"/>
    <x v="633"/>
    <d v="2014-03-19T00:00:00"/>
    <s v="Second Class"/>
    <s v="VM-21685"/>
    <s v="Valerie Mitchum"/>
    <x v="2"/>
    <s v="United States"/>
    <x v="4"/>
    <x v="4"/>
    <n v="98105"/>
    <x v="1"/>
    <s v="OFF-ST-10004180"/>
    <x v="1"/>
    <x v="4"/>
    <s v="Safco Commercial Shelving"/>
    <n v="46.51"/>
    <n v="1"/>
    <n v="0"/>
    <n v="1.8603999999999985"/>
    <n v="3.9999999999999966E-2"/>
  </r>
  <r>
    <n v="1931"/>
    <s v="US-2014-101539"/>
    <x v="3"/>
    <x v="633"/>
    <d v="2014-03-19T00:00:00"/>
    <s v="Second Class"/>
    <s v="VM-21685"/>
    <s v="Valerie Mitchum"/>
    <x v="2"/>
    <s v="United States"/>
    <x v="4"/>
    <x v="4"/>
    <n v="98105"/>
    <x v="1"/>
    <s v="TEC-PH-10004165"/>
    <x v="2"/>
    <x v="7"/>
    <s v="Mitel MiVoice 5330e IP Phone"/>
    <n v="659.97600000000011"/>
    <n v="3"/>
    <n v="0.2"/>
    <n v="49.498199999999969"/>
    <n v="7.4999999999999942E-2"/>
  </r>
  <r>
    <n v="1932"/>
    <s v="CA-2013-152121"/>
    <x v="0"/>
    <x v="581"/>
    <d v="2013-11-30T00:00:00"/>
    <s v="Second Class"/>
    <s v="CC-12670"/>
    <s v="Craig Carreira"/>
    <x v="0"/>
    <s v="United States"/>
    <x v="48"/>
    <x v="16"/>
    <n v="85254"/>
    <x v="1"/>
    <s v="TEC-PH-10002483"/>
    <x v="2"/>
    <x v="7"/>
    <s v="Motorola Moto X"/>
    <n v="271.99200000000002"/>
    <n v="1"/>
    <n v="0.2"/>
    <n v="23.799300000000002"/>
    <n v="8.7500000000000008E-2"/>
  </r>
  <r>
    <n v="1933"/>
    <s v="CA-2014-161200"/>
    <x v="3"/>
    <x v="634"/>
    <d v="2014-08-11T00:00:00"/>
    <s v="Second Class"/>
    <s v="SV-20365"/>
    <s v="Seth Vernon"/>
    <x v="0"/>
    <s v="United States"/>
    <x v="240"/>
    <x v="28"/>
    <n v="70506"/>
    <x v="0"/>
    <s v="FUR-BO-10000468"/>
    <x v="0"/>
    <x v="0"/>
    <s v="O'Sullivan 2-Shelf Heavy-Duty Bookcases"/>
    <n v="145.74"/>
    <n v="3"/>
    <n v="0"/>
    <n v="23.318400000000011"/>
    <n v="0.16000000000000006"/>
  </r>
  <r>
    <n v="1934"/>
    <s v="CA-2014-161200"/>
    <x v="3"/>
    <x v="634"/>
    <d v="2014-08-11T00:00:00"/>
    <s v="Second Class"/>
    <s v="SV-20365"/>
    <s v="Seth Vernon"/>
    <x v="0"/>
    <s v="United States"/>
    <x v="240"/>
    <x v="28"/>
    <n v="70506"/>
    <x v="0"/>
    <s v="FUR-FU-10001706"/>
    <x v="0"/>
    <x v="5"/>
    <s v="Longer-Life Soft White Bulbs"/>
    <n v="15.4"/>
    <n v="5"/>
    <n v="0"/>
    <n v="7.3919999999999995"/>
    <n v="0.47999999999999993"/>
  </r>
  <r>
    <n v="1935"/>
    <s v="CA-2014-101245"/>
    <x v="3"/>
    <x v="344"/>
    <d v="2014-12-04T00:00:00"/>
    <s v="Standard Class"/>
    <s v="LW-16990"/>
    <s v="Lindsay Williams"/>
    <x v="1"/>
    <s v="United States"/>
    <x v="8"/>
    <x v="1"/>
    <n v="94109"/>
    <x v="1"/>
    <s v="OFF-PA-10003129"/>
    <x v="1"/>
    <x v="10"/>
    <s v="Tops White Computer Printout Paper"/>
    <n v="244.54999999999998"/>
    <n v="5"/>
    <n v="0"/>
    <n v="114.93849999999998"/>
    <n v="0.46999999999999992"/>
  </r>
  <r>
    <n v="1936"/>
    <s v="CA-2014-101245"/>
    <x v="3"/>
    <x v="344"/>
    <d v="2014-12-04T00:00:00"/>
    <s v="Standard Class"/>
    <s v="LW-16990"/>
    <s v="Lindsay Williams"/>
    <x v="1"/>
    <s v="United States"/>
    <x v="8"/>
    <x v="1"/>
    <n v="94109"/>
    <x v="1"/>
    <s v="TEC-AC-10001284"/>
    <x v="2"/>
    <x v="11"/>
    <s v="Enermax Briskie RF Wireless Keyboard and Mouse Combo"/>
    <n v="166.16"/>
    <n v="8"/>
    <n v="0"/>
    <n v="59.817599999999999"/>
    <n v="0.36"/>
  </r>
  <r>
    <n v="1937"/>
    <s v="CA-2012-141768"/>
    <x v="1"/>
    <x v="442"/>
    <d v="2012-05-27T00:00:00"/>
    <s v="Second Class"/>
    <s v="NP-18685"/>
    <s v="Nora Pelletier"/>
    <x v="2"/>
    <s v="United States"/>
    <x v="8"/>
    <x v="1"/>
    <n v="94109"/>
    <x v="1"/>
    <s v="FUR-FU-10002268"/>
    <x v="0"/>
    <x v="5"/>
    <s v="Ultra Door Push Plate"/>
    <n v="14.73"/>
    <n v="3"/>
    <n v="0"/>
    <n v="4.8608999999999991"/>
    <n v="0.3299999999999999"/>
  </r>
  <r>
    <n v="1938"/>
    <s v="CA-2013-112109"/>
    <x v="0"/>
    <x v="630"/>
    <d v="2013-07-13T00:00:00"/>
    <s v="Standard Class"/>
    <s v="JE-15715"/>
    <s v="Joe Elijah"/>
    <x v="0"/>
    <s v="United States"/>
    <x v="266"/>
    <x v="22"/>
    <n v="80020"/>
    <x v="1"/>
    <s v="OFF-BI-10002082"/>
    <x v="1"/>
    <x v="8"/>
    <s v="GBC Twin Loop Wire Binding Elements"/>
    <n v="19.968000000000004"/>
    <n v="2"/>
    <n v="0.7"/>
    <n v="-13.311999999999998"/>
    <n v="-0.66666666666666641"/>
  </r>
  <r>
    <n v="1939"/>
    <s v="CA-2013-112109"/>
    <x v="0"/>
    <x v="630"/>
    <d v="2013-07-13T00:00:00"/>
    <s v="Standard Class"/>
    <s v="JE-15715"/>
    <s v="Joe Elijah"/>
    <x v="0"/>
    <s v="United States"/>
    <x v="266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n v="-3.7500000000000144E-2"/>
  </r>
  <r>
    <n v="1940"/>
    <s v="CA-2013-112109"/>
    <x v="0"/>
    <x v="630"/>
    <d v="2013-07-13T00:00:00"/>
    <s v="Standard Class"/>
    <s v="JE-15715"/>
    <s v="Joe Elijah"/>
    <x v="0"/>
    <s v="United States"/>
    <x v="266"/>
    <x v="22"/>
    <n v="80020"/>
    <x v="1"/>
    <s v="OFF-BI-10001634"/>
    <x v="1"/>
    <x v="8"/>
    <s v="Wilson Jones Active Use Binders"/>
    <n v="8.7360000000000024"/>
    <n v="4"/>
    <n v="0.7"/>
    <n v="-6.1151999999999997"/>
    <n v="-0.69999999999999973"/>
  </r>
  <r>
    <n v="1941"/>
    <s v="CA-2013-112109"/>
    <x v="0"/>
    <x v="630"/>
    <d v="2013-07-13T00:00:00"/>
    <s v="Standard Class"/>
    <s v="JE-15715"/>
    <s v="Joe Elijah"/>
    <x v="0"/>
    <s v="United States"/>
    <x v="266"/>
    <x v="22"/>
    <n v="80020"/>
    <x v="1"/>
    <s v="FUR-CH-10004287"/>
    <x v="0"/>
    <x v="1"/>
    <s v="SAFCO Arco Folding Chair"/>
    <n v="662.88"/>
    <n v="3"/>
    <n v="0.2"/>
    <n v="74.573999999999955"/>
    <n v="0.11249999999999993"/>
  </r>
  <r>
    <n v="1942"/>
    <s v="CA-2014-144064"/>
    <x v="3"/>
    <x v="635"/>
    <d v="2014-09-02T00:00:00"/>
    <s v="First Class"/>
    <s v="CP-12085"/>
    <s v="Cathy Prescott"/>
    <x v="1"/>
    <s v="United States"/>
    <x v="94"/>
    <x v="10"/>
    <n v="62301"/>
    <x v="2"/>
    <s v="OFF-LA-10004544"/>
    <x v="1"/>
    <x v="2"/>
    <s v="Avery 505"/>
    <n v="47.360000000000007"/>
    <n v="4"/>
    <n v="0.2"/>
    <n v="17.759999999999998"/>
    <n v="0.37499999999999989"/>
  </r>
  <r>
    <n v="1943"/>
    <s v="CA-2014-144064"/>
    <x v="3"/>
    <x v="635"/>
    <d v="2014-09-02T00:00:00"/>
    <s v="First Class"/>
    <s v="CP-12085"/>
    <s v="Cathy Prescott"/>
    <x v="1"/>
    <s v="United States"/>
    <x v="94"/>
    <x v="10"/>
    <n v="62301"/>
    <x v="2"/>
    <s v="OFF-ST-10004507"/>
    <x v="1"/>
    <x v="4"/>
    <s v="Advantus Rolling Storage Box"/>
    <n v="27.439999999999998"/>
    <n v="2"/>
    <n v="0.2"/>
    <n v="2.4009999999999998"/>
    <n v="8.7499999999999994E-2"/>
  </r>
  <r>
    <n v="1944"/>
    <s v="CA-2014-144064"/>
    <x v="3"/>
    <x v="635"/>
    <d v="2014-09-02T00:00:00"/>
    <s v="First Class"/>
    <s v="CP-12085"/>
    <s v="Cathy Prescott"/>
    <x v="1"/>
    <s v="United States"/>
    <x v="94"/>
    <x v="10"/>
    <n v="62301"/>
    <x v="2"/>
    <s v="OFF-BI-10002012"/>
    <x v="1"/>
    <x v="8"/>
    <s v="Wilson Jones Easy Flow II Sheet Lifters"/>
    <n v="3.2399999999999993"/>
    <n v="9"/>
    <n v="0.8"/>
    <n v="-5.1840000000000011"/>
    <n v="-1.6000000000000008"/>
  </r>
  <r>
    <n v="1945"/>
    <s v="CA-2013-108581"/>
    <x v="0"/>
    <x v="23"/>
    <d v="2013-06-27T00:00:00"/>
    <s v="Standard Class"/>
    <s v="EA-14035"/>
    <s v="Erin Ashbrook"/>
    <x v="1"/>
    <s v="United States"/>
    <x v="238"/>
    <x v="5"/>
    <n v="75007"/>
    <x v="2"/>
    <s v="TEC-AC-10001109"/>
    <x v="2"/>
    <x v="11"/>
    <s v="Logitech Trackman Marble Mouse"/>
    <n v="95.968000000000004"/>
    <n v="4"/>
    <n v="0.2"/>
    <n v="26.391200000000001"/>
    <n v="0.27500000000000002"/>
  </r>
  <r>
    <n v="1946"/>
    <s v="CA-2013-108581"/>
    <x v="0"/>
    <x v="23"/>
    <d v="2013-06-27T00:00:00"/>
    <s v="Standard Class"/>
    <s v="EA-14035"/>
    <s v="Erin Ashbrook"/>
    <x v="1"/>
    <s v="United States"/>
    <x v="238"/>
    <x v="5"/>
    <n v="75007"/>
    <x v="2"/>
    <s v="OFF-PA-10000809"/>
    <x v="1"/>
    <x v="10"/>
    <s v="Xerox 206"/>
    <n v="10.368000000000002"/>
    <n v="2"/>
    <n v="0.2"/>
    <n v="3.6288"/>
    <n v="0.34999999999999992"/>
  </r>
  <r>
    <n v="1947"/>
    <s v="CA-2014-157987"/>
    <x v="3"/>
    <x v="264"/>
    <d v="2014-09-07T00:00:00"/>
    <s v="Standard Class"/>
    <s v="AC-10615"/>
    <s v="Ann Chong"/>
    <x v="1"/>
    <s v="United States"/>
    <x v="20"/>
    <x v="15"/>
    <n v="10009"/>
    <x v="3"/>
    <s v="OFF-AR-10000658"/>
    <x v="1"/>
    <x v="6"/>
    <s v="Newell 324"/>
    <n v="23.1"/>
    <n v="2"/>
    <n v="0"/>
    <n v="6.468"/>
    <n v="0.27999999999999997"/>
  </r>
  <r>
    <n v="1948"/>
    <s v="CA-2014-157987"/>
    <x v="3"/>
    <x v="264"/>
    <d v="2014-09-07T00:00:00"/>
    <s v="Standard Class"/>
    <s v="AC-10615"/>
    <s v="Ann Chong"/>
    <x v="1"/>
    <s v="United States"/>
    <x v="20"/>
    <x v="15"/>
    <n v="10009"/>
    <x v="3"/>
    <s v="FUR-FU-10001196"/>
    <x v="0"/>
    <x v="5"/>
    <s v="DAX Cubicle Frames - 8x10"/>
    <n v="11.54"/>
    <n v="2"/>
    <n v="0"/>
    <n v="3.4619999999999997"/>
    <n v="0.3"/>
  </r>
  <r>
    <n v="1949"/>
    <s v="CA-2014-157987"/>
    <x v="3"/>
    <x v="264"/>
    <d v="2014-09-07T00:00:00"/>
    <s v="Standard Class"/>
    <s v="AC-10615"/>
    <s v="Ann Chong"/>
    <x v="1"/>
    <s v="United States"/>
    <x v="20"/>
    <x v="15"/>
    <n v="10009"/>
    <x v="3"/>
    <s v="FUR-TA-10001889"/>
    <x v="0"/>
    <x v="3"/>
    <s v="Bush Advantage Collection Racetrack Conference Table"/>
    <n v="254.52599999999998"/>
    <n v="1"/>
    <n v="0.4"/>
    <n v="-93.3262"/>
    <n v="-0.3666666666666667"/>
  </r>
  <r>
    <n v="1950"/>
    <s v="CA-2014-157987"/>
    <x v="3"/>
    <x v="264"/>
    <d v="2014-09-07T00:00:00"/>
    <s v="Standard Class"/>
    <s v="AC-10615"/>
    <s v="Ann Chong"/>
    <x v="1"/>
    <s v="United States"/>
    <x v="20"/>
    <x v="15"/>
    <n v="10009"/>
    <x v="3"/>
    <s v="OFF-AP-10000358"/>
    <x v="1"/>
    <x v="9"/>
    <s v="Fellowes Basic Home/Office Series Surge Protectors"/>
    <n v="12.98"/>
    <n v="1"/>
    <n v="0"/>
    <n v="3.7641999999999989"/>
    <n v="0.28999999999999992"/>
  </r>
  <r>
    <n v="1951"/>
    <s v="CA-2014-157987"/>
    <x v="3"/>
    <x v="264"/>
    <d v="2014-09-07T00:00:00"/>
    <s v="Standard Class"/>
    <s v="AC-10615"/>
    <s v="Ann Chong"/>
    <x v="1"/>
    <s v="United States"/>
    <x v="20"/>
    <x v="15"/>
    <n v="10009"/>
    <x v="3"/>
    <s v="OFF-BI-10004970"/>
    <x v="1"/>
    <x v="8"/>
    <s v="ACCOHIDE 3-Ring Binder, Blue, 1&quot;"/>
    <n v="26.432000000000002"/>
    <n v="8"/>
    <n v="0.2"/>
    <n v="8.9207999999999998"/>
    <n v="0.33749999999999997"/>
  </r>
  <r>
    <n v="1952"/>
    <s v="CA-2014-157987"/>
    <x v="3"/>
    <x v="264"/>
    <d v="2014-09-07T00:00:00"/>
    <s v="Standard Class"/>
    <s v="AC-10615"/>
    <s v="Ann Chong"/>
    <x v="1"/>
    <s v="United States"/>
    <x v="20"/>
    <x v="15"/>
    <n v="10009"/>
    <x v="3"/>
    <s v="TEC-PH-10003885"/>
    <x v="2"/>
    <x v="7"/>
    <s v="Cisco SPA508G"/>
    <n v="197.96999999999997"/>
    <n v="3"/>
    <n v="0"/>
    <n v="57.41129999999999"/>
    <n v="0.28999999999999998"/>
  </r>
  <r>
    <n v="1953"/>
    <s v="CA-2014-157987"/>
    <x v="3"/>
    <x v="264"/>
    <d v="2014-09-07T00:00:00"/>
    <s v="Standard Class"/>
    <s v="AC-10615"/>
    <s v="Ann Chong"/>
    <x v="1"/>
    <s v="United States"/>
    <x v="20"/>
    <x v="15"/>
    <n v="10009"/>
    <x v="3"/>
    <s v="OFF-LA-10001641"/>
    <x v="1"/>
    <x v="2"/>
    <s v="Avery 518"/>
    <n v="18.899999999999999"/>
    <n v="6"/>
    <n v="0"/>
    <n v="9.0719999999999992"/>
    <n v="0.48"/>
  </r>
  <r>
    <n v="1954"/>
    <s v="CA-2014-157987"/>
    <x v="3"/>
    <x v="264"/>
    <d v="2014-09-07T00:00:00"/>
    <s v="Standard Class"/>
    <s v="AC-10615"/>
    <s v="Ann Chong"/>
    <x v="1"/>
    <s v="United States"/>
    <x v="20"/>
    <x v="15"/>
    <n v="10009"/>
    <x v="3"/>
    <s v="FUR-CH-10003379"/>
    <x v="0"/>
    <x v="1"/>
    <s v="Global Commerce Series High-Back Swivel/Tilt Chairs"/>
    <n v="1282.4100000000001"/>
    <n v="5"/>
    <n v="0.1"/>
    <n v="213.73500000000001"/>
    <n v="0.16666666666666666"/>
  </r>
  <r>
    <n v="1955"/>
    <s v="CA-2014-157987"/>
    <x v="3"/>
    <x v="264"/>
    <d v="2014-09-07T00:00:00"/>
    <s v="Standard Class"/>
    <s v="AC-10615"/>
    <s v="Ann Chong"/>
    <x v="1"/>
    <s v="United States"/>
    <x v="20"/>
    <x v="15"/>
    <n v="10009"/>
    <x v="3"/>
    <s v="OFF-AR-10004582"/>
    <x v="1"/>
    <x v="6"/>
    <s v="BIC Brite Liner Grip Highlighters"/>
    <n v="4.92"/>
    <n v="3"/>
    <n v="0"/>
    <n v="2.2139999999999995"/>
    <n v="0.4499999999999999"/>
  </r>
  <r>
    <n v="1956"/>
    <s v="CA-2014-157987"/>
    <x v="3"/>
    <x v="264"/>
    <d v="2014-09-07T00:00:00"/>
    <s v="Standard Class"/>
    <s v="AC-10615"/>
    <s v="Ann Chong"/>
    <x v="1"/>
    <s v="United States"/>
    <x v="20"/>
    <x v="15"/>
    <n v="10009"/>
    <x v="3"/>
    <s v="TEC-AC-10002842"/>
    <x v="2"/>
    <x v="11"/>
    <s v="WD My Passport Ultra 2TB Portable External Hard Drive"/>
    <n v="238"/>
    <n v="2"/>
    <n v="0"/>
    <n v="38.080000000000013"/>
    <n v="0.16000000000000006"/>
  </r>
  <r>
    <n v="1957"/>
    <s v="CA-2014-157987"/>
    <x v="3"/>
    <x v="264"/>
    <d v="2014-09-07T00:00:00"/>
    <s v="Standard Class"/>
    <s v="AC-10615"/>
    <s v="Ann Chong"/>
    <x v="1"/>
    <s v="United States"/>
    <x v="20"/>
    <x v="15"/>
    <n v="10009"/>
    <x v="3"/>
    <s v="TEC-AC-10000109"/>
    <x v="2"/>
    <x v="11"/>
    <s v="Sony Micro Vault Click 16 GB USB 2.0 Flash Drive"/>
    <n v="167.97"/>
    <n v="3"/>
    <n v="0"/>
    <n v="40.31280000000001"/>
    <n v="0.24000000000000007"/>
  </r>
  <r>
    <n v="1958"/>
    <s v="CA-2014-157987"/>
    <x v="3"/>
    <x v="264"/>
    <d v="2014-09-07T00:00:00"/>
    <s v="Standard Class"/>
    <s v="AC-10615"/>
    <s v="Ann Chong"/>
    <x v="1"/>
    <s v="United States"/>
    <x v="20"/>
    <x v="15"/>
    <n v="10009"/>
    <x v="3"/>
    <s v="OFF-PA-10003893"/>
    <x v="1"/>
    <x v="10"/>
    <s v="Xerox 1962"/>
    <n v="17.12"/>
    <n v="4"/>
    <n v="0"/>
    <n v="7.7039999999999988"/>
    <n v="0.4499999999999999"/>
  </r>
  <r>
    <n v="1959"/>
    <s v="CA-2014-110905"/>
    <x v="3"/>
    <x v="18"/>
    <d v="2014-09-16T00:00:00"/>
    <s v="Second Class"/>
    <s v="RW-19690"/>
    <s v="Robert Waldorf"/>
    <x v="0"/>
    <s v="United States"/>
    <x v="24"/>
    <x v="25"/>
    <n v="65807"/>
    <x v="2"/>
    <s v="OFF-BI-10003669"/>
    <x v="1"/>
    <x v="8"/>
    <s v="3M Organizer Strips"/>
    <n v="16.200000000000003"/>
    <n v="3"/>
    <n v="0"/>
    <n v="7.7759999999999998"/>
    <n v="0.47999999999999993"/>
  </r>
  <r>
    <n v="1960"/>
    <s v="CA-2014-110905"/>
    <x v="3"/>
    <x v="18"/>
    <d v="2014-09-16T00:00:00"/>
    <s v="Second Class"/>
    <s v="RW-19690"/>
    <s v="Robert Waldorf"/>
    <x v="0"/>
    <s v="United States"/>
    <x v="24"/>
    <x v="25"/>
    <n v="65807"/>
    <x v="2"/>
    <s v="OFF-AP-10004785"/>
    <x v="1"/>
    <x v="9"/>
    <s v="Holmes Replacement Filter for HEPA Air Cleaner, Medium Room"/>
    <n v="33.99"/>
    <n v="3"/>
    <n v="0"/>
    <n v="14.615700000000004"/>
    <n v="0.4300000000000001"/>
  </r>
  <r>
    <n v="1961"/>
    <s v="CA-2014-110905"/>
    <x v="3"/>
    <x v="18"/>
    <d v="2014-09-16T00:00:00"/>
    <s v="Second Class"/>
    <s v="RW-19690"/>
    <s v="Robert Waldorf"/>
    <x v="0"/>
    <s v="United States"/>
    <x v="24"/>
    <x v="25"/>
    <n v="65807"/>
    <x v="2"/>
    <s v="TEC-AC-10003023"/>
    <x v="2"/>
    <x v="11"/>
    <s v="Logitech G105 Gaming Keyboard"/>
    <n v="296.84999999999997"/>
    <n v="5"/>
    <n v="0"/>
    <n v="53.432999999999993"/>
    <n v="0.18"/>
  </r>
  <r>
    <n v="1962"/>
    <s v="CA-2014-110905"/>
    <x v="3"/>
    <x v="18"/>
    <d v="2014-09-16T00:00:00"/>
    <s v="Second Class"/>
    <s v="RW-19690"/>
    <s v="Robert Waldorf"/>
    <x v="0"/>
    <s v="United States"/>
    <x v="24"/>
    <x v="25"/>
    <n v="65807"/>
    <x v="2"/>
    <s v="TEC-AC-10002217"/>
    <x v="2"/>
    <x v="11"/>
    <s v="Imation Clip USB flash drive - 8 GB"/>
    <n v="112.80000000000001"/>
    <n v="6"/>
    <n v="0"/>
    <n v="6.7680000000000007"/>
    <n v="0.06"/>
  </r>
  <r>
    <n v="1963"/>
    <s v="CA-2014-110905"/>
    <x v="3"/>
    <x v="18"/>
    <d v="2014-09-16T00:00:00"/>
    <s v="Second Class"/>
    <s v="RW-19690"/>
    <s v="Robert Waldorf"/>
    <x v="0"/>
    <s v="United States"/>
    <x v="24"/>
    <x v="25"/>
    <n v="65807"/>
    <x v="2"/>
    <s v="OFF-BI-10002954"/>
    <x v="1"/>
    <x v="8"/>
    <s v="Newell 3-Hole Punched Plastic Slotted Magazine Holders for Binders"/>
    <n v="13.71"/>
    <n v="3"/>
    <n v="0"/>
    <n v="6.5808"/>
    <n v="0.48"/>
  </r>
  <r>
    <n v="1964"/>
    <s v="CA-2014-110905"/>
    <x v="3"/>
    <x v="18"/>
    <d v="2014-09-16T00:00:00"/>
    <s v="Second Class"/>
    <s v="RW-19690"/>
    <s v="Robert Waldorf"/>
    <x v="0"/>
    <s v="United States"/>
    <x v="24"/>
    <x v="25"/>
    <n v="65807"/>
    <x v="2"/>
    <s v="OFF-PA-10002586"/>
    <x v="1"/>
    <x v="10"/>
    <s v="Xerox 1970"/>
    <n v="24.900000000000002"/>
    <n v="5"/>
    <n v="0"/>
    <n v="11.703000000000001"/>
    <n v="0.47000000000000003"/>
  </r>
  <r>
    <n v="1965"/>
    <s v="CA-2014-110905"/>
    <x v="3"/>
    <x v="18"/>
    <d v="2014-09-16T00:00:00"/>
    <s v="Second Class"/>
    <s v="RW-19690"/>
    <s v="Robert Waldorf"/>
    <x v="0"/>
    <s v="United States"/>
    <x v="24"/>
    <x v="25"/>
    <n v="65807"/>
    <x v="2"/>
    <s v="OFF-ST-10000025"/>
    <x v="1"/>
    <x v="4"/>
    <s v="Fellowes Stor/Drawer Steel Plus Storage Drawers"/>
    <n v="286.29000000000002"/>
    <n v="3"/>
    <n v="0"/>
    <n v="17.177399999999977"/>
    <n v="5.9999999999999915E-2"/>
  </r>
  <r>
    <n v="1966"/>
    <s v="CA-2014-110905"/>
    <x v="3"/>
    <x v="18"/>
    <d v="2014-09-16T00:00:00"/>
    <s v="Second Class"/>
    <s v="RW-19690"/>
    <s v="Robert Waldorf"/>
    <x v="0"/>
    <s v="United States"/>
    <x v="24"/>
    <x v="25"/>
    <n v="65807"/>
    <x v="2"/>
    <s v="OFF-AP-10003281"/>
    <x v="1"/>
    <x v="9"/>
    <s v="Acco 6 Outlet Guardian Standard Surge Suppressor"/>
    <n v="24.18"/>
    <n v="2"/>
    <n v="0"/>
    <n v="7.2539999999999978"/>
    <n v="0.29999999999999993"/>
  </r>
  <r>
    <n v="1967"/>
    <s v="CA-2014-165841"/>
    <x v="3"/>
    <x v="202"/>
    <d v="2014-12-29T00:00:00"/>
    <s v="Standard Class"/>
    <s v="DB-13210"/>
    <s v="Dean Braden"/>
    <x v="0"/>
    <s v="United States"/>
    <x v="267"/>
    <x v="30"/>
    <n v="7501"/>
    <x v="3"/>
    <s v="TEC-PH-10002103"/>
    <x v="2"/>
    <x v="7"/>
    <s v="Jabra SPEAK 410"/>
    <n v="281.96999999999997"/>
    <n v="3"/>
    <n v="0"/>
    <n v="78.951599999999999"/>
    <n v="0.28000000000000003"/>
  </r>
  <r>
    <n v="1968"/>
    <s v="CA-2014-165841"/>
    <x v="3"/>
    <x v="202"/>
    <d v="2014-12-29T00:00:00"/>
    <s v="Standard Class"/>
    <s v="DB-13210"/>
    <s v="Dean Braden"/>
    <x v="0"/>
    <s v="United States"/>
    <x v="267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n v="0.28999999999999992"/>
  </r>
  <r>
    <n v="1969"/>
    <s v="CA-2014-165841"/>
    <x v="3"/>
    <x v="202"/>
    <d v="2014-12-29T00:00:00"/>
    <s v="Standard Class"/>
    <s v="DB-13210"/>
    <s v="Dean Braden"/>
    <x v="0"/>
    <s v="United States"/>
    <x v="267"/>
    <x v="30"/>
    <n v="7501"/>
    <x v="3"/>
    <s v="OFF-PA-10001144"/>
    <x v="1"/>
    <x v="10"/>
    <s v="Xerox 1913"/>
    <n v="166.44"/>
    <n v="3"/>
    <n v="0"/>
    <n v="79.891199999999998"/>
    <n v="0.48"/>
  </r>
  <r>
    <n v="1970"/>
    <s v="CA-2014-117485"/>
    <x v="3"/>
    <x v="397"/>
    <d v="2014-09-30T00:00:00"/>
    <s v="Standard Class"/>
    <s v="BD-11320"/>
    <s v="Bill Donatelli"/>
    <x v="0"/>
    <s v="United States"/>
    <x v="251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n v="0.35"/>
  </r>
  <r>
    <n v="1971"/>
    <s v="CA-2014-140242"/>
    <x v="3"/>
    <x v="636"/>
    <d v="2014-05-12T00:00:00"/>
    <s v="Standard Class"/>
    <s v="ML-17755"/>
    <s v="Max Ludwig"/>
    <x v="2"/>
    <s v="United States"/>
    <x v="22"/>
    <x v="10"/>
    <n v="60623"/>
    <x v="2"/>
    <s v="OFF-AR-10004752"/>
    <x v="1"/>
    <x v="6"/>
    <s v="Blackstonian Pencils"/>
    <n v="6.4080000000000004"/>
    <n v="3"/>
    <n v="0.2"/>
    <n v="0.64079999999999981"/>
    <n v="9.9999999999999964E-2"/>
  </r>
  <r>
    <n v="1972"/>
    <s v="CA-2014-140242"/>
    <x v="3"/>
    <x v="636"/>
    <d v="2014-05-12T00:00:00"/>
    <s v="Standard Class"/>
    <s v="ML-17755"/>
    <s v="Max Ludwig"/>
    <x v="2"/>
    <s v="United States"/>
    <x v="22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n v="0.18749999999999997"/>
  </r>
  <r>
    <n v="1973"/>
    <s v="CA-2011-148950"/>
    <x v="2"/>
    <x v="637"/>
    <d v="2011-12-19T00:00:00"/>
    <s v="Standard Class"/>
    <s v="JD-16015"/>
    <s v="Joy Daniels"/>
    <x v="0"/>
    <s v="United States"/>
    <x v="22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n v="-1.7000000000000006"/>
  </r>
  <r>
    <n v="1974"/>
    <s v="CA-2011-148950"/>
    <x v="2"/>
    <x v="637"/>
    <d v="2011-12-19T00:00:00"/>
    <s v="Standard Class"/>
    <s v="JD-16015"/>
    <s v="Joy Daniels"/>
    <x v="0"/>
    <s v="United States"/>
    <x v="22"/>
    <x v="10"/>
    <n v="60610"/>
    <x v="2"/>
    <s v="OFF-FA-10003059"/>
    <x v="1"/>
    <x v="13"/>
    <s v="Assorted Color Push Pins"/>
    <n v="2.8960000000000004"/>
    <n v="2"/>
    <n v="0.2"/>
    <n v="0.4705999999999998"/>
    <n v="0.16249999999999992"/>
  </r>
  <r>
    <n v="1975"/>
    <s v="CA-2011-148950"/>
    <x v="2"/>
    <x v="637"/>
    <d v="2011-12-19T00:00:00"/>
    <s v="Standard Class"/>
    <s v="JD-16015"/>
    <s v="Joy Daniels"/>
    <x v="0"/>
    <s v="United States"/>
    <x v="22"/>
    <x v="10"/>
    <n v="60610"/>
    <x v="2"/>
    <s v="TEC-AC-10002718"/>
    <x v="2"/>
    <x v="11"/>
    <s v="Belkin Standard 104 key USB Keyboard"/>
    <n v="35.016000000000005"/>
    <n v="3"/>
    <n v="0.2"/>
    <n v="-2.188500000000003"/>
    <n v="-6.2500000000000069E-2"/>
  </r>
  <r>
    <n v="1976"/>
    <s v="CA-2011-110408"/>
    <x v="2"/>
    <x v="638"/>
    <d v="2011-10-20T00:00:00"/>
    <s v="Second Class"/>
    <s v="AS-10225"/>
    <s v="Alan Schoenberger"/>
    <x v="1"/>
    <s v="United States"/>
    <x v="122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n v="3.9999999999999931E-2"/>
  </r>
  <r>
    <n v="1977"/>
    <s v="CA-2011-110408"/>
    <x v="2"/>
    <x v="638"/>
    <d v="2011-10-20T00:00:00"/>
    <s v="Second Class"/>
    <s v="AS-10225"/>
    <s v="Alan Schoenberger"/>
    <x v="1"/>
    <s v="United States"/>
    <x v="122"/>
    <x v="19"/>
    <n v="36116"/>
    <x v="0"/>
    <s v="TEC-PH-10002352"/>
    <x v="2"/>
    <x v="7"/>
    <s v="Avaya IP Phone 1140E VoIP phone"/>
    <n v="1394.95"/>
    <n v="5"/>
    <n v="0"/>
    <n v="362.68699999999995"/>
    <n v="0.25999999999999995"/>
  </r>
  <r>
    <n v="1978"/>
    <s v="CA-2011-110408"/>
    <x v="2"/>
    <x v="638"/>
    <d v="2011-10-20T00:00:00"/>
    <s v="Second Class"/>
    <s v="AS-10225"/>
    <s v="Alan Schoenberger"/>
    <x v="1"/>
    <s v="United States"/>
    <x v="122"/>
    <x v="19"/>
    <n v="36116"/>
    <x v="0"/>
    <s v="FUR-CH-10003774"/>
    <x v="0"/>
    <x v="1"/>
    <s v="Global Wood Trimmed Manager's Task Chair, Khaki"/>
    <n v="545.88"/>
    <n v="6"/>
    <n v="0"/>
    <n v="70.964399999999983"/>
    <n v="0.12999999999999998"/>
  </r>
  <r>
    <n v="1979"/>
    <s v="CA-2012-109939"/>
    <x v="1"/>
    <x v="412"/>
    <d v="2012-05-12T00:00:00"/>
    <s v="Standard Class"/>
    <s v="AA-10375"/>
    <s v="Allen Armold"/>
    <x v="0"/>
    <s v="United States"/>
    <x v="127"/>
    <x v="21"/>
    <n v="97301"/>
    <x v="1"/>
    <s v="OFF-AR-10000127"/>
    <x v="1"/>
    <x v="6"/>
    <s v="Newell 321"/>
    <n v="5.2480000000000002"/>
    <n v="2"/>
    <n v="0.2"/>
    <n v="0.59039999999999915"/>
    <n v="0.11249999999999984"/>
  </r>
  <r>
    <n v="1980"/>
    <s v="CA-2013-112669"/>
    <x v="0"/>
    <x v="167"/>
    <d v="2013-04-15T00:00:00"/>
    <s v="Same Day"/>
    <s v="KT-16465"/>
    <s v="Kean Takahito"/>
    <x v="0"/>
    <s v="United States"/>
    <x v="220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n v="0.11249999999999995"/>
  </r>
  <r>
    <n v="1981"/>
    <s v="CA-2013-112669"/>
    <x v="0"/>
    <x v="167"/>
    <d v="2013-04-15T00:00:00"/>
    <s v="Same Day"/>
    <s v="KT-16465"/>
    <s v="Kean Takahito"/>
    <x v="0"/>
    <s v="United States"/>
    <x v="220"/>
    <x v="16"/>
    <n v="85301"/>
    <x v="1"/>
    <s v="OFF-ST-10001228"/>
    <x v="1"/>
    <x v="4"/>
    <s v="Fellowes Personal Hanging Folder Files, Navy"/>
    <n v="42.975999999999999"/>
    <n v="4"/>
    <n v="0.2"/>
    <n v="4.2976000000000028"/>
    <n v="0.10000000000000006"/>
  </r>
  <r>
    <n v="1982"/>
    <s v="CA-2012-119592"/>
    <x v="1"/>
    <x v="639"/>
    <d v="2012-12-16T00:00:00"/>
    <s v="Second Class"/>
    <s v="MM-18280"/>
    <s v="Muhammed MacIntyre"/>
    <x v="1"/>
    <s v="United States"/>
    <x v="38"/>
    <x v="32"/>
    <n v="31907"/>
    <x v="0"/>
    <s v="OFF-BI-10004187"/>
    <x v="1"/>
    <x v="8"/>
    <s v="Staples"/>
    <n v="3.76"/>
    <n v="2"/>
    <n v="0"/>
    <n v="1.8047999999999997"/>
    <n v="0.48"/>
  </r>
  <r>
    <n v="1983"/>
    <s v="CA-2011-122749"/>
    <x v="2"/>
    <x v="640"/>
    <d v="2011-12-09T00:00:00"/>
    <s v="Standard Class"/>
    <s v="NG-18430"/>
    <s v="Nathan Gelder"/>
    <x v="0"/>
    <s v="United States"/>
    <x v="268"/>
    <x v="26"/>
    <n v="73120"/>
    <x v="2"/>
    <s v="TEC-PH-10003811"/>
    <x v="2"/>
    <x v="7"/>
    <s v="Jabra Supreme Plus Driver Edition Headset"/>
    <n v="479.96"/>
    <n v="4"/>
    <n v="0"/>
    <n v="134.3888"/>
    <n v="0.28000000000000003"/>
  </r>
  <r>
    <n v="1984"/>
    <s v="CA-2011-164721"/>
    <x v="2"/>
    <x v="641"/>
    <d v="2011-11-27T00:00:00"/>
    <s v="Second Class"/>
    <s v="LW-16825"/>
    <s v="Laurel Workman"/>
    <x v="1"/>
    <s v="United States"/>
    <x v="71"/>
    <x v="1"/>
    <n v="94513"/>
    <x v="1"/>
    <s v="OFF-AP-10000240"/>
    <x v="1"/>
    <x v="9"/>
    <s v="Belkin F9G930V10-GRY 9 Outlet Surge"/>
    <n v="320.88"/>
    <n v="6"/>
    <n v="0"/>
    <n v="93.055199999999957"/>
    <n v="0.28999999999999987"/>
  </r>
  <r>
    <n v="1985"/>
    <s v="CA-2011-164721"/>
    <x v="2"/>
    <x v="641"/>
    <d v="2011-11-27T00:00:00"/>
    <s v="Second Class"/>
    <s v="LW-16825"/>
    <s v="Laurel Workman"/>
    <x v="1"/>
    <s v="United States"/>
    <x v="71"/>
    <x v="1"/>
    <n v="94513"/>
    <x v="1"/>
    <s v="FUR-FU-10001940"/>
    <x v="0"/>
    <x v="5"/>
    <s v="Staples"/>
    <n v="23.88"/>
    <n v="3"/>
    <n v="0"/>
    <n v="10.507200000000001"/>
    <n v="0.44000000000000006"/>
  </r>
  <r>
    <n v="1986"/>
    <s v="CA-2011-164721"/>
    <x v="2"/>
    <x v="641"/>
    <d v="2011-11-27T00:00:00"/>
    <s v="Second Class"/>
    <s v="LW-16825"/>
    <s v="Laurel Workman"/>
    <x v="1"/>
    <s v="United States"/>
    <x v="71"/>
    <x v="1"/>
    <n v="94513"/>
    <x v="1"/>
    <s v="OFF-PA-10000575"/>
    <x v="1"/>
    <x v="10"/>
    <s v="Wirebound Message Books, Four 2 3/4 x 5 White Forms per Page"/>
    <n v="26.76"/>
    <n v="4"/>
    <n v="0"/>
    <n v="12.3096"/>
    <n v="0.45999999999999996"/>
  </r>
  <r>
    <n v="1987"/>
    <s v="CA-2013-147417"/>
    <x v="0"/>
    <x v="197"/>
    <d v="2013-07-28T00:00:00"/>
    <s v="First Class"/>
    <s v="CB-12415"/>
    <s v="Christy Brittain"/>
    <x v="0"/>
    <s v="United States"/>
    <x v="38"/>
    <x v="24"/>
    <n v="43229"/>
    <x v="3"/>
    <s v="TEC-CO-10001449"/>
    <x v="2"/>
    <x v="16"/>
    <s v="Hewlett Packard LaserJet 3310 Copier"/>
    <n v="1439.9759999999999"/>
    <n v="4"/>
    <n v="0.4"/>
    <n v="191.99680000000001"/>
    <n v="0.13333333333333336"/>
  </r>
  <r>
    <n v="1988"/>
    <s v="CA-2012-127509"/>
    <x v="1"/>
    <x v="529"/>
    <d v="2012-11-13T00:00:00"/>
    <s v="Standard Class"/>
    <s v="AS-10090"/>
    <s v="Adam Shillingsburg"/>
    <x v="0"/>
    <s v="United States"/>
    <x v="24"/>
    <x v="25"/>
    <n v="65807"/>
    <x v="2"/>
    <s v="OFF-BI-10002393"/>
    <x v="1"/>
    <x v="8"/>
    <s v="Binder Posts"/>
    <n v="17.22"/>
    <n v="3"/>
    <n v="0"/>
    <n v="7.9212000000000007"/>
    <n v="0.46000000000000008"/>
  </r>
  <r>
    <n v="1989"/>
    <s v="CA-2012-127509"/>
    <x v="1"/>
    <x v="529"/>
    <d v="2012-11-13T00:00:00"/>
    <s v="Standard Class"/>
    <s v="AS-10090"/>
    <s v="Adam Shillingsburg"/>
    <x v="0"/>
    <s v="United States"/>
    <x v="24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n v="0.20999999999999991"/>
  </r>
  <r>
    <n v="1990"/>
    <s v="CA-2012-127509"/>
    <x v="1"/>
    <x v="529"/>
    <d v="2012-11-13T00:00:00"/>
    <s v="Standard Class"/>
    <s v="AS-10090"/>
    <s v="Adam Shillingsburg"/>
    <x v="0"/>
    <s v="United States"/>
    <x v="24"/>
    <x v="25"/>
    <n v="65807"/>
    <x v="2"/>
    <s v="OFF-EN-10000781"/>
    <x v="1"/>
    <x v="12"/>
    <s v="#10- 4 1/8&quot; x 9 1/2&quot; Recycled Envelopes"/>
    <n v="26.22"/>
    <n v="3"/>
    <n v="0"/>
    <n v="12.323399999999999"/>
    <n v="0.47"/>
  </r>
  <r>
    <n v="1991"/>
    <s v="CA-2012-127509"/>
    <x v="1"/>
    <x v="529"/>
    <d v="2012-11-13T00:00:00"/>
    <s v="Standard Class"/>
    <s v="AS-10090"/>
    <s v="Adam Shillingsburg"/>
    <x v="0"/>
    <s v="United States"/>
    <x v="24"/>
    <x v="25"/>
    <n v="65807"/>
    <x v="2"/>
    <s v="OFF-PA-10002160"/>
    <x v="1"/>
    <x v="10"/>
    <s v="Xerox 1978"/>
    <n v="17.34"/>
    <n v="3"/>
    <n v="0"/>
    <n v="8.4966000000000008"/>
    <n v="0.49000000000000005"/>
  </r>
  <r>
    <n v="1992"/>
    <s v="CA-2014-111374"/>
    <x v="3"/>
    <x v="642"/>
    <d v="2014-03-01T00:00:00"/>
    <s v="Standard Class"/>
    <s v="CB-12415"/>
    <s v="Christy Brittain"/>
    <x v="0"/>
    <s v="United States"/>
    <x v="10"/>
    <x v="9"/>
    <n v="19134"/>
    <x v="3"/>
    <s v="OFF-BI-10004970"/>
    <x v="1"/>
    <x v="8"/>
    <s v="ACCOHIDE 3-Ring Binder, Blue, 1&quot;"/>
    <n v="4.9560000000000004"/>
    <n v="4"/>
    <n v="0.7"/>
    <n v="-3.7995999999999981"/>
    <n v="-0.76666666666666616"/>
  </r>
  <r>
    <n v="1993"/>
    <s v="CA-2014-133648"/>
    <x v="3"/>
    <x v="643"/>
    <d v="2014-07-03T00:00:00"/>
    <s v="Standard Class"/>
    <s v="ML-17755"/>
    <s v="Max Ludwig"/>
    <x v="2"/>
    <s v="United States"/>
    <x v="24"/>
    <x v="21"/>
    <n v="97477"/>
    <x v="1"/>
    <s v="OFF-LA-10003923"/>
    <x v="1"/>
    <x v="2"/>
    <s v="Alphabetical Labels for Top Tab Filing"/>
    <n v="71.040000000000006"/>
    <n v="6"/>
    <n v="0.2"/>
    <n v="26.640000000000004"/>
    <n v="0.375"/>
  </r>
  <r>
    <n v="1994"/>
    <s v="CA-2014-133648"/>
    <x v="3"/>
    <x v="643"/>
    <d v="2014-07-03T00:00:00"/>
    <s v="Standard Class"/>
    <s v="ML-17755"/>
    <s v="Max Ludwig"/>
    <x v="2"/>
    <s v="United States"/>
    <x v="24"/>
    <x v="21"/>
    <n v="97477"/>
    <x v="1"/>
    <s v="OFF-AR-10002257"/>
    <x v="1"/>
    <x v="6"/>
    <s v="Eldon Spacemaker Box, Quick-Snap Lid, Clear"/>
    <n v="5.3440000000000003"/>
    <n v="2"/>
    <n v="0.2"/>
    <n v="0.73479999999999923"/>
    <n v="0.13749999999999984"/>
  </r>
  <r>
    <n v="1995"/>
    <s v="CA-2014-133648"/>
    <x v="3"/>
    <x v="643"/>
    <d v="2014-07-03T00:00:00"/>
    <s v="Standard Class"/>
    <s v="ML-17755"/>
    <s v="Max Ludwig"/>
    <x v="2"/>
    <s v="United States"/>
    <x v="24"/>
    <x v="21"/>
    <n v="97477"/>
    <x v="1"/>
    <s v="OFF-FA-10004395"/>
    <x v="1"/>
    <x v="13"/>
    <s v="Plymouth Boxed Rubber Bands by Plymouth"/>
    <n v="11.304"/>
    <n v="3"/>
    <n v="0.2"/>
    <n v="-2.1194999999999999"/>
    <n v="-0.1875"/>
  </r>
  <r>
    <n v="1996"/>
    <s v="US-2014-147221"/>
    <x v="3"/>
    <x v="574"/>
    <d v="2014-12-05T00:00:00"/>
    <s v="Second Class"/>
    <s v="JS-16030"/>
    <s v="Joy Smith"/>
    <x v="0"/>
    <s v="United States"/>
    <x v="12"/>
    <x v="5"/>
    <n v="77036"/>
    <x v="2"/>
    <s v="OFF-AP-10002534"/>
    <x v="1"/>
    <x v="9"/>
    <s v="3.6 Cubic Foot Counter Height Office Refrigerator"/>
    <n v="294.61999999999995"/>
    <n v="5"/>
    <n v="0.8"/>
    <n v="-766.01199999999994"/>
    <n v="-2.6"/>
  </r>
  <r>
    <n v="1997"/>
    <s v="US-2014-147221"/>
    <x v="3"/>
    <x v="574"/>
    <d v="2014-12-05T00:00:00"/>
    <s v="Second Class"/>
    <s v="JS-16030"/>
    <s v="Joy Smith"/>
    <x v="0"/>
    <s v="United States"/>
    <x v="12"/>
    <x v="5"/>
    <n v="77036"/>
    <x v="2"/>
    <s v="FUR-FU-10004020"/>
    <x v="0"/>
    <x v="5"/>
    <s v="Advantus Panel Wall Acrylic Frame"/>
    <n v="8.7520000000000007"/>
    <n v="4"/>
    <n v="0.6"/>
    <n v="-3.719599999999998"/>
    <n v="-0.42499999999999977"/>
  </r>
  <r>
    <n v="1998"/>
    <s v="CA-2011-131905"/>
    <x v="2"/>
    <x v="644"/>
    <d v="2011-02-10T00:00:00"/>
    <s v="First Class"/>
    <s v="ND-18460"/>
    <s v="Neil Ducich"/>
    <x v="1"/>
    <s v="United States"/>
    <x v="269"/>
    <x v="17"/>
    <n v="23320"/>
    <x v="0"/>
    <s v="OFF-LA-10002787"/>
    <x v="1"/>
    <x v="2"/>
    <s v="Avery 480"/>
    <n v="15"/>
    <n v="4"/>
    <n v="0"/>
    <n v="7.1999999999999993"/>
    <n v="0.47999999999999993"/>
  </r>
  <r>
    <n v="1999"/>
    <s v="CA-2011-131905"/>
    <x v="2"/>
    <x v="644"/>
    <d v="2011-02-10T00:00:00"/>
    <s v="First Class"/>
    <s v="ND-18460"/>
    <s v="Neil Ducich"/>
    <x v="1"/>
    <s v="United States"/>
    <x v="269"/>
    <x v="17"/>
    <n v="23320"/>
    <x v="0"/>
    <s v="TEC-PH-10003645"/>
    <x v="2"/>
    <x v="7"/>
    <s v="Aastra 57i VoIP phone"/>
    <n v="161.61000000000001"/>
    <n v="1"/>
    <n v="0"/>
    <n v="42.018600000000006"/>
    <n v="0.26"/>
  </r>
  <r>
    <n v="2000"/>
    <s v="CA-2011-131905"/>
    <x v="2"/>
    <x v="644"/>
    <d v="2011-02-10T00:00:00"/>
    <s v="First Class"/>
    <s v="ND-18460"/>
    <s v="Neil Ducich"/>
    <x v="1"/>
    <s v="United States"/>
    <x v="269"/>
    <x v="17"/>
    <n v="23320"/>
    <x v="0"/>
    <s v="TEC-PH-10001615"/>
    <x v="2"/>
    <x v="7"/>
    <s v="AT&amp;T CL82213"/>
    <n v="144.94999999999999"/>
    <n v="5"/>
    <n v="0"/>
    <n v="42.035499999999985"/>
    <n v="0.28999999999999992"/>
  </r>
  <r>
    <n v="2001"/>
    <s v="CA-2014-166128"/>
    <x v="3"/>
    <x v="645"/>
    <d v="2014-04-19T00:00:00"/>
    <s v="Standard Class"/>
    <s v="LW-17215"/>
    <s v="Luke Weiss"/>
    <x v="0"/>
    <s v="United States"/>
    <x v="45"/>
    <x v="1"/>
    <n v="91104"/>
    <x v="1"/>
    <s v="TEC-AC-10001767"/>
    <x v="2"/>
    <x v="11"/>
    <s v="SanDisk Ultra 64 GB MicroSDHC Class 10 Memory Card"/>
    <n v="199.95000000000002"/>
    <n v="5"/>
    <n v="0"/>
    <n v="21.994499999999988"/>
    <n v="0.10999999999999993"/>
  </r>
  <r>
    <n v="2002"/>
    <s v="CA-2014-166128"/>
    <x v="3"/>
    <x v="645"/>
    <d v="2014-04-19T00:00:00"/>
    <s v="Standard Class"/>
    <s v="LW-17215"/>
    <s v="Luke Weiss"/>
    <x v="0"/>
    <s v="United States"/>
    <x v="45"/>
    <x v="1"/>
    <n v="91104"/>
    <x v="1"/>
    <s v="OFF-AR-10001221"/>
    <x v="1"/>
    <x v="6"/>
    <s v="Dixon Ticonderoga Erasable Colored Pencil Set, 12-Color"/>
    <n v="41.86"/>
    <n v="7"/>
    <n v="0"/>
    <n v="14.232399999999998"/>
    <n v="0.33999999999999997"/>
  </r>
  <r>
    <n v="2003"/>
    <s v="CA-2014-163510"/>
    <x v="3"/>
    <x v="53"/>
    <d v="2014-12-29T00:00:00"/>
    <s v="Second Class"/>
    <s v="JW-15955"/>
    <s v="Joni Wasserman"/>
    <x v="0"/>
    <s v="United States"/>
    <x v="103"/>
    <x v="0"/>
    <n v="40214"/>
    <x v="0"/>
    <s v="OFF-ST-10000563"/>
    <x v="1"/>
    <x v="4"/>
    <s v="Fellowes Bankers Box Stor/Drawer Steel Plus"/>
    <n v="95.94"/>
    <n v="3"/>
    <n v="0"/>
    <n v="9.5940000000000012"/>
    <n v="0.10000000000000002"/>
  </r>
  <r>
    <n v="2004"/>
    <s v="CA-2014-163510"/>
    <x v="3"/>
    <x v="53"/>
    <d v="2014-12-29T00:00:00"/>
    <s v="Second Class"/>
    <s v="JW-15955"/>
    <s v="Joni Wasserman"/>
    <x v="0"/>
    <s v="United States"/>
    <x v="103"/>
    <x v="0"/>
    <n v="40214"/>
    <x v="0"/>
    <s v="FUR-CH-10001146"/>
    <x v="0"/>
    <x v="1"/>
    <s v="Global Value Mid-Back Manager's Chair, Gray"/>
    <n v="304.45"/>
    <n v="5"/>
    <n v="0"/>
    <n v="76.112499999999983"/>
    <n v="0.24999999999999994"/>
  </r>
  <r>
    <n v="2005"/>
    <s v="US-2014-143028"/>
    <x v="3"/>
    <x v="645"/>
    <d v="2014-04-19T00:00:00"/>
    <s v="Standard Class"/>
    <s v="SC-20050"/>
    <s v="Sample Company A"/>
    <x v="2"/>
    <s v="United States"/>
    <x v="270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n v="-1.5000000000000002"/>
  </r>
  <r>
    <n v="2006"/>
    <s v="CA-2011-111150"/>
    <x v="2"/>
    <x v="520"/>
    <d v="2012-01-04T00:00:00"/>
    <s v="Standard Class"/>
    <s v="RW-19630"/>
    <s v="Rob Williams"/>
    <x v="1"/>
    <s v="United States"/>
    <x v="29"/>
    <x v="25"/>
    <n v="65203"/>
    <x v="2"/>
    <s v="OFF-AR-10000034"/>
    <x v="1"/>
    <x v="6"/>
    <s v="BIC Brite Liner Grip Highlighters, Assorted, 5/Pack"/>
    <n v="29.68"/>
    <n v="7"/>
    <n v="0"/>
    <n v="11.575199999999999"/>
    <n v="0.38999999999999996"/>
  </r>
  <r>
    <n v="2007"/>
    <s v="CA-2011-111150"/>
    <x v="2"/>
    <x v="520"/>
    <d v="2012-01-04T00:00:00"/>
    <s v="Standard Class"/>
    <s v="RW-19630"/>
    <s v="Rob Williams"/>
    <x v="1"/>
    <s v="United States"/>
    <x v="29"/>
    <x v="25"/>
    <n v="65203"/>
    <x v="2"/>
    <s v="TEC-AC-10000290"/>
    <x v="2"/>
    <x v="11"/>
    <s v="Sabrent 4-Port USB 2.0 Hub"/>
    <n v="47.53"/>
    <n v="7"/>
    <n v="0"/>
    <n v="16.160200000000003"/>
    <n v="0.34000000000000008"/>
  </r>
  <r>
    <n v="2008"/>
    <s v="CA-2014-165386"/>
    <x v="3"/>
    <x v="646"/>
    <d v="2014-08-05T00:00:00"/>
    <s v="First Class"/>
    <s v="CM-12190"/>
    <s v="Charlotte Melton"/>
    <x v="0"/>
    <s v="United States"/>
    <x v="22"/>
    <x v="10"/>
    <n v="60623"/>
    <x v="2"/>
    <s v="FUR-BO-10003034"/>
    <x v="0"/>
    <x v="0"/>
    <s v="O'Sullivan Elevations Bookcase, Cherry Finish"/>
    <n v="183.37199999999999"/>
    <n v="2"/>
    <n v="0.3"/>
    <n v="-36.674399999999991"/>
    <n v="-0.19999999999999996"/>
  </r>
  <r>
    <n v="2009"/>
    <s v="CA-2011-116407"/>
    <x v="2"/>
    <x v="647"/>
    <d v="2011-11-21T00:00:00"/>
    <s v="Standard Class"/>
    <s v="JF-15190"/>
    <s v="Jamie Frazer"/>
    <x v="0"/>
    <s v="United States"/>
    <x v="271"/>
    <x v="18"/>
    <n v="37604"/>
    <x v="0"/>
    <s v="OFF-AR-10001315"/>
    <x v="1"/>
    <x v="6"/>
    <s v="Newell 310"/>
    <n v="4.2240000000000002"/>
    <n v="3"/>
    <n v="0.2"/>
    <n v="0.47519999999999984"/>
    <n v="0.11249999999999996"/>
  </r>
  <r>
    <n v="2010"/>
    <s v="CA-2011-116407"/>
    <x v="2"/>
    <x v="647"/>
    <d v="2011-11-21T00:00:00"/>
    <s v="Standard Class"/>
    <s v="JF-15190"/>
    <s v="Jamie Frazer"/>
    <x v="0"/>
    <s v="United States"/>
    <x v="271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n v="8.7500000000000022E-2"/>
  </r>
  <r>
    <n v="2011"/>
    <s v="CA-2011-116407"/>
    <x v="2"/>
    <x v="647"/>
    <d v="2011-11-21T00:00:00"/>
    <s v="Standard Class"/>
    <s v="JF-15190"/>
    <s v="Jamie Frazer"/>
    <x v="0"/>
    <s v="United States"/>
    <x v="271"/>
    <x v="18"/>
    <n v="37604"/>
    <x v="0"/>
    <s v="OFF-PA-10002137"/>
    <x v="1"/>
    <x v="10"/>
    <s v="Southworth 100% Résumé Paper, 24lb."/>
    <n v="24.896000000000001"/>
    <n v="4"/>
    <n v="0.2"/>
    <n v="7.7799999999999976"/>
    <n v="0.31249999999999989"/>
  </r>
  <r>
    <n v="2012"/>
    <s v="CA-2012-155761"/>
    <x v="1"/>
    <x v="555"/>
    <d v="2012-12-11T00:00:00"/>
    <s v="Same Day"/>
    <s v="SC-20800"/>
    <s v="Stuart Calhoun"/>
    <x v="0"/>
    <s v="United States"/>
    <x v="12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n v="0.22500000000000001"/>
  </r>
  <r>
    <n v="2013"/>
    <s v="CA-2012-155761"/>
    <x v="1"/>
    <x v="555"/>
    <d v="2012-12-11T00:00:00"/>
    <s v="Same Day"/>
    <s v="SC-20800"/>
    <s v="Stuart Calhoun"/>
    <x v="0"/>
    <s v="United States"/>
    <x v="12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n v="0.10000000000000002"/>
  </r>
  <r>
    <n v="2014"/>
    <s v="CA-2013-145905"/>
    <x v="0"/>
    <x v="31"/>
    <d v="2013-09-24T00:00:00"/>
    <s v="Standard Class"/>
    <s v="AM-10705"/>
    <s v="Anne McFarland"/>
    <x v="0"/>
    <s v="United States"/>
    <x v="109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n v="0.24000000000000005"/>
  </r>
  <r>
    <n v="2015"/>
    <s v="CA-2013-145905"/>
    <x v="0"/>
    <x v="31"/>
    <d v="2013-09-24T00:00:00"/>
    <s v="Standard Class"/>
    <s v="AM-10705"/>
    <s v="Anne McFarland"/>
    <x v="0"/>
    <s v="United States"/>
    <x v="109"/>
    <x v="19"/>
    <n v="36830"/>
    <x v="0"/>
    <s v="OFF-PA-10000533"/>
    <x v="1"/>
    <x v="10"/>
    <s v="Southworth Parchment Paper &amp; Envelopes"/>
    <n v="13.08"/>
    <n v="2"/>
    <n v="0"/>
    <n v="6.0167999999999999"/>
    <n v="0.45999999999999996"/>
  </r>
  <r>
    <n v="2016"/>
    <s v="CA-2013-145905"/>
    <x v="0"/>
    <x v="31"/>
    <d v="2013-09-24T00:00:00"/>
    <s v="Standard Class"/>
    <s v="AM-10705"/>
    <s v="Anne McFarland"/>
    <x v="0"/>
    <s v="United States"/>
    <x v="109"/>
    <x v="19"/>
    <n v="36830"/>
    <x v="0"/>
    <s v="OFF-ST-10003716"/>
    <x v="1"/>
    <x v="4"/>
    <s v="Tennsco Double-Tier Lockers"/>
    <n v="900.08"/>
    <n v="4"/>
    <n v="0"/>
    <n v="117.0104"/>
    <n v="0.13"/>
  </r>
  <r>
    <n v="2017"/>
    <s v="CA-2012-113110"/>
    <x v="1"/>
    <x v="531"/>
    <d v="2012-03-23T00:00:00"/>
    <s v="Standard Class"/>
    <s v="BK-11260"/>
    <s v="Berenike Kampe"/>
    <x v="0"/>
    <s v="United States"/>
    <x v="272"/>
    <x v="1"/>
    <n v="92404"/>
    <x v="1"/>
    <s v="OFF-BI-10000088"/>
    <x v="1"/>
    <x v="8"/>
    <s v="GBC Imprintable Covers"/>
    <n v="17.568000000000001"/>
    <n v="2"/>
    <n v="0.2"/>
    <n v="6.3684000000000003"/>
    <n v="0.36249999999999999"/>
  </r>
  <r>
    <n v="2018"/>
    <s v="CA-2012-113110"/>
    <x v="1"/>
    <x v="531"/>
    <d v="2012-03-23T00:00:00"/>
    <s v="Standard Class"/>
    <s v="BK-11260"/>
    <s v="Berenike Kampe"/>
    <x v="0"/>
    <s v="United States"/>
    <x v="272"/>
    <x v="1"/>
    <n v="92404"/>
    <x v="1"/>
    <s v="OFF-LA-10000240"/>
    <x v="1"/>
    <x v="2"/>
    <s v="Self-Adhesive Address Labels for Typewriters by Universal"/>
    <n v="14.62"/>
    <n v="2"/>
    <n v="0"/>
    <n v="6.8713999999999995"/>
    <n v="0.47"/>
  </r>
  <r>
    <n v="2019"/>
    <s v="CA-2012-113110"/>
    <x v="1"/>
    <x v="531"/>
    <d v="2012-03-23T00:00:00"/>
    <s v="Standard Class"/>
    <s v="BK-11260"/>
    <s v="Berenike Kampe"/>
    <x v="0"/>
    <s v="United States"/>
    <x v="272"/>
    <x v="1"/>
    <n v="92404"/>
    <x v="1"/>
    <s v="OFF-SU-10001165"/>
    <x v="1"/>
    <x v="14"/>
    <s v="Acme Elite Stainless Steel Scissors"/>
    <n v="33.36"/>
    <n v="4"/>
    <n v="0"/>
    <n v="8.6736000000000004"/>
    <n v="0.26"/>
  </r>
  <r>
    <n v="2020"/>
    <s v="CA-2012-113110"/>
    <x v="1"/>
    <x v="531"/>
    <d v="2012-03-23T00:00:00"/>
    <s v="Standard Class"/>
    <s v="BK-11260"/>
    <s v="Berenike Kampe"/>
    <x v="0"/>
    <s v="United States"/>
    <x v="272"/>
    <x v="1"/>
    <n v="92404"/>
    <x v="1"/>
    <s v="OFF-PA-10002749"/>
    <x v="1"/>
    <x v="10"/>
    <s v="Wirebound Message Books, 5-1/2 x 4 Forms, 2 or 4 Forms per Page"/>
    <n v="40.14"/>
    <n v="6"/>
    <n v="0"/>
    <n v="19.668600000000001"/>
    <n v="0.49000000000000005"/>
  </r>
  <r>
    <n v="2021"/>
    <s v="CA-2013-168354"/>
    <x v="0"/>
    <x v="251"/>
    <d v="2013-09-22T00:00:00"/>
    <s v="First Class"/>
    <s v="RH-19510"/>
    <s v="Rick Huthwaite"/>
    <x v="2"/>
    <s v="United States"/>
    <x v="205"/>
    <x v="34"/>
    <n v="2908"/>
    <x v="3"/>
    <s v="OFF-ST-10001490"/>
    <x v="1"/>
    <x v="4"/>
    <s v="Hot File 7-Pocket, Floor Stand"/>
    <n v="1606.23"/>
    <n v="9"/>
    <n v="0"/>
    <n v="481.86899999999986"/>
    <n v="0.29999999999999993"/>
  </r>
  <r>
    <n v="2022"/>
    <s v="CA-2013-168354"/>
    <x v="0"/>
    <x v="251"/>
    <d v="2013-09-22T00:00:00"/>
    <s v="First Class"/>
    <s v="RH-19510"/>
    <s v="Rick Huthwaite"/>
    <x v="2"/>
    <s v="United States"/>
    <x v="205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n v="0.44999999999999996"/>
  </r>
  <r>
    <n v="2023"/>
    <s v="CA-2013-168354"/>
    <x v="0"/>
    <x v="251"/>
    <d v="2013-09-22T00:00:00"/>
    <s v="First Class"/>
    <s v="RH-19510"/>
    <s v="Rick Huthwaite"/>
    <x v="2"/>
    <s v="United States"/>
    <x v="205"/>
    <x v="34"/>
    <n v="2908"/>
    <x v="3"/>
    <s v="OFF-BI-10004826"/>
    <x v="1"/>
    <x v="8"/>
    <s v="JM Magazine Binder"/>
    <n v="49.53"/>
    <n v="3"/>
    <n v="0"/>
    <n v="23.774400000000004"/>
    <n v="0.48000000000000004"/>
  </r>
  <r>
    <n v="2024"/>
    <s v="CA-2013-168354"/>
    <x v="0"/>
    <x v="251"/>
    <d v="2013-09-22T00:00:00"/>
    <s v="First Class"/>
    <s v="RH-19510"/>
    <s v="Rick Huthwaite"/>
    <x v="2"/>
    <s v="United States"/>
    <x v="205"/>
    <x v="34"/>
    <n v="2908"/>
    <x v="3"/>
    <s v="FUR-CH-10004675"/>
    <x v="0"/>
    <x v="1"/>
    <s v="Lifetime Advantage Folding Chairs, 4/Carton"/>
    <n v="872.32"/>
    <n v="4"/>
    <n v="0"/>
    <n v="244.24959999999999"/>
    <n v="0.27999999999999997"/>
  </r>
  <r>
    <n v="2025"/>
    <s v="US-2014-111241"/>
    <x v="3"/>
    <x v="648"/>
    <d v="2014-08-23T00:00:00"/>
    <s v="Second Class"/>
    <s v="GM-14500"/>
    <s v="Gene McClure"/>
    <x v="0"/>
    <s v="United States"/>
    <x v="201"/>
    <x v="1"/>
    <n v="93727"/>
    <x v="1"/>
    <s v="OFF-BI-10002867"/>
    <x v="1"/>
    <x v="8"/>
    <s v="GBC Recycled Regency Composition Covers"/>
    <n v="239.12000000000003"/>
    <n v="5"/>
    <n v="0.2"/>
    <n v="77.71399999999997"/>
    <n v="0.32499999999999984"/>
  </r>
  <r>
    <n v="2026"/>
    <s v="CA-2012-114237"/>
    <x v="1"/>
    <x v="649"/>
    <d v="2012-03-15T00:00:00"/>
    <s v="First Class"/>
    <s v="MC-17275"/>
    <s v="Marc Crier"/>
    <x v="0"/>
    <s v="United States"/>
    <x v="4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n v="0.28000000000000003"/>
  </r>
  <r>
    <n v="2027"/>
    <s v="CA-2013-113516"/>
    <x v="0"/>
    <x v="162"/>
    <d v="2013-09-11T00:00:00"/>
    <s v="Second Class"/>
    <s v="VM-21685"/>
    <s v="Valerie Mitchum"/>
    <x v="2"/>
    <s v="United States"/>
    <x v="152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n v="0.35"/>
  </r>
  <r>
    <n v="2028"/>
    <s v="CA-2013-113516"/>
    <x v="0"/>
    <x v="162"/>
    <d v="2013-09-11T00:00:00"/>
    <s v="Second Class"/>
    <s v="VM-21685"/>
    <s v="Valerie Mitchum"/>
    <x v="2"/>
    <s v="United States"/>
    <x v="152"/>
    <x v="1"/>
    <n v="93534"/>
    <x v="1"/>
    <s v="OFF-BI-10001989"/>
    <x v="1"/>
    <x v="8"/>
    <s v="Premium Transparent Presentation Covers by GBC"/>
    <n v="67.13600000000001"/>
    <n v="4"/>
    <n v="0.2"/>
    <n v="23.497599999999995"/>
    <n v="0.34999999999999987"/>
  </r>
  <r>
    <n v="2029"/>
    <s v="CA-2012-117961"/>
    <x v="1"/>
    <x v="650"/>
    <d v="2012-11-30T00:00:00"/>
    <s v="Standard Class"/>
    <s v="GP-14740"/>
    <s v="Guy Phonely"/>
    <x v="1"/>
    <s v="United States"/>
    <x v="273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n v="0.47"/>
  </r>
  <r>
    <n v="2030"/>
    <s v="CA-2012-117961"/>
    <x v="1"/>
    <x v="650"/>
    <d v="2012-11-30T00:00:00"/>
    <s v="Standard Class"/>
    <s v="GP-14740"/>
    <s v="Guy Phonely"/>
    <x v="1"/>
    <s v="United States"/>
    <x v="273"/>
    <x v="31"/>
    <n v="1453"/>
    <x v="3"/>
    <s v="OFF-ST-10001172"/>
    <x v="1"/>
    <x v="4"/>
    <s v="Tennsco Lockers, Sand"/>
    <n v="104.9"/>
    <n v="5"/>
    <n v="0"/>
    <n v="25.175999999999998"/>
    <n v="0.23999999999999996"/>
  </r>
  <r>
    <n v="2031"/>
    <s v="CA-2012-117961"/>
    <x v="1"/>
    <x v="650"/>
    <d v="2012-11-30T00:00:00"/>
    <s v="Standard Class"/>
    <s v="GP-14740"/>
    <s v="Guy Phonely"/>
    <x v="1"/>
    <s v="United States"/>
    <x v="273"/>
    <x v="31"/>
    <n v="1453"/>
    <x v="3"/>
    <s v="OFF-BI-10003707"/>
    <x v="1"/>
    <x v="8"/>
    <s v="Aluminum Screw Posts"/>
    <n v="61.04"/>
    <n v="4"/>
    <n v="0"/>
    <n v="30.52"/>
    <n v="0.5"/>
  </r>
  <r>
    <n v="2032"/>
    <s v="CA-2012-117961"/>
    <x v="1"/>
    <x v="650"/>
    <d v="2012-11-30T00:00:00"/>
    <s v="Standard Class"/>
    <s v="GP-14740"/>
    <s v="Guy Phonely"/>
    <x v="1"/>
    <s v="United States"/>
    <x v="273"/>
    <x v="31"/>
    <n v="1453"/>
    <x v="3"/>
    <s v="OFF-PA-10001274"/>
    <x v="1"/>
    <x v="10"/>
    <s v="Loose Memo Sheets"/>
    <n v="10.95"/>
    <n v="3"/>
    <n v="0"/>
    <n v="5.1464999999999996"/>
    <n v="0.47"/>
  </r>
  <r>
    <n v="2033"/>
    <s v="CA-2013-128923"/>
    <x v="0"/>
    <x v="10"/>
    <d v="2013-12-14T00:00:00"/>
    <s v="Standard Class"/>
    <s v="GB-14530"/>
    <s v="George Bell"/>
    <x v="1"/>
    <s v="United States"/>
    <x v="5"/>
    <x v="5"/>
    <n v="76106"/>
    <x v="2"/>
    <s v="OFF-PA-10002250"/>
    <x v="1"/>
    <x v="10"/>
    <s v="Things To Do Today Pad"/>
    <n v="9.3920000000000012"/>
    <n v="2"/>
    <n v="0.2"/>
    <n v="3.2871999999999999"/>
    <n v="0.34999999999999992"/>
  </r>
  <r>
    <n v="2034"/>
    <s v="CA-2013-128923"/>
    <x v="0"/>
    <x v="10"/>
    <d v="2013-12-14T00:00:00"/>
    <s v="Standard Class"/>
    <s v="GB-14530"/>
    <s v="George Bell"/>
    <x v="1"/>
    <s v="United States"/>
    <x v="5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n v="8.7500000000000064E-2"/>
  </r>
  <r>
    <n v="2035"/>
    <s v="CA-2014-162481"/>
    <x v="3"/>
    <x v="145"/>
    <d v="2014-09-30T00:00:00"/>
    <s v="Standard Class"/>
    <s v="CT-11995"/>
    <s v="Carol Triggs"/>
    <x v="0"/>
    <s v="United States"/>
    <x v="30"/>
    <x v="11"/>
    <n v="55901"/>
    <x v="2"/>
    <s v="OFF-BI-10002976"/>
    <x v="1"/>
    <x v="8"/>
    <s v="ACCOHIDE Binder by Acco"/>
    <n v="8.26"/>
    <n v="2"/>
    <n v="0"/>
    <n v="3.8822000000000001"/>
    <n v="0.47000000000000003"/>
  </r>
  <r>
    <n v="2036"/>
    <s v="CA-2014-162481"/>
    <x v="3"/>
    <x v="145"/>
    <d v="2014-09-30T00:00:00"/>
    <s v="Standard Class"/>
    <s v="CT-11995"/>
    <s v="Carol Triggs"/>
    <x v="0"/>
    <s v="United States"/>
    <x v="30"/>
    <x v="11"/>
    <n v="55901"/>
    <x v="2"/>
    <s v="FUR-CH-10003061"/>
    <x v="0"/>
    <x v="1"/>
    <s v="Global Leather Task Chair, Black"/>
    <n v="269.96999999999997"/>
    <n v="3"/>
    <n v="0"/>
    <n v="51.294299999999964"/>
    <n v="0.18999999999999989"/>
  </r>
  <r>
    <n v="2037"/>
    <s v="CA-2012-119214"/>
    <x v="1"/>
    <x v="651"/>
    <d v="2012-01-27T00:00:00"/>
    <s v="Standard Class"/>
    <s v="CW-11905"/>
    <s v="Carl Weiss"/>
    <x v="2"/>
    <s v="United States"/>
    <x v="274"/>
    <x v="37"/>
    <n v="59715"/>
    <x v="1"/>
    <s v="OFF-PA-10002893"/>
    <x v="1"/>
    <x v="10"/>
    <s v="Wirebound Service Call Books, 5 1/2&quot; x 4&quot;"/>
    <n v="29.04"/>
    <n v="3"/>
    <n v="0"/>
    <n v="13.9392"/>
    <n v="0.48"/>
  </r>
  <r>
    <n v="2038"/>
    <s v="CA-2012-119214"/>
    <x v="1"/>
    <x v="651"/>
    <d v="2012-01-27T00:00:00"/>
    <s v="Standard Class"/>
    <s v="CW-11905"/>
    <s v="Carl Weiss"/>
    <x v="2"/>
    <s v="United States"/>
    <x v="274"/>
    <x v="37"/>
    <n v="59715"/>
    <x v="1"/>
    <s v="OFF-LA-10003077"/>
    <x v="1"/>
    <x v="2"/>
    <s v="Avery 500"/>
    <n v="14.62"/>
    <n v="2"/>
    <n v="0"/>
    <n v="6.8713999999999995"/>
    <n v="0.47"/>
  </r>
  <r>
    <n v="2039"/>
    <s v="CA-2012-122287"/>
    <x v="1"/>
    <x v="652"/>
    <d v="2012-06-23T00:00:00"/>
    <s v="Standard Class"/>
    <s v="SN-20560"/>
    <s v="Skye Norling"/>
    <x v="2"/>
    <s v="United States"/>
    <x v="97"/>
    <x v="16"/>
    <n v="85345"/>
    <x v="1"/>
    <s v="OFF-PA-10001661"/>
    <x v="1"/>
    <x v="10"/>
    <s v="Xerox 1922"/>
    <n v="11.952000000000002"/>
    <n v="3"/>
    <n v="0.2"/>
    <n v="4.3326000000000002"/>
    <n v="0.36249999999999999"/>
  </r>
  <r>
    <n v="2040"/>
    <s v="CA-2012-122287"/>
    <x v="1"/>
    <x v="652"/>
    <d v="2012-06-23T00:00:00"/>
    <s v="Standard Class"/>
    <s v="SN-20560"/>
    <s v="Skye Norling"/>
    <x v="2"/>
    <s v="United States"/>
    <x v="97"/>
    <x v="16"/>
    <n v="85345"/>
    <x v="1"/>
    <s v="OFF-BI-10004656"/>
    <x v="1"/>
    <x v="8"/>
    <s v="Peel &amp; Stick Add-On Corner Pockets"/>
    <n v="4.5360000000000014"/>
    <n v="7"/>
    <n v="0.7"/>
    <n v="-3.3263999999999996"/>
    <n v="-0.73333333333333306"/>
  </r>
  <r>
    <n v="2041"/>
    <s v="CA-2012-122287"/>
    <x v="1"/>
    <x v="652"/>
    <d v="2012-06-23T00:00:00"/>
    <s v="Standard Class"/>
    <s v="SN-20560"/>
    <s v="Skye Norling"/>
    <x v="2"/>
    <s v="United States"/>
    <x v="97"/>
    <x v="16"/>
    <n v="85345"/>
    <x v="1"/>
    <s v="OFF-BI-10003707"/>
    <x v="1"/>
    <x v="8"/>
    <s v="Aluminum Screw Posts"/>
    <n v="9.1560000000000006"/>
    <n v="2"/>
    <n v="0.7"/>
    <n v="-6.1039999999999974"/>
    <n v="-0.6666666666666663"/>
  </r>
  <r>
    <n v="2042"/>
    <s v="CA-2012-122287"/>
    <x v="1"/>
    <x v="652"/>
    <d v="2012-06-23T00:00:00"/>
    <s v="Standard Class"/>
    <s v="SN-20560"/>
    <s v="Skye Norling"/>
    <x v="2"/>
    <s v="United States"/>
    <x v="97"/>
    <x v="16"/>
    <n v="85345"/>
    <x v="1"/>
    <s v="FUR-FU-10004973"/>
    <x v="0"/>
    <x v="5"/>
    <s v="Flat Face Poster Frame"/>
    <n v="75.36"/>
    <n v="5"/>
    <n v="0.2"/>
    <n v="20.724000000000007"/>
    <n v="0.27500000000000008"/>
  </r>
  <r>
    <n v="2043"/>
    <s v="CA-2012-104493"/>
    <x v="1"/>
    <x v="653"/>
    <d v="2012-10-08T00:00:00"/>
    <s v="Standard Class"/>
    <s v="EB-13705"/>
    <s v="Ed Braxton"/>
    <x v="1"/>
    <s v="United States"/>
    <x v="70"/>
    <x v="1"/>
    <n v="92105"/>
    <x v="1"/>
    <s v="OFF-BI-10004817"/>
    <x v="1"/>
    <x v="8"/>
    <s v="GBC Personal VeloBind Strips"/>
    <n v="57.504000000000005"/>
    <n v="6"/>
    <n v="0.2"/>
    <n v="20.1264"/>
    <n v="0.35"/>
  </r>
  <r>
    <n v="2044"/>
    <s v="US-2014-158946"/>
    <x v="3"/>
    <x v="551"/>
    <d v="2014-11-24T00:00:00"/>
    <s v="Standard Class"/>
    <s v="JW-15220"/>
    <s v="Jane Waco"/>
    <x v="1"/>
    <s v="United States"/>
    <x v="80"/>
    <x v="24"/>
    <n v="44107"/>
    <x v="3"/>
    <s v="OFF-AR-10001860"/>
    <x v="1"/>
    <x v="6"/>
    <s v="BIC Liqua Brite Liner"/>
    <n v="38.864000000000004"/>
    <n v="7"/>
    <n v="0.2"/>
    <n v="7.7728000000000002"/>
    <n v="0.19999999999999998"/>
  </r>
  <r>
    <n v="2045"/>
    <s v="CA-2011-129168"/>
    <x v="2"/>
    <x v="654"/>
    <d v="2011-08-23T00:00:00"/>
    <s v="Standard Class"/>
    <s v="KB-16585"/>
    <s v="Ken Black"/>
    <x v="1"/>
    <s v="United States"/>
    <x v="12"/>
    <x v="5"/>
    <n v="77095"/>
    <x v="2"/>
    <s v="OFF-PA-10001639"/>
    <x v="1"/>
    <x v="10"/>
    <s v="Xerox 203"/>
    <n v="15.552000000000003"/>
    <n v="3"/>
    <n v="0.2"/>
    <n v="5.4432"/>
    <n v="0.34999999999999992"/>
  </r>
  <r>
    <n v="2046"/>
    <s v="CA-2013-131835"/>
    <x v="0"/>
    <x v="19"/>
    <d v="2013-07-22T00:00:00"/>
    <s v="Standard Class"/>
    <s v="MC-17590"/>
    <s v="Matt Collister"/>
    <x v="1"/>
    <s v="United States"/>
    <x v="275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n v="0.27999999999999997"/>
  </r>
  <r>
    <n v="2047"/>
    <s v="CA-2013-131835"/>
    <x v="0"/>
    <x v="19"/>
    <d v="2013-07-22T00:00:00"/>
    <s v="Standard Class"/>
    <s v="MC-17590"/>
    <s v="Matt Collister"/>
    <x v="1"/>
    <s v="United States"/>
    <x v="275"/>
    <x v="30"/>
    <n v="8861"/>
    <x v="3"/>
    <s v="TEC-PH-10001760"/>
    <x v="2"/>
    <x v="7"/>
    <s v="Bose SoundLink Bluetooth Speaker"/>
    <n v="597"/>
    <n v="3"/>
    <n v="0"/>
    <n v="280.59000000000003"/>
    <n v="0.47000000000000003"/>
  </r>
  <r>
    <n v="2048"/>
    <s v="CA-2013-131835"/>
    <x v="0"/>
    <x v="19"/>
    <d v="2013-07-22T00:00:00"/>
    <s v="Standard Class"/>
    <s v="MC-17590"/>
    <s v="Matt Collister"/>
    <x v="1"/>
    <s v="United States"/>
    <x v="275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n v="0.48"/>
  </r>
  <r>
    <n v="2049"/>
    <s v="CA-2012-142237"/>
    <x v="1"/>
    <x v="655"/>
    <d v="2012-07-13T00:00:00"/>
    <s v="First Class"/>
    <s v="CK-12595"/>
    <s v="Clytie Kelty"/>
    <x v="0"/>
    <s v="United States"/>
    <x v="10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n v="0.12499999999999985"/>
  </r>
  <r>
    <n v="2050"/>
    <s v="CA-2012-142237"/>
    <x v="1"/>
    <x v="655"/>
    <d v="2012-07-13T00:00:00"/>
    <s v="First Class"/>
    <s v="CK-12595"/>
    <s v="Clytie Kelty"/>
    <x v="0"/>
    <s v="United States"/>
    <x v="10"/>
    <x v="9"/>
    <n v="19134"/>
    <x v="3"/>
    <s v="OFF-BI-10004022"/>
    <x v="1"/>
    <x v="8"/>
    <s v="Acco Suede Grain Vinyl Round Ring Binder"/>
    <n v="2.5020000000000002"/>
    <n v="3"/>
    <n v="0.7"/>
    <n v="-2.0015999999999998"/>
    <n v="-0.79999999999999982"/>
  </r>
  <r>
    <n v="2051"/>
    <s v="CA-2012-142237"/>
    <x v="1"/>
    <x v="655"/>
    <d v="2012-07-13T00:00:00"/>
    <s v="First Class"/>
    <s v="CK-12595"/>
    <s v="Clytie Kelty"/>
    <x v="0"/>
    <s v="United States"/>
    <x v="10"/>
    <x v="9"/>
    <n v="19134"/>
    <x v="3"/>
    <s v="OFF-BI-10003669"/>
    <x v="1"/>
    <x v="8"/>
    <s v="3M Organizer Strips"/>
    <n v="6.4800000000000013"/>
    <n v="4"/>
    <n v="0.7"/>
    <n v="-4.7519999999999989"/>
    <n v="-0.73333333333333306"/>
  </r>
  <r>
    <n v="2052"/>
    <s v="CA-2012-142237"/>
    <x v="1"/>
    <x v="655"/>
    <d v="2012-07-13T00:00:00"/>
    <s v="First Class"/>
    <s v="CK-12595"/>
    <s v="Clytie Kelty"/>
    <x v="0"/>
    <s v="United States"/>
    <x v="10"/>
    <x v="9"/>
    <n v="19134"/>
    <x v="3"/>
    <s v="FUR-CH-10003833"/>
    <x v="0"/>
    <x v="1"/>
    <s v="Novimex Fabric Task Chair"/>
    <n v="341.48799999999994"/>
    <n v="8"/>
    <n v="0.3"/>
    <n v="-73.175999999999988"/>
    <n v="-0.21428571428571427"/>
  </r>
  <r>
    <n v="2053"/>
    <s v="CA-2012-142237"/>
    <x v="1"/>
    <x v="655"/>
    <d v="2012-07-13T00:00:00"/>
    <s v="First Class"/>
    <s v="CK-12595"/>
    <s v="Clytie Kelty"/>
    <x v="0"/>
    <s v="United States"/>
    <x v="10"/>
    <x v="9"/>
    <n v="19134"/>
    <x v="3"/>
    <s v="OFF-AR-10003732"/>
    <x v="1"/>
    <x v="6"/>
    <s v="Newell 333"/>
    <n v="11.12"/>
    <n v="5"/>
    <n v="0.2"/>
    <n v="0.83399999999999963"/>
    <n v="7.4999999999999969E-2"/>
  </r>
  <r>
    <n v="2054"/>
    <s v="CA-2012-142237"/>
    <x v="1"/>
    <x v="655"/>
    <d v="2012-07-13T00:00:00"/>
    <s v="First Class"/>
    <s v="CK-12595"/>
    <s v="Clytie Kelty"/>
    <x v="0"/>
    <s v="United States"/>
    <x v="10"/>
    <x v="9"/>
    <n v="19134"/>
    <x v="3"/>
    <s v="FUR-FU-10003142"/>
    <x v="0"/>
    <x v="5"/>
    <s v="Master Big Foot Doorstop, Beige"/>
    <n v="25.344000000000001"/>
    <n v="6"/>
    <n v="0.2"/>
    <n v="3.4847999999999981"/>
    <n v="0.13749999999999993"/>
  </r>
  <r>
    <n v="2055"/>
    <s v="CA-2013-136434"/>
    <x v="0"/>
    <x v="49"/>
    <d v="2013-12-08T00:00:00"/>
    <s v="Standard Class"/>
    <s v="RD-19480"/>
    <s v="Rick Duston"/>
    <x v="0"/>
    <s v="United States"/>
    <x v="102"/>
    <x v="14"/>
    <n v="47374"/>
    <x v="2"/>
    <s v="FUR-FU-10001196"/>
    <x v="0"/>
    <x v="5"/>
    <s v="DAX Cubicle Frames - 8x10"/>
    <n v="17.309999999999999"/>
    <n v="3"/>
    <n v="0"/>
    <n v="5.1929999999999996"/>
    <n v="0.3"/>
  </r>
  <r>
    <n v="2056"/>
    <s v="CA-2014-120376"/>
    <x v="3"/>
    <x v="66"/>
    <d v="2014-12-26T00:00:00"/>
    <s v="First Class"/>
    <s v="TP-21130"/>
    <s v="Theone Pippenger"/>
    <x v="0"/>
    <s v="United States"/>
    <x v="66"/>
    <x v="12"/>
    <n v="48227"/>
    <x v="2"/>
    <s v="TEC-AC-10001114"/>
    <x v="2"/>
    <x v="11"/>
    <s v="Microsoft Wireless Mobile Mouse 4000"/>
    <n v="199.95000000000002"/>
    <n v="5"/>
    <n v="0"/>
    <n v="63.983999999999988"/>
    <n v="0.3199999999999999"/>
  </r>
  <r>
    <n v="2057"/>
    <s v="CA-2014-120376"/>
    <x v="3"/>
    <x v="66"/>
    <d v="2014-12-26T00:00:00"/>
    <s v="First Class"/>
    <s v="TP-21130"/>
    <s v="Theone Pippenger"/>
    <x v="0"/>
    <s v="United States"/>
    <x v="66"/>
    <x v="12"/>
    <n v="48227"/>
    <x v="2"/>
    <s v="FUR-CH-10002335"/>
    <x v="0"/>
    <x v="1"/>
    <s v="Hon GuestStacker Chair"/>
    <n v="1586.6899999999998"/>
    <n v="7"/>
    <n v="0"/>
    <n v="412.5394"/>
    <n v="0.26"/>
  </r>
  <r>
    <n v="2058"/>
    <s v="CA-2014-120376"/>
    <x v="3"/>
    <x v="66"/>
    <d v="2014-12-26T00:00:00"/>
    <s v="First Class"/>
    <s v="TP-21130"/>
    <s v="Theone Pippenger"/>
    <x v="0"/>
    <s v="United States"/>
    <x v="66"/>
    <x v="12"/>
    <n v="48227"/>
    <x v="2"/>
    <s v="TEC-AC-10000844"/>
    <x v="2"/>
    <x v="11"/>
    <s v="Logitech Gaming G510s - Keyboard"/>
    <n v="84.99"/>
    <n v="1"/>
    <n v="0"/>
    <n v="30.596399999999996"/>
    <n v="0.36"/>
  </r>
  <r>
    <n v="2059"/>
    <s v="CA-2014-120376"/>
    <x v="3"/>
    <x v="66"/>
    <d v="2014-12-26T00:00:00"/>
    <s v="First Class"/>
    <s v="TP-21130"/>
    <s v="Theone Pippenger"/>
    <x v="0"/>
    <s v="United States"/>
    <x v="66"/>
    <x v="12"/>
    <n v="48227"/>
    <x v="2"/>
    <s v="FUR-TA-10004534"/>
    <x v="0"/>
    <x v="3"/>
    <s v="Bevis 44 x 96 Conference Tables"/>
    <n v="411.8"/>
    <n v="2"/>
    <n v="0"/>
    <n v="70.005999999999972"/>
    <n v="0.16999999999999993"/>
  </r>
  <r>
    <n v="2060"/>
    <s v="CA-2011-106439"/>
    <x v="2"/>
    <x v="656"/>
    <d v="2011-11-04T00:00:00"/>
    <s v="Standard Class"/>
    <s v="GG-14650"/>
    <s v="Greg Guthrie"/>
    <x v="1"/>
    <s v="United States"/>
    <x v="1"/>
    <x v="1"/>
    <n v="90049"/>
    <x v="1"/>
    <s v="OFF-FA-10002975"/>
    <x v="1"/>
    <x v="13"/>
    <s v="Staples"/>
    <n v="11.34"/>
    <n v="3"/>
    <n v="0"/>
    <n v="5.2164000000000001"/>
    <n v="0.46"/>
  </r>
  <r>
    <n v="2061"/>
    <s v="CA-2011-106439"/>
    <x v="2"/>
    <x v="656"/>
    <d v="2011-11-04T00:00:00"/>
    <s v="Standard Class"/>
    <s v="GG-14650"/>
    <s v="Greg Guthrie"/>
    <x v="1"/>
    <s v="United States"/>
    <x v="1"/>
    <x v="1"/>
    <n v="90049"/>
    <x v="1"/>
    <s v="OFF-ST-10003996"/>
    <x v="1"/>
    <x v="4"/>
    <s v="Letter/Legal File Tote with Clear Snap-On Lid, Black Granite"/>
    <n v="80.3"/>
    <n v="5"/>
    <n v="0"/>
    <n v="20.877999999999997"/>
    <n v="0.25999999999999995"/>
  </r>
  <r>
    <n v="2062"/>
    <s v="CA-2011-106439"/>
    <x v="2"/>
    <x v="656"/>
    <d v="2011-11-04T00:00:00"/>
    <s v="Standard Class"/>
    <s v="GG-14650"/>
    <s v="Greg Guthrie"/>
    <x v="1"/>
    <s v="United States"/>
    <x v="1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n v="0.33749999999999991"/>
  </r>
  <r>
    <n v="2063"/>
    <s v="CA-2011-106439"/>
    <x v="2"/>
    <x v="656"/>
    <d v="2011-11-04T00:00:00"/>
    <s v="Standard Class"/>
    <s v="GG-14650"/>
    <s v="Greg Guthrie"/>
    <x v="1"/>
    <s v="United States"/>
    <x v="1"/>
    <x v="1"/>
    <n v="90049"/>
    <x v="1"/>
    <s v="OFF-PA-10000477"/>
    <x v="1"/>
    <x v="10"/>
    <s v="Xerox 1952"/>
    <n v="64.740000000000009"/>
    <n v="13"/>
    <n v="0"/>
    <n v="30.427800000000005"/>
    <n v="0.47000000000000003"/>
  </r>
  <r>
    <n v="2064"/>
    <s v="CA-2011-106439"/>
    <x v="2"/>
    <x v="656"/>
    <d v="2011-11-04T00:00:00"/>
    <s v="Standard Class"/>
    <s v="GG-14650"/>
    <s v="Greg Guthrie"/>
    <x v="1"/>
    <s v="United States"/>
    <x v="1"/>
    <x v="1"/>
    <n v="90049"/>
    <x v="1"/>
    <s v="OFF-BI-10004209"/>
    <x v="1"/>
    <x v="8"/>
    <s v="Fellowes Twister Kit, Gray/Clear, 3/pkg"/>
    <n v="19.295999999999999"/>
    <n v="3"/>
    <n v="0.2"/>
    <n v="6.0299999999999994"/>
    <n v="0.3125"/>
  </r>
  <r>
    <n v="2065"/>
    <s v="CA-2011-106439"/>
    <x v="2"/>
    <x v="656"/>
    <d v="2011-11-04T00:00:00"/>
    <s v="Standard Class"/>
    <s v="GG-14650"/>
    <s v="Greg Guthrie"/>
    <x v="1"/>
    <s v="United States"/>
    <x v="1"/>
    <x v="1"/>
    <n v="90049"/>
    <x v="1"/>
    <s v="OFF-ST-10001963"/>
    <x v="1"/>
    <x v="4"/>
    <s v="Tennsco Regal Shelving Units"/>
    <n v="405.64"/>
    <n v="4"/>
    <n v="0"/>
    <n v="12.169199999999989"/>
    <n v="2.9999999999999975E-2"/>
  </r>
  <r>
    <n v="2066"/>
    <s v="CA-2011-106439"/>
    <x v="2"/>
    <x v="656"/>
    <d v="2011-11-04T00:00:00"/>
    <s v="Standard Class"/>
    <s v="GG-14650"/>
    <s v="Greg Guthrie"/>
    <x v="1"/>
    <s v="United States"/>
    <x v="1"/>
    <x v="1"/>
    <n v="90049"/>
    <x v="1"/>
    <s v="FUR-CH-10003833"/>
    <x v="0"/>
    <x v="1"/>
    <s v="Novimex Fabric Task Chair"/>
    <n v="146.352"/>
    <n v="3"/>
    <n v="0.2"/>
    <n v="-9.1470000000000056"/>
    <n v="-6.2500000000000042E-2"/>
  </r>
  <r>
    <n v="2067"/>
    <s v="CA-2011-106439"/>
    <x v="2"/>
    <x v="656"/>
    <d v="2011-11-04T00:00:00"/>
    <s v="Standard Class"/>
    <s v="GG-14650"/>
    <s v="Greg Guthrie"/>
    <x v="1"/>
    <s v="United States"/>
    <x v="1"/>
    <x v="1"/>
    <n v="90049"/>
    <x v="1"/>
    <s v="TEC-AC-10004568"/>
    <x v="2"/>
    <x v="11"/>
    <s v="Maxell LTO Ultrium - 800 GB"/>
    <n v="251.91"/>
    <n v="9"/>
    <n v="0"/>
    <n v="47.862899999999982"/>
    <n v="0.18999999999999992"/>
  </r>
  <r>
    <n v="2068"/>
    <s v="CA-2011-106439"/>
    <x v="2"/>
    <x v="656"/>
    <d v="2011-11-04T00:00:00"/>
    <s v="Standard Class"/>
    <s v="GG-14650"/>
    <s v="Greg Guthrie"/>
    <x v="1"/>
    <s v="United States"/>
    <x v="1"/>
    <x v="1"/>
    <n v="90049"/>
    <x v="1"/>
    <s v="OFF-AR-10001419"/>
    <x v="1"/>
    <x v="6"/>
    <s v="Newell 325"/>
    <n v="12.39"/>
    <n v="3"/>
    <n v="0"/>
    <n v="3.7169999999999996"/>
    <n v="0.29999999999999993"/>
  </r>
  <r>
    <n v="2069"/>
    <s v="CA-2012-133452"/>
    <x v="1"/>
    <x v="657"/>
    <d v="2012-04-19T00:00:00"/>
    <s v="Standard Class"/>
    <s v="ZC-21910"/>
    <s v="Zuschuss Carroll"/>
    <x v="0"/>
    <s v="United States"/>
    <x v="225"/>
    <x v="1"/>
    <n v="91767"/>
    <x v="1"/>
    <s v="TEC-AC-10002800"/>
    <x v="2"/>
    <x v="11"/>
    <s v="Plantronics Audio 478 Stereo USB Headset"/>
    <n v="199.96"/>
    <n v="4"/>
    <n v="0"/>
    <n v="69.98599999999999"/>
    <n v="0.34999999999999992"/>
  </r>
  <r>
    <n v="2070"/>
    <s v="CA-2012-133452"/>
    <x v="1"/>
    <x v="657"/>
    <d v="2012-04-19T00:00:00"/>
    <s v="Standard Class"/>
    <s v="ZC-21910"/>
    <s v="Zuschuss Carroll"/>
    <x v="0"/>
    <s v="United States"/>
    <x v="225"/>
    <x v="1"/>
    <n v="91767"/>
    <x v="1"/>
    <s v="FUR-TA-10003954"/>
    <x v="0"/>
    <x v="3"/>
    <s v="Hon 94000 Series Round Tables"/>
    <n v="710.83200000000011"/>
    <n v="3"/>
    <n v="0.2"/>
    <n v="-97.739399999999989"/>
    <n v="-0.13749999999999996"/>
  </r>
  <r>
    <n v="2071"/>
    <s v="CA-2013-146521"/>
    <x v="0"/>
    <x v="658"/>
    <d v="2013-07-24T00:00:00"/>
    <s v="Second Class"/>
    <s v="CC-12610"/>
    <s v="Corey Catlett"/>
    <x v="1"/>
    <s v="United States"/>
    <x v="10"/>
    <x v="9"/>
    <n v="19134"/>
    <x v="3"/>
    <s v="OFF-BI-10000301"/>
    <x v="1"/>
    <x v="8"/>
    <s v="GBC Instant Report Kit"/>
    <n v="1.9410000000000003"/>
    <n v="1"/>
    <n v="0.7"/>
    <n v="-1.294"/>
    <n v="-0.66666666666666663"/>
  </r>
  <r>
    <n v="2072"/>
    <s v="US-2014-110996"/>
    <x v="3"/>
    <x v="225"/>
    <d v="2014-11-26T00:00:00"/>
    <s v="Standard Class"/>
    <s v="KA-16525"/>
    <s v="Kelly Andreada"/>
    <x v="0"/>
    <s v="United States"/>
    <x v="276"/>
    <x v="1"/>
    <n v="91761"/>
    <x v="1"/>
    <s v="FUR-CH-10003956"/>
    <x v="0"/>
    <x v="1"/>
    <s v="Novimex High-Tech Fabric Mesh Task Chair"/>
    <n v="283.92"/>
    <n v="5"/>
    <n v="0.2"/>
    <n v="-46.137000000000029"/>
    <n v="-0.16250000000000009"/>
  </r>
  <r>
    <n v="2073"/>
    <s v="CA-2013-129693"/>
    <x v="0"/>
    <x v="491"/>
    <d v="2013-12-03T00:00:00"/>
    <s v="Standard Class"/>
    <s v="TC-20980"/>
    <s v="Tamara Chand"/>
    <x v="1"/>
    <s v="United States"/>
    <x v="4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n v="0.34999999999999992"/>
  </r>
  <r>
    <n v="2074"/>
    <s v="CA-2014-122504"/>
    <x v="3"/>
    <x v="659"/>
    <d v="2014-11-13T00:00:00"/>
    <s v="Second Class"/>
    <s v="DB-13270"/>
    <s v="Deborah Brumfield"/>
    <x v="2"/>
    <s v="United States"/>
    <x v="71"/>
    <x v="1"/>
    <n v="94513"/>
    <x v="1"/>
    <s v="TEC-AC-10003289"/>
    <x v="2"/>
    <x v="11"/>
    <s v="Anker Ultra-Slim Mini Bluetooth 3.0 Wireless Keyboard"/>
    <n v="59.97"/>
    <n v="3"/>
    <n v="0"/>
    <n v="13.793099999999999"/>
    <n v="0.22999999999999998"/>
  </r>
  <r>
    <n v="2075"/>
    <s v="CA-2014-122504"/>
    <x v="3"/>
    <x v="659"/>
    <d v="2014-11-13T00:00:00"/>
    <s v="Second Class"/>
    <s v="DB-13270"/>
    <s v="Deborah Brumfield"/>
    <x v="2"/>
    <s v="United States"/>
    <x v="71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n v="8.7500000000000022E-2"/>
  </r>
  <r>
    <n v="2076"/>
    <s v="CA-2011-131051"/>
    <x v="2"/>
    <x v="588"/>
    <d v="2011-12-05T00:00:00"/>
    <s v="Standard Class"/>
    <s v="TR-21325"/>
    <s v="Toby Ritter"/>
    <x v="0"/>
    <s v="United States"/>
    <x v="8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n v="0.48999999999999994"/>
  </r>
  <r>
    <n v="2077"/>
    <s v="CA-2014-140676"/>
    <x v="3"/>
    <x v="510"/>
    <d v="2014-09-16T00:00:00"/>
    <s v="First Class"/>
    <s v="BF-11080"/>
    <s v="Bart Folk"/>
    <x v="0"/>
    <s v="United States"/>
    <x v="248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n v="0.5"/>
  </r>
  <r>
    <n v="2078"/>
    <s v="CA-2014-140676"/>
    <x v="3"/>
    <x v="510"/>
    <d v="2014-09-16T00:00:00"/>
    <s v="First Class"/>
    <s v="BF-11080"/>
    <s v="Bart Folk"/>
    <x v="0"/>
    <s v="United States"/>
    <x v="248"/>
    <x v="39"/>
    <n v="21215"/>
    <x v="3"/>
    <s v="OFF-AP-10000358"/>
    <x v="1"/>
    <x v="9"/>
    <s v="Fellowes Basic Home/Office Series Surge Protectors"/>
    <n v="90.86"/>
    <n v="7"/>
    <n v="0"/>
    <n v="26.349399999999992"/>
    <n v="0.28999999999999992"/>
  </r>
  <r>
    <n v="2079"/>
    <s v="CA-2014-140676"/>
    <x v="3"/>
    <x v="510"/>
    <d v="2014-09-16T00:00:00"/>
    <s v="First Class"/>
    <s v="BF-11080"/>
    <s v="Bart Folk"/>
    <x v="0"/>
    <s v="United States"/>
    <x v="248"/>
    <x v="39"/>
    <n v="21215"/>
    <x v="3"/>
    <s v="OFF-PA-10004243"/>
    <x v="1"/>
    <x v="10"/>
    <s v="Xerox 1939"/>
    <n v="94.85"/>
    <n v="5"/>
    <n v="0"/>
    <n v="45.527999999999992"/>
    <n v="0.47999999999999993"/>
  </r>
  <r>
    <n v="2080"/>
    <s v="CA-2012-120103"/>
    <x v="1"/>
    <x v="100"/>
    <d v="2012-12-29T00:00:00"/>
    <s v="Standard Class"/>
    <s v="MS-17365"/>
    <s v="Maribeth Schnelling"/>
    <x v="0"/>
    <s v="United States"/>
    <x v="42"/>
    <x v="16"/>
    <n v="85023"/>
    <x v="1"/>
    <s v="OFF-PA-10001295"/>
    <x v="1"/>
    <x v="10"/>
    <s v="Computer Printout Paper with Letter-Trim Perforations"/>
    <n v="106.232"/>
    <n v="7"/>
    <n v="0.2"/>
    <n v="37.181199999999997"/>
    <n v="0.35"/>
  </r>
  <r>
    <n v="2081"/>
    <s v="CA-2012-120103"/>
    <x v="1"/>
    <x v="100"/>
    <d v="2012-12-29T00:00:00"/>
    <s v="Standard Class"/>
    <s v="MS-17365"/>
    <s v="Maribeth Schnelling"/>
    <x v="0"/>
    <s v="United States"/>
    <x v="42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n v="0.10000000000000003"/>
  </r>
  <r>
    <n v="2082"/>
    <s v="CA-2012-120103"/>
    <x v="1"/>
    <x v="100"/>
    <d v="2012-12-29T00:00:00"/>
    <s v="Standard Class"/>
    <s v="MS-17365"/>
    <s v="Maribeth Schnelling"/>
    <x v="0"/>
    <s v="United States"/>
    <x v="42"/>
    <x v="16"/>
    <n v="85023"/>
    <x v="1"/>
    <s v="FUR-FU-10002885"/>
    <x v="0"/>
    <x v="5"/>
    <s v="Magna Visual Magnetic Picture Hangers"/>
    <n v="7.7120000000000006"/>
    <n v="2"/>
    <n v="0.2"/>
    <n v="1.7352000000000005"/>
    <n v="0.22500000000000006"/>
  </r>
  <r>
    <n v="2083"/>
    <s v="CA-2014-104647"/>
    <x v="3"/>
    <x v="660"/>
    <d v="2014-03-02T00:00:00"/>
    <s v="Standard Class"/>
    <s v="CK-12595"/>
    <s v="Clytie Kelty"/>
    <x v="0"/>
    <s v="United States"/>
    <x v="1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n v="0.45"/>
  </r>
  <r>
    <n v="2084"/>
    <s v="CA-2011-110352"/>
    <x v="2"/>
    <x v="533"/>
    <d v="2011-11-29T00:00:00"/>
    <s v="Standard Class"/>
    <s v="ED-13885"/>
    <s v="Emily Ducich"/>
    <x v="2"/>
    <s v="United States"/>
    <x v="12"/>
    <x v="5"/>
    <n v="77036"/>
    <x v="2"/>
    <s v="OFF-LA-10003923"/>
    <x v="1"/>
    <x v="2"/>
    <s v="Alphabetical Labels for Top Tab Filing"/>
    <n v="23.680000000000003"/>
    <n v="2"/>
    <n v="0.2"/>
    <n v="8.879999999999999"/>
    <n v="0.37499999999999989"/>
  </r>
  <r>
    <n v="2085"/>
    <s v="CA-2013-140501"/>
    <x v="0"/>
    <x v="661"/>
    <d v="2013-06-29T00:00:00"/>
    <s v="Standard Class"/>
    <s v="IM-15070"/>
    <s v="Irene Maddox"/>
    <x v="0"/>
    <s v="United States"/>
    <x v="20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n v="0.46"/>
  </r>
  <r>
    <n v="2086"/>
    <s v="CA-2013-140501"/>
    <x v="0"/>
    <x v="661"/>
    <d v="2013-06-29T00:00:00"/>
    <s v="Standard Class"/>
    <s v="IM-15070"/>
    <s v="Irene Maddox"/>
    <x v="0"/>
    <s v="United States"/>
    <x v="20"/>
    <x v="15"/>
    <n v="10009"/>
    <x v="3"/>
    <s v="OFF-LA-10000248"/>
    <x v="1"/>
    <x v="2"/>
    <s v="Avery 52"/>
    <n v="18.45"/>
    <n v="5"/>
    <n v="0"/>
    <n v="8.6715"/>
    <n v="0.47000000000000003"/>
  </r>
  <r>
    <n v="2087"/>
    <s v="CA-2013-140501"/>
    <x v="0"/>
    <x v="661"/>
    <d v="2013-06-29T00:00:00"/>
    <s v="Standard Class"/>
    <s v="IM-15070"/>
    <s v="Irene Maddox"/>
    <x v="0"/>
    <s v="United States"/>
    <x v="20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n v="0.12000000000000002"/>
  </r>
  <r>
    <n v="2088"/>
    <s v="CA-2013-140501"/>
    <x v="0"/>
    <x v="661"/>
    <d v="2013-06-29T00:00:00"/>
    <s v="Standard Class"/>
    <s v="IM-15070"/>
    <s v="Irene Maddox"/>
    <x v="0"/>
    <s v="United States"/>
    <x v="20"/>
    <x v="15"/>
    <n v="10009"/>
    <x v="3"/>
    <s v="OFF-PA-10003129"/>
    <x v="1"/>
    <x v="10"/>
    <s v="Tops White Computer Printout Paper"/>
    <n v="146.72999999999999"/>
    <n v="3"/>
    <n v="0"/>
    <n v="68.963099999999997"/>
    <n v="0.47000000000000003"/>
  </r>
  <r>
    <n v="2089"/>
    <s v="CA-2013-140501"/>
    <x v="0"/>
    <x v="661"/>
    <d v="2013-06-29T00:00:00"/>
    <s v="Standard Class"/>
    <s v="IM-15070"/>
    <s v="Irene Maddox"/>
    <x v="0"/>
    <s v="United States"/>
    <x v="20"/>
    <x v="15"/>
    <n v="10009"/>
    <x v="3"/>
    <s v="OFF-FA-10004076"/>
    <x v="1"/>
    <x v="13"/>
    <s v="Translucent Push Pins by OIC"/>
    <n v="3.96"/>
    <n v="2"/>
    <n v="0"/>
    <n v="1.4651999999999998"/>
    <n v="0.36999999999999994"/>
  </r>
  <r>
    <n v="2090"/>
    <s v="CA-2012-139290"/>
    <x v="1"/>
    <x v="662"/>
    <d v="2012-10-30T00:00:00"/>
    <s v="Standard Class"/>
    <s v="MY-17380"/>
    <s v="Maribeth Yedwab"/>
    <x v="1"/>
    <s v="United States"/>
    <x v="277"/>
    <x v="1"/>
    <n v="91730"/>
    <x v="1"/>
    <s v="OFF-LA-10004008"/>
    <x v="1"/>
    <x v="2"/>
    <s v="Avery 507"/>
    <n v="5.76"/>
    <n v="2"/>
    <n v="0"/>
    <n v="2.6495999999999995"/>
    <n v="0.45999999999999991"/>
  </r>
  <r>
    <n v="2091"/>
    <s v="CA-2014-166142"/>
    <x v="3"/>
    <x v="663"/>
    <d v="2014-07-20T00:00:00"/>
    <s v="Standard Class"/>
    <s v="MM-17260"/>
    <s v="Magdelene Morse"/>
    <x v="0"/>
    <s v="United States"/>
    <x v="40"/>
    <x v="13"/>
    <n v="19805"/>
    <x v="3"/>
    <s v="OFF-BI-10004094"/>
    <x v="1"/>
    <x v="8"/>
    <s v="GBC Standard Plastic Binding Systems Combs"/>
    <n v="26.549999999999997"/>
    <n v="3"/>
    <n v="0"/>
    <n v="13.009499999999999"/>
    <n v="0.49000000000000005"/>
  </r>
  <r>
    <n v="2092"/>
    <s v="CA-2014-166142"/>
    <x v="3"/>
    <x v="663"/>
    <d v="2014-07-20T00:00:00"/>
    <s v="Standard Class"/>
    <s v="MM-17260"/>
    <s v="Magdelene Morse"/>
    <x v="0"/>
    <s v="United States"/>
    <x v="40"/>
    <x v="13"/>
    <n v="19805"/>
    <x v="3"/>
    <s v="FUR-TA-10004607"/>
    <x v="0"/>
    <x v="3"/>
    <s v="Hon 2111 Invitation Series Straight Table"/>
    <n v="310.44300000000004"/>
    <n v="3"/>
    <n v="0.3"/>
    <n v="-48.783900000000031"/>
    <n v="-0.15714285714285722"/>
  </r>
  <r>
    <n v="2093"/>
    <s v="CA-2011-145926"/>
    <x v="2"/>
    <x v="664"/>
    <d v="2011-11-21T00:00:00"/>
    <s v="Standard Class"/>
    <s v="MP-17470"/>
    <s v="Mark Packer"/>
    <x v="2"/>
    <s v="United States"/>
    <x v="278"/>
    <x v="11"/>
    <n v="56560"/>
    <x v="2"/>
    <s v="FUR-CH-10004289"/>
    <x v="0"/>
    <x v="1"/>
    <s v="Global Super Steno Chair"/>
    <n v="479.90000000000003"/>
    <n v="5"/>
    <n v="0"/>
    <n v="81.58299999999997"/>
    <n v="0.16999999999999993"/>
  </r>
  <r>
    <n v="2094"/>
    <s v="CA-2012-149678"/>
    <x v="1"/>
    <x v="657"/>
    <d v="2012-04-15T00:00:00"/>
    <s v="Second Class"/>
    <s v="AW-10840"/>
    <s v="Anthony Witt"/>
    <x v="0"/>
    <s v="United States"/>
    <x v="168"/>
    <x v="27"/>
    <n v="87401"/>
    <x v="1"/>
    <s v="OFF-SU-10004498"/>
    <x v="1"/>
    <x v="14"/>
    <s v="Martin-Yale Premier Letter Opener"/>
    <n v="12.88"/>
    <n v="1"/>
    <n v="0"/>
    <n v="0.38640000000000008"/>
    <n v="3.0000000000000006E-2"/>
  </r>
  <r>
    <n v="2095"/>
    <s v="US-2012-164357"/>
    <x v="1"/>
    <x v="665"/>
    <d v="2012-11-29T00:00:00"/>
    <s v="Standard Class"/>
    <s v="SF-20065"/>
    <s v="Sandra Flanagan"/>
    <x v="0"/>
    <s v="United States"/>
    <x v="40"/>
    <x v="3"/>
    <n v="28403"/>
    <x v="0"/>
    <s v="OFF-AR-10001177"/>
    <x v="1"/>
    <x v="6"/>
    <s v="Newell 349"/>
    <n v="13.120000000000001"/>
    <n v="5"/>
    <n v="0.2"/>
    <n v="1.4759999999999982"/>
    <n v="0.11249999999999985"/>
  </r>
  <r>
    <n v="2096"/>
    <s v="US-2013-146570"/>
    <x v="0"/>
    <x v="666"/>
    <d v="2013-05-21T00:00:00"/>
    <s v="Standard Class"/>
    <s v="SN-20710"/>
    <s v="Steve Nguyen"/>
    <x v="2"/>
    <s v="United States"/>
    <x v="25"/>
    <x v="35"/>
    <n v="39212"/>
    <x v="0"/>
    <s v="OFF-BI-10001718"/>
    <x v="1"/>
    <x v="8"/>
    <s v="GBC DocuBind P50 Personal Binding Machine"/>
    <n v="511.84"/>
    <n v="8"/>
    <n v="0"/>
    <n v="240.56479999999999"/>
    <n v="0.47000000000000003"/>
  </r>
  <r>
    <n v="2097"/>
    <s v="US-2013-146570"/>
    <x v="0"/>
    <x v="666"/>
    <d v="2013-05-21T00:00:00"/>
    <s v="Standard Class"/>
    <s v="SN-20710"/>
    <s v="Steve Nguyen"/>
    <x v="2"/>
    <s v="United States"/>
    <x v="25"/>
    <x v="35"/>
    <n v="39212"/>
    <x v="0"/>
    <s v="OFF-AR-10004602"/>
    <x v="1"/>
    <x v="6"/>
    <s v="Boston KS Multi-Size Manual Pencil Sharpener"/>
    <n v="91.96"/>
    <n v="4"/>
    <n v="0"/>
    <n v="25.748800000000003"/>
    <n v="0.28000000000000003"/>
  </r>
  <r>
    <n v="2098"/>
    <s v="US-2013-146570"/>
    <x v="0"/>
    <x v="666"/>
    <d v="2013-05-21T00:00:00"/>
    <s v="Standard Class"/>
    <s v="SN-20710"/>
    <s v="Steve Nguyen"/>
    <x v="2"/>
    <s v="United States"/>
    <x v="25"/>
    <x v="35"/>
    <n v="39212"/>
    <x v="0"/>
    <s v="OFF-AR-10003856"/>
    <x v="1"/>
    <x v="6"/>
    <s v="Newell 344"/>
    <n v="8.34"/>
    <n v="3"/>
    <n v="0"/>
    <n v="2.1683999999999997"/>
    <n v="0.25999999999999995"/>
  </r>
  <r>
    <n v="2099"/>
    <s v="CA-2014-124401"/>
    <x v="3"/>
    <x v="210"/>
    <d v="2014-09-13T00:00:00"/>
    <s v="Standard Class"/>
    <s v="RD-19900"/>
    <s v="Ruben Dartt"/>
    <x v="0"/>
    <s v="United States"/>
    <x v="32"/>
    <x v="21"/>
    <n v="97206"/>
    <x v="1"/>
    <s v="OFF-ST-10000649"/>
    <x v="1"/>
    <x v="4"/>
    <s v="Hanging Personal Folder File"/>
    <n v="37.68"/>
    <n v="3"/>
    <n v="0.2"/>
    <n v="2.3550000000000022"/>
    <n v="6.2500000000000056E-2"/>
  </r>
  <r>
    <n v="2100"/>
    <s v="CA-2014-124401"/>
    <x v="3"/>
    <x v="210"/>
    <d v="2014-09-13T00:00:00"/>
    <s v="Standard Class"/>
    <s v="RD-19900"/>
    <s v="Ruben Dartt"/>
    <x v="0"/>
    <s v="United States"/>
    <x v="32"/>
    <x v="21"/>
    <n v="97206"/>
    <x v="1"/>
    <s v="TEC-AC-10002926"/>
    <x v="2"/>
    <x v="11"/>
    <s v="Logitech Wireless Marathon Mouse M705"/>
    <n v="279.94400000000002"/>
    <n v="7"/>
    <n v="0.2"/>
    <n v="80.48390000000002"/>
    <n v="0.28750000000000003"/>
  </r>
  <r>
    <n v="2101"/>
    <s v="US-2011-140116"/>
    <x v="2"/>
    <x v="418"/>
    <d v="2011-03-17T00:00:00"/>
    <s v="Standard Class"/>
    <s v="KT-16480"/>
    <s v="Kean Thornton"/>
    <x v="0"/>
    <s v="United States"/>
    <x v="60"/>
    <x v="22"/>
    <n v="80219"/>
    <x v="1"/>
    <s v="OFF-ST-10000078"/>
    <x v="1"/>
    <x v="4"/>
    <s v="Tennsco 6- and 18-Compartment Lockers"/>
    <n v="636.40800000000013"/>
    <n v="3"/>
    <n v="0.2"/>
    <n v="-15.910200000000088"/>
    <n v="-2.5000000000000133E-2"/>
  </r>
  <r>
    <n v="2102"/>
    <s v="US-2011-140116"/>
    <x v="2"/>
    <x v="418"/>
    <d v="2011-03-17T00:00:00"/>
    <s v="Standard Class"/>
    <s v="KT-16480"/>
    <s v="Kean Thornton"/>
    <x v="0"/>
    <s v="United States"/>
    <x v="60"/>
    <x v="22"/>
    <n v="80219"/>
    <x v="1"/>
    <s v="OFF-AR-10001044"/>
    <x v="1"/>
    <x v="6"/>
    <s v="BOSTON Ranger #55 Pencil Sharpener, Black"/>
    <n v="83.168000000000006"/>
    <n v="4"/>
    <n v="0.2"/>
    <n v="9.3563999999999936"/>
    <n v="0.11249999999999992"/>
  </r>
  <r>
    <n v="2103"/>
    <s v="CA-2011-123295"/>
    <x v="2"/>
    <x v="667"/>
    <d v="2011-07-18T00:00:00"/>
    <s v="Same Day"/>
    <s v="AH-10120"/>
    <s v="Adrian Hane"/>
    <x v="2"/>
    <s v="United States"/>
    <x v="93"/>
    <x v="16"/>
    <n v="85705"/>
    <x v="1"/>
    <s v="FUR-CH-10002372"/>
    <x v="0"/>
    <x v="1"/>
    <s v="Office Star - Ergonomically Designed Knee Chair"/>
    <n v="259.13600000000002"/>
    <n v="4"/>
    <n v="0.2"/>
    <n v="-25.913599999999988"/>
    <n v="-9.999999999999995E-2"/>
  </r>
  <r>
    <n v="2104"/>
    <s v="CA-2014-167101"/>
    <x v="3"/>
    <x v="668"/>
    <d v="2014-03-29T00:00:00"/>
    <s v="Second Class"/>
    <s v="BM-11650"/>
    <s v="Brian Moss"/>
    <x v="1"/>
    <s v="United States"/>
    <x v="20"/>
    <x v="15"/>
    <n v="10009"/>
    <x v="3"/>
    <s v="OFF-PA-10000357"/>
    <x v="1"/>
    <x v="10"/>
    <s v="Xerox 1888"/>
    <n v="221.92"/>
    <n v="4"/>
    <n v="0"/>
    <n v="106.52159999999999"/>
    <n v="0.48"/>
  </r>
  <r>
    <n v="2105"/>
    <s v="CA-2014-167101"/>
    <x v="3"/>
    <x v="668"/>
    <d v="2014-03-29T00:00:00"/>
    <s v="Second Class"/>
    <s v="BM-11650"/>
    <s v="Brian Moss"/>
    <x v="1"/>
    <s v="United States"/>
    <x v="20"/>
    <x v="15"/>
    <n v="10009"/>
    <x v="3"/>
    <s v="TEC-AC-10001266"/>
    <x v="2"/>
    <x v="11"/>
    <s v="Memorex Micro Travel Drive 8 GB"/>
    <n v="26"/>
    <n v="2"/>
    <n v="0"/>
    <n v="11.7"/>
    <n v="0.44999999999999996"/>
  </r>
  <r>
    <n v="2106"/>
    <s v="US-2011-167633"/>
    <x v="2"/>
    <x v="587"/>
    <d v="2011-10-05T00:00:00"/>
    <s v="Standard Class"/>
    <s v="BW-11200"/>
    <s v="Ben Wallace"/>
    <x v="0"/>
    <s v="United States"/>
    <x v="199"/>
    <x v="2"/>
    <n v="33437"/>
    <x v="0"/>
    <s v="OFF-PA-10004888"/>
    <x v="1"/>
    <x v="10"/>
    <s v="Xerox 217"/>
    <n v="15.552000000000003"/>
    <n v="3"/>
    <n v="0.2"/>
    <n v="5.4432"/>
    <n v="0.34999999999999992"/>
  </r>
  <r>
    <n v="2107"/>
    <s v="US-2011-152723"/>
    <x v="2"/>
    <x v="467"/>
    <d v="2011-09-26T00:00:00"/>
    <s v="Same Day"/>
    <s v="HG-14965"/>
    <s v="Henry Goldwyn"/>
    <x v="1"/>
    <s v="United States"/>
    <x v="279"/>
    <x v="5"/>
    <n v="75150"/>
    <x v="2"/>
    <s v="OFF-BI-10003460"/>
    <x v="1"/>
    <x v="8"/>
    <s v="Acco 3-Hole Punch"/>
    <n v="0.87599999999999978"/>
    <n v="1"/>
    <n v="0.8"/>
    <n v="-1.4016000000000002"/>
    <n v="-1.6000000000000005"/>
  </r>
  <r>
    <n v="2108"/>
    <s v="CA-2012-164882"/>
    <x v="1"/>
    <x v="89"/>
    <d v="2012-10-31T00:00:00"/>
    <s v="Same Day"/>
    <s v="SG-20080"/>
    <s v="Sandra Glassco"/>
    <x v="0"/>
    <s v="United States"/>
    <x v="56"/>
    <x v="1"/>
    <n v="92374"/>
    <x v="1"/>
    <s v="OFF-PA-10000157"/>
    <x v="1"/>
    <x v="10"/>
    <s v="Xerox 191"/>
    <n v="19.98"/>
    <n v="1"/>
    <n v="0"/>
    <n v="9.3905999999999992"/>
    <n v="0.47"/>
  </r>
  <r>
    <n v="2109"/>
    <s v="CA-2012-164882"/>
    <x v="1"/>
    <x v="89"/>
    <d v="2012-10-31T00:00:00"/>
    <s v="Same Day"/>
    <s v="SG-20080"/>
    <s v="Sandra Glassco"/>
    <x v="0"/>
    <s v="United States"/>
    <x v="56"/>
    <x v="1"/>
    <n v="92374"/>
    <x v="1"/>
    <s v="OFF-BI-10004519"/>
    <x v="1"/>
    <x v="8"/>
    <s v="GBC DocuBind P100 Manual Binding Machine"/>
    <n v="398.35199999999998"/>
    <n v="3"/>
    <n v="0.2"/>
    <n v="124.48499999999999"/>
    <n v="0.3125"/>
  </r>
  <r>
    <n v="2110"/>
    <s v="CA-2012-164882"/>
    <x v="1"/>
    <x v="89"/>
    <d v="2012-10-31T00:00:00"/>
    <s v="Same Day"/>
    <s v="SG-20080"/>
    <s v="Sandra Glassco"/>
    <x v="0"/>
    <s v="United States"/>
    <x v="56"/>
    <x v="1"/>
    <n v="92374"/>
    <x v="1"/>
    <s v="OFF-AR-10004272"/>
    <x v="1"/>
    <x v="6"/>
    <s v="Newell 308"/>
    <n v="5.04"/>
    <n v="3"/>
    <n v="0"/>
    <n v="1.2599999999999998"/>
    <n v="0.24999999999999994"/>
  </r>
  <r>
    <n v="2111"/>
    <s v="CA-2012-164882"/>
    <x v="1"/>
    <x v="89"/>
    <d v="2012-10-31T00:00:00"/>
    <s v="Same Day"/>
    <s v="SG-20080"/>
    <s v="Sandra Glassco"/>
    <x v="0"/>
    <s v="United States"/>
    <x v="56"/>
    <x v="1"/>
    <n v="92374"/>
    <x v="1"/>
    <s v="OFF-FA-10000585"/>
    <x v="1"/>
    <x v="13"/>
    <s v="OIC Bulk Pack Metal Binder Clips"/>
    <n v="17.450000000000003"/>
    <n v="5"/>
    <n v="0"/>
    <n v="8.0269999999999992"/>
    <n v="0.45999999999999991"/>
  </r>
  <r>
    <n v="2112"/>
    <s v="CA-2012-164882"/>
    <x v="1"/>
    <x v="89"/>
    <d v="2012-10-31T00:00:00"/>
    <s v="Same Day"/>
    <s v="SG-20080"/>
    <s v="Sandra Glassco"/>
    <x v="0"/>
    <s v="United States"/>
    <x v="56"/>
    <x v="1"/>
    <n v="92374"/>
    <x v="1"/>
    <s v="FUR-CH-10004218"/>
    <x v="0"/>
    <x v="1"/>
    <s v="Global Fabric Manager's Chair, Dark Gray"/>
    <n v="323.13600000000002"/>
    <n v="4"/>
    <n v="0.2"/>
    <n v="20.196000000000012"/>
    <n v="6.2500000000000028E-2"/>
  </r>
  <r>
    <n v="2113"/>
    <s v="CA-2012-164882"/>
    <x v="1"/>
    <x v="89"/>
    <d v="2012-10-31T00:00:00"/>
    <s v="Same Day"/>
    <s v="SG-20080"/>
    <s v="Sandra Glassco"/>
    <x v="0"/>
    <s v="United States"/>
    <x v="56"/>
    <x v="1"/>
    <n v="92374"/>
    <x v="1"/>
    <s v="OFF-SU-10004231"/>
    <x v="1"/>
    <x v="14"/>
    <s v="Acme Tagit Stainless Steel Antibacterial Scissors"/>
    <n v="29.700000000000003"/>
    <n v="3"/>
    <n v="0"/>
    <n v="8.0190000000000001"/>
    <n v="0.26999999999999996"/>
  </r>
  <r>
    <n v="2114"/>
    <s v="CA-2012-164882"/>
    <x v="1"/>
    <x v="89"/>
    <d v="2012-10-31T00:00:00"/>
    <s v="Same Day"/>
    <s v="SG-20080"/>
    <s v="Sandra Glassco"/>
    <x v="0"/>
    <s v="United States"/>
    <x v="56"/>
    <x v="1"/>
    <n v="92374"/>
    <x v="1"/>
    <s v="TEC-PH-10001578"/>
    <x v="2"/>
    <x v="7"/>
    <s v="Polycom SoundStation2 EX Conference phone"/>
    <n v="1295.8400000000001"/>
    <n v="4"/>
    <n v="0.2"/>
    <n v="145.78199999999993"/>
    <n v="0.11249999999999993"/>
  </r>
  <r>
    <n v="2115"/>
    <s v="CA-2012-164882"/>
    <x v="1"/>
    <x v="89"/>
    <d v="2012-10-31T00:00:00"/>
    <s v="Same Day"/>
    <s v="SG-20080"/>
    <s v="Sandra Glassco"/>
    <x v="0"/>
    <s v="United States"/>
    <x v="56"/>
    <x v="1"/>
    <n v="92374"/>
    <x v="1"/>
    <s v="OFF-ST-10003638"/>
    <x v="1"/>
    <x v="4"/>
    <s v="Mobile Personal File Cube"/>
    <n v="46.84"/>
    <n v="2"/>
    <n v="0"/>
    <n v="12.646799999999999"/>
    <n v="0.26999999999999996"/>
  </r>
  <r>
    <n v="2116"/>
    <s v="CA-2012-164882"/>
    <x v="1"/>
    <x v="89"/>
    <d v="2012-10-31T00:00:00"/>
    <s v="Same Day"/>
    <s v="SG-20080"/>
    <s v="Sandra Glassco"/>
    <x v="0"/>
    <s v="United States"/>
    <x v="56"/>
    <x v="1"/>
    <n v="92374"/>
    <x v="1"/>
    <s v="FUR-BO-10002213"/>
    <x v="0"/>
    <x v="0"/>
    <s v="DMI Eclipse Executive Suite Bookcases"/>
    <n v="425.83300000000003"/>
    <n v="1"/>
    <n v="0.15"/>
    <n v="20.03919999999998"/>
    <n v="4.7058823529411715E-2"/>
  </r>
  <r>
    <n v="2117"/>
    <s v="CA-2012-159786"/>
    <x v="1"/>
    <x v="88"/>
    <d v="2012-10-17T00:00:00"/>
    <s v="Second Class"/>
    <s v="RK-19300"/>
    <s v="Ralph Kennedy"/>
    <x v="0"/>
    <s v="United States"/>
    <x v="30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n v="-6.6666666666666707E-2"/>
  </r>
  <r>
    <n v="2118"/>
    <s v="CA-2013-130267"/>
    <x v="0"/>
    <x v="251"/>
    <d v="2013-09-24T00:00:00"/>
    <s v="Standard Class"/>
    <s v="SW-20245"/>
    <s v="Scot Wooten"/>
    <x v="0"/>
    <s v="United States"/>
    <x v="280"/>
    <x v="1"/>
    <n v="95207"/>
    <x v="1"/>
    <s v="OFF-PA-10002222"/>
    <x v="1"/>
    <x v="10"/>
    <s v="Xerox Color Copier Paper, 11&quot; x 17&quot;, Ream"/>
    <n v="159.88"/>
    <n v="7"/>
    <n v="0"/>
    <n v="73.544799999999995"/>
    <n v="0.45999999999999996"/>
  </r>
  <r>
    <n v="2119"/>
    <s v="CA-2014-155460"/>
    <x v="3"/>
    <x v="669"/>
    <d v="2014-04-16T00:00:00"/>
    <s v="First Class"/>
    <s v="RW-19630"/>
    <s v="Rob Williams"/>
    <x v="1"/>
    <s v="United States"/>
    <x v="4"/>
    <x v="4"/>
    <n v="98105"/>
    <x v="1"/>
    <s v="OFF-PA-10002479"/>
    <x v="1"/>
    <x v="10"/>
    <s v="Xerox 4200 Series MultiUse Premium Copy Paper (20Lb. and 84 Bright)"/>
    <n v="5.28"/>
    <n v="1"/>
    <n v="0"/>
    <n v="2.3759999999999999"/>
    <n v="0.44999999999999996"/>
  </r>
  <r>
    <n v="2120"/>
    <s v="CA-2014-155460"/>
    <x v="3"/>
    <x v="669"/>
    <d v="2014-04-16T00:00:00"/>
    <s v="First Class"/>
    <s v="RW-19630"/>
    <s v="Rob Williams"/>
    <x v="1"/>
    <s v="United States"/>
    <x v="4"/>
    <x v="4"/>
    <n v="98105"/>
    <x v="1"/>
    <s v="OFF-BI-10003091"/>
    <x v="1"/>
    <x v="8"/>
    <s v="GBC DocuBind TL200 Manual Binding Machine"/>
    <n v="895.92"/>
    <n v="5"/>
    <n v="0.2"/>
    <n v="302.37299999999993"/>
    <n v="0.33749999999999997"/>
  </r>
  <r>
    <n v="2121"/>
    <s v="US-2014-168690"/>
    <x v="3"/>
    <x v="363"/>
    <d v="2014-01-14T00:00:00"/>
    <s v="Standard Class"/>
    <s v="TS-21085"/>
    <s v="Thais Sissman"/>
    <x v="0"/>
    <s v="United States"/>
    <x v="281"/>
    <x v="2"/>
    <n v="32174"/>
    <x v="0"/>
    <s v="OFF-BI-10000145"/>
    <x v="1"/>
    <x v="8"/>
    <s v="Zipper Ring Binder Pockets"/>
    <n v="2.8080000000000007"/>
    <n v="3"/>
    <n v="0.7"/>
    <n v="-1.9656000000000002"/>
    <n v="-0.7"/>
  </r>
  <r>
    <n v="2122"/>
    <s v="CA-2014-158246"/>
    <x v="3"/>
    <x v="45"/>
    <d v="2014-11-12T00:00:00"/>
    <s v="First Class"/>
    <s v="JB-15400"/>
    <s v="Jennifer Braxton"/>
    <x v="1"/>
    <s v="United States"/>
    <x v="282"/>
    <x v="1"/>
    <n v="94086"/>
    <x v="1"/>
    <s v="FUR-CH-10003061"/>
    <x v="0"/>
    <x v="1"/>
    <s v="Global Leather Task Chair, Black"/>
    <n v="215.976"/>
    <n v="3"/>
    <n v="0.2"/>
    <n v="-2.6997000000000355"/>
    <n v="-1.2500000000000164E-2"/>
  </r>
  <r>
    <n v="2123"/>
    <s v="CA-2014-167381"/>
    <x v="3"/>
    <x v="585"/>
    <d v="2014-09-25T00:00:00"/>
    <s v="Second Class"/>
    <s v="EH-14005"/>
    <s v="Erica Hernandez"/>
    <x v="2"/>
    <s v="United States"/>
    <x v="190"/>
    <x v="12"/>
    <n v="48911"/>
    <x v="2"/>
    <s v="FUR-BO-10001972"/>
    <x v="0"/>
    <x v="0"/>
    <s v="O'Sullivan 4-Shelf Bookcase in Odessa Pine"/>
    <n v="241.96"/>
    <n v="2"/>
    <n v="0"/>
    <n v="41.133199999999988"/>
    <n v="0.16999999999999996"/>
  </r>
  <r>
    <n v="2124"/>
    <s v="CA-2014-167381"/>
    <x v="3"/>
    <x v="585"/>
    <d v="2014-09-25T00:00:00"/>
    <s v="Second Class"/>
    <s v="EH-14005"/>
    <s v="Erica Hernandez"/>
    <x v="2"/>
    <s v="United States"/>
    <x v="190"/>
    <x v="12"/>
    <n v="48911"/>
    <x v="2"/>
    <s v="OFF-LA-10000134"/>
    <x v="1"/>
    <x v="2"/>
    <s v="Avery 511"/>
    <n v="27.72"/>
    <n v="9"/>
    <n v="0"/>
    <n v="13.3056"/>
    <n v="0.48000000000000004"/>
  </r>
  <r>
    <n v="2125"/>
    <s v="CA-2014-144862"/>
    <x v="3"/>
    <x v="96"/>
    <d v="2014-12-06T00:00:00"/>
    <s v="Standard Class"/>
    <s v="EH-14005"/>
    <s v="Erica Hernandez"/>
    <x v="2"/>
    <s v="United States"/>
    <x v="10"/>
    <x v="9"/>
    <n v="19143"/>
    <x v="3"/>
    <s v="OFF-EN-10003040"/>
    <x v="1"/>
    <x v="12"/>
    <s v="Quality Park Security Envelopes"/>
    <n v="104.68000000000002"/>
    <n v="5"/>
    <n v="0.2"/>
    <n v="35.329499999999996"/>
    <n v="0.33749999999999991"/>
  </r>
  <r>
    <n v="2126"/>
    <s v="CA-2014-144862"/>
    <x v="3"/>
    <x v="96"/>
    <d v="2014-12-06T00:00:00"/>
    <s v="Standard Class"/>
    <s v="EH-14005"/>
    <s v="Erica Hernandez"/>
    <x v="2"/>
    <s v="United States"/>
    <x v="10"/>
    <x v="9"/>
    <n v="19143"/>
    <x v="3"/>
    <s v="TEC-PH-10000923"/>
    <x v="2"/>
    <x v="7"/>
    <s v="Belkin SportFit Armband For iPhone 5s/5c, Fuchsia"/>
    <n v="62.957999999999998"/>
    <n v="7"/>
    <n v="0.4"/>
    <n v="9.4436999999999998"/>
    <n v="0.15"/>
  </r>
  <r>
    <n v="2127"/>
    <s v="CA-2011-126032"/>
    <x v="2"/>
    <x v="670"/>
    <d v="2011-06-28T00:00:00"/>
    <s v="Standard Class"/>
    <s v="BS-11665"/>
    <s v="Brian Stugart"/>
    <x v="0"/>
    <s v="United States"/>
    <x v="10"/>
    <x v="9"/>
    <n v="19143"/>
    <x v="3"/>
    <s v="TEC-AC-10000158"/>
    <x v="2"/>
    <x v="11"/>
    <s v="Sony 64GB Class 10 Micro SDHC R40 Memory Card"/>
    <n v="86.376000000000005"/>
    <n v="3"/>
    <n v="0.2"/>
    <n v="1.079699999999999"/>
    <n v="1.2499999999999987E-2"/>
  </r>
  <r>
    <n v="2128"/>
    <s v="CA-2012-134859"/>
    <x v="1"/>
    <x v="242"/>
    <d v="2012-10-09T00:00:00"/>
    <s v="Standard Class"/>
    <s v="JK-16120"/>
    <s v="Julie Kriz"/>
    <x v="2"/>
    <s v="United States"/>
    <x v="10"/>
    <x v="9"/>
    <n v="19134"/>
    <x v="3"/>
    <s v="FUR-FU-10003623"/>
    <x v="0"/>
    <x v="5"/>
    <s v="DataProducts Ampli Magnifier Task Lamp, Black,"/>
    <n v="64.944000000000003"/>
    <n v="3"/>
    <n v="0.2"/>
    <n v="6.4943999999999953"/>
    <n v="9.9999999999999922E-2"/>
  </r>
  <r>
    <n v="2129"/>
    <s v="CA-2012-134859"/>
    <x v="1"/>
    <x v="242"/>
    <d v="2012-10-09T00:00:00"/>
    <s v="Standard Class"/>
    <s v="JK-16120"/>
    <s v="Julie Kriz"/>
    <x v="2"/>
    <s v="United States"/>
    <x v="10"/>
    <x v="9"/>
    <n v="19134"/>
    <x v="3"/>
    <s v="OFF-PA-10001293"/>
    <x v="1"/>
    <x v="10"/>
    <s v="Xerox 1946"/>
    <n v="20.736000000000004"/>
    <n v="4"/>
    <n v="0.2"/>
    <n v="7.2576000000000001"/>
    <n v="0.34999999999999992"/>
  </r>
  <r>
    <n v="2130"/>
    <s v="US-2011-114188"/>
    <x v="2"/>
    <x v="671"/>
    <d v="2011-05-22T00:00:00"/>
    <s v="Second Class"/>
    <s v="RF-19345"/>
    <s v="Randy Ferguson"/>
    <x v="1"/>
    <s v="United States"/>
    <x v="18"/>
    <x v="38"/>
    <n v="3820"/>
    <x v="3"/>
    <s v="OFF-AP-10000124"/>
    <x v="1"/>
    <x v="9"/>
    <s v="Acco 6 Outlet Guardian Basic Surge Suppressor"/>
    <n v="33.28"/>
    <n v="4"/>
    <n v="0"/>
    <n v="9.3184000000000005"/>
    <n v="0.28000000000000003"/>
  </r>
  <r>
    <n v="2131"/>
    <s v="US-2011-114188"/>
    <x v="2"/>
    <x v="671"/>
    <d v="2011-05-22T00:00:00"/>
    <s v="Second Class"/>
    <s v="RF-19345"/>
    <s v="Randy Ferguson"/>
    <x v="1"/>
    <s v="United States"/>
    <x v="18"/>
    <x v="38"/>
    <n v="3820"/>
    <x v="3"/>
    <s v="OFF-AR-10004511"/>
    <x v="1"/>
    <x v="6"/>
    <s v="Sanford Colorific Scented Colored Pencils, 12/Pack"/>
    <n v="38.520000000000003"/>
    <n v="9"/>
    <n v="0"/>
    <n v="11.9412"/>
    <n v="0.31"/>
  </r>
  <r>
    <n v="2132"/>
    <s v="US-2011-114188"/>
    <x v="2"/>
    <x v="671"/>
    <d v="2011-05-22T00:00:00"/>
    <s v="Second Class"/>
    <s v="RF-19345"/>
    <s v="Randy Ferguson"/>
    <x v="1"/>
    <s v="United States"/>
    <x v="18"/>
    <x v="38"/>
    <n v="3820"/>
    <x v="3"/>
    <s v="FUR-FU-10000076"/>
    <x v="0"/>
    <x v="5"/>
    <s v="24-Hour Round Wall Clock"/>
    <n v="139.86000000000001"/>
    <n v="7"/>
    <n v="0"/>
    <n v="60.139800000000015"/>
    <n v="0.43000000000000005"/>
  </r>
  <r>
    <n v="2133"/>
    <s v="CA-2012-156524"/>
    <x v="1"/>
    <x v="312"/>
    <d v="2012-11-26T00:00:00"/>
    <s v="Standard Class"/>
    <s v="DL-12865"/>
    <s v="Dan Lawera"/>
    <x v="0"/>
    <s v="United States"/>
    <x v="20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n v="0.46"/>
  </r>
  <r>
    <n v="2134"/>
    <s v="CA-2012-122210"/>
    <x v="1"/>
    <x v="672"/>
    <d v="2012-12-04T00:00:00"/>
    <s v="Standard Class"/>
    <s v="WB-21850"/>
    <s v="William Brown"/>
    <x v="0"/>
    <s v="United States"/>
    <x v="10"/>
    <x v="9"/>
    <n v="19134"/>
    <x v="3"/>
    <s v="OFF-BI-10003656"/>
    <x v="1"/>
    <x v="8"/>
    <s v="Fellowes PB200 Plastic Comb Binding Machine"/>
    <n v="152.99100000000001"/>
    <n v="3"/>
    <n v="0.7"/>
    <n v="-122.39280000000002"/>
    <n v="-0.8"/>
  </r>
  <r>
    <n v="2135"/>
    <s v="CA-2012-122210"/>
    <x v="1"/>
    <x v="672"/>
    <d v="2012-12-04T00:00:00"/>
    <s v="Standard Class"/>
    <s v="WB-21850"/>
    <s v="William Brown"/>
    <x v="0"/>
    <s v="United States"/>
    <x v="10"/>
    <x v="9"/>
    <n v="19134"/>
    <x v="3"/>
    <s v="OFF-FA-10000053"/>
    <x v="1"/>
    <x v="13"/>
    <s v="Revere Boxed Rubber Bands by Revere"/>
    <n v="10.584"/>
    <n v="7"/>
    <n v="0.2"/>
    <n v="-2.3813999999999993"/>
    <n v="-0.22499999999999995"/>
  </r>
  <r>
    <n v="2136"/>
    <s v="CA-2012-122210"/>
    <x v="1"/>
    <x v="672"/>
    <d v="2012-12-04T00:00:00"/>
    <s v="Standard Class"/>
    <s v="WB-21850"/>
    <s v="William Brown"/>
    <x v="0"/>
    <s v="United States"/>
    <x v="10"/>
    <x v="9"/>
    <n v="19134"/>
    <x v="3"/>
    <s v="TEC-PH-10002807"/>
    <x v="2"/>
    <x v="7"/>
    <s v="Motorla HX550 Universal Bluetooth Headset"/>
    <n v="94.919999999999987"/>
    <n v="4"/>
    <n v="0.4"/>
    <n v="15.819999999999993"/>
    <n v="0.16666666666666663"/>
  </r>
  <r>
    <n v="2137"/>
    <s v="CA-2012-156377"/>
    <x v="1"/>
    <x v="620"/>
    <d v="2013-01-05T00:00:00"/>
    <s v="Standard Class"/>
    <s v="TB-21625"/>
    <s v="Trudy Brown"/>
    <x v="0"/>
    <s v="United States"/>
    <x v="55"/>
    <x v="5"/>
    <n v="75051"/>
    <x v="2"/>
    <s v="FUR-FU-10002364"/>
    <x v="0"/>
    <x v="5"/>
    <s v="Eldon Expressions Wood Desk Accessories, Oak"/>
    <n v="14.76"/>
    <n v="5"/>
    <n v="0.6"/>
    <n v="-11.439000000000004"/>
    <n v="-0.77500000000000024"/>
  </r>
  <r>
    <n v="2138"/>
    <s v="CA-2012-156377"/>
    <x v="1"/>
    <x v="620"/>
    <d v="2013-01-05T00:00:00"/>
    <s v="Standard Class"/>
    <s v="TB-21625"/>
    <s v="Trudy Brown"/>
    <x v="0"/>
    <s v="United States"/>
    <x v="55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n v="-1.600000000000001"/>
  </r>
  <r>
    <n v="2139"/>
    <s v="US-2014-157896"/>
    <x v="3"/>
    <x v="673"/>
    <d v="2014-11-17T00:00:00"/>
    <s v="Same Day"/>
    <s v="CB-12415"/>
    <s v="Christy Brittain"/>
    <x v="0"/>
    <s v="United States"/>
    <x v="20"/>
    <x v="15"/>
    <n v="10009"/>
    <x v="3"/>
    <s v="OFF-PA-10004092"/>
    <x v="1"/>
    <x v="10"/>
    <s v="Tops Green Bar Computer Printout Paper"/>
    <n v="146.82"/>
    <n v="3"/>
    <n v="0"/>
    <n v="73.41"/>
    <n v="0.5"/>
  </r>
  <r>
    <n v="2140"/>
    <s v="CA-2011-159520"/>
    <x v="2"/>
    <x v="571"/>
    <d v="2011-06-11T00:00:00"/>
    <s v="Standard Class"/>
    <s v="GT-14635"/>
    <s v="Grant Thornton"/>
    <x v="1"/>
    <s v="United States"/>
    <x v="85"/>
    <x v="15"/>
    <n v="11561"/>
    <x v="3"/>
    <s v="OFF-BI-10003982"/>
    <x v="1"/>
    <x v="8"/>
    <s v="Wilson Jones Century Plastic Molded Ring Binders"/>
    <n v="149.54399999999998"/>
    <n v="9"/>
    <n v="0.2"/>
    <n v="50.471099999999993"/>
    <n v="0.33749999999999997"/>
  </r>
  <r>
    <n v="2141"/>
    <s v="CA-2011-159520"/>
    <x v="2"/>
    <x v="571"/>
    <d v="2011-06-11T00:00:00"/>
    <s v="Standard Class"/>
    <s v="GT-14635"/>
    <s v="Grant Thornton"/>
    <x v="1"/>
    <s v="United States"/>
    <x v="85"/>
    <x v="15"/>
    <n v="11561"/>
    <x v="3"/>
    <s v="OFF-SU-10001664"/>
    <x v="1"/>
    <x v="14"/>
    <s v="Acme Office Executive Series Stainless Steel Trimmers"/>
    <n v="17.14"/>
    <n v="2"/>
    <n v="0"/>
    <n v="4.4564000000000004"/>
    <n v="0.26"/>
  </r>
  <r>
    <n v="2142"/>
    <s v="CA-2011-159520"/>
    <x v="2"/>
    <x v="571"/>
    <d v="2011-06-11T00:00:00"/>
    <s v="Standard Class"/>
    <s v="GT-14635"/>
    <s v="Grant Thornton"/>
    <x v="1"/>
    <s v="United States"/>
    <x v="85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n v="-0.35000000000000003"/>
  </r>
  <r>
    <n v="2143"/>
    <s v="CA-2013-155481"/>
    <x v="0"/>
    <x v="142"/>
    <d v="2013-09-06T00:00:00"/>
    <s v="Standard Class"/>
    <s v="DK-13225"/>
    <s v="Dean Katz"/>
    <x v="1"/>
    <s v="United States"/>
    <x v="10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n v="0.32499999999999996"/>
  </r>
  <r>
    <n v="2144"/>
    <s v="CA-2013-155481"/>
    <x v="0"/>
    <x v="142"/>
    <d v="2013-09-06T00:00:00"/>
    <s v="Standard Class"/>
    <s v="DK-13225"/>
    <s v="Dean Katz"/>
    <x v="1"/>
    <s v="United States"/>
    <x v="10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n v="-0.19999999999999993"/>
  </r>
  <r>
    <n v="2145"/>
    <s v="CA-2013-155481"/>
    <x v="0"/>
    <x v="142"/>
    <d v="2013-09-06T00:00:00"/>
    <s v="Standard Class"/>
    <s v="DK-13225"/>
    <s v="Dean Katz"/>
    <x v="1"/>
    <s v="United States"/>
    <x v="10"/>
    <x v="9"/>
    <n v="19140"/>
    <x v="3"/>
    <s v="OFF-FA-10002780"/>
    <x v="1"/>
    <x v="13"/>
    <s v="Staples"/>
    <n v="16.687999999999999"/>
    <n v="7"/>
    <n v="0.2"/>
    <n v="5.4235999999999995"/>
    <n v="0.32500000000000001"/>
  </r>
  <r>
    <n v="2146"/>
    <s v="US-2013-152051"/>
    <x v="0"/>
    <x v="674"/>
    <d v="2013-06-30T00:00:00"/>
    <s v="Standard Class"/>
    <s v="TS-21160"/>
    <s v="Theresa Swint"/>
    <x v="1"/>
    <s v="United States"/>
    <x v="283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n v="-4.2857142857142864E-2"/>
  </r>
  <r>
    <n v="2147"/>
    <s v="US-2013-152051"/>
    <x v="0"/>
    <x v="674"/>
    <d v="2013-06-30T00:00:00"/>
    <s v="Standard Class"/>
    <s v="TS-21160"/>
    <s v="Theresa Swint"/>
    <x v="1"/>
    <s v="United States"/>
    <x v="283"/>
    <x v="9"/>
    <n v="17403"/>
    <x v="3"/>
    <s v="OFF-BI-10004781"/>
    <x v="1"/>
    <x v="8"/>
    <s v="GBC Wire Binding Strips"/>
    <n v="38.088000000000001"/>
    <n v="4"/>
    <n v="0.7"/>
    <n v="-27.93119999999999"/>
    <n v="-0.73333333333333306"/>
  </r>
  <r>
    <n v="2148"/>
    <s v="US-2013-152051"/>
    <x v="0"/>
    <x v="674"/>
    <d v="2013-06-30T00:00:00"/>
    <s v="Standard Class"/>
    <s v="TS-21160"/>
    <s v="Theresa Swint"/>
    <x v="1"/>
    <s v="United States"/>
    <x v="283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n v="-0.20000000000000004"/>
  </r>
  <r>
    <n v="2149"/>
    <s v="CA-2011-141607"/>
    <x v="2"/>
    <x v="432"/>
    <d v="2011-12-17T00:00:00"/>
    <s v="Standard Class"/>
    <s v="WB-21850"/>
    <s v="William Brown"/>
    <x v="0"/>
    <s v="United States"/>
    <x v="3"/>
    <x v="1"/>
    <n v="94521"/>
    <x v="1"/>
    <s v="FUR-FU-10003975"/>
    <x v="0"/>
    <x v="5"/>
    <s v="Eldon Advantage Chair Mats for Low to Medium Pile Carpets"/>
    <n v="43.31"/>
    <n v="1"/>
    <n v="0"/>
    <n v="4.330999999999996"/>
    <n v="9.9999999999999908E-2"/>
  </r>
  <r>
    <n v="2150"/>
    <s v="CA-2014-102771"/>
    <x v="3"/>
    <x v="185"/>
    <d v="2014-04-06T00:00:00"/>
    <s v="Standard Class"/>
    <s v="DO-13435"/>
    <s v="Denny Ordway"/>
    <x v="0"/>
    <s v="United States"/>
    <x v="20"/>
    <x v="15"/>
    <n v="10035"/>
    <x v="3"/>
    <s v="TEC-PH-10001536"/>
    <x v="2"/>
    <x v="7"/>
    <s v="Spigen Samsung Galaxy S5 Case Wallet"/>
    <n v="84.949999999999989"/>
    <n v="5"/>
    <n v="0"/>
    <n v="22.086999999999996"/>
    <n v="0.26"/>
  </r>
  <r>
    <n v="2151"/>
    <s v="US-2014-139969"/>
    <x v="3"/>
    <x v="123"/>
    <d v="2014-11-27T00:00:00"/>
    <s v="Standard Class"/>
    <s v="AF-10870"/>
    <s v="Art Ferguson"/>
    <x v="0"/>
    <s v="United States"/>
    <x v="284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n v="-0.22857142857142856"/>
  </r>
  <r>
    <n v="2152"/>
    <s v="CA-2011-167360"/>
    <x v="2"/>
    <x v="156"/>
    <d v="2011-11-29T00:00:00"/>
    <s v="Second Class"/>
    <s v="RB-19435"/>
    <s v="Richard Bierner"/>
    <x v="0"/>
    <s v="United States"/>
    <x v="285"/>
    <x v="25"/>
    <n v="63116"/>
    <x v="2"/>
    <s v="TEC-AC-10001772"/>
    <x v="2"/>
    <x v="11"/>
    <s v="Memorex Mini Travel Drive 16 GB USB 2.0 Flash Drive"/>
    <n v="111.79"/>
    <n v="7"/>
    <n v="0"/>
    <n v="43.598100000000002"/>
    <n v="0.39"/>
  </r>
  <r>
    <n v="2153"/>
    <s v="CA-2012-123505"/>
    <x v="1"/>
    <x v="6"/>
    <d v="2012-11-26T00:00:00"/>
    <s v="Standard Class"/>
    <s v="AR-10540"/>
    <s v="Andy Reiter"/>
    <x v="0"/>
    <s v="United States"/>
    <x v="94"/>
    <x v="31"/>
    <n v="2169"/>
    <x v="3"/>
    <s v="OFF-PA-10002586"/>
    <x v="1"/>
    <x v="10"/>
    <s v="Xerox 1970"/>
    <n v="14.940000000000001"/>
    <n v="3"/>
    <n v="0"/>
    <n v="7.0218000000000007"/>
    <n v="0.47000000000000003"/>
  </r>
  <r>
    <n v="2154"/>
    <s v="CA-2013-117282"/>
    <x v="0"/>
    <x v="216"/>
    <d v="2013-07-19T00:00:00"/>
    <s v="Standard Class"/>
    <s v="DR-12880"/>
    <s v="Dan Reichenbach"/>
    <x v="1"/>
    <s v="United States"/>
    <x v="20"/>
    <x v="15"/>
    <n v="10009"/>
    <x v="3"/>
    <s v="OFF-BI-10004094"/>
    <x v="1"/>
    <x v="8"/>
    <s v="GBC Standard Plastic Binding Systems Combs"/>
    <n v="14.16"/>
    <n v="2"/>
    <n v="0.2"/>
    <n v="5.133"/>
    <n v="0.36249999999999999"/>
  </r>
  <r>
    <n v="2155"/>
    <s v="US-2013-120460"/>
    <x v="0"/>
    <x v="567"/>
    <d v="2013-05-06T00:00:00"/>
    <s v="Standard Class"/>
    <s v="BF-11170"/>
    <s v="Ben Ferrer"/>
    <x v="2"/>
    <s v="United States"/>
    <x v="61"/>
    <x v="5"/>
    <n v="75081"/>
    <x v="2"/>
    <s v="FUR-FU-10004973"/>
    <x v="0"/>
    <x v="5"/>
    <s v="Flat Face Poster Frame"/>
    <n v="22.608000000000001"/>
    <n v="3"/>
    <n v="0.6"/>
    <n v="-10.173599999999997"/>
    <n v="-0.44999999999999984"/>
  </r>
  <r>
    <n v="2156"/>
    <s v="CA-2013-111115"/>
    <x v="0"/>
    <x v="197"/>
    <d v="2013-07-28T00:00:00"/>
    <s v="Second Class"/>
    <s v="LB-16735"/>
    <s v="Larry Blacks"/>
    <x v="0"/>
    <s v="United States"/>
    <x v="1"/>
    <x v="1"/>
    <n v="90032"/>
    <x v="1"/>
    <s v="OFF-FA-10000624"/>
    <x v="1"/>
    <x v="13"/>
    <s v="OIC Binder Clips"/>
    <n v="21.48"/>
    <n v="6"/>
    <n v="0"/>
    <n v="10.74"/>
    <n v="0.5"/>
  </r>
  <r>
    <n v="2157"/>
    <s v="CA-2011-124646"/>
    <x v="2"/>
    <x v="169"/>
    <d v="2011-06-24T00:00:00"/>
    <s v="First Class"/>
    <s v="DV-13465"/>
    <s v="Dianna Vittorini"/>
    <x v="0"/>
    <s v="United States"/>
    <x v="31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n v="0"/>
  </r>
  <r>
    <n v="2158"/>
    <s v="CA-2011-124646"/>
    <x v="2"/>
    <x v="169"/>
    <d v="2011-06-24T00:00:00"/>
    <s v="First Class"/>
    <s v="DV-13465"/>
    <s v="Dianna Vittorini"/>
    <x v="0"/>
    <s v="United States"/>
    <x v="31"/>
    <x v="11"/>
    <n v="55407"/>
    <x v="2"/>
    <s v="OFF-ST-10001469"/>
    <x v="1"/>
    <x v="4"/>
    <s v="Fellowes Bankers Box Recycled Super Stor/Drawer"/>
    <n v="161.94"/>
    <n v="3"/>
    <n v="0"/>
    <n v="9.716399999999993"/>
    <n v="5.9999999999999956E-2"/>
  </r>
  <r>
    <n v="2159"/>
    <s v="CA-2014-148166"/>
    <x v="3"/>
    <x v="208"/>
    <d v="2014-10-27T00:00:00"/>
    <s v="Standard Class"/>
    <s v="NK-18490"/>
    <s v="Neil Knudson"/>
    <x v="2"/>
    <s v="United States"/>
    <x v="207"/>
    <x v="2"/>
    <n v="32725"/>
    <x v="0"/>
    <s v="OFF-AR-10004956"/>
    <x v="1"/>
    <x v="6"/>
    <s v="Newell 33"/>
    <n v="17.856000000000002"/>
    <n v="4"/>
    <n v="0.2"/>
    <n v="2.0087999999999973"/>
    <n v="0.11249999999999984"/>
  </r>
  <r>
    <n v="2160"/>
    <s v="CA-2013-159737"/>
    <x v="0"/>
    <x v="323"/>
    <d v="2013-09-10T00:00:00"/>
    <s v="Standard Class"/>
    <s v="CS-11950"/>
    <s v="Carlos Soltero"/>
    <x v="0"/>
    <s v="United States"/>
    <x v="22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n v="-1.7000000000000004"/>
  </r>
  <r>
    <n v="2161"/>
    <s v="CA-2013-141019"/>
    <x v="0"/>
    <x v="675"/>
    <d v="2013-05-15T00:00:00"/>
    <s v="Same Day"/>
    <s v="LH-17155"/>
    <s v="Logan Haushalter"/>
    <x v="0"/>
    <s v="United States"/>
    <x v="74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n v="0.37499999999999989"/>
  </r>
  <r>
    <n v="2162"/>
    <s v="CA-2013-101938"/>
    <x v="0"/>
    <x v="676"/>
    <d v="2013-01-12T00:00:00"/>
    <s v="Standard Class"/>
    <s v="DW-13480"/>
    <s v="Dianna Wilson"/>
    <x v="2"/>
    <s v="United States"/>
    <x v="182"/>
    <x v="1"/>
    <n v="94601"/>
    <x v="1"/>
    <s v="OFF-AR-10003696"/>
    <x v="1"/>
    <x v="6"/>
    <s v="Panasonic KP-350BK Electric Pencil Sharpener with Auto Stop"/>
    <n v="34.58"/>
    <n v="1"/>
    <n v="0"/>
    <n v="10.028199999999998"/>
    <n v="0.28999999999999998"/>
  </r>
  <r>
    <n v="2163"/>
    <s v="CA-2014-166296"/>
    <x v="3"/>
    <x v="677"/>
    <d v="2014-03-20T00:00:00"/>
    <s v="Standard Class"/>
    <s v="KF-16285"/>
    <s v="Karen Ferguson"/>
    <x v="2"/>
    <s v="United States"/>
    <x v="286"/>
    <x v="1"/>
    <n v="95336"/>
    <x v="1"/>
    <s v="OFF-PA-10004359"/>
    <x v="1"/>
    <x v="10"/>
    <s v="Multicolor Computer Printout Paper"/>
    <n v="314.54999999999995"/>
    <n v="3"/>
    <n v="0"/>
    <n v="150.98399999999998"/>
    <n v="0.48"/>
  </r>
  <r>
    <n v="2164"/>
    <s v="CA-2013-154018"/>
    <x v="0"/>
    <x v="63"/>
    <d v="2013-10-20T00:00:00"/>
    <s v="Standard Class"/>
    <s v="HA-14920"/>
    <s v="Helen Andreada"/>
    <x v="0"/>
    <s v="United States"/>
    <x v="128"/>
    <x v="5"/>
    <n v="78041"/>
    <x v="2"/>
    <s v="TEC-AC-10002402"/>
    <x v="2"/>
    <x v="11"/>
    <s v="Razer Kraken PRO Over Ear PC and Music Headset"/>
    <n v="191.976"/>
    <n v="3"/>
    <n v="0.2"/>
    <n v="23.996999999999986"/>
    <n v="0.12499999999999993"/>
  </r>
  <r>
    <n v="2165"/>
    <s v="CA-2013-154018"/>
    <x v="0"/>
    <x v="63"/>
    <d v="2013-10-20T00:00:00"/>
    <s v="Standard Class"/>
    <s v="HA-14920"/>
    <s v="Helen Andreada"/>
    <x v="0"/>
    <s v="United States"/>
    <x v="128"/>
    <x v="5"/>
    <n v="78041"/>
    <x v="2"/>
    <s v="OFF-PA-10000551"/>
    <x v="1"/>
    <x v="10"/>
    <s v="Array Memo Cubes"/>
    <n v="8.2880000000000003"/>
    <n v="2"/>
    <n v="0.2"/>
    <n v="3.0043999999999995"/>
    <n v="0.36249999999999993"/>
  </r>
  <r>
    <n v="2166"/>
    <s v="CA-2013-154018"/>
    <x v="0"/>
    <x v="63"/>
    <d v="2013-10-20T00:00:00"/>
    <s v="Standard Class"/>
    <s v="HA-14920"/>
    <s v="Helen Andreada"/>
    <x v="0"/>
    <s v="United States"/>
    <x v="128"/>
    <x v="5"/>
    <n v="78041"/>
    <x v="2"/>
    <s v="FUR-FU-10003394"/>
    <x v="0"/>
    <x v="5"/>
    <s v="Tenex &quot;The Solids&quot; Textured Chair Mats"/>
    <n v="139.91999999999999"/>
    <n v="5"/>
    <n v="0.6"/>
    <n v="-150.41399999999999"/>
    <n v="-1.075"/>
  </r>
  <r>
    <n v="2167"/>
    <s v="CA-2013-154018"/>
    <x v="0"/>
    <x v="63"/>
    <d v="2013-10-20T00:00:00"/>
    <s v="Standard Class"/>
    <s v="HA-14920"/>
    <s v="Helen Andreada"/>
    <x v="0"/>
    <s v="United States"/>
    <x v="128"/>
    <x v="5"/>
    <n v="78041"/>
    <x v="2"/>
    <s v="OFF-AR-10002067"/>
    <x v="1"/>
    <x v="6"/>
    <s v="Newell 334"/>
    <n v="15.872"/>
    <n v="1"/>
    <n v="0.2"/>
    <n v="1.1904000000000003"/>
    <n v="7.5000000000000025E-2"/>
  </r>
  <r>
    <n v="2168"/>
    <s v="CA-2013-154018"/>
    <x v="0"/>
    <x v="63"/>
    <d v="2013-10-20T00:00:00"/>
    <s v="Standard Class"/>
    <s v="HA-14920"/>
    <s v="Helen Andreada"/>
    <x v="0"/>
    <s v="United States"/>
    <x v="128"/>
    <x v="5"/>
    <n v="78041"/>
    <x v="2"/>
    <s v="OFF-BI-10004140"/>
    <x v="1"/>
    <x v="8"/>
    <s v="Avery Non-Stick Binders"/>
    <n v="6.2859999999999987"/>
    <n v="7"/>
    <n v="0.8"/>
    <n v="-11.000500000000008"/>
    <n v="-1.7500000000000016"/>
  </r>
  <r>
    <n v="2169"/>
    <s v="CA-2014-117870"/>
    <x v="3"/>
    <x v="678"/>
    <d v="2014-01-31T00:00:00"/>
    <s v="Second Class"/>
    <s v="JH-15820"/>
    <s v="John Huston"/>
    <x v="0"/>
    <s v="United States"/>
    <x v="239"/>
    <x v="24"/>
    <n v="44240"/>
    <x v="3"/>
    <s v="OFF-AR-10004078"/>
    <x v="1"/>
    <x v="6"/>
    <s v="Newell 312"/>
    <n v="14.015999999999998"/>
    <n v="3"/>
    <n v="0.2"/>
    <n v="1.7519999999999998"/>
    <n v="0.125"/>
  </r>
  <r>
    <n v="2170"/>
    <s v="CA-2014-117870"/>
    <x v="3"/>
    <x v="678"/>
    <d v="2014-01-31T00:00:00"/>
    <s v="Second Class"/>
    <s v="JH-15820"/>
    <s v="John Huston"/>
    <x v="0"/>
    <s v="United States"/>
    <x v="239"/>
    <x v="24"/>
    <n v="44240"/>
    <x v="3"/>
    <s v="TEC-AC-10000927"/>
    <x v="2"/>
    <x v="11"/>
    <s v="Anker Ultrathin Bluetooth Wireless Keyboard Aluminum Cover with Stand "/>
    <n v="71.975999999999999"/>
    <n v="3"/>
    <n v="0.2"/>
    <n v="-8.9970000000000034"/>
    <n v="-0.12500000000000006"/>
  </r>
  <r>
    <n v="2171"/>
    <s v="CA-2014-117870"/>
    <x v="3"/>
    <x v="678"/>
    <d v="2014-01-31T00:00:00"/>
    <s v="Second Class"/>
    <s v="JH-15820"/>
    <s v="John Huston"/>
    <x v="0"/>
    <s v="United States"/>
    <x v="239"/>
    <x v="24"/>
    <n v="44240"/>
    <x v="3"/>
    <s v="TEC-PH-10003931"/>
    <x v="2"/>
    <x v="7"/>
    <s v="JBL Micro Wireless Portable Bluetooth Speaker"/>
    <n v="107.982"/>
    <n v="3"/>
    <n v="0.4"/>
    <n v="-26.995499999999993"/>
    <n v="-0.24999999999999994"/>
  </r>
  <r>
    <n v="2172"/>
    <s v="US-2014-137491"/>
    <x v="3"/>
    <x v="123"/>
    <d v="2014-11-26T00:00:00"/>
    <s v="Standard Class"/>
    <s v="LC-16930"/>
    <s v="Linda Cazamias"/>
    <x v="1"/>
    <s v="United States"/>
    <x v="287"/>
    <x v="5"/>
    <n v="76903"/>
    <x v="2"/>
    <s v="FUR-CH-10004675"/>
    <x v="0"/>
    <x v="1"/>
    <s v="Lifetime Advantage Folding Chairs, 4/Carton"/>
    <n v="305.31200000000001"/>
    <n v="2"/>
    <n v="0.3"/>
    <n v="-8.7232000000000198"/>
    <n v="-2.8571428571428636E-2"/>
  </r>
  <r>
    <n v="2173"/>
    <s v="CA-2011-152296"/>
    <x v="2"/>
    <x v="601"/>
    <d v="2011-08-03T00:00:00"/>
    <s v="First Class"/>
    <s v="IL-15100"/>
    <s v="Ivan Liston"/>
    <x v="0"/>
    <s v="United States"/>
    <x v="8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n v="0.34999999999999992"/>
  </r>
  <r>
    <n v="2174"/>
    <s v="CA-2013-112025"/>
    <x v="0"/>
    <x v="679"/>
    <d v="2013-08-05T00:00:00"/>
    <s v="Standard Class"/>
    <s v="LS-16975"/>
    <s v="Lindsay Shagiari"/>
    <x v="2"/>
    <s v="United States"/>
    <x v="12"/>
    <x v="5"/>
    <n v="77070"/>
    <x v="2"/>
    <s v="OFF-BI-10002353"/>
    <x v="1"/>
    <x v="8"/>
    <s v="GBC VeloBind Cover Sets"/>
    <n v="9.2639999999999976"/>
    <n v="3"/>
    <n v="0.8"/>
    <n v="-13.895999999999997"/>
    <n v="-1.5"/>
  </r>
  <r>
    <n v="2175"/>
    <s v="CA-2012-132507"/>
    <x v="1"/>
    <x v="117"/>
    <d v="2012-08-03T00:00:00"/>
    <s v="Second Class"/>
    <s v="CC-12610"/>
    <s v="Corey Catlett"/>
    <x v="1"/>
    <s v="United States"/>
    <x v="12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n v="0.10000000000000002"/>
  </r>
  <r>
    <n v="2176"/>
    <s v="CA-2013-125738"/>
    <x v="0"/>
    <x v="680"/>
    <d v="2013-10-22T00:00:00"/>
    <s v="Standard Class"/>
    <s v="PB-18805"/>
    <s v="Patrick Bzostek"/>
    <x v="2"/>
    <s v="United States"/>
    <x v="288"/>
    <x v="7"/>
    <n v="84106"/>
    <x v="1"/>
    <s v="OFF-PA-10000740"/>
    <x v="1"/>
    <x v="10"/>
    <s v="Xerox 1982"/>
    <n v="45.68"/>
    <n v="2"/>
    <n v="0"/>
    <n v="21.012799999999999"/>
    <n v="0.45999999999999996"/>
  </r>
  <r>
    <n v="2177"/>
    <s v="CA-2013-125738"/>
    <x v="0"/>
    <x v="680"/>
    <d v="2013-10-22T00:00:00"/>
    <s v="Standard Class"/>
    <s v="PB-18805"/>
    <s v="Patrick Bzostek"/>
    <x v="2"/>
    <s v="United States"/>
    <x v="288"/>
    <x v="7"/>
    <n v="84106"/>
    <x v="1"/>
    <s v="OFF-PA-10003001"/>
    <x v="1"/>
    <x v="10"/>
    <s v="Xerox 1986"/>
    <n v="60.12"/>
    <n v="9"/>
    <n v="0"/>
    <n v="28.857599999999998"/>
    <n v="0.48"/>
  </r>
  <r>
    <n v="2178"/>
    <s v="CA-2013-125738"/>
    <x v="0"/>
    <x v="680"/>
    <d v="2013-10-22T00:00:00"/>
    <s v="Standard Class"/>
    <s v="PB-18805"/>
    <s v="Patrick Bzostek"/>
    <x v="2"/>
    <s v="United States"/>
    <x v="288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n v="0.31249999999999994"/>
  </r>
  <r>
    <n v="2179"/>
    <s v="CA-2013-125738"/>
    <x v="0"/>
    <x v="680"/>
    <d v="2013-10-22T00:00:00"/>
    <s v="Standard Class"/>
    <s v="PB-18805"/>
    <s v="Patrick Bzostek"/>
    <x v="2"/>
    <s v="United States"/>
    <x v="288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n v="0.45999999999999991"/>
  </r>
  <r>
    <n v="2180"/>
    <s v="CA-2013-128818"/>
    <x v="0"/>
    <x v="681"/>
    <d v="2013-05-12T00:00:00"/>
    <s v="Standard Class"/>
    <s v="CJ-12010"/>
    <s v="Caroline Jumper"/>
    <x v="0"/>
    <s v="United States"/>
    <x v="20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n v="0.36249999999999988"/>
  </r>
  <r>
    <n v="2181"/>
    <s v="CA-2013-128818"/>
    <x v="0"/>
    <x v="681"/>
    <d v="2013-05-12T00:00:00"/>
    <s v="Standard Class"/>
    <s v="CJ-12010"/>
    <s v="Caroline Jumper"/>
    <x v="0"/>
    <s v="United States"/>
    <x v="20"/>
    <x v="15"/>
    <n v="10009"/>
    <x v="3"/>
    <s v="OFF-LA-10003923"/>
    <x v="1"/>
    <x v="2"/>
    <s v="Alphabetical Labels for Top Tab Filing"/>
    <n v="44.400000000000006"/>
    <n v="3"/>
    <n v="0"/>
    <n v="22.200000000000003"/>
    <n v="0.5"/>
  </r>
  <r>
    <n v="2182"/>
    <s v="CA-2013-128818"/>
    <x v="0"/>
    <x v="681"/>
    <d v="2013-05-12T00:00:00"/>
    <s v="Standard Class"/>
    <s v="CJ-12010"/>
    <s v="Caroline Jumper"/>
    <x v="0"/>
    <s v="United States"/>
    <x v="20"/>
    <x v="15"/>
    <n v="10009"/>
    <x v="3"/>
    <s v="FUR-CH-10002084"/>
    <x v="0"/>
    <x v="1"/>
    <s v="Hon Mobius Operator's Chair"/>
    <n v="442.76400000000001"/>
    <n v="4"/>
    <n v="0.1"/>
    <n v="59.035200000000003"/>
    <n v="0.13333333333333333"/>
  </r>
  <r>
    <n v="2183"/>
    <s v="CA-2013-128818"/>
    <x v="0"/>
    <x v="681"/>
    <d v="2013-05-12T00:00:00"/>
    <s v="Standard Class"/>
    <s v="CJ-12010"/>
    <s v="Caroline Jumper"/>
    <x v="0"/>
    <s v="United States"/>
    <x v="20"/>
    <x v="15"/>
    <n v="10009"/>
    <x v="3"/>
    <s v="TEC-MA-10000488"/>
    <x v="2"/>
    <x v="15"/>
    <s v="Bady BDG101FRU Card Printer"/>
    <n v="3999.95"/>
    <n v="5"/>
    <n v="0"/>
    <n v="1159.9854999999998"/>
    <n v="0.28999999999999998"/>
  </r>
  <r>
    <n v="2184"/>
    <s v="CA-2013-128818"/>
    <x v="0"/>
    <x v="681"/>
    <d v="2013-05-12T00:00:00"/>
    <s v="Standard Class"/>
    <s v="CJ-12010"/>
    <s v="Caroline Jumper"/>
    <x v="0"/>
    <s v="United States"/>
    <x v="20"/>
    <x v="15"/>
    <n v="10009"/>
    <x v="3"/>
    <s v="TEC-AC-10001767"/>
    <x v="2"/>
    <x v="11"/>
    <s v="SanDisk Ultra 64 GB MicroSDHC Class 10 Memory Card"/>
    <n v="199.95000000000002"/>
    <n v="5"/>
    <n v="0"/>
    <n v="21.994499999999988"/>
    <n v="0.10999999999999993"/>
  </r>
  <r>
    <n v="2185"/>
    <s v="CA-2013-128818"/>
    <x v="0"/>
    <x v="681"/>
    <d v="2013-05-12T00:00:00"/>
    <s v="Standard Class"/>
    <s v="CJ-12010"/>
    <s v="Caroline Jumper"/>
    <x v="0"/>
    <s v="United States"/>
    <x v="20"/>
    <x v="15"/>
    <n v="10009"/>
    <x v="3"/>
    <s v="FUR-FU-10001940"/>
    <x v="0"/>
    <x v="5"/>
    <s v="Staples"/>
    <n v="63.68"/>
    <n v="8"/>
    <n v="0"/>
    <n v="28.019200000000005"/>
    <n v="0.44000000000000006"/>
  </r>
  <r>
    <n v="2186"/>
    <s v="CA-2014-124576"/>
    <x v="3"/>
    <x v="378"/>
    <d v="2014-08-05T00:00:00"/>
    <s v="Second Class"/>
    <s v="HK-14890"/>
    <s v="Heather Kirkland"/>
    <x v="1"/>
    <s v="United States"/>
    <x v="162"/>
    <x v="1"/>
    <n v="93905"/>
    <x v="1"/>
    <s v="OFF-BI-10002735"/>
    <x v="1"/>
    <x v="8"/>
    <s v="GBC Prestige Therm-A-Bind Covers"/>
    <n v="54.896000000000008"/>
    <n v="2"/>
    <n v="0.2"/>
    <n v="18.5274"/>
    <n v="0.33749999999999997"/>
  </r>
  <r>
    <n v="2187"/>
    <s v="CA-2013-101378"/>
    <x v="0"/>
    <x v="216"/>
    <d v="2013-07-15T00:00:00"/>
    <s v="Same Day"/>
    <s v="RH-19600"/>
    <s v="Rob Haberlin"/>
    <x v="0"/>
    <s v="United States"/>
    <x v="114"/>
    <x v="19"/>
    <n v="35810"/>
    <x v="0"/>
    <s v="TEC-AC-10002345"/>
    <x v="2"/>
    <x v="11"/>
    <s v="HP Standard 104 key PS/2 Keyboard"/>
    <n v="29"/>
    <n v="2"/>
    <n v="0"/>
    <n v="7.25"/>
    <n v="0.25"/>
  </r>
  <r>
    <n v="2188"/>
    <s v="CA-2014-143063"/>
    <x v="3"/>
    <x v="682"/>
    <d v="2014-08-16T00:00:00"/>
    <s v="Standard Class"/>
    <s v="IL-15100"/>
    <s v="Ivan Liston"/>
    <x v="0"/>
    <s v="United States"/>
    <x v="38"/>
    <x v="14"/>
    <n v="47201"/>
    <x v="2"/>
    <s v="OFF-EN-10003134"/>
    <x v="1"/>
    <x v="12"/>
    <s v="Staples"/>
    <n v="70.08"/>
    <n v="6"/>
    <n v="0"/>
    <n v="35.04"/>
    <n v="0.5"/>
  </r>
  <r>
    <n v="2189"/>
    <s v="CA-2014-143063"/>
    <x v="3"/>
    <x v="682"/>
    <d v="2014-08-16T00:00:00"/>
    <s v="Standard Class"/>
    <s v="IL-15100"/>
    <s v="Ivan Liston"/>
    <x v="0"/>
    <s v="United States"/>
    <x v="38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n v="0.21"/>
  </r>
  <r>
    <n v="2190"/>
    <s v="CA-2014-143063"/>
    <x v="3"/>
    <x v="682"/>
    <d v="2014-08-16T00:00:00"/>
    <s v="Standard Class"/>
    <s v="IL-15100"/>
    <s v="Ivan Liston"/>
    <x v="0"/>
    <s v="United States"/>
    <x v="38"/>
    <x v="14"/>
    <n v="47201"/>
    <x v="2"/>
    <s v="TEC-PH-10003645"/>
    <x v="2"/>
    <x v="7"/>
    <s v="Aastra 57i VoIP phone"/>
    <n v="1454.4900000000002"/>
    <n v="9"/>
    <n v="0"/>
    <n v="378.16740000000004"/>
    <n v="0.26"/>
  </r>
  <r>
    <n v="2191"/>
    <s v="CA-2013-118913"/>
    <x v="0"/>
    <x v="674"/>
    <d v="2013-06-30T00:00:00"/>
    <s v="Standard Class"/>
    <s v="AS-10240"/>
    <s v="Alan Shonely"/>
    <x v="0"/>
    <s v="United States"/>
    <x v="1"/>
    <x v="1"/>
    <n v="90049"/>
    <x v="1"/>
    <s v="OFF-AP-10000692"/>
    <x v="1"/>
    <x v="9"/>
    <s v="Fellowes Mighty 8 Compact Surge Protector"/>
    <n v="60.81"/>
    <n v="3"/>
    <n v="0"/>
    <n v="17.026800000000001"/>
    <n v="0.28000000000000003"/>
  </r>
  <r>
    <n v="2192"/>
    <s v="CA-2013-128412"/>
    <x v="0"/>
    <x v="107"/>
    <d v="2013-12-18T00:00:00"/>
    <s v="Standard Class"/>
    <s v="AP-10915"/>
    <s v="Arthur Prichep"/>
    <x v="0"/>
    <s v="United States"/>
    <x v="4"/>
    <x v="4"/>
    <n v="98105"/>
    <x v="1"/>
    <s v="OFF-BI-10001718"/>
    <x v="1"/>
    <x v="8"/>
    <s v="GBC DocuBind P50 Personal Binding Machine"/>
    <n v="153.55199999999999"/>
    <n v="3"/>
    <n v="0.2"/>
    <n v="51.823799999999999"/>
    <n v="0.33750000000000002"/>
  </r>
  <r>
    <n v="2193"/>
    <s v="CA-2013-128412"/>
    <x v="0"/>
    <x v="107"/>
    <d v="2013-12-18T00:00:00"/>
    <s v="Standard Class"/>
    <s v="AP-10915"/>
    <s v="Arthur Prichep"/>
    <x v="0"/>
    <s v="United States"/>
    <x v="4"/>
    <x v="4"/>
    <n v="98105"/>
    <x v="1"/>
    <s v="OFF-AP-10002082"/>
    <x v="1"/>
    <x v="9"/>
    <s v="Holmes HEPA Air Purifier"/>
    <n v="65.34"/>
    <n v="3"/>
    <n v="0"/>
    <n v="22.869"/>
    <n v="0.35"/>
  </r>
  <r>
    <n v="2194"/>
    <s v="CA-2013-128412"/>
    <x v="0"/>
    <x v="107"/>
    <d v="2013-12-18T00:00:00"/>
    <s v="Standard Class"/>
    <s v="AP-10915"/>
    <s v="Arthur Prichep"/>
    <x v="0"/>
    <s v="United States"/>
    <x v="4"/>
    <x v="4"/>
    <n v="98105"/>
    <x v="1"/>
    <s v="OFF-PA-10001125"/>
    <x v="1"/>
    <x v="10"/>
    <s v="Xerox 1988"/>
    <n v="123.92"/>
    <n v="4"/>
    <n v="0"/>
    <n v="55.763999999999996"/>
    <n v="0.44999999999999996"/>
  </r>
  <r>
    <n v="2195"/>
    <s v="CA-2013-128412"/>
    <x v="0"/>
    <x v="107"/>
    <d v="2013-12-18T00:00:00"/>
    <s v="Standard Class"/>
    <s v="AP-10915"/>
    <s v="Arthur Prichep"/>
    <x v="0"/>
    <s v="United States"/>
    <x v="4"/>
    <x v="4"/>
    <n v="98105"/>
    <x v="1"/>
    <s v="OFF-AP-10000252"/>
    <x v="1"/>
    <x v="9"/>
    <s v="Harmony HEPA Quiet Air Purifiers"/>
    <n v="35.099999999999994"/>
    <n v="3"/>
    <n v="0"/>
    <n v="12.285"/>
    <n v="0.35000000000000003"/>
  </r>
  <r>
    <n v="2196"/>
    <s v="CA-2013-128412"/>
    <x v="0"/>
    <x v="107"/>
    <d v="2013-12-18T00:00:00"/>
    <s v="Standard Class"/>
    <s v="AP-10915"/>
    <s v="Arthur Prichep"/>
    <x v="0"/>
    <s v="United States"/>
    <x v="4"/>
    <x v="4"/>
    <n v="98105"/>
    <x v="1"/>
    <s v="TEC-AC-10003038"/>
    <x v="2"/>
    <x v="11"/>
    <s v="Kingston Digital DataTraveler 16GB USB 2.0"/>
    <n v="44.75"/>
    <n v="5"/>
    <n v="0"/>
    <n v="8.5024999999999942"/>
    <n v="0.18999999999999986"/>
  </r>
  <r>
    <n v="2197"/>
    <s v="CA-2013-136483"/>
    <x v="0"/>
    <x v="49"/>
    <d v="2013-12-07T00:00:00"/>
    <s v="Standard Class"/>
    <s v="AG-10390"/>
    <s v="Allen Goldenen"/>
    <x v="0"/>
    <s v="United States"/>
    <x v="289"/>
    <x v="18"/>
    <n v="37918"/>
    <x v="0"/>
    <s v="OFF-AR-10000940"/>
    <x v="1"/>
    <x v="6"/>
    <s v="Newell 343"/>
    <n v="4.7039999999999997"/>
    <n v="2"/>
    <n v="0.2"/>
    <n v="0.41160000000000019"/>
    <n v="8.750000000000005E-2"/>
  </r>
  <r>
    <n v="2198"/>
    <s v="CA-2011-163013"/>
    <x v="2"/>
    <x v="683"/>
    <d v="2011-12-04T00:00:00"/>
    <s v="Standard Class"/>
    <s v="BF-11080"/>
    <s v="Bart Folk"/>
    <x v="0"/>
    <s v="United States"/>
    <x v="122"/>
    <x v="19"/>
    <n v="36116"/>
    <x v="0"/>
    <s v="OFF-AR-10001954"/>
    <x v="1"/>
    <x v="6"/>
    <s v="Newell 331"/>
    <n v="14.669999999999998"/>
    <n v="3"/>
    <n v="0"/>
    <n v="3.9609000000000001"/>
    <n v="0.27"/>
  </r>
  <r>
    <n v="2199"/>
    <s v="CA-2012-135363"/>
    <x v="1"/>
    <x v="262"/>
    <d v="2012-04-02T00:00:00"/>
    <s v="Standard Class"/>
    <s v="CK-12205"/>
    <s v="Chloris Kastensmidt"/>
    <x v="0"/>
    <s v="United States"/>
    <x v="10"/>
    <x v="9"/>
    <n v="19120"/>
    <x v="3"/>
    <s v="OFF-PA-10003177"/>
    <x v="1"/>
    <x v="10"/>
    <s v="Xerox 1999"/>
    <n v="15.552000000000003"/>
    <n v="3"/>
    <n v="0.2"/>
    <n v="5.4432"/>
    <n v="0.34999999999999992"/>
  </r>
  <r>
    <n v="2200"/>
    <s v="CA-2012-135363"/>
    <x v="1"/>
    <x v="262"/>
    <d v="2012-04-02T00:00:00"/>
    <s v="Standard Class"/>
    <s v="CK-12205"/>
    <s v="Chloris Kastensmidt"/>
    <x v="0"/>
    <s v="United States"/>
    <x v="10"/>
    <x v="9"/>
    <n v="19120"/>
    <x v="3"/>
    <s v="OFF-PA-10000533"/>
    <x v="1"/>
    <x v="10"/>
    <s v="Southworth Parchment Paper &amp; Envelopes"/>
    <n v="5.2320000000000002"/>
    <n v="1"/>
    <n v="0.2"/>
    <n v="1.7003999999999999"/>
    <n v="0.32499999999999996"/>
  </r>
  <r>
    <n v="2201"/>
    <s v="US-2011-165659"/>
    <x v="2"/>
    <x v="106"/>
    <d v="2011-06-06T00:00:00"/>
    <s v="Standard Class"/>
    <s v="LT-17110"/>
    <s v="Liz Thompson"/>
    <x v="0"/>
    <s v="United States"/>
    <x v="290"/>
    <x v="36"/>
    <n v="72209"/>
    <x v="0"/>
    <s v="FUR-FU-10001935"/>
    <x v="0"/>
    <x v="5"/>
    <s v="3M Hangers With Command Adhesive"/>
    <n v="22.200000000000003"/>
    <n v="6"/>
    <n v="0"/>
    <n v="9.1020000000000021"/>
    <n v="0.41000000000000003"/>
  </r>
  <r>
    <n v="2202"/>
    <s v="US-2011-165659"/>
    <x v="2"/>
    <x v="106"/>
    <d v="2011-06-06T00:00:00"/>
    <s v="Standard Class"/>
    <s v="LT-17110"/>
    <s v="Liz Thompson"/>
    <x v="0"/>
    <s v="United States"/>
    <x v="290"/>
    <x v="36"/>
    <n v="72209"/>
    <x v="0"/>
    <s v="TEC-PH-10002563"/>
    <x v="2"/>
    <x v="7"/>
    <s v="Adtran 1202752G1"/>
    <n v="881.93"/>
    <n v="7"/>
    <n v="0"/>
    <n v="229.30180000000001"/>
    <n v="0.26"/>
  </r>
  <r>
    <n v="2203"/>
    <s v="CA-2012-138002"/>
    <x v="1"/>
    <x v="684"/>
    <d v="2012-09-12T00:00:00"/>
    <s v="Standard Class"/>
    <s v="BT-11305"/>
    <s v="Beth Thompson"/>
    <x v="2"/>
    <s v="United States"/>
    <x v="4"/>
    <x v="4"/>
    <n v="98103"/>
    <x v="1"/>
    <s v="OFF-BI-10002160"/>
    <x v="1"/>
    <x v="8"/>
    <s v="Acco Hanging Data Binders"/>
    <n v="6.0960000000000001"/>
    <n v="2"/>
    <n v="0.2"/>
    <n v="2.1335999999999999"/>
    <n v="0.35"/>
  </r>
  <r>
    <n v="2204"/>
    <s v="CA-2012-138002"/>
    <x v="1"/>
    <x v="684"/>
    <d v="2012-09-12T00:00:00"/>
    <s v="Standard Class"/>
    <s v="BT-11305"/>
    <s v="Beth Thompson"/>
    <x v="2"/>
    <s v="United States"/>
    <x v="4"/>
    <x v="4"/>
    <n v="98103"/>
    <x v="1"/>
    <s v="FUR-FU-10004748"/>
    <x v="0"/>
    <x v="5"/>
    <s v="Howard Miller 16&quot; Diameter Gallery Wall Clock"/>
    <n v="191.82"/>
    <n v="3"/>
    <n v="0"/>
    <n v="74.809799999999996"/>
    <n v="0.39"/>
  </r>
  <r>
    <n v="2205"/>
    <s v="CA-2012-128860"/>
    <x v="1"/>
    <x v="685"/>
    <d v="2012-07-05T00:00:00"/>
    <s v="Standard Class"/>
    <s v="SC-20725"/>
    <s v="Steven Cartwright"/>
    <x v="0"/>
    <s v="United States"/>
    <x v="152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n v="8.7500000000000008E-2"/>
  </r>
  <r>
    <n v="2206"/>
    <s v="CA-2013-164350"/>
    <x v="0"/>
    <x v="545"/>
    <d v="2013-09-13T00:00:00"/>
    <s v="Second Class"/>
    <s v="CG-12040"/>
    <s v="Catherine Glotzbach"/>
    <x v="2"/>
    <s v="United States"/>
    <x v="39"/>
    <x v="18"/>
    <n v="37620"/>
    <x v="0"/>
    <s v="OFF-AR-10000538"/>
    <x v="1"/>
    <x v="6"/>
    <s v="Boston Model 1800 Electric Pencil Sharpener, Gray"/>
    <n v="67.56"/>
    <n v="3"/>
    <n v="0.2"/>
    <n v="8.4449999999999896"/>
    <n v="0.12499999999999985"/>
  </r>
  <r>
    <n v="2207"/>
    <s v="US-2011-103905"/>
    <x v="2"/>
    <x v="686"/>
    <d v="2011-07-20T00:00:00"/>
    <s v="Standard Class"/>
    <s v="AW-10930"/>
    <s v="Arthur Wiediger"/>
    <x v="2"/>
    <s v="United States"/>
    <x v="34"/>
    <x v="10"/>
    <n v="60505"/>
    <x v="2"/>
    <s v="OFF-BI-10001098"/>
    <x v="1"/>
    <x v="8"/>
    <s v="Acco D-Ring Binder w/DublLock"/>
    <n v="29.931999999999992"/>
    <n v="7"/>
    <n v="0.8"/>
    <n v="-46.394600000000011"/>
    <n v="-1.5500000000000007"/>
  </r>
  <r>
    <n v="2208"/>
    <s v="US-2011-103905"/>
    <x v="2"/>
    <x v="686"/>
    <d v="2011-07-20T00:00:00"/>
    <s v="Standard Class"/>
    <s v="AW-10930"/>
    <s v="Arthur Wiediger"/>
    <x v="2"/>
    <s v="United States"/>
    <x v="34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n v="0.10000000000000002"/>
  </r>
  <r>
    <n v="2209"/>
    <s v="CA-2012-129854"/>
    <x v="1"/>
    <x v="421"/>
    <d v="2012-08-26T00:00:00"/>
    <s v="Standard Class"/>
    <s v="RB-19705"/>
    <s v="Roger Barcio"/>
    <x v="2"/>
    <s v="United States"/>
    <x v="20"/>
    <x v="15"/>
    <n v="10009"/>
    <x v="3"/>
    <s v="OFF-AR-10000390"/>
    <x v="1"/>
    <x v="6"/>
    <s v="Newell Chalk Holder"/>
    <n v="16.52"/>
    <n v="4"/>
    <n v="0"/>
    <n v="7.5991999999999997"/>
    <n v="0.46"/>
  </r>
  <r>
    <n v="2210"/>
    <s v="CA-2011-125556"/>
    <x v="2"/>
    <x v="687"/>
    <d v="2011-11-16T00:00:00"/>
    <s v="Second Class"/>
    <s v="ML-17410"/>
    <s v="Maris LaWare"/>
    <x v="0"/>
    <s v="United States"/>
    <x v="54"/>
    <x v="29"/>
    <n v="6824"/>
    <x v="3"/>
    <s v="TEC-PH-10001079"/>
    <x v="2"/>
    <x v="7"/>
    <s v="Polycom SoundPoint Pro SE-225 Corded phone"/>
    <n v="832.93"/>
    <n v="7"/>
    <n v="0"/>
    <n v="233.22039999999998"/>
    <n v="0.27999999999999997"/>
  </r>
  <r>
    <n v="2211"/>
    <s v="CA-2011-125556"/>
    <x v="2"/>
    <x v="687"/>
    <d v="2011-11-16T00:00:00"/>
    <s v="Second Class"/>
    <s v="ML-17410"/>
    <s v="Maris LaWare"/>
    <x v="0"/>
    <s v="United States"/>
    <x v="54"/>
    <x v="29"/>
    <n v="6824"/>
    <x v="3"/>
    <s v="OFF-BI-10003460"/>
    <x v="1"/>
    <x v="8"/>
    <s v="Acco 3-Hole Punch"/>
    <n v="43.8"/>
    <n v="10"/>
    <n v="0"/>
    <n v="21.023999999999997"/>
    <n v="0.48"/>
  </r>
  <r>
    <n v="2212"/>
    <s v="CA-2013-162313"/>
    <x v="0"/>
    <x v="581"/>
    <d v="2013-12-01T00:00:00"/>
    <s v="First Class"/>
    <s v="VB-21745"/>
    <s v="Victoria Brennan"/>
    <x v="1"/>
    <s v="United States"/>
    <x v="291"/>
    <x v="12"/>
    <n v="48146"/>
    <x v="2"/>
    <s v="OFF-AP-10003842"/>
    <x v="1"/>
    <x v="9"/>
    <s v="Euro-Pro Shark Turbo Vacuum"/>
    <n v="167.292"/>
    <n v="6"/>
    <n v="0.1"/>
    <n v="29.7408"/>
    <n v="0.17777777777777778"/>
  </r>
  <r>
    <n v="2213"/>
    <s v="CA-2014-107874"/>
    <x v="3"/>
    <x v="610"/>
    <d v="2014-11-26T00:00:00"/>
    <s v="Standard Class"/>
    <s v="SW-20275"/>
    <s v="Scott Williamson"/>
    <x v="0"/>
    <s v="United States"/>
    <x v="20"/>
    <x v="15"/>
    <n v="10035"/>
    <x v="3"/>
    <s v="FUR-FU-10003535"/>
    <x v="0"/>
    <x v="5"/>
    <s v="Howard Miller Distant Time Traveler Alarm Clock"/>
    <n v="27.42"/>
    <n v="1"/>
    <n v="0"/>
    <n v="11.2422"/>
    <n v="0.41"/>
  </r>
  <r>
    <n v="2214"/>
    <s v="CA-2014-129378"/>
    <x v="3"/>
    <x v="172"/>
    <d v="2014-10-03T00:00:00"/>
    <s v="First Class"/>
    <s v="NS-18505"/>
    <s v="Neola Schneider"/>
    <x v="0"/>
    <s v="United States"/>
    <x v="49"/>
    <x v="1"/>
    <n v="95123"/>
    <x v="1"/>
    <s v="OFF-BI-10002012"/>
    <x v="1"/>
    <x v="8"/>
    <s v="Wilson Jones Easy Flow II Sheet Lifters"/>
    <n v="1.4400000000000002"/>
    <n v="1"/>
    <n v="0.2"/>
    <n v="0.504"/>
    <n v="0.35"/>
  </r>
  <r>
    <n v="2215"/>
    <s v="CA-2014-129378"/>
    <x v="3"/>
    <x v="172"/>
    <d v="2014-10-03T00:00:00"/>
    <s v="First Class"/>
    <s v="NS-18505"/>
    <s v="Neola Schneider"/>
    <x v="0"/>
    <s v="United States"/>
    <x v="49"/>
    <x v="1"/>
    <n v="95123"/>
    <x v="1"/>
    <s v="OFF-BI-10001922"/>
    <x v="1"/>
    <x v="8"/>
    <s v="Storex Dura Pro Binders"/>
    <n v="61.77600000000001"/>
    <n v="13"/>
    <n v="0.2"/>
    <n v="20.849399999999996"/>
    <n v="0.33749999999999986"/>
  </r>
  <r>
    <n v="2216"/>
    <s v="CA-2014-129378"/>
    <x v="3"/>
    <x v="172"/>
    <d v="2014-10-03T00:00:00"/>
    <s v="First Class"/>
    <s v="NS-18505"/>
    <s v="Neola Schneider"/>
    <x v="0"/>
    <s v="United States"/>
    <x v="49"/>
    <x v="1"/>
    <n v="95123"/>
    <x v="1"/>
    <s v="OFF-AP-10000576"/>
    <x v="1"/>
    <x v="9"/>
    <s v="Belkin 325VA UPS Surge Protector, 6'"/>
    <n v="241.96"/>
    <n v="2"/>
    <n v="0"/>
    <n v="60.490000000000009"/>
    <n v="0.25000000000000006"/>
  </r>
  <r>
    <n v="2217"/>
    <s v="CA-2014-129378"/>
    <x v="3"/>
    <x v="172"/>
    <d v="2014-10-03T00:00:00"/>
    <s v="First Class"/>
    <s v="NS-18505"/>
    <s v="Neola Schneider"/>
    <x v="0"/>
    <s v="United States"/>
    <x v="49"/>
    <x v="1"/>
    <n v="95123"/>
    <x v="1"/>
    <s v="FUR-CH-10000553"/>
    <x v="0"/>
    <x v="1"/>
    <s v="Metal Folding Chairs, Beige, 4/Carton"/>
    <n v="108.608"/>
    <n v="4"/>
    <n v="0.2"/>
    <n v="9.5031999999999925"/>
    <n v="8.7499999999999925E-2"/>
  </r>
  <r>
    <n v="2218"/>
    <s v="CA-2011-151953"/>
    <x v="2"/>
    <x v="59"/>
    <d v="2011-09-25T00:00:00"/>
    <s v="Standard Class"/>
    <s v="DB-13555"/>
    <s v="Dorothy Badders"/>
    <x v="1"/>
    <s v="United States"/>
    <x v="108"/>
    <x v="2"/>
    <n v="32216"/>
    <x v="0"/>
    <s v="OFF-AR-10003469"/>
    <x v="1"/>
    <x v="6"/>
    <s v="Nontoxic Chalk"/>
    <n v="2.8160000000000003"/>
    <n v="2"/>
    <n v="0.2"/>
    <n v="0.98559999999999992"/>
    <n v="0.34999999999999992"/>
  </r>
  <r>
    <n v="2219"/>
    <s v="CA-2014-130841"/>
    <x v="3"/>
    <x v="688"/>
    <d v="2014-08-02T00:00:00"/>
    <s v="Standard Class"/>
    <s v="MH-17620"/>
    <s v="Matt Hagelstein"/>
    <x v="1"/>
    <s v="United States"/>
    <x v="8"/>
    <x v="1"/>
    <n v="94110"/>
    <x v="1"/>
    <s v="OFF-BI-10000145"/>
    <x v="1"/>
    <x v="8"/>
    <s v="Zipper Ring Binder Pockets"/>
    <n v="9.9840000000000018"/>
    <n v="4"/>
    <n v="0.2"/>
    <n v="3.6191999999999993"/>
    <n v="0.36249999999999988"/>
  </r>
  <r>
    <n v="2220"/>
    <s v="CA-2014-130841"/>
    <x v="3"/>
    <x v="688"/>
    <d v="2014-08-02T00:00:00"/>
    <s v="Standard Class"/>
    <s v="MH-17620"/>
    <s v="Matt Hagelstein"/>
    <x v="1"/>
    <s v="United States"/>
    <x v="8"/>
    <x v="1"/>
    <n v="94110"/>
    <x v="1"/>
    <s v="OFF-ST-10001580"/>
    <x v="1"/>
    <x v="4"/>
    <s v="Super Decoflex Portable Personal File"/>
    <n v="14.98"/>
    <n v="1"/>
    <n v="0"/>
    <n v="4.1943999999999999"/>
    <n v="0.27999999999999997"/>
  </r>
  <r>
    <n v="2221"/>
    <s v="CA-2014-130841"/>
    <x v="3"/>
    <x v="688"/>
    <d v="2014-08-02T00:00:00"/>
    <s v="Standard Class"/>
    <s v="MH-17620"/>
    <s v="Matt Hagelstein"/>
    <x v="1"/>
    <s v="United States"/>
    <x v="8"/>
    <x v="1"/>
    <n v="94110"/>
    <x v="1"/>
    <s v="TEC-PH-10001817"/>
    <x v="2"/>
    <x v="7"/>
    <s v="Wilson Electronics DB Pro Signal Booster"/>
    <n v="1145.6000000000001"/>
    <n v="4"/>
    <n v="0.2"/>
    <n v="100.24000000000007"/>
    <n v="8.750000000000005E-2"/>
  </r>
  <r>
    <n v="2222"/>
    <s v="CA-2012-131884"/>
    <x v="1"/>
    <x v="401"/>
    <d v="2012-12-06T00:00:00"/>
    <s v="Same Day"/>
    <s v="DK-13375"/>
    <s v="Dennis Kane"/>
    <x v="0"/>
    <s v="United States"/>
    <x v="292"/>
    <x v="24"/>
    <n v="43302"/>
    <x v="3"/>
    <s v="TEC-PH-10001578"/>
    <x v="2"/>
    <x v="7"/>
    <s v="Polycom SoundStation2 EX Conference phone"/>
    <n v="485.93999999999994"/>
    <n v="2"/>
    <n v="0.4"/>
    <n v="-89.089000000000055"/>
    <n v="-0.18333333333333346"/>
  </r>
  <r>
    <n v="2223"/>
    <s v="CA-2012-131884"/>
    <x v="1"/>
    <x v="401"/>
    <d v="2012-12-06T00:00:00"/>
    <s v="Same Day"/>
    <s v="DK-13375"/>
    <s v="Dennis Kane"/>
    <x v="0"/>
    <s v="United States"/>
    <x v="292"/>
    <x v="24"/>
    <n v="43302"/>
    <x v="3"/>
    <s v="OFF-AR-10004078"/>
    <x v="1"/>
    <x v="6"/>
    <s v="Newell 312"/>
    <n v="37.375999999999998"/>
    <n v="8"/>
    <n v="0.2"/>
    <n v="4.6719999999999988"/>
    <n v="0.12499999999999997"/>
  </r>
  <r>
    <n v="2224"/>
    <s v="CA-2012-131884"/>
    <x v="1"/>
    <x v="401"/>
    <d v="2012-12-06T00:00:00"/>
    <s v="Same Day"/>
    <s v="DK-13375"/>
    <s v="Dennis Kane"/>
    <x v="0"/>
    <s v="United States"/>
    <x v="292"/>
    <x v="24"/>
    <n v="43302"/>
    <x v="3"/>
    <s v="FUR-CH-10004860"/>
    <x v="0"/>
    <x v="1"/>
    <s v="Global Low Back Tilter Chair"/>
    <n v="70.685999999999993"/>
    <n v="1"/>
    <n v="0.3"/>
    <n v="-24.23520000000001"/>
    <n v="-0.34285714285714303"/>
  </r>
  <r>
    <n v="2225"/>
    <s v="CA-2014-121909"/>
    <x v="3"/>
    <x v="689"/>
    <d v="2014-08-06T00:00:00"/>
    <s v="Standard Class"/>
    <s v="EA-14035"/>
    <s v="Erin Ashbrook"/>
    <x v="1"/>
    <s v="United States"/>
    <x v="10"/>
    <x v="9"/>
    <n v="19134"/>
    <x v="3"/>
    <s v="OFF-PA-10003790"/>
    <x v="1"/>
    <x v="10"/>
    <s v="Xerox 1991"/>
    <n v="54.816000000000003"/>
    <n v="3"/>
    <n v="0.2"/>
    <n v="17.815199999999997"/>
    <n v="0.32499999999999996"/>
  </r>
  <r>
    <n v="2226"/>
    <s v="CA-2013-106383"/>
    <x v="0"/>
    <x v="690"/>
    <d v="2013-03-22T00:00:00"/>
    <s v="Second Class"/>
    <s v="BT-11440"/>
    <s v="Bobby Trafton"/>
    <x v="0"/>
    <s v="United States"/>
    <x v="293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n v="-1.3666666666666663"/>
  </r>
  <r>
    <n v="2227"/>
    <s v="CA-2014-130771"/>
    <x v="3"/>
    <x v="570"/>
    <d v="2014-08-04T00:00:00"/>
    <s v="Standard Class"/>
    <s v="LA-16780"/>
    <s v="Laura Armstrong"/>
    <x v="1"/>
    <s v="United States"/>
    <x v="89"/>
    <x v="5"/>
    <n v="78745"/>
    <x v="2"/>
    <s v="OFF-FA-10003059"/>
    <x v="1"/>
    <x v="13"/>
    <s v="Assorted Color Push Pins"/>
    <n v="2.8960000000000004"/>
    <n v="2"/>
    <n v="0.2"/>
    <n v="0.4705999999999998"/>
    <n v="0.16249999999999992"/>
  </r>
  <r>
    <n v="2228"/>
    <s v="CA-2014-130771"/>
    <x v="3"/>
    <x v="570"/>
    <d v="2014-08-04T00:00:00"/>
    <s v="Standard Class"/>
    <s v="LA-16780"/>
    <s v="Laura Armstrong"/>
    <x v="1"/>
    <s v="United States"/>
    <x v="89"/>
    <x v="5"/>
    <n v="78745"/>
    <x v="2"/>
    <s v="TEC-PH-10002496"/>
    <x v="2"/>
    <x v="7"/>
    <s v="Cisco SPA301"/>
    <n v="124.79200000000002"/>
    <n v="1"/>
    <n v="0.2"/>
    <n v="15.598999999999993"/>
    <n v="0.12499999999999993"/>
  </r>
  <r>
    <n v="2229"/>
    <s v="CA-2013-139157"/>
    <x v="0"/>
    <x v="393"/>
    <d v="2013-10-06T00:00:00"/>
    <s v="Standard Class"/>
    <s v="GM-14680"/>
    <s v="Greg Matthias"/>
    <x v="0"/>
    <s v="United States"/>
    <x v="20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n v="-0.35000000000000009"/>
  </r>
  <r>
    <n v="2230"/>
    <s v="CA-2011-128055"/>
    <x v="2"/>
    <x v="691"/>
    <d v="2011-04-05T00:00:00"/>
    <s v="Standard Class"/>
    <s v="AA-10315"/>
    <s v="Alex Avila"/>
    <x v="0"/>
    <s v="United States"/>
    <x v="8"/>
    <x v="1"/>
    <n v="94122"/>
    <x v="1"/>
    <s v="OFF-BI-10004390"/>
    <x v="1"/>
    <x v="8"/>
    <s v="GBC DocuBind 200 Manual Binding Machine"/>
    <n v="673.5680000000001"/>
    <n v="2"/>
    <n v="0.2"/>
    <n v="252.58799999999999"/>
    <n v="0.37499999999999994"/>
  </r>
  <r>
    <n v="2231"/>
    <s v="CA-2011-128055"/>
    <x v="2"/>
    <x v="691"/>
    <d v="2011-04-05T00:00:00"/>
    <s v="Standard Class"/>
    <s v="AA-10315"/>
    <s v="Alex Avila"/>
    <x v="0"/>
    <s v="United States"/>
    <x v="8"/>
    <x v="1"/>
    <n v="94122"/>
    <x v="1"/>
    <s v="OFF-AP-10002765"/>
    <x v="1"/>
    <x v="9"/>
    <s v="Fellowes Advanced Computer Series Surge Protectors"/>
    <n v="52.98"/>
    <n v="2"/>
    <n v="0"/>
    <n v="14.834400000000002"/>
    <n v="0.28000000000000008"/>
  </r>
  <r>
    <n v="2232"/>
    <s v="CA-2014-157091"/>
    <x v="3"/>
    <x v="335"/>
    <d v="2014-07-02T00:00:00"/>
    <s v="Standard Class"/>
    <s v="DB-13405"/>
    <s v="Denny Blanton"/>
    <x v="0"/>
    <s v="United States"/>
    <x v="189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n v="5.9999999999999921E-2"/>
  </r>
  <r>
    <n v="2233"/>
    <s v="CA-2014-132122"/>
    <x v="3"/>
    <x v="362"/>
    <d v="2014-07-15T00:00:00"/>
    <s v="Standard Class"/>
    <s v="JH-15820"/>
    <s v="John Huston"/>
    <x v="0"/>
    <s v="United States"/>
    <x v="22"/>
    <x v="10"/>
    <n v="60610"/>
    <x v="2"/>
    <s v="OFF-ST-10003692"/>
    <x v="1"/>
    <x v="4"/>
    <s v="Recycled Steel Personal File for Hanging File Folders"/>
    <n v="228.92"/>
    <n v="5"/>
    <n v="0.2"/>
    <n v="14.307499999999997"/>
    <n v="6.2499999999999993E-2"/>
  </r>
  <r>
    <n v="2234"/>
    <s v="CA-2012-123232"/>
    <x v="1"/>
    <x v="639"/>
    <d v="2012-12-16T00:00:00"/>
    <s v="Second Class"/>
    <s v="DJ-13630"/>
    <s v="Doug Jacobs"/>
    <x v="0"/>
    <s v="United States"/>
    <x v="32"/>
    <x v="21"/>
    <n v="97206"/>
    <x v="1"/>
    <s v="TEC-PH-10001051"/>
    <x v="2"/>
    <x v="7"/>
    <s v="HTC One"/>
    <n v="319.96800000000002"/>
    <n v="4"/>
    <n v="0.2"/>
    <n v="35.996399999999952"/>
    <n v="0.11249999999999984"/>
  </r>
  <r>
    <n v="2235"/>
    <s v="CA-2014-104066"/>
    <x v="3"/>
    <x v="256"/>
    <d v="2014-12-11T00:00:00"/>
    <s v="Standard Class"/>
    <s v="QJ-19255"/>
    <s v="Quincy Jones"/>
    <x v="1"/>
    <s v="United States"/>
    <x v="140"/>
    <x v="42"/>
    <s v="05408"/>
    <x v="3"/>
    <s v="TEC-AC-10001013"/>
    <x v="2"/>
    <x v="11"/>
    <s v="Logitech ClearChat Comfort/USB Headset H390"/>
    <n v="205.03"/>
    <n v="7"/>
    <n v="0"/>
    <n v="67.659899999999979"/>
    <n v="0.3299999999999999"/>
  </r>
  <r>
    <n v="2236"/>
    <s v="CA-2012-145849"/>
    <x v="1"/>
    <x v="426"/>
    <d v="2012-09-17T00:00:00"/>
    <s v="Second Class"/>
    <s v="CT-11995"/>
    <s v="Carol Triggs"/>
    <x v="0"/>
    <s v="United States"/>
    <x v="245"/>
    <x v="14"/>
    <n v="46203"/>
    <x v="2"/>
    <s v="OFF-ST-10000025"/>
    <x v="1"/>
    <x v="4"/>
    <s v="Fellowes Stor/Drawer Steel Plus Storage Drawers"/>
    <n v="190.86"/>
    <n v="2"/>
    <n v="0"/>
    <n v="11.451599999999985"/>
    <n v="5.9999999999999915E-2"/>
  </r>
  <r>
    <n v="2237"/>
    <s v="CA-2012-145849"/>
    <x v="1"/>
    <x v="426"/>
    <d v="2012-09-17T00:00:00"/>
    <s v="Second Class"/>
    <s v="CT-11995"/>
    <s v="Carol Triggs"/>
    <x v="0"/>
    <s v="United States"/>
    <x v="245"/>
    <x v="14"/>
    <n v="46203"/>
    <x v="2"/>
    <s v="OFF-AR-10000817"/>
    <x v="1"/>
    <x v="6"/>
    <s v="Manco Dry-Lighter Erasable Highlighter"/>
    <n v="24.32"/>
    <n v="8"/>
    <n v="0"/>
    <n v="8.2687999999999988"/>
    <n v="0.33999999999999997"/>
  </r>
  <r>
    <n v="2238"/>
    <s v="CA-2013-122322"/>
    <x v="0"/>
    <x v="692"/>
    <d v="2013-07-22T00:00:00"/>
    <s v="Standard Class"/>
    <s v="RH-19510"/>
    <s v="Rick Huthwaite"/>
    <x v="2"/>
    <s v="United States"/>
    <x v="212"/>
    <x v="7"/>
    <n v="84604"/>
    <x v="1"/>
    <s v="OFF-SU-10000952"/>
    <x v="1"/>
    <x v="14"/>
    <s v="Fiskars Home &amp; Office Scissors"/>
    <n v="44.400000000000006"/>
    <n v="5"/>
    <n v="0"/>
    <n v="12.432000000000002"/>
    <n v="0.28000000000000003"/>
  </r>
  <r>
    <n v="2239"/>
    <s v="CA-2014-166849"/>
    <x v="3"/>
    <x v="693"/>
    <d v="2014-04-27T00:00:00"/>
    <s v="Standard Class"/>
    <s v="SJ-20125"/>
    <s v="Sanjit Jacobs"/>
    <x v="2"/>
    <s v="United States"/>
    <x v="22"/>
    <x v="10"/>
    <n v="60610"/>
    <x v="2"/>
    <s v="FUR-FU-10004597"/>
    <x v="0"/>
    <x v="5"/>
    <s v="Eldon Cleatmat Chair Mats for Medium Pile Carpets"/>
    <n v="44.400000000000006"/>
    <n v="2"/>
    <n v="0.6"/>
    <n v="-52.169999999999987"/>
    <n v="-1.1749999999999996"/>
  </r>
  <r>
    <n v="2240"/>
    <s v="CA-2013-146633"/>
    <x v="0"/>
    <x v="625"/>
    <d v="2013-11-18T00:00:00"/>
    <s v="Second Class"/>
    <s v="TG-21310"/>
    <s v="Toby Gnade"/>
    <x v="0"/>
    <s v="United States"/>
    <x v="1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n v="0.375"/>
  </r>
  <r>
    <n v="2241"/>
    <s v="CA-2013-146633"/>
    <x v="0"/>
    <x v="625"/>
    <d v="2013-11-18T00:00:00"/>
    <s v="Second Class"/>
    <s v="TG-21310"/>
    <s v="Toby Gnade"/>
    <x v="0"/>
    <s v="United States"/>
    <x v="1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n v="0.34999999999999992"/>
  </r>
  <r>
    <n v="2242"/>
    <s v="US-2013-126893"/>
    <x v="0"/>
    <x v="491"/>
    <d v="2013-12-02T00:00:00"/>
    <s v="Standard Class"/>
    <s v="CT-11995"/>
    <s v="Carol Triggs"/>
    <x v="0"/>
    <s v="United States"/>
    <x v="10"/>
    <x v="9"/>
    <n v="19134"/>
    <x v="3"/>
    <s v="TEC-PH-10004165"/>
    <x v="2"/>
    <x v="7"/>
    <s v="Mitel MiVoice 5330e IP Phone"/>
    <n v="494.98199999999997"/>
    <n v="3"/>
    <n v="0.4"/>
    <n v="-115.49580000000006"/>
    <n v="-0.23333333333333348"/>
  </r>
  <r>
    <n v="2243"/>
    <s v="CA-2014-103380"/>
    <x v="3"/>
    <x v="610"/>
    <d v="2014-11-26T00:00:00"/>
    <s v="Standard Class"/>
    <s v="BF-11005"/>
    <s v="Barry Franz"/>
    <x v="2"/>
    <s v="United States"/>
    <x v="45"/>
    <x v="1"/>
    <n v="91104"/>
    <x v="1"/>
    <s v="OFF-ST-10003442"/>
    <x v="1"/>
    <x v="4"/>
    <s v="Eldon Portable Mobile Manager"/>
    <n v="56.56"/>
    <n v="2"/>
    <n v="0"/>
    <n v="15.2712"/>
    <n v="0.27"/>
  </r>
  <r>
    <n v="2244"/>
    <s v="CA-2014-103380"/>
    <x v="3"/>
    <x v="610"/>
    <d v="2014-11-26T00:00:00"/>
    <s v="Standard Class"/>
    <s v="BF-11005"/>
    <s v="Barry Franz"/>
    <x v="2"/>
    <s v="United States"/>
    <x v="45"/>
    <x v="1"/>
    <n v="91104"/>
    <x v="1"/>
    <s v="OFF-AR-10003856"/>
    <x v="1"/>
    <x v="6"/>
    <s v="Newell 344"/>
    <n v="5.56"/>
    <n v="2"/>
    <n v="0"/>
    <n v="1.4455999999999998"/>
    <n v="0.25999999999999995"/>
  </r>
  <r>
    <n v="2245"/>
    <s v="CA-2014-103380"/>
    <x v="3"/>
    <x v="610"/>
    <d v="2014-11-26T00:00:00"/>
    <s v="Standard Class"/>
    <s v="BF-11005"/>
    <s v="Barry Franz"/>
    <x v="2"/>
    <s v="United States"/>
    <x v="45"/>
    <x v="1"/>
    <n v="91104"/>
    <x v="1"/>
    <s v="OFF-FA-10004248"/>
    <x v="1"/>
    <x v="13"/>
    <s v="Advantus T-Pin Paper Clips"/>
    <n v="9.02"/>
    <n v="2"/>
    <n v="0"/>
    <n v="3.5178000000000003"/>
    <n v="0.39000000000000007"/>
  </r>
  <r>
    <n v="2246"/>
    <s v="CA-2014-103380"/>
    <x v="3"/>
    <x v="610"/>
    <d v="2014-11-26T00:00:00"/>
    <s v="Standard Class"/>
    <s v="BF-11005"/>
    <s v="Barry Franz"/>
    <x v="2"/>
    <s v="United States"/>
    <x v="45"/>
    <x v="1"/>
    <n v="91104"/>
    <x v="1"/>
    <s v="OFF-AP-10001492"/>
    <x v="1"/>
    <x v="9"/>
    <s v="Acco Six-Outlet Power Strip, 4' Cord Length"/>
    <n v="8.6199999999999992"/>
    <n v="1"/>
    <n v="0"/>
    <n v="2.2412000000000001"/>
    <n v="0.26"/>
  </r>
  <r>
    <n v="2247"/>
    <s v="CA-2014-103380"/>
    <x v="3"/>
    <x v="610"/>
    <d v="2014-11-26T00:00:00"/>
    <s v="Standard Class"/>
    <s v="BF-11005"/>
    <s v="Barry Franz"/>
    <x v="2"/>
    <s v="United States"/>
    <x v="45"/>
    <x v="1"/>
    <n v="91104"/>
    <x v="1"/>
    <s v="TEC-PH-10004165"/>
    <x v="2"/>
    <x v="7"/>
    <s v="Mitel MiVoice 5330e IP Phone"/>
    <n v="659.97600000000011"/>
    <n v="3"/>
    <n v="0.2"/>
    <n v="49.498199999999969"/>
    <n v="7.4999999999999942E-2"/>
  </r>
  <r>
    <n v="2248"/>
    <s v="CA-2012-116092"/>
    <x v="1"/>
    <x v="586"/>
    <d v="2012-02-18T00:00:00"/>
    <s v="Second Class"/>
    <s v="JM-16195"/>
    <s v="Justin MacKendrick"/>
    <x v="0"/>
    <s v="United States"/>
    <x v="1"/>
    <x v="1"/>
    <n v="90004"/>
    <x v="1"/>
    <s v="OFF-PA-10004285"/>
    <x v="1"/>
    <x v="10"/>
    <s v="Xerox 1959"/>
    <n v="13.36"/>
    <n v="2"/>
    <n v="0"/>
    <n v="6.4127999999999998"/>
    <n v="0.48"/>
  </r>
  <r>
    <n v="2249"/>
    <s v="CA-2012-116092"/>
    <x v="1"/>
    <x v="586"/>
    <d v="2012-02-18T00:00:00"/>
    <s v="Second Class"/>
    <s v="JM-16195"/>
    <s v="Justin MacKendrick"/>
    <x v="0"/>
    <s v="United States"/>
    <x v="1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n v="0.31249999999999994"/>
  </r>
  <r>
    <n v="2250"/>
    <s v="CA-2012-116092"/>
    <x v="1"/>
    <x v="586"/>
    <d v="2012-02-18T00:00:00"/>
    <s v="Second Class"/>
    <s v="JM-16195"/>
    <s v="Justin MacKendrick"/>
    <x v="0"/>
    <s v="United States"/>
    <x v="1"/>
    <x v="1"/>
    <n v="90004"/>
    <x v="1"/>
    <s v="OFF-BI-10000546"/>
    <x v="1"/>
    <x v="8"/>
    <s v="Avery Durable Binders"/>
    <n v="11.52"/>
    <n v="5"/>
    <n v="0.2"/>
    <n v="4.1760000000000002"/>
    <n v="0.36250000000000004"/>
  </r>
  <r>
    <n v="2251"/>
    <s v="CA-2012-116092"/>
    <x v="1"/>
    <x v="586"/>
    <d v="2012-02-18T00:00:00"/>
    <s v="Second Class"/>
    <s v="JM-16195"/>
    <s v="Justin MacKendrick"/>
    <x v="0"/>
    <s v="United States"/>
    <x v="1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n v="0.28999999999999992"/>
  </r>
  <r>
    <n v="2252"/>
    <s v="CA-2012-116092"/>
    <x v="1"/>
    <x v="586"/>
    <d v="2012-02-18T00:00:00"/>
    <s v="Second Class"/>
    <s v="JM-16195"/>
    <s v="Justin MacKendrick"/>
    <x v="0"/>
    <s v="United States"/>
    <x v="1"/>
    <x v="1"/>
    <n v="90004"/>
    <x v="1"/>
    <s v="OFF-PA-10000477"/>
    <x v="1"/>
    <x v="10"/>
    <s v="Xerox 22"/>
    <n v="19.440000000000001"/>
    <n v="3"/>
    <n v="0"/>
    <n v="9.3312000000000008"/>
    <n v="0.48000000000000004"/>
  </r>
  <r>
    <n v="2253"/>
    <s v="CA-2013-117849"/>
    <x v="0"/>
    <x v="173"/>
    <d v="2013-04-18T00:00:00"/>
    <s v="Second Class"/>
    <s v="JK-16120"/>
    <s v="Julie Kriz"/>
    <x v="2"/>
    <s v="United States"/>
    <x v="70"/>
    <x v="1"/>
    <n v="92105"/>
    <x v="1"/>
    <s v="OFF-PA-10004327"/>
    <x v="1"/>
    <x v="10"/>
    <s v="Xerox 1911"/>
    <n v="143.69999999999999"/>
    <n v="3"/>
    <n v="0"/>
    <n v="68.975999999999999"/>
    <n v="0.48000000000000004"/>
  </r>
  <r>
    <n v="2254"/>
    <s v="CA-2012-169201"/>
    <x v="1"/>
    <x v="694"/>
    <d v="2012-10-01T00:00:00"/>
    <s v="First Class"/>
    <s v="HG-14965"/>
    <s v="Henry Goldwyn"/>
    <x v="1"/>
    <s v="United States"/>
    <x v="8"/>
    <x v="1"/>
    <n v="94110"/>
    <x v="1"/>
    <s v="OFF-AP-10000696"/>
    <x v="1"/>
    <x v="9"/>
    <s v="Holmes Odor Grabber"/>
    <n v="43.26"/>
    <n v="3"/>
    <n v="0"/>
    <n v="14.275799999999998"/>
    <n v="0.32999999999999996"/>
  </r>
  <r>
    <n v="2255"/>
    <s v="CA-2012-169201"/>
    <x v="1"/>
    <x v="694"/>
    <d v="2012-10-01T00:00:00"/>
    <s v="First Class"/>
    <s v="HG-14965"/>
    <s v="Henry Goldwyn"/>
    <x v="1"/>
    <s v="United States"/>
    <x v="8"/>
    <x v="1"/>
    <n v="94110"/>
    <x v="1"/>
    <s v="OFF-AP-10002082"/>
    <x v="1"/>
    <x v="9"/>
    <s v="Holmes HEPA Air Purifier"/>
    <n v="43.56"/>
    <n v="2"/>
    <n v="0"/>
    <n v="15.245999999999999"/>
    <n v="0.35"/>
  </r>
  <r>
    <n v="2256"/>
    <s v="CA-2013-164091"/>
    <x v="0"/>
    <x v="42"/>
    <d v="2013-09-23T00:00:00"/>
    <s v="Standard Class"/>
    <s v="LA-16780"/>
    <s v="Laura Armstrong"/>
    <x v="1"/>
    <s v="United States"/>
    <x v="294"/>
    <x v="43"/>
    <n v="4401"/>
    <x v="3"/>
    <s v="TEC-PH-10001944"/>
    <x v="2"/>
    <x v="7"/>
    <s v="Wi-Ex zBoost YX540 Cellular Phone Signal Booster"/>
    <n v="437.84999999999997"/>
    <n v="3"/>
    <n v="0"/>
    <n v="131.35499999999996"/>
    <n v="0.29999999999999993"/>
  </r>
  <r>
    <n v="2257"/>
    <s v="CA-2013-164091"/>
    <x v="0"/>
    <x v="42"/>
    <d v="2013-09-23T00:00:00"/>
    <s v="Standard Class"/>
    <s v="LA-16780"/>
    <s v="Laura Armstrong"/>
    <x v="1"/>
    <s v="United States"/>
    <x v="294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n v="0.31"/>
  </r>
  <r>
    <n v="2258"/>
    <s v="CA-2014-105214"/>
    <x v="3"/>
    <x v="114"/>
    <d v="2014-06-20T00:00:00"/>
    <s v="First Class"/>
    <s v="TS-21610"/>
    <s v="Troy Staebel"/>
    <x v="0"/>
    <s v="United States"/>
    <x v="8"/>
    <x v="1"/>
    <n v="94122"/>
    <x v="1"/>
    <s v="FUR-CH-10000015"/>
    <x v="0"/>
    <x v="1"/>
    <s v="Hon Multipurpose Stacking Arm Chairs"/>
    <n v="1212.96"/>
    <n v="7"/>
    <n v="0.2"/>
    <n v="90.97199999999998"/>
    <n v="7.4999999999999983E-2"/>
  </r>
  <r>
    <n v="2259"/>
    <s v="CA-2014-105214"/>
    <x v="3"/>
    <x v="114"/>
    <d v="2014-06-20T00:00:00"/>
    <s v="First Class"/>
    <s v="TS-21610"/>
    <s v="Troy Staebel"/>
    <x v="0"/>
    <s v="United States"/>
    <x v="8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n v="0.47"/>
  </r>
  <r>
    <n v="2260"/>
    <s v="CA-2012-117611"/>
    <x v="1"/>
    <x v="627"/>
    <d v="2012-11-10T00:00:00"/>
    <s v="Second Class"/>
    <s v="MZ-17335"/>
    <s v="Maria Zettner"/>
    <x v="2"/>
    <s v="United States"/>
    <x v="70"/>
    <x v="1"/>
    <n v="92024"/>
    <x v="1"/>
    <s v="OFF-FA-10002280"/>
    <x v="1"/>
    <x v="13"/>
    <s v="Advantus Plastic Paper Clips"/>
    <n v="5"/>
    <n v="1"/>
    <n v="0"/>
    <n v="2.4"/>
    <n v="0.48"/>
  </r>
  <r>
    <n v="2261"/>
    <s v="CA-2012-117611"/>
    <x v="1"/>
    <x v="627"/>
    <d v="2012-11-10T00:00:00"/>
    <s v="Second Class"/>
    <s v="MZ-17335"/>
    <s v="Maria Zettner"/>
    <x v="2"/>
    <s v="United States"/>
    <x v="70"/>
    <x v="1"/>
    <n v="92024"/>
    <x v="1"/>
    <s v="TEC-AC-10002049"/>
    <x v="2"/>
    <x v="11"/>
    <s v="Logitech G19 Programmable Gaming Keyboard"/>
    <n v="371.96999999999997"/>
    <n v="3"/>
    <n v="0"/>
    <n v="66.954599999999971"/>
    <n v="0.17999999999999994"/>
  </r>
  <r>
    <n v="2262"/>
    <s v="US-2012-137960"/>
    <x v="1"/>
    <x v="217"/>
    <d v="2012-12-18T00:00:00"/>
    <s v="Same Day"/>
    <s v="MW-18220"/>
    <s v="Mitch Webber"/>
    <x v="0"/>
    <s v="United States"/>
    <x v="20"/>
    <x v="15"/>
    <n v="10035"/>
    <x v="3"/>
    <s v="TEC-AC-10002253"/>
    <x v="2"/>
    <x v="11"/>
    <s v="Imation Bio 8GB USB Flash Drive Imation Corp"/>
    <n v="166.24"/>
    <n v="1"/>
    <n v="0"/>
    <n v="24.936000000000007"/>
    <n v="0.15000000000000002"/>
  </r>
  <r>
    <n v="2263"/>
    <s v="CA-2014-122994"/>
    <x v="3"/>
    <x v="695"/>
    <d v="2014-02-10T00:00:00"/>
    <s v="First Class"/>
    <s v="MV-17485"/>
    <s v="Mark Van Huff"/>
    <x v="0"/>
    <s v="United States"/>
    <x v="81"/>
    <x v="17"/>
    <n v="22204"/>
    <x v="0"/>
    <s v="FUR-BO-10004015"/>
    <x v="0"/>
    <x v="0"/>
    <s v="Bush Andora Bookcase, Maple/Graphite Gray Finish"/>
    <n v="359.96999999999997"/>
    <n v="3"/>
    <n v="0"/>
    <n v="79.193399999999968"/>
    <n v="0.21999999999999992"/>
  </r>
  <r>
    <n v="2264"/>
    <s v="CA-2013-131065"/>
    <x v="0"/>
    <x v="696"/>
    <d v="2013-11-17T00:00:00"/>
    <s v="Second Class"/>
    <s v="AA-10375"/>
    <s v="Allen Armold"/>
    <x v="0"/>
    <s v="United States"/>
    <x v="118"/>
    <x v="32"/>
    <n v="30318"/>
    <x v="0"/>
    <s v="TEC-AC-10004145"/>
    <x v="2"/>
    <x v="11"/>
    <s v="Logitech diNovo Edge Keyboard"/>
    <n v="499.98"/>
    <n v="2"/>
    <n v="0"/>
    <n v="114.99540000000002"/>
    <n v="0.23000000000000004"/>
  </r>
  <r>
    <n v="2265"/>
    <s v="CA-2013-131065"/>
    <x v="0"/>
    <x v="696"/>
    <d v="2013-11-17T00:00:00"/>
    <s v="Second Class"/>
    <s v="AA-10375"/>
    <s v="Allen Armold"/>
    <x v="0"/>
    <s v="United States"/>
    <x v="118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n v="0.44999999999999996"/>
  </r>
  <r>
    <n v="2266"/>
    <s v="CA-2013-131065"/>
    <x v="0"/>
    <x v="696"/>
    <d v="2013-11-17T00:00:00"/>
    <s v="Second Class"/>
    <s v="AA-10375"/>
    <s v="Allen Armold"/>
    <x v="0"/>
    <s v="United States"/>
    <x v="118"/>
    <x v="32"/>
    <n v="30318"/>
    <x v="0"/>
    <s v="OFF-BI-10004970"/>
    <x v="1"/>
    <x v="8"/>
    <s v="ACCOHIDE 3-Ring Binder, Blue, 1&quot;"/>
    <n v="8.26"/>
    <n v="2"/>
    <n v="0"/>
    <n v="3.8822000000000001"/>
    <n v="0.47000000000000003"/>
  </r>
  <r>
    <n v="2267"/>
    <s v="CA-2014-149146"/>
    <x v="3"/>
    <x v="386"/>
    <d v="2014-10-13T00:00:00"/>
    <s v="Same Day"/>
    <s v="SM-20320"/>
    <s v="Sean Miller"/>
    <x v="2"/>
    <s v="United States"/>
    <x v="53"/>
    <x v="3"/>
    <n v="28110"/>
    <x v="0"/>
    <s v="OFF-PA-10003919"/>
    <x v="1"/>
    <x v="10"/>
    <s v="Xerox 1989"/>
    <n v="7.9680000000000009"/>
    <n v="2"/>
    <n v="0.2"/>
    <n v="2.6892000000000005"/>
    <n v="0.33750000000000002"/>
  </r>
  <r>
    <n v="2268"/>
    <s v="CA-2014-137470"/>
    <x v="3"/>
    <x v="697"/>
    <d v="2014-09-18T00:00:00"/>
    <s v="Same Day"/>
    <s v="TP-21415"/>
    <s v="Tom Prescott"/>
    <x v="0"/>
    <s v="United States"/>
    <x v="4"/>
    <x v="4"/>
    <n v="98115"/>
    <x v="1"/>
    <s v="OFF-PA-10002001"/>
    <x v="1"/>
    <x v="10"/>
    <s v="Xerox 1984"/>
    <n v="12.96"/>
    <n v="2"/>
    <n v="0"/>
    <n v="6.3504000000000005"/>
    <n v="0.49"/>
  </r>
  <r>
    <n v="2269"/>
    <s v="CA-2014-105480"/>
    <x v="3"/>
    <x v="698"/>
    <d v="2014-12-27T00:00:00"/>
    <s v="Standard Class"/>
    <s v="DK-13225"/>
    <s v="Dean Katz"/>
    <x v="1"/>
    <s v="United States"/>
    <x v="30"/>
    <x v="15"/>
    <n v="14609"/>
    <x v="3"/>
    <s v="OFF-PA-10002787"/>
    <x v="1"/>
    <x v="10"/>
    <s v="Xerox 227"/>
    <n v="6.48"/>
    <n v="1"/>
    <n v="0"/>
    <n v="3.1104000000000003"/>
    <n v="0.48000000000000004"/>
  </r>
  <r>
    <n v="2270"/>
    <s v="CA-2014-105480"/>
    <x v="3"/>
    <x v="698"/>
    <d v="2014-12-27T00:00:00"/>
    <s v="Standard Class"/>
    <s v="DK-13225"/>
    <s v="Dean Katz"/>
    <x v="1"/>
    <s v="United States"/>
    <x v="30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n v="0.3374999999999998"/>
  </r>
  <r>
    <n v="2271"/>
    <s v="CA-2014-164917"/>
    <x v="3"/>
    <x v="574"/>
    <d v="2014-12-08T00:00:00"/>
    <s v="Standard Class"/>
    <s v="MK-17905"/>
    <s v="Michael Kennedy"/>
    <x v="1"/>
    <s v="United States"/>
    <x v="100"/>
    <x v="2"/>
    <n v="33180"/>
    <x v="0"/>
    <s v="OFF-AR-10004344"/>
    <x v="1"/>
    <x v="6"/>
    <s v="Bulldog Vacuum Base Pencil Sharpener"/>
    <n v="47.96"/>
    <n v="5"/>
    <n v="0.2"/>
    <n v="4.196499999999995"/>
    <n v="8.7499999999999897E-2"/>
  </r>
  <r>
    <n v="2272"/>
    <s v="CA-2012-102036"/>
    <x v="1"/>
    <x v="481"/>
    <d v="2012-09-27T00:00:00"/>
    <s v="Standard Class"/>
    <s v="CS-12130"/>
    <s v="Chad Sievert"/>
    <x v="0"/>
    <s v="United States"/>
    <x v="4"/>
    <x v="4"/>
    <n v="98105"/>
    <x v="1"/>
    <s v="OFF-ST-10003123"/>
    <x v="1"/>
    <x v="4"/>
    <s v="Fellowes Bases and Tops For Staxonsteel/High-Stak Systems"/>
    <n v="199.74"/>
    <n v="6"/>
    <n v="0"/>
    <n v="47.937599999999996"/>
    <n v="0.23999999999999996"/>
  </r>
  <r>
    <n v="2273"/>
    <s v="CA-2012-142944"/>
    <x v="1"/>
    <x v="699"/>
    <d v="2012-03-11T00:00:00"/>
    <s v="Standard Class"/>
    <s v="JL-15850"/>
    <s v="John Lucas"/>
    <x v="0"/>
    <s v="United States"/>
    <x v="8"/>
    <x v="1"/>
    <n v="94122"/>
    <x v="1"/>
    <s v="FUR-FU-10000308"/>
    <x v="0"/>
    <x v="5"/>
    <s v="Deflect-o Glass Clear Studded Chair Mats"/>
    <n v="435.26"/>
    <n v="7"/>
    <n v="0"/>
    <n v="95.757200000000012"/>
    <n v="0.22000000000000003"/>
  </r>
  <r>
    <n v="2274"/>
    <s v="CA-2012-142944"/>
    <x v="1"/>
    <x v="699"/>
    <d v="2012-03-11T00:00:00"/>
    <s v="Standard Class"/>
    <s v="JL-15850"/>
    <s v="John Lucas"/>
    <x v="0"/>
    <s v="United States"/>
    <x v="8"/>
    <x v="1"/>
    <n v="94122"/>
    <x v="1"/>
    <s v="TEC-CO-10003763"/>
    <x v="2"/>
    <x v="16"/>
    <s v="Canon PC1060 Personal Laser Copier"/>
    <n v="1119.9840000000002"/>
    <n v="2"/>
    <n v="0.2"/>
    <n v="377.99459999999993"/>
    <n v="0.33749999999999991"/>
  </r>
  <r>
    <n v="2275"/>
    <s v="CA-2011-157882"/>
    <x v="2"/>
    <x v="462"/>
    <d v="2011-10-08T00:00:00"/>
    <s v="Second Class"/>
    <s v="AR-10405"/>
    <s v="Allen Rosenblatt"/>
    <x v="1"/>
    <s v="United States"/>
    <x v="1"/>
    <x v="1"/>
    <n v="90036"/>
    <x v="1"/>
    <s v="FUR-TA-10001866"/>
    <x v="0"/>
    <x v="3"/>
    <s v="Bevis Round Conference Room Tables and Bases"/>
    <n v="143.43199999999999"/>
    <n v="1"/>
    <n v="0.2"/>
    <n v="3.5857999999999848"/>
    <n v="2.4999999999999897E-2"/>
  </r>
  <r>
    <n v="2276"/>
    <s v="CA-2011-157882"/>
    <x v="2"/>
    <x v="462"/>
    <d v="2011-10-08T00:00:00"/>
    <s v="Second Class"/>
    <s v="AR-10405"/>
    <s v="Allen Rosenblatt"/>
    <x v="1"/>
    <s v="United States"/>
    <x v="1"/>
    <x v="1"/>
    <n v="90036"/>
    <x v="1"/>
    <s v="FUR-CH-10002774"/>
    <x v="0"/>
    <x v="1"/>
    <s v="Global Deluxe Stacking Chair, Gray"/>
    <n v="122.352"/>
    <n v="3"/>
    <n v="0.2"/>
    <n v="13.764599999999994"/>
    <n v="0.11249999999999995"/>
  </r>
  <r>
    <n v="2277"/>
    <s v="CA-2011-104283"/>
    <x v="2"/>
    <x v="700"/>
    <d v="2011-07-01T00:00:00"/>
    <s v="Standard Class"/>
    <s v="LM-17065"/>
    <s v="Liz MacKendrick"/>
    <x v="0"/>
    <s v="United States"/>
    <x v="295"/>
    <x v="35"/>
    <n v="38671"/>
    <x v="0"/>
    <s v="OFF-ST-10004337"/>
    <x v="1"/>
    <x v="4"/>
    <s v="SAFCO Commercial Wire Shelving, 72h"/>
    <n v="306.2"/>
    <n v="5"/>
    <n v="0"/>
    <n v="0"/>
    <n v="0"/>
  </r>
  <r>
    <n v="2278"/>
    <s v="CA-2011-104283"/>
    <x v="2"/>
    <x v="700"/>
    <d v="2011-07-01T00:00:00"/>
    <s v="Standard Class"/>
    <s v="LM-17065"/>
    <s v="Liz MacKendrick"/>
    <x v="0"/>
    <s v="United States"/>
    <x v="295"/>
    <x v="35"/>
    <n v="38671"/>
    <x v="0"/>
    <s v="FUR-TA-10001039"/>
    <x v="0"/>
    <x v="3"/>
    <s v="KI Adjustable-Height Table"/>
    <n v="85.98"/>
    <n v="1"/>
    <n v="0"/>
    <n v="22.354800000000004"/>
    <n v="0.26000000000000006"/>
  </r>
  <r>
    <n v="2279"/>
    <s v="CA-2011-104283"/>
    <x v="2"/>
    <x v="700"/>
    <d v="2011-07-01T00:00:00"/>
    <s v="Standard Class"/>
    <s v="LM-17065"/>
    <s v="Liz MacKendrick"/>
    <x v="0"/>
    <s v="United States"/>
    <x v="295"/>
    <x v="35"/>
    <n v="38671"/>
    <x v="0"/>
    <s v="TEC-AC-10000109"/>
    <x v="2"/>
    <x v="11"/>
    <s v="Sony Micro Vault Click 16 GB USB 2.0 Flash Drive"/>
    <n v="223.96"/>
    <n v="4"/>
    <n v="0"/>
    <n v="53.750400000000013"/>
    <n v="0.24000000000000005"/>
  </r>
  <r>
    <n v="2280"/>
    <s v="CA-2014-142622"/>
    <x v="3"/>
    <x v="505"/>
    <d v="2014-11-03T00:00:00"/>
    <s v="First Class"/>
    <s v="JK-15625"/>
    <s v="Jim Karlsson"/>
    <x v="0"/>
    <s v="United States"/>
    <x v="4"/>
    <x v="4"/>
    <n v="98115"/>
    <x v="1"/>
    <s v="FUR-CH-10003833"/>
    <x v="0"/>
    <x v="1"/>
    <s v="Novimex Fabric Task Chair"/>
    <n v="97.567999999999998"/>
    <n v="2"/>
    <n v="0.2"/>
    <n v="-6.0980000000000025"/>
    <n v="-6.2500000000000028E-2"/>
  </r>
  <r>
    <n v="2281"/>
    <s v="CA-2014-142622"/>
    <x v="3"/>
    <x v="505"/>
    <d v="2014-11-03T00:00:00"/>
    <s v="First Class"/>
    <s v="JK-15625"/>
    <s v="Jim Karlsson"/>
    <x v="0"/>
    <s v="United States"/>
    <x v="4"/>
    <x v="4"/>
    <n v="98115"/>
    <x v="1"/>
    <s v="FUR-CH-10004289"/>
    <x v="0"/>
    <x v="1"/>
    <s v="Global Super Steno Chair"/>
    <n v="614.27200000000005"/>
    <n v="8"/>
    <n v="0.2"/>
    <n v="-23.03520000000006"/>
    <n v="-3.7500000000000096E-2"/>
  </r>
  <r>
    <n v="2282"/>
    <s v="CA-2014-142622"/>
    <x v="3"/>
    <x v="505"/>
    <d v="2014-11-03T00:00:00"/>
    <s v="First Class"/>
    <s v="JK-15625"/>
    <s v="Jim Karlsson"/>
    <x v="0"/>
    <s v="United States"/>
    <x v="4"/>
    <x v="4"/>
    <n v="98115"/>
    <x v="1"/>
    <s v="FUR-BO-10004467"/>
    <x v="0"/>
    <x v="0"/>
    <s v="Bestar Classic Bookcase"/>
    <n v="199.98"/>
    <n v="2"/>
    <n v="0"/>
    <n v="37.996199999999988"/>
    <n v="0.18999999999999995"/>
  </r>
  <r>
    <n v="2283"/>
    <s v="CA-2013-132143"/>
    <x v="0"/>
    <x v="323"/>
    <d v="2013-09-06T00:00:00"/>
    <s v="First Class"/>
    <s v="FM-14215"/>
    <s v="Filia McAdams"/>
    <x v="1"/>
    <s v="United States"/>
    <x v="209"/>
    <x v="29"/>
    <n v="6457"/>
    <x v="3"/>
    <s v="OFF-PA-10002713"/>
    <x v="1"/>
    <x v="10"/>
    <s v="Adams Phone Message Book, 200 Message Capacity, 8 1/16” x 11”"/>
    <n v="48.16"/>
    <n v="7"/>
    <n v="0"/>
    <n v="22.153599999999997"/>
    <n v="0.45999999999999996"/>
  </r>
  <r>
    <n v="2284"/>
    <s v="CA-2012-153108"/>
    <x v="1"/>
    <x v="616"/>
    <d v="2012-03-09T00:00:00"/>
    <s v="Standard Class"/>
    <s v="SF-20200"/>
    <s v="Sarah Foster"/>
    <x v="0"/>
    <s v="United States"/>
    <x v="296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n v="0.28000000000000003"/>
  </r>
  <r>
    <n v="2285"/>
    <s v="CA-2012-153108"/>
    <x v="1"/>
    <x v="616"/>
    <d v="2012-03-09T00:00:00"/>
    <s v="Standard Class"/>
    <s v="SF-20200"/>
    <s v="Sarah Foster"/>
    <x v="0"/>
    <s v="United States"/>
    <x v="296"/>
    <x v="14"/>
    <n v="47362"/>
    <x v="2"/>
    <s v="OFF-AP-10002222"/>
    <x v="1"/>
    <x v="9"/>
    <s v="Staples"/>
    <n v="60.69"/>
    <n v="7"/>
    <n v="0"/>
    <n v="16.386300000000002"/>
    <n v="0.27"/>
  </r>
  <r>
    <n v="2286"/>
    <s v="CA-2013-112676"/>
    <x v="0"/>
    <x v="465"/>
    <d v="2013-05-09T00:00:00"/>
    <s v="First Class"/>
    <s v="PJ-18835"/>
    <s v="Patrick Jones"/>
    <x v="1"/>
    <s v="United States"/>
    <x v="87"/>
    <x v="18"/>
    <n v="37130"/>
    <x v="0"/>
    <s v="OFF-PA-10003971"/>
    <x v="1"/>
    <x v="10"/>
    <s v="Xerox 1965"/>
    <n v="14.352000000000002"/>
    <n v="3"/>
    <n v="0.2"/>
    <n v="5.2026000000000003"/>
    <n v="0.36249999999999999"/>
  </r>
  <r>
    <n v="2287"/>
    <s v="CA-2014-165687"/>
    <x v="3"/>
    <x v="701"/>
    <d v="2014-11-24T00:00:00"/>
    <s v="Standard Class"/>
    <s v="CS-12355"/>
    <s v="Christine Sundaresam"/>
    <x v="0"/>
    <s v="United States"/>
    <x v="127"/>
    <x v="17"/>
    <n v="24153"/>
    <x v="0"/>
    <s v="OFF-AP-10004036"/>
    <x v="1"/>
    <x v="9"/>
    <s v="Bionaire 99.97% HEPA Air Cleaner"/>
    <n v="35.04"/>
    <n v="2"/>
    <n v="0"/>
    <n v="12.263999999999999"/>
    <n v="0.35"/>
  </r>
  <r>
    <n v="2288"/>
    <s v="US-2014-112928"/>
    <x v="3"/>
    <x v="702"/>
    <d v="2014-06-06T00:00:00"/>
    <s v="Second Class"/>
    <s v="BB-10990"/>
    <s v="Barry Blumstein"/>
    <x v="1"/>
    <s v="United States"/>
    <x v="167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n v="7.4999999999999983E-2"/>
  </r>
  <r>
    <n v="2289"/>
    <s v="CA-2014-143343"/>
    <x v="3"/>
    <x v="193"/>
    <d v="2014-06-14T00:00:00"/>
    <s v="First Class"/>
    <s v="BW-11200"/>
    <s v="Ben Wallace"/>
    <x v="0"/>
    <s v="United States"/>
    <x v="1"/>
    <x v="1"/>
    <n v="90032"/>
    <x v="1"/>
    <s v="OFF-AR-10002375"/>
    <x v="1"/>
    <x v="6"/>
    <s v="Newell 351"/>
    <n v="16.399999999999999"/>
    <n v="5"/>
    <n v="0"/>
    <n v="4.7559999999999985"/>
    <n v="0.28999999999999992"/>
  </r>
  <r>
    <n v="2290"/>
    <s v="CA-2014-115154"/>
    <x v="3"/>
    <x v="703"/>
    <d v="2014-01-12T00:00:00"/>
    <s v="First Class"/>
    <s v="RS-19420"/>
    <s v="Ricardo Sperren"/>
    <x v="1"/>
    <s v="United States"/>
    <x v="4"/>
    <x v="4"/>
    <n v="98115"/>
    <x v="1"/>
    <s v="FUR-TA-10001950"/>
    <x v="0"/>
    <x v="3"/>
    <s v="Balt Solid Wood Round Tables"/>
    <n v="892.98"/>
    <n v="2"/>
    <n v="0"/>
    <n v="80.368200000000002"/>
    <n v="0.09"/>
  </r>
  <r>
    <n v="2291"/>
    <s v="CA-2012-149342"/>
    <x v="1"/>
    <x v="704"/>
    <d v="2012-04-25T00:00:00"/>
    <s v="Standard Class"/>
    <s v="TS-21160"/>
    <s v="Theresa Swint"/>
    <x v="1"/>
    <s v="United States"/>
    <x v="38"/>
    <x v="32"/>
    <n v="31907"/>
    <x v="0"/>
    <s v="TEC-PH-10001557"/>
    <x v="2"/>
    <x v="7"/>
    <s v="Pyle PMP37LED"/>
    <n v="287.96999999999997"/>
    <n v="3"/>
    <n v="0"/>
    <n v="77.751899999999992"/>
    <n v="0.27"/>
  </r>
  <r>
    <n v="2292"/>
    <s v="CA-2012-149342"/>
    <x v="1"/>
    <x v="704"/>
    <d v="2012-04-25T00:00:00"/>
    <s v="Standard Class"/>
    <s v="TS-21160"/>
    <s v="Theresa Swint"/>
    <x v="1"/>
    <s v="United States"/>
    <x v="38"/>
    <x v="32"/>
    <n v="31907"/>
    <x v="0"/>
    <s v="FUR-FU-10002937"/>
    <x v="0"/>
    <x v="5"/>
    <s v="GE 48&quot; Fluorescent Tube, Cool White Energy Saver, 34 Watts, 30/Box"/>
    <n v="595.38"/>
    <n v="6"/>
    <n v="0"/>
    <n v="297.69"/>
    <n v="0.5"/>
  </r>
  <r>
    <n v="2293"/>
    <s v="CA-2012-149342"/>
    <x v="1"/>
    <x v="704"/>
    <d v="2012-04-25T00:00:00"/>
    <s v="Standard Class"/>
    <s v="TS-21160"/>
    <s v="Theresa Swint"/>
    <x v="1"/>
    <s v="United States"/>
    <x v="38"/>
    <x v="32"/>
    <n v="31907"/>
    <x v="0"/>
    <s v="OFF-PA-10001166"/>
    <x v="1"/>
    <x v="10"/>
    <s v="Xerox 2"/>
    <n v="12.96"/>
    <n v="2"/>
    <n v="0"/>
    <n v="6.2208000000000006"/>
    <n v="0.48000000000000004"/>
  </r>
  <r>
    <n v="2294"/>
    <s v="CA-2012-130995"/>
    <x v="1"/>
    <x v="549"/>
    <d v="2012-11-06T00:00:00"/>
    <s v="Standard Class"/>
    <s v="QJ-19255"/>
    <s v="Quincy Jones"/>
    <x v="1"/>
    <s v="United States"/>
    <x v="20"/>
    <x v="15"/>
    <n v="10009"/>
    <x v="3"/>
    <s v="TEC-PH-10000347"/>
    <x v="2"/>
    <x v="7"/>
    <s v="Cush Cases Heavy Duty Rugged Cover Case for Samsung Galaxy S5 - Purple"/>
    <n v="4.95"/>
    <n v="1"/>
    <n v="0"/>
    <n v="1.3365"/>
    <n v="0.27"/>
  </r>
  <r>
    <n v="2295"/>
    <s v="CA-2014-127929"/>
    <x v="3"/>
    <x v="331"/>
    <d v="2014-12-28T00:00:00"/>
    <s v="Standard Class"/>
    <s v="FM-14215"/>
    <s v="Filia McAdams"/>
    <x v="1"/>
    <s v="United States"/>
    <x v="209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n v="0.21"/>
  </r>
  <r>
    <n v="2296"/>
    <s v="CA-2012-113145"/>
    <x v="1"/>
    <x v="549"/>
    <d v="2012-11-05T00:00:00"/>
    <s v="Standard Class"/>
    <s v="VD-21670"/>
    <s v="Valerie Dominguez"/>
    <x v="0"/>
    <s v="United States"/>
    <x v="20"/>
    <x v="15"/>
    <n v="10011"/>
    <x v="3"/>
    <s v="OFF-PA-10002659"/>
    <x v="1"/>
    <x v="10"/>
    <s v="Avoid Verbal Orders Carbonless Minifold Book"/>
    <n v="13.52"/>
    <n v="4"/>
    <n v="0"/>
    <n v="6.219199999999999"/>
    <n v="0.45999999999999996"/>
  </r>
  <r>
    <n v="2297"/>
    <s v="CA-2012-113145"/>
    <x v="1"/>
    <x v="549"/>
    <d v="2012-11-05T00:00:00"/>
    <s v="Standard Class"/>
    <s v="VD-21670"/>
    <s v="Valerie Dominguez"/>
    <x v="0"/>
    <s v="United States"/>
    <x v="20"/>
    <x v="15"/>
    <n v="10011"/>
    <x v="3"/>
    <s v="FUR-FU-10000965"/>
    <x v="0"/>
    <x v="5"/>
    <s v="Howard Miller 11-1/2&quot; Diameter Ridgewood Wall Clock"/>
    <n v="259.7"/>
    <n v="5"/>
    <n v="0"/>
    <n v="106.477"/>
    <n v="0.41000000000000003"/>
  </r>
  <r>
    <n v="2298"/>
    <s v="CA-2012-113145"/>
    <x v="1"/>
    <x v="549"/>
    <d v="2012-11-05T00:00:00"/>
    <s v="Standard Class"/>
    <s v="VD-21670"/>
    <s v="Valerie Dominguez"/>
    <x v="0"/>
    <s v="United States"/>
    <x v="20"/>
    <x v="15"/>
    <n v="10011"/>
    <x v="3"/>
    <s v="TEC-PH-10001527"/>
    <x v="2"/>
    <x v="7"/>
    <s v="Plantronics MX500i Earset"/>
    <n v="42.95"/>
    <n v="1"/>
    <n v="0"/>
    <n v="1.2884999999999991"/>
    <n v="2.9999999999999978E-2"/>
  </r>
  <r>
    <n v="2299"/>
    <s v="CA-2012-113145"/>
    <x v="1"/>
    <x v="549"/>
    <d v="2012-11-05T00:00:00"/>
    <s v="Standard Class"/>
    <s v="VD-21670"/>
    <s v="Valerie Dominguez"/>
    <x v="0"/>
    <s v="United States"/>
    <x v="20"/>
    <x v="15"/>
    <n v="10011"/>
    <x v="3"/>
    <s v="TEC-AC-10001838"/>
    <x v="2"/>
    <x v="11"/>
    <s v="Razer Tiamat Over Ear 7.1 Surround Sound PC Gaming Headset"/>
    <n v="1399.93"/>
    <n v="7"/>
    <n v="0"/>
    <n v="601.96990000000005"/>
    <n v="0.43"/>
  </r>
  <r>
    <n v="2300"/>
    <s v="CA-2012-113145"/>
    <x v="1"/>
    <x v="549"/>
    <d v="2012-11-05T00:00:00"/>
    <s v="Standard Class"/>
    <s v="VD-21670"/>
    <s v="Valerie Dominguez"/>
    <x v="0"/>
    <s v="United States"/>
    <x v="20"/>
    <x v="15"/>
    <n v="10011"/>
    <x v="3"/>
    <s v="TEC-PH-10002597"/>
    <x v="2"/>
    <x v="7"/>
    <s v="Xblue XB-1670-86 X16 Small Office Telephone - Titanium"/>
    <n v="503.96"/>
    <n v="4"/>
    <n v="0"/>
    <n v="125.99000000000001"/>
    <n v="0.25000000000000006"/>
  </r>
  <r>
    <n v="2301"/>
    <s v="CA-2011-162362"/>
    <x v="2"/>
    <x v="687"/>
    <d v="2011-11-18T00:00:00"/>
    <s v="Standard Class"/>
    <s v="JL-15505"/>
    <s v="Jeremy Lonsdale"/>
    <x v="0"/>
    <s v="United States"/>
    <x v="297"/>
    <x v="12"/>
    <n v="48640"/>
    <x v="2"/>
    <s v="OFF-BI-10000756"/>
    <x v="1"/>
    <x v="8"/>
    <s v="Storex DuraTech Recycled Plastic Frosted Binders"/>
    <n v="12.72"/>
    <n v="3"/>
    <n v="0"/>
    <n v="6.36"/>
    <n v="0.5"/>
  </r>
  <r>
    <n v="2302"/>
    <s v="CA-2011-162362"/>
    <x v="2"/>
    <x v="687"/>
    <d v="2011-11-18T00:00:00"/>
    <s v="Standard Class"/>
    <s v="JL-15505"/>
    <s v="Jeremy Lonsdale"/>
    <x v="0"/>
    <s v="United States"/>
    <x v="297"/>
    <x v="12"/>
    <n v="48640"/>
    <x v="2"/>
    <s v="OFF-BI-10000546"/>
    <x v="1"/>
    <x v="8"/>
    <s v="Avery Durable Binders"/>
    <n v="11.52"/>
    <n v="4"/>
    <n v="0"/>
    <n v="5.6448"/>
    <n v="0.49000000000000005"/>
  </r>
  <r>
    <n v="2303"/>
    <s v="CA-2013-106558"/>
    <x v="0"/>
    <x v="327"/>
    <d v="2013-01-21T00:00:00"/>
    <s v="Standard Class"/>
    <s v="DL-13495"/>
    <s v="Dionis Lloyd"/>
    <x v="1"/>
    <s v="United States"/>
    <x v="38"/>
    <x v="32"/>
    <n v="31907"/>
    <x v="0"/>
    <s v="TEC-AC-10001142"/>
    <x v="2"/>
    <x v="11"/>
    <s v="First Data FD10 PIN Pad"/>
    <n v="316"/>
    <n v="4"/>
    <n v="0"/>
    <n v="31.599999999999966"/>
    <n v="9.9999999999999895E-2"/>
  </r>
  <r>
    <n v="2304"/>
    <s v="CA-2014-157931"/>
    <x v="3"/>
    <x v="697"/>
    <d v="2014-09-23T00:00:00"/>
    <s v="Second Class"/>
    <s v="MO-17800"/>
    <s v="Meg O'Connel"/>
    <x v="2"/>
    <s v="United States"/>
    <x v="185"/>
    <x v="32"/>
    <n v="30076"/>
    <x v="0"/>
    <s v="FUR-CH-10000785"/>
    <x v="0"/>
    <x v="1"/>
    <s v="Global Ergonomic Managers Chair"/>
    <n v="723.92"/>
    <n v="4"/>
    <n v="0"/>
    <n v="188.2192"/>
    <n v="0.26"/>
  </r>
  <r>
    <n v="2305"/>
    <s v="CA-2014-157931"/>
    <x v="3"/>
    <x v="697"/>
    <d v="2014-09-23T00:00:00"/>
    <s v="Second Class"/>
    <s v="MO-17800"/>
    <s v="Meg O'Connel"/>
    <x v="2"/>
    <s v="United States"/>
    <x v="185"/>
    <x v="32"/>
    <n v="30076"/>
    <x v="0"/>
    <s v="OFF-PA-10000474"/>
    <x v="1"/>
    <x v="10"/>
    <s v="Staples"/>
    <n v="106.32"/>
    <n v="3"/>
    <n v="0"/>
    <n v="49.970399999999991"/>
    <n v="0.46999999999999992"/>
  </r>
  <r>
    <n v="2306"/>
    <s v="CA-2013-115574"/>
    <x v="0"/>
    <x v="443"/>
    <d v="2013-12-25T00:00:00"/>
    <s v="First Class"/>
    <s v="BP-11185"/>
    <s v="Ben Peterman"/>
    <x v="1"/>
    <s v="United States"/>
    <x v="22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n v="-0.10000000000000012"/>
  </r>
  <r>
    <n v="2307"/>
    <s v="CA-2012-160794"/>
    <x v="1"/>
    <x v="705"/>
    <d v="2012-08-08T00:00:00"/>
    <s v="First Class"/>
    <s v="MS-17980"/>
    <s v="Michael Stewart"/>
    <x v="1"/>
    <s v="United States"/>
    <x v="12"/>
    <x v="5"/>
    <n v="77041"/>
    <x v="2"/>
    <s v="OFF-PA-10004156"/>
    <x v="1"/>
    <x v="10"/>
    <s v="Xerox 188"/>
    <n v="27.216000000000001"/>
    <n v="3"/>
    <n v="0.2"/>
    <n v="9.8657999999999983"/>
    <n v="0.36249999999999993"/>
  </r>
  <r>
    <n v="2308"/>
    <s v="CA-2014-116225"/>
    <x v="3"/>
    <x v="60"/>
    <d v="2014-11-10T00:00:00"/>
    <s v="Standard Class"/>
    <s v="SV-20935"/>
    <s v="Susan Vittorini"/>
    <x v="0"/>
    <s v="United States"/>
    <x v="20"/>
    <x v="15"/>
    <n v="10009"/>
    <x v="3"/>
    <s v="TEC-AC-10001432"/>
    <x v="2"/>
    <x v="11"/>
    <s v="Enermax Aurora Lite Keyboard"/>
    <n v="390.75"/>
    <n v="5"/>
    <n v="0"/>
    <n v="171.93000000000006"/>
    <n v="0.44000000000000017"/>
  </r>
  <r>
    <n v="2309"/>
    <s v="US-2014-120418"/>
    <x v="3"/>
    <x v="532"/>
    <d v="2014-06-13T00:00:00"/>
    <s v="First Class"/>
    <s v="BC-11125"/>
    <s v="Becky Castell"/>
    <x v="2"/>
    <s v="United States"/>
    <x v="97"/>
    <x v="16"/>
    <n v="85345"/>
    <x v="1"/>
    <s v="FUR-CH-10001394"/>
    <x v="0"/>
    <x v="1"/>
    <s v="Global Leather Executive Chair"/>
    <n v="280.79200000000003"/>
    <n v="1"/>
    <n v="0.2"/>
    <n v="35.098999999999961"/>
    <n v="0.12499999999999985"/>
  </r>
  <r>
    <n v="2310"/>
    <s v="US-2014-120418"/>
    <x v="3"/>
    <x v="532"/>
    <d v="2014-06-13T00:00:00"/>
    <s v="First Class"/>
    <s v="BC-11125"/>
    <s v="Becky Castell"/>
    <x v="2"/>
    <s v="United States"/>
    <x v="97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n v="0.11249999999999991"/>
  </r>
  <r>
    <n v="2311"/>
    <s v="US-2014-120418"/>
    <x v="3"/>
    <x v="532"/>
    <d v="2014-06-13T00:00:00"/>
    <s v="First Class"/>
    <s v="BC-11125"/>
    <s v="Becky Castell"/>
    <x v="2"/>
    <s v="United States"/>
    <x v="97"/>
    <x v="16"/>
    <n v="85345"/>
    <x v="1"/>
    <s v="OFF-AR-10002956"/>
    <x v="1"/>
    <x v="6"/>
    <s v="Boston 16801 Nautilus Battery Pencil Sharpener"/>
    <n v="88.04"/>
    <n v="5"/>
    <n v="0.2"/>
    <n v="6.602999999999998"/>
    <n v="7.4999999999999969E-2"/>
  </r>
  <r>
    <n v="2312"/>
    <s v="US-2014-120418"/>
    <x v="3"/>
    <x v="532"/>
    <d v="2014-06-13T00:00:00"/>
    <s v="First Class"/>
    <s v="BC-11125"/>
    <s v="Becky Castell"/>
    <x v="2"/>
    <s v="United States"/>
    <x v="97"/>
    <x v="16"/>
    <n v="85345"/>
    <x v="1"/>
    <s v="OFF-AR-10001955"/>
    <x v="1"/>
    <x v="6"/>
    <s v="Newell 319"/>
    <n v="15.872"/>
    <n v="1"/>
    <n v="0.2"/>
    <n v="1.9839999999999982"/>
    <n v="0.12499999999999989"/>
  </r>
  <r>
    <n v="2313"/>
    <s v="US-2014-120418"/>
    <x v="3"/>
    <x v="532"/>
    <d v="2014-06-13T00:00:00"/>
    <s v="First Class"/>
    <s v="BC-11125"/>
    <s v="Becky Castell"/>
    <x v="2"/>
    <s v="United States"/>
    <x v="97"/>
    <x v="16"/>
    <n v="85345"/>
    <x v="1"/>
    <s v="OFF-ST-10001809"/>
    <x v="1"/>
    <x v="4"/>
    <s v="Fellowes Officeware Wire Shelving"/>
    <n v="215.59200000000001"/>
    <n v="3"/>
    <n v="0.2"/>
    <n v="-48.508200000000009"/>
    <n v="-0.22500000000000003"/>
  </r>
  <r>
    <n v="2314"/>
    <s v="CA-2014-122035"/>
    <x v="3"/>
    <x v="228"/>
    <d v="2014-07-26T00:00:00"/>
    <s v="Standard Class"/>
    <s v="EM-13825"/>
    <s v="Elizabeth Moffitt"/>
    <x v="1"/>
    <s v="United States"/>
    <x v="298"/>
    <x v="44"/>
    <n v="57103"/>
    <x v="2"/>
    <s v="OFF-LA-10004093"/>
    <x v="1"/>
    <x v="2"/>
    <s v="Avery 486"/>
    <n v="14.62"/>
    <n v="2"/>
    <n v="0"/>
    <n v="6.8713999999999995"/>
    <n v="0.47"/>
  </r>
  <r>
    <n v="2315"/>
    <s v="CA-2014-122035"/>
    <x v="3"/>
    <x v="228"/>
    <d v="2014-07-26T00:00:00"/>
    <s v="Standard Class"/>
    <s v="EM-13825"/>
    <s v="Elizabeth Moffitt"/>
    <x v="1"/>
    <s v="United States"/>
    <x v="298"/>
    <x v="44"/>
    <n v="57103"/>
    <x v="2"/>
    <s v="OFF-AP-10002118"/>
    <x v="1"/>
    <x v="9"/>
    <s v="1.7 Cubic Foot Compact &quot;Cube&quot; Office Refrigerators"/>
    <n v="416.32"/>
    <n v="2"/>
    <n v="0"/>
    <n v="112.40640000000002"/>
    <n v="0.27000000000000007"/>
  </r>
  <r>
    <n v="2316"/>
    <s v="CA-2014-122035"/>
    <x v="3"/>
    <x v="228"/>
    <d v="2014-07-26T00:00:00"/>
    <s v="Standard Class"/>
    <s v="EM-13825"/>
    <s v="Elizabeth Moffitt"/>
    <x v="1"/>
    <s v="United States"/>
    <x v="298"/>
    <x v="44"/>
    <n v="57103"/>
    <x v="2"/>
    <s v="OFF-BI-10000404"/>
    <x v="1"/>
    <x v="8"/>
    <s v="Avery Printable Repositionable Plastic Tabs"/>
    <n v="43"/>
    <n v="5"/>
    <n v="0"/>
    <n v="20.21"/>
    <n v="0.47000000000000003"/>
  </r>
  <r>
    <n v="2317"/>
    <s v="CA-2014-122035"/>
    <x v="3"/>
    <x v="228"/>
    <d v="2014-07-26T00:00:00"/>
    <s v="Standard Class"/>
    <s v="EM-13825"/>
    <s v="Elizabeth Moffitt"/>
    <x v="1"/>
    <s v="United States"/>
    <x v="298"/>
    <x v="44"/>
    <n v="57103"/>
    <x v="2"/>
    <s v="FUR-CH-10003833"/>
    <x v="0"/>
    <x v="1"/>
    <s v="Novimex Fabric Task Chair"/>
    <n v="182.94"/>
    <n v="3"/>
    <n v="0"/>
    <n v="27.440999999999995"/>
    <n v="0.14999999999999997"/>
  </r>
  <r>
    <n v="2318"/>
    <s v="CA-2014-122035"/>
    <x v="3"/>
    <x v="228"/>
    <d v="2014-07-26T00:00:00"/>
    <s v="Standard Class"/>
    <s v="EM-13825"/>
    <s v="Elizabeth Moffitt"/>
    <x v="1"/>
    <s v="United States"/>
    <x v="298"/>
    <x v="44"/>
    <n v="57103"/>
    <x v="2"/>
    <s v="OFF-BI-10002072"/>
    <x v="1"/>
    <x v="8"/>
    <s v="Cardinal Slant-D Ring Binders"/>
    <n v="60.83"/>
    <n v="7"/>
    <n v="0"/>
    <n v="30.414999999999999"/>
    <n v="0.5"/>
  </r>
  <r>
    <n v="2319"/>
    <s v="CA-2014-122035"/>
    <x v="3"/>
    <x v="228"/>
    <d v="2014-07-26T00:00:00"/>
    <s v="Standard Class"/>
    <s v="EM-13825"/>
    <s v="Elizabeth Moffitt"/>
    <x v="1"/>
    <s v="United States"/>
    <x v="298"/>
    <x v="44"/>
    <n v="57103"/>
    <x v="2"/>
    <s v="TEC-AC-10003095"/>
    <x v="2"/>
    <x v="11"/>
    <s v="Logitech G35 7.1-Channel Surround Sound Headset"/>
    <n v="389.97"/>
    <n v="3"/>
    <n v="0"/>
    <n v="132.58980000000003"/>
    <n v="0.34"/>
  </r>
  <r>
    <n v="2320"/>
    <s v="CA-2012-117828"/>
    <x v="1"/>
    <x v="706"/>
    <d v="2012-12-26T00:00:00"/>
    <s v="First Class"/>
    <s v="BD-11500"/>
    <s v="Bradley Drucker"/>
    <x v="0"/>
    <s v="United States"/>
    <x v="102"/>
    <x v="17"/>
    <n v="23223"/>
    <x v="0"/>
    <s v="OFF-AP-10001563"/>
    <x v="1"/>
    <x v="9"/>
    <s v="Belkin Premiere Surge Master II 8-outlet surge protector"/>
    <n v="194.32"/>
    <n v="4"/>
    <n v="0"/>
    <n v="56.352799999999974"/>
    <n v="0.28999999999999987"/>
  </r>
  <r>
    <n v="2321"/>
    <s v="CA-2014-165491"/>
    <x v="3"/>
    <x v="177"/>
    <d v="2014-03-25T00:00:00"/>
    <s v="Standard Class"/>
    <s v="HW-14935"/>
    <s v="Helen Wasserman"/>
    <x v="1"/>
    <s v="United States"/>
    <x v="4"/>
    <x v="4"/>
    <n v="98115"/>
    <x v="1"/>
    <s v="TEC-AC-10000358"/>
    <x v="2"/>
    <x v="11"/>
    <s v="Imation Secure Drive + Hardware Encrypted USB flash drive - 16 GB"/>
    <n v="265.93"/>
    <n v="7"/>
    <n v="0"/>
    <n v="63.8232"/>
    <n v="0.24"/>
  </r>
  <r>
    <n v="2322"/>
    <s v="CA-2012-109470"/>
    <x v="1"/>
    <x v="620"/>
    <d v="2013-01-03T00:00:00"/>
    <s v="Second Class"/>
    <s v="KC-16255"/>
    <s v="Karen Carlisle"/>
    <x v="1"/>
    <s v="United States"/>
    <x v="0"/>
    <x v="0"/>
    <n v="42420"/>
    <x v="0"/>
    <s v="OFF-BI-10004492"/>
    <x v="1"/>
    <x v="8"/>
    <s v="Tuf-Vin Binders"/>
    <n v="94.74"/>
    <n v="3"/>
    <n v="0"/>
    <n v="44.527799999999992"/>
    <n v="0.46999999999999992"/>
  </r>
  <r>
    <n v="2323"/>
    <s v="CA-2012-109470"/>
    <x v="1"/>
    <x v="620"/>
    <d v="2013-01-03T00:00:00"/>
    <s v="Second Class"/>
    <s v="KC-16255"/>
    <s v="Karen Carlisle"/>
    <x v="1"/>
    <s v="United States"/>
    <x v="0"/>
    <x v="0"/>
    <n v="42420"/>
    <x v="0"/>
    <s v="OFF-BI-10001072"/>
    <x v="1"/>
    <x v="8"/>
    <s v="GBC Clear Cover, 8-1/2 x 11, unpunched, 25 covers per pack"/>
    <n v="60.64"/>
    <n v="4"/>
    <n v="0"/>
    <n v="27.894399999999997"/>
    <n v="0.45999999999999996"/>
  </r>
  <r>
    <n v="2324"/>
    <s v="CA-2012-109470"/>
    <x v="1"/>
    <x v="620"/>
    <d v="2013-01-03T00:00:00"/>
    <s v="Second Class"/>
    <s v="KC-16255"/>
    <s v="Karen Carlisle"/>
    <x v="1"/>
    <s v="United States"/>
    <x v="0"/>
    <x v="0"/>
    <n v="42420"/>
    <x v="0"/>
    <s v="OFF-BI-10003707"/>
    <x v="1"/>
    <x v="8"/>
    <s v="Aluminum Screw Posts"/>
    <n v="76.3"/>
    <n v="5"/>
    <n v="0"/>
    <n v="38.15"/>
    <n v="0.5"/>
  </r>
  <r>
    <n v="2325"/>
    <s v="CA-2012-109470"/>
    <x v="1"/>
    <x v="620"/>
    <d v="2013-01-03T00:00:00"/>
    <s v="Second Class"/>
    <s v="KC-16255"/>
    <s v="Karen Carlisle"/>
    <x v="1"/>
    <s v="United States"/>
    <x v="0"/>
    <x v="0"/>
    <n v="42420"/>
    <x v="0"/>
    <s v="OFF-BI-10000977"/>
    <x v="1"/>
    <x v="8"/>
    <s v="Ibico Plastic Spiral Binding Combs"/>
    <n v="364.79999999999995"/>
    <n v="12"/>
    <n v="0"/>
    <n v="167.80799999999999"/>
    <n v="0.46"/>
  </r>
  <r>
    <n v="2326"/>
    <s v="CA-2012-105102"/>
    <x v="1"/>
    <x v="426"/>
    <d v="2012-09-19T00:00:00"/>
    <s v="Second Class"/>
    <s v="BM-11575"/>
    <s v="Brendan Murry"/>
    <x v="1"/>
    <s v="United States"/>
    <x v="20"/>
    <x v="15"/>
    <n v="10035"/>
    <x v="3"/>
    <s v="OFF-BI-10002082"/>
    <x v="1"/>
    <x v="8"/>
    <s v="GBC Twin Loop Wire Binding Elements"/>
    <n v="79.872000000000014"/>
    <n v="3"/>
    <n v="0.2"/>
    <n v="29.951999999999998"/>
    <n v="0.37499999999999989"/>
  </r>
  <r>
    <n v="2327"/>
    <s v="CA-2012-105102"/>
    <x v="1"/>
    <x v="426"/>
    <d v="2012-09-19T00:00:00"/>
    <s v="Second Class"/>
    <s v="BM-11575"/>
    <s v="Brendan Murry"/>
    <x v="1"/>
    <s v="United States"/>
    <x v="20"/>
    <x v="15"/>
    <n v="10035"/>
    <x v="3"/>
    <s v="FUR-BO-10004709"/>
    <x v="0"/>
    <x v="0"/>
    <s v="Bush Westfield Collection Bookcases, Medium Cherry Finish"/>
    <n v="46.384"/>
    <n v="1"/>
    <n v="0.2"/>
    <n v="1.1596000000000011"/>
    <n v="2.5000000000000022E-2"/>
  </r>
  <r>
    <n v="2328"/>
    <s v="CA-2012-105102"/>
    <x v="1"/>
    <x v="426"/>
    <d v="2012-09-19T00:00:00"/>
    <s v="Second Class"/>
    <s v="BM-11575"/>
    <s v="Brendan Murry"/>
    <x v="1"/>
    <s v="United States"/>
    <x v="20"/>
    <x v="15"/>
    <n v="10035"/>
    <x v="3"/>
    <s v="OFF-PA-10002365"/>
    <x v="1"/>
    <x v="10"/>
    <s v="Xerox 1967"/>
    <n v="12.96"/>
    <n v="2"/>
    <n v="0"/>
    <n v="6.2208000000000006"/>
    <n v="0.48000000000000004"/>
  </r>
  <r>
    <n v="2329"/>
    <s v="CA-2014-138422"/>
    <x v="3"/>
    <x v="397"/>
    <d v="2014-09-27T00:00:00"/>
    <s v="First Class"/>
    <s v="KN-16705"/>
    <s v="Kristina Nunn"/>
    <x v="2"/>
    <s v="United States"/>
    <x v="299"/>
    <x v="22"/>
    <n v="80525"/>
    <x v="1"/>
    <s v="OFF-EN-10004147"/>
    <x v="1"/>
    <x v="12"/>
    <s v="Wausau Papers Astrobrights Colored Envelopes"/>
    <n v="14.352000000000002"/>
    <n v="3"/>
    <n v="0.2"/>
    <n v="5.2026000000000003"/>
    <n v="0.36249999999999999"/>
  </r>
  <r>
    <n v="2330"/>
    <s v="US-2012-147739"/>
    <x v="1"/>
    <x v="707"/>
    <d v="2012-12-29T00:00:00"/>
    <s v="Standard Class"/>
    <s v="JD-16150"/>
    <s v="Justin Deggeller"/>
    <x v="1"/>
    <s v="United States"/>
    <x v="10"/>
    <x v="9"/>
    <n v="19140"/>
    <x v="3"/>
    <s v="FUR-FU-10001468"/>
    <x v="0"/>
    <x v="5"/>
    <s v="Tenex Antistatic Computer Chair Mats"/>
    <n v="547.13599999999997"/>
    <n v="4"/>
    <n v="0.2"/>
    <n v="-68.392000000000053"/>
    <n v="-0.12500000000000011"/>
  </r>
  <r>
    <n v="2331"/>
    <s v="CA-2013-155187"/>
    <x v="0"/>
    <x v="446"/>
    <d v="2013-09-27T00:00:00"/>
    <s v="Second Class"/>
    <s v="LA-16780"/>
    <s v="Laura Armstrong"/>
    <x v="1"/>
    <s v="United States"/>
    <x v="1"/>
    <x v="1"/>
    <n v="90004"/>
    <x v="1"/>
    <s v="OFF-ST-10000642"/>
    <x v="1"/>
    <x v="4"/>
    <s v="Tennsco Lockers, Gray"/>
    <n v="41.96"/>
    <n v="2"/>
    <n v="0"/>
    <n v="2.9371999999999971"/>
    <n v="6.9999999999999937E-2"/>
  </r>
  <r>
    <n v="2332"/>
    <s v="CA-2013-155187"/>
    <x v="0"/>
    <x v="446"/>
    <d v="2013-09-27T00:00:00"/>
    <s v="Second Class"/>
    <s v="LA-16780"/>
    <s v="Laura Armstrong"/>
    <x v="1"/>
    <s v="United States"/>
    <x v="1"/>
    <x v="1"/>
    <n v="90004"/>
    <x v="1"/>
    <s v="OFF-PA-10000380"/>
    <x v="1"/>
    <x v="10"/>
    <s v="REDIFORM Incoming/Outgoing Call Register, 11&quot; X 8 1/2&quot;, 100 Messages"/>
    <n v="41.7"/>
    <n v="5"/>
    <n v="0"/>
    <n v="20.85"/>
    <n v="0.5"/>
  </r>
  <r>
    <n v="2333"/>
    <s v="CA-2014-169285"/>
    <x v="3"/>
    <x v="708"/>
    <d v="2014-03-26T00:00:00"/>
    <s v="Standard Class"/>
    <s v="RW-19690"/>
    <s v="Robert Waldorf"/>
    <x v="0"/>
    <s v="United States"/>
    <x v="240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n v="0.48"/>
  </r>
  <r>
    <n v="2334"/>
    <s v="CA-2014-169285"/>
    <x v="3"/>
    <x v="708"/>
    <d v="2014-03-26T00:00:00"/>
    <s v="Standard Class"/>
    <s v="RW-19690"/>
    <s v="Robert Waldorf"/>
    <x v="0"/>
    <s v="United States"/>
    <x v="240"/>
    <x v="14"/>
    <n v="47905"/>
    <x v="2"/>
    <s v="OFF-PA-10004971"/>
    <x v="1"/>
    <x v="10"/>
    <s v="Xerox 196"/>
    <n v="5.78"/>
    <n v="1"/>
    <n v="0"/>
    <n v="2.8322000000000003"/>
    <n v="0.49000000000000005"/>
  </r>
  <r>
    <n v="2335"/>
    <s v="CA-2011-140886"/>
    <x v="2"/>
    <x v="587"/>
    <d v="2011-10-04T00:00:00"/>
    <s v="Standard Class"/>
    <s v="KW-16570"/>
    <s v="Kelly Williams"/>
    <x v="0"/>
    <s v="United States"/>
    <x v="300"/>
    <x v="18"/>
    <n v="37042"/>
    <x v="0"/>
    <s v="OFF-AP-10000696"/>
    <x v="1"/>
    <x v="9"/>
    <s v="Holmes Odor Grabber"/>
    <n v="69.216000000000008"/>
    <n v="6"/>
    <n v="0.2"/>
    <n v="11.247599999999995"/>
    <n v="0.16249999999999989"/>
  </r>
  <r>
    <n v="2336"/>
    <s v="CA-2014-152695"/>
    <x v="3"/>
    <x v="389"/>
    <d v="2014-12-11T00:00:00"/>
    <s v="Same Day"/>
    <s v="CC-12220"/>
    <s v="Chris Cortes"/>
    <x v="0"/>
    <s v="United States"/>
    <x v="54"/>
    <x v="29"/>
    <n v="6824"/>
    <x v="3"/>
    <s v="OFF-EN-10004030"/>
    <x v="1"/>
    <x v="12"/>
    <s v="Convenience Packs of Business Envelopes"/>
    <n v="10.86"/>
    <n v="3"/>
    <n v="0"/>
    <n v="5.1042000000000005"/>
    <n v="0.47000000000000008"/>
  </r>
  <r>
    <n v="2337"/>
    <s v="CA-2014-152695"/>
    <x v="3"/>
    <x v="389"/>
    <d v="2014-12-11T00:00:00"/>
    <s v="Same Day"/>
    <s v="CC-12220"/>
    <s v="Chris Cortes"/>
    <x v="0"/>
    <s v="United States"/>
    <x v="54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n v="0.28999999999999992"/>
  </r>
  <r>
    <n v="2338"/>
    <s v="CA-2011-110639"/>
    <x v="2"/>
    <x v="709"/>
    <d v="2011-08-23T00:00:00"/>
    <s v="Same Day"/>
    <s v="RH-19495"/>
    <s v="Rick Hansen"/>
    <x v="0"/>
    <s v="United States"/>
    <x v="20"/>
    <x v="15"/>
    <n v="10009"/>
    <x v="3"/>
    <s v="OFF-PA-10003936"/>
    <x v="1"/>
    <x v="10"/>
    <s v="Xerox 1994"/>
    <n v="25.92"/>
    <n v="4"/>
    <n v="0"/>
    <n v="12.441600000000001"/>
    <n v="0.48000000000000004"/>
  </r>
  <r>
    <n v="2339"/>
    <s v="CA-2011-110639"/>
    <x v="2"/>
    <x v="709"/>
    <d v="2011-08-23T00:00:00"/>
    <s v="Same Day"/>
    <s v="RH-19495"/>
    <s v="Rick Hansen"/>
    <x v="0"/>
    <s v="United States"/>
    <x v="20"/>
    <x v="15"/>
    <n v="10009"/>
    <x v="3"/>
    <s v="OFF-PA-10004530"/>
    <x v="1"/>
    <x v="10"/>
    <s v="Personal Creations Ink Jet Cards and Labels"/>
    <n v="45.92"/>
    <n v="4"/>
    <n v="0"/>
    <n v="22.500800000000002"/>
    <n v="0.49"/>
  </r>
  <r>
    <n v="2340"/>
    <s v="CA-2011-121727"/>
    <x v="2"/>
    <x v="710"/>
    <d v="2011-08-24T00:00:00"/>
    <s v="Standard Class"/>
    <s v="JK-15625"/>
    <s v="Jim Karlsson"/>
    <x v="0"/>
    <s v="United States"/>
    <x v="38"/>
    <x v="24"/>
    <n v="43229"/>
    <x v="3"/>
    <s v="OFF-AR-10004930"/>
    <x v="1"/>
    <x v="6"/>
    <s v="Turquoise Lead Holder with Pocket Clip"/>
    <n v="10.72"/>
    <n v="2"/>
    <n v="0.2"/>
    <n v="1.7419999999999987"/>
    <n v="0.16249999999999987"/>
  </r>
  <r>
    <n v="2341"/>
    <s v="CA-2013-137736"/>
    <x v="0"/>
    <x v="338"/>
    <d v="2013-11-16T00:00:00"/>
    <s v="Standard Class"/>
    <s v="DC-13285"/>
    <s v="Debra Catini"/>
    <x v="0"/>
    <s v="United States"/>
    <x v="131"/>
    <x v="32"/>
    <n v="31088"/>
    <x v="0"/>
    <s v="OFF-AR-10004999"/>
    <x v="1"/>
    <x v="6"/>
    <s v="Newell 315"/>
    <n v="41.86"/>
    <n v="7"/>
    <n v="0"/>
    <n v="10.465"/>
    <n v="0.25"/>
  </r>
  <r>
    <n v="2342"/>
    <s v="US-2011-143231"/>
    <x v="2"/>
    <x v="520"/>
    <d v="2012-01-03T00:00:00"/>
    <s v="First Class"/>
    <s v="GM-14455"/>
    <s v="Gary Mitchum"/>
    <x v="2"/>
    <s v="United States"/>
    <x v="47"/>
    <x v="31"/>
    <n v="2038"/>
    <x v="3"/>
    <s v="FUR-FU-10002501"/>
    <x v="0"/>
    <x v="5"/>
    <s v="Nu-Dell Executive Frame"/>
    <n v="63.2"/>
    <n v="5"/>
    <n v="0"/>
    <n v="23.384"/>
    <n v="0.37"/>
  </r>
  <r>
    <n v="2343"/>
    <s v="US-2011-143231"/>
    <x v="2"/>
    <x v="520"/>
    <d v="2012-01-03T00:00:00"/>
    <s v="First Class"/>
    <s v="GM-14455"/>
    <s v="Gary Mitchum"/>
    <x v="2"/>
    <s v="United States"/>
    <x v="47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n v="0.24"/>
  </r>
  <r>
    <n v="2344"/>
    <s v="US-2011-155894"/>
    <x v="2"/>
    <x v="711"/>
    <d v="2011-07-30T00:00:00"/>
    <s v="Second Class"/>
    <s v="CL-11890"/>
    <s v="Carl Ludwig"/>
    <x v="0"/>
    <s v="United States"/>
    <x v="22"/>
    <x v="10"/>
    <n v="60623"/>
    <x v="2"/>
    <s v="OFF-ST-10004804"/>
    <x v="1"/>
    <x v="4"/>
    <s v="Belkin 19&quot; Vented Equipment Shelf, Black"/>
    <n v="123.55199999999999"/>
    <n v="3"/>
    <n v="0.2"/>
    <n v="-29.343599999999995"/>
    <n v="-0.23749999999999996"/>
  </r>
  <r>
    <n v="2345"/>
    <s v="CA-2013-119025"/>
    <x v="0"/>
    <x v="712"/>
    <d v="2013-02-28T00:00:00"/>
    <s v="Standard Class"/>
    <s v="PV-18985"/>
    <s v="Paul Van Hugh"/>
    <x v="2"/>
    <s v="United States"/>
    <x v="158"/>
    <x v="6"/>
    <n v="53209"/>
    <x v="2"/>
    <s v="OFF-AP-10001205"/>
    <x v="1"/>
    <x v="9"/>
    <s v="Belkin 5 Outlet SurgeMaster Power Centers"/>
    <n v="490.32"/>
    <n v="9"/>
    <n v="0"/>
    <n v="137.28960000000004"/>
    <n v="0.28000000000000008"/>
  </r>
  <r>
    <n v="2346"/>
    <s v="CA-2013-159373"/>
    <x v="0"/>
    <x v="69"/>
    <d v="2013-03-19T00:00:00"/>
    <s v="Standard Class"/>
    <s v="LT-17110"/>
    <s v="Liz Thompson"/>
    <x v="0"/>
    <s v="United States"/>
    <x v="52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n v="0.34999999999999992"/>
  </r>
  <r>
    <n v="2347"/>
    <s v="CA-2013-159373"/>
    <x v="0"/>
    <x v="69"/>
    <d v="2013-03-19T00:00:00"/>
    <s v="Standard Class"/>
    <s v="LT-17110"/>
    <s v="Liz Thompson"/>
    <x v="0"/>
    <s v="United States"/>
    <x v="52"/>
    <x v="5"/>
    <n v="78207"/>
    <x v="2"/>
    <s v="OFF-BI-10004141"/>
    <x v="1"/>
    <x v="8"/>
    <s v="Insertable Tab Indexes For Data Binders"/>
    <n v="1.2719999999999998"/>
    <n v="2"/>
    <n v="0.8"/>
    <n v="-2.1624000000000012"/>
    <n v="-1.7000000000000013"/>
  </r>
  <r>
    <n v="2348"/>
    <s v="CA-2013-159373"/>
    <x v="0"/>
    <x v="69"/>
    <d v="2013-03-19T00:00:00"/>
    <s v="Standard Class"/>
    <s v="LT-17110"/>
    <s v="Liz Thompson"/>
    <x v="0"/>
    <s v="United States"/>
    <x v="52"/>
    <x v="5"/>
    <n v="78207"/>
    <x v="2"/>
    <s v="FUR-TA-10004619"/>
    <x v="0"/>
    <x v="3"/>
    <s v="Hon Non-Folding Utility Tables"/>
    <n v="557.58500000000004"/>
    <n v="5"/>
    <n v="0.3"/>
    <n v="0"/>
    <n v="0"/>
  </r>
  <r>
    <n v="2349"/>
    <s v="CA-2014-109701"/>
    <x v="3"/>
    <x v="574"/>
    <d v="2014-12-04T00:00:00"/>
    <s v="Same Day"/>
    <s v="AM-10360"/>
    <s v="Alice McCarthy"/>
    <x v="1"/>
    <s v="United States"/>
    <x v="1"/>
    <x v="1"/>
    <n v="90032"/>
    <x v="1"/>
    <s v="OFF-BI-10004187"/>
    <x v="1"/>
    <x v="8"/>
    <s v="Staples"/>
    <n v="9.0240000000000009"/>
    <n v="6"/>
    <n v="0.2"/>
    <n v="3.1583999999999985"/>
    <n v="0.34999999999999981"/>
  </r>
  <r>
    <n v="2350"/>
    <s v="CA-2014-109701"/>
    <x v="3"/>
    <x v="574"/>
    <d v="2014-12-04T00:00:00"/>
    <s v="Same Day"/>
    <s v="AM-10360"/>
    <s v="Alice McCarthy"/>
    <x v="1"/>
    <s v="United States"/>
    <x v="1"/>
    <x v="1"/>
    <n v="90032"/>
    <x v="1"/>
    <s v="OFF-BI-10000632"/>
    <x v="1"/>
    <x v="8"/>
    <s v="Satellite Sectional Post Binders"/>
    <n v="69.456000000000003"/>
    <n v="2"/>
    <n v="0.2"/>
    <n v="22.573199999999996"/>
    <n v="0.32499999999999996"/>
  </r>
  <r>
    <n v="2351"/>
    <s v="CA-2014-109701"/>
    <x v="3"/>
    <x v="574"/>
    <d v="2014-12-04T00:00:00"/>
    <s v="Same Day"/>
    <s v="AM-10360"/>
    <s v="Alice McCarthy"/>
    <x v="1"/>
    <s v="United States"/>
    <x v="1"/>
    <x v="1"/>
    <n v="90032"/>
    <x v="1"/>
    <s v="OFF-PA-10003724"/>
    <x v="1"/>
    <x v="10"/>
    <s v="Wirebound Message Book, 4 per Page"/>
    <n v="10.86"/>
    <n v="2"/>
    <n v="0"/>
    <n v="5.3213999999999997"/>
    <n v="0.49"/>
  </r>
  <r>
    <n v="2352"/>
    <s v="CA-2014-109701"/>
    <x v="3"/>
    <x v="574"/>
    <d v="2014-12-04T00:00:00"/>
    <s v="Same Day"/>
    <s v="AM-10360"/>
    <s v="Alice McCarthy"/>
    <x v="1"/>
    <s v="United States"/>
    <x v="1"/>
    <x v="1"/>
    <n v="90032"/>
    <x v="1"/>
    <s v="OFF-AP-10002765"/>
    <x v="1"/>
    <x v="9"/>
    <s v="Fellowes Advanced Computer Series Surge Protectors"/>
    <n v="79.47"/>
    <n v="3"/>
    <n v="0"/>
    <n v="22.251600000000003"/>
    <n v="0.28000000000000003"/>
  </r>
  <r>
    <n v="2353"/>
    <s v="CA-2014-109701"/>
    <x v="3"/>
    <x v="574"/>
    <d v="2014-12-04T00:00:00"/>
    <s v="Same Day"/>
    <s v="AM-10360"/>
    <s v="Alice McCarthy"/>
    <x v="1"/>
    <s v="United States"/>
    <x v="1"/>
    <x v="1"/>
    <n v="90032"/>
    <x v="1"/>
    <s v="OFF-AR-10001868"/>
    <x v="1"/>
    <x v="6"/>
    <s v="Prang Dustless Chalk Sticks"/>
    <n v="10.08"/>
    <n v="6"/>
    <n v="0"/>
    <n v="5.04"/>
    <n v="0.5"/>
  </r>
  <r>
    <n v="2354"/>
    <s v="CA-2012-111514"/>
    <x v="1"/>
    <x v="284"/>
    <d v="2012-09-02T00:00:00"/>
    <s v="First Class"/>
    <s v="SC-20260"/>
    <s v="Scott Cohen"/>
    <x v="1"/>
    <s v="United States"/>
    <x v="8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n v="0.12941176470588242"/>
  </r>
  <r>
    <n v="2355"/>
    <s v="CA-2012-111514"/>
    <x v="1"/>
    <x v="284"/>
    <d v="2012-09-02T00:00:00"/>
    <s v="First Class"/>
    <s v="SC-20260"/>
    <s v="Scott Cohen"/>
    <x v="1"/>
    <s v="United States"/>
    <x v="8"/>
    <x v="1"/>
    <n v="94122"/>
    <x v="1"/>
    <s v="OFF-BI-10002735"/>
    <x v="1"/>
    <x v="8"/>
    <s v="GBC Prestige Therm-A-Bind Covers"/>
    <n v="137.24"/>
    <n v="5"/>
    <n v="0.2"/>
    <n v="46.3185"/>
    <n v="0.33749999999999997"/>
  </r>
  <r>
    <n v="2356"/>
    <s v="CA-2012-111514"/>
    <x v="1"/>
    <x v="284"/>
    <d v="2012-09-02T00:00:00"/>
    <s v="First Class"/>
    <s v="SC-20260"/>
    <s v="Scott Cohen"/>
    <x v="1"/>
    <s v="United States"/>
    <x v="8"/>
    <x v="1"/>
    <n v="94122"/>
    <x v="1"/>
    <s v="TEC-AC-10004864"/>
    <x v="2"/>
    <x v="11"/>
    <s v="Memorex Micro Travel Drive 32 GB"/>
    <n v="36.51"/>
    <n v="1"/>
    <n v="0"/>
    <n v="15.699300000000001"/>
    <n v="0.43000000000000005"/>
  </r>
  <r>
    <n v="2357"/>
    <s v="CA-2012-111514"/>
    <x v="1"/>
    <x v="284"/>
    <d v="2012-09-02T00:00:00"/>
    <s v="First Class"/>
    <s v="SC-20260"/>
    <s v="Scott Cohen"/>
    <x v="1"/>
    <s v="United States"/>
    <x v="8"/>
    <x v="1"/>
    <n v="94122"/>
    <x v="1"/>
    <s v="TEC-MA-10000597"/>
    <x v="2"/>
    <x v="15"/>
    <s v="Lexmark S315 Color Inkjet Printer"/>
    <n v="239.976"/>
    <n v="3"/>
    <n v="0.2"/>
    <n v="80.991899999999987"/>
    <n v="0.33749999999999997"/>
  </r>
  <r>
    <n v="2358"/>
    <s v="US-2011-148838"/>
    <x v="2"/>
    <x v="461"/>
    <d v="2011-03-21T00:00:00"/>
    <s v="Standard Class"/>
    <s v="CP-12340"/>
    <s v="Christine Phan"/>
    <x v="1"/>
    <s v="United States"/>
    <x v="20"/>
    <x v="15"/>
    <n v="10024"/>
    <x v="3"/>
    <s v="FUR-TA-10003473"/>
    <x v="0"/>
    <x v="3"/>
    <s v="Bretford Rectangular Conference Table Tops"/>
    <n v="1579.7460000000001"/>
    <n v="7"/>
    <n v="0.4"/>
    <n v="-447.59469999999988"/>
    <n v="-0.28333333333333321"/>
  </r>
  <r>
    <n v="2359"/>
    <s v="US-2011-148838"/>
    <x v="2"/>
    <x v="461"/>
    <d v="2011-03-21T00:00:00"/>
    <s v="Standard Class"/>
    <s v="CP-12340"/>
    <s v="Christine Phan"/>
    <x v="1"/>
    <s v="United States"/>
    <x v="20"/>
    <x v="15"/>
    <n v="10024"/>
    <x v="3"/>
    <s v="FUR-TA-10001950"/>
    <x v="0"/>
    <x v="3"/>
    <s v="Balt Solid Wood Round Tables"/>
    <n v="1071.576"/>
    <n v="4"/>
    <n v="0.4"/>
    <n v="-553.64760000000001"/>
    <n v="-0.51666666666666672"/>
  </r>
  <r>
    <n v="2360"/>
    <s v="US-2011-148838"/>
    <x v="2"/>
    <x v="461"/>
    <d v="2011-03-21T00:00:00"/>
    <s v="Standard Class"/>
    <s v="CP-12340"/>
    <s v="Christine Phan"/>
    <x v="1"/>
    <s v="United States"/>
    <x v="20"/>
    <x v="15"/>
    <n v="10024"/>
    <x v="3"/>
    <s v="FUR-TA-10004175"/>
    <x v="0"/>
    <x v="3"/>
    <s v="Hon 30&quot; x 60&quot; Table with Locking Drawer"/>
    <n v="613.90800000000002"/>
    <n v="3"/>
    <n v="0.4"/>
    <n v="-122.78160000000003"/>
    <n v="-0.20000000000000004"/>
  </r>
  <r>
    <n v="2361"/>
    <s v="US-2011-148838"/>
    <x v="2"/>
    <x v="461"/>
    <d v="2011-03-21T00:00:00"/>
    <s v="Standard Class"/>
    <s v="CP-12340"/>
    <s v="Christine Phan"/>
    <x v="1"/>
    <s v="United States"/>
    <x v="20"/>
    <x v="15"/>
    <n v="10024"/>
    <x v="3"/>
    <s v="OFF-PA-10002960"/>
    <x v="1"/>
    <x v="10"/>
    <s v="Xerox 1926"/>
    <n v="34.86"/>
    <n v="7"/>
    <n v="0"/>
    <n v="16.3842"/>
    <n v="0.47000000000000003"/>
  </r>
  <r>
    <n v="2362"/>
    <s v="US-2011-148838"/>
    <x v="2"/>
    <x v="461"/>
    <d v="2011-03-21T00:00:00"/>
    <s v="Standard Class"/>
    <s v="CP-12340"/>
    <s v="Christine Phan"/>
    <x v="1"/>
    <s v="United States"/>
    <x v="20"/>
    <x v="15"/>
    <n v="10024"/>
    <x v="3"/>
    <s v="OFF-PA-10000919"/>
    <x v="1"/>
    <x v="10"/>
    <s v="Xerox 1918"/>
    <n v="155.04"/>
    <n v="4"/>
    <n v="0"/>
    <n v="75.9696"/>
    <n v="0.49000000000000005"/>
  </r>
  <r>
    <n v="2363"/>
    <s v="CA-2014-136497"/>
    <x v="3"/>
    <x v="513"/>
    <d v="2014-04-21T00:00:00"/>
    <s v="Standard Class"/>
    <s v="RF-19840"/>
    <s v="Roy Französisch"/>
    <x v="0"/>
    <s v="United States"/>
    <x v="38"/>
    <x v="24"/>
    <n v="43229"/>
    <x v="3"/>
    <s v="OFF-BI-10001553"/>
    <x v="1"/>
    <x v="8"/>
    <s v="SpineVue Locking Slant-D Ring Binders by Cardinal"/>
    <n v="13.710000000000003"/>
    <n v="5"/>
    <n v="0.7"/>
    <n v="-10.053999999999998"/>
    <n v="-0.73333333333333306"/>
  </r>
  <r>
    <n v="2364"/>
    <s v="US-2013-108637"/>
    <x v="0"/>
    <x v="69"/>
    <d v="2013-03-19T00:00:00"/>
    <s v="Standard Class"/>
    <s v="AB-10060"/>
    <s v="Adam Bellavance"/>
    <x v="2"/>
    <s v="United States"/>
    <x v="141"/>
    <x v="17"/>
    <n v="22980"/>
    <x v="0"/>
    <s v="FUR-FU-10004864"/>
    <x v="0"/>
    <x v="5"/>
    <s v="Howard Miller 14-1/2&quot; Diameter Chrome Round Wall Clock"/>
    <n v="127.88"/>
    <n v="2"/>
    <n v="0"/>
    <n v="40.921599999999998"/>
    <n v="0.32"/>
  </r>
  <r>
    <n v="2365"/>
    <s v="US-2013-108637"/>
    <x v="0"/>
    <x v="69"/>
    <d v="2013-03-19T00:00:00"/>
    <s v="Standard Class"/>
    <s v="AB-10060"/>
    <s v="Adam Bellavance"/>
    <x v="2"/>
    <s v="United States"/>
    <x v="141"/>
    <x v="17"/>
    <n v="22980"/>
    <x v="0"/>
    <s v="OFF-AP-10004540"/>
    <x v="1"/>
    <x v="9"/>
    <s v="Eureka The Boss Lite 10-Amp Upright Vacuum, Blue"/>
    <n v="160.32"/>
    <n v="2"/>
    <n v="0"/>
    <n v="44.889600000000002"/>
    <n v="0.28000000000000003"/>
  </r>
  <r>
    <n v="2366"/>
    <s v="US-2013-108637"/>
    <x v="0"/>
    <x v="69"/>
    <d v="2013-03-19T00:00:00"/>
    <s v="Standard Class"/>
    <s v="AB-10060"/>
    <s v="Adam Bellavance"/>
    <x v="2"/>
    <s v="United States"/>
    <x v="141"/>
    <x v="17"/>
    <n v="22980"/>
    <x v="0"/>
    <s v="OFF-BI-10004965"/>
    <x v="1"/>
    <x v="8"/>
    <s v="Ibico Covers for Plastic or Wire Binding Elements"/>
    <n v="46"/>
    <n v="4"/>
    <n v="0"/>
    <n v="20.7"/>
    <n v="0.45"/>
  </r>
  <r>
    <n v="2367"/>
    <s v="CA-2011-102295"/>
    <x v="2"/>
    <x v="156"/>
    <d v="2011-11-26T00:00:00"/>
    <s v="Second Class"/>
    <s v="EH-13990"/>
    <s v="Erica Hackney"/>
    <x v="0"/>
    <s v="United States"/>
    <x v="301"/>
    <x v="1"/>
    <n v="95823"/>
    <x v="1"/>
    <s v="FUR-CH-10001714"/>
    <x v="0"/>
    <x v="1"/>
    <s v="Global Leather &amp; Oak Executive Chair, Burgundy"/>
    <n v="120.71199999999999"/>
    <n v="1"/>
    <n v="0.2"/>
    <n v="-18.106799999999993"/>
    <n v="-0.14999999999999997"/>
  </r>
  <r>
    <n v="2368"/>
    <s v="CA-2014-123659"/>
    <x v="3"/>
    <x v="516"/>
    <d v="2014-02-14T00:00:00"/>
    <s v="First Class"/>
    <s v="MN-17935"/>
    <s v="Michael Nguyen"/>
    <x v="0"/>
    <s v="United States"/>
    <x v="183"/>
    <x v="39"/>
    <n v="20735"/>
    <x v="3"/>
    <s v="OFF-PA-10002464"/>
    <x v="1"/>
    <x v="10"/>
    <s v="HP Office Recycled Paper (20Lb. and 87 Bright)"/>
    <n v="23.12"/>
    <n v="4"/>
    <n v="0"/>
    <n v="11.328800000000001"/>
    <n v="0.49000000000000005"/>
  </r>
  <r>
    <n v="2369"/>
    <s v="US-2013-129469"/>
    <x v="0"/>
    <x v="713"/>
    <d v="2013-09-28T00:00:00"/>
    <s v="Standard Class"/>
    <s v="KL-16555"/>
    <s v="Kelly Lampkin"/>
    <x v="1"/>
    <s v="United States"/>
    <x v="54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n v="-5.0000000000000044E-2"/>
  </r>
  <r>
    <n v="2370"/>
    <s v="US-2013-129469"/>
    <x v="0"/>
    <x v="713"/>
    <d v="2013-09-28T00:00:00"/>
    <s v="Standard Class"/>
    <s v="KL-16555"/>
    <s v="Kelly Lampkin"/>
    <x v="1"/>
    <s v="United States"/>
    <x v="54"/>
    <x v="24"/>
    <n v="45014"/>
    <x v="3"/>
    <s v="OFF-AR-10000315"/>
    <x v="1"/>
    <x v="6"/>
    <s v="Dixon Ticonderoga Maple Cedar Pencil, #2"/>
    <n v="4.9119999999999999"/>
    <n v="2"/>
    <n v="0.2"/>
    <n v="0.30700000000000016"/>
    <n v="6.2500000000000028E-2"/>
  </r>
  <r>
    <n v="2371"/>
    <s v="CA-2014-155152"/>
    <x v="3"/>
    <x v="437"/>
    <d v="2014-07-10T00:00:00"/>
    <s v="Second Class"/>
    <s v="MP-17965"/>
    <s v="Michael Paige"/>
    <x v="1"/>
    <s v="United States"/>
    <x v="99"/>
    <x v="34"/>
    <n v="2886"/>
    <x v="3"/>
    <s v="TEC-AC-10004353"/>
    <x v="2"/>
    <x v="11"/>
    <s v="Hypercom P1300 Pinpad"/>
    <n v="252"/>
    <n v="4"/>
    <n v="0"/>
    <n v="93.240000000000009"/>
    <n v="0.37000000000000005"/>
  </r>
  <r>
    <n v="2372"/>
    <s v="CA-2013-159940"/>
    <x v="0"/>
    <x v="274"/>
    <d v="2013-07-12T00:00:00"/>
    <s v="Second Class"/>
    <s v="BF-11020"/>
    <s v="Barry Französisch"/>
    <x v="1"/>
    <s v="United States"/>
    <x v="34"/>
    <x v="10"/>
    <n v="60505"/>
    <x v="2"/>
    <s v="FUR-FU-10004973"/>
    <x v="0"/>
    <x v="5"/>
    <s v="Flat Face Poster Frame"/>
    <n v="60.288000000000004"/>
    <n v="8"/>
    <n v="0.6"/>
    <n v="-27.129599999999996"/>
    <n v="-0.4499999999999999"/>
  </r>
  <r>
    <n v="2373"/>
    <s v="CA-2013-159940"/>
    <x v="0"/>
    <x v="274"/>
    <d v="2013-07-12T00:00:00"/>
    <s v="Second Class"/>
    <s v="BF-11020"/>
    <s v="Barry Französisch"/>
    <x v="1"/>
    <s v="United States"/>
    <x v="34"/>
    <x v="10"/>
    <n v="60505"/>
    <x v="2"/>
    <s v="OFF-FA-10000936"/>
    <x v="1"/>
    <x v="13"/>
    <s v="Acco Hot Clips Clips to Go"/>
    <n v="2.6320000000000001"/>
    <n v="1"/>
    <n v="0.2"/>
    <n v="0.8224999999999999"/>
    <n v="0.31249999999999994"/>
  </r>
  <r>
    <n v="2374"/>
    <s v="CA-2013-159940"/>
    <x v="0"/>
    <x v="274"/>
    <d v="2013-07-12T00:00:00"/>
    <s v="Second Class"/>
    <s v="BF-11020"/>
    <s v="Barry Französisch"/>
    <x v="1"/>
    <s v="United States"/>
    <x v="34"/>
    <x v="10"/>
    <n v="60505"/>
    <x v="2"/>
    <s v="OFF-PA-10001609"/>
    <x v="1"/>
    <x v="10"/>
    <s v="Tops Wirebound Message Log Books"/>
    <n v="23.688000000000002"/>
    <n v="9"/>
    <n v="0.2"/>
    <n v="7.698599999999999"/>
    <n v="0.3249999999999999"/>
  </r>
  <r>
    <n v="2375"/>
    <s v="CA-2013-159940"/>
    <x v="0"/>
    <x v="274"/>
    <d v="2013-07-12T00:00:00"/>
    <s v="Second Class"/>
    <s v="BF-11020"/>
    <s v="Barry Französisch"/>
    <x v="1"/>
    <s v="United States"/>
    <x v="34"/>
    <x v="10"/>
    <n v="60505"/>
    <x v="2"/>
    <s v="FUR-CH-10000785"/>
    <x v="0"/>
    <x v="1"/>
    <s v="Global Ergonomic Managers Chair"/>
    <n v="253.37199999999996"/>
    <n v="2"/>
    <n v="0.3"/>
    <n v="-14.478399999999993"/>
    <n v="-5.7142857142857127E-2"/>
  </r>
  <r>
    <n v="2376"/>
    <s v="CA-2014-119669"/>
    <x v="3"/>
    <x v="714"/>
    <d v="2014-01-31T00:00:00"/>
    <s v="Standard Class"/>
    <s v="TP-21130"/>
    <s v="Theone Pippenger"/>
    <x v="0"/>
    <s v="United States"/>
    <x v="214"/>
    <x v="32"/>
    <n v="30080"/>
    <x v="0"/>
    <s v="OFF-FA-10000053"/>
    <x v="1"/>
    <x v="13"/>
    <s v="Revere Boxed Rubber Bands by Revere"/>
    <n v="5.67"/>
    <n v="3"/>
    <n v="0"/>
    <n v="0.11340000000000017"/>
    <n v="2.0000000000000028E-2"/>
  </r>
  <r>
    <n v="2377"/>
    <s v="US-2011-164616"/>
    <x v="2"/>
    <x v="710"/>
    <d v="2011-08-21T00:00:00"/>
    <s v="Second Class"/>
    <s v="MS-17770"/>
    <s v="Maxwell Schwartz"/>
    <x v="0"/>
    <s v="United States"/>
    <x v="38"/>
    <x v="24"/>
    <n v="43229"/>
    <x v="3"/>
    <s v="OFF-BI-10001718"/>
    <x v="1"/>
    <x v="8"/>
    <s v="GBC DocuBind P50 Personal Binding Machine"/>
    <n v="76.77600000000001"/>
    <n v="4"/>
    <n v="0.7"/>
    <n v="-58.861599999999981"/>
    <n v="-0.76666666666666627"/>
  </r>
  <r>
    <n v="2378"/>
    <s v="US-2011-164616"/>
    <x v="2"/>
    <x v="710"/>
    <d v="2011-08-21T00:00:00"/>
    <s v="Second Class"/>
    <s v="MS-17770"/>
    <s v="Maxwell Schwartz"/>
    <x v="0"/>
    <s v="United States"/>
    <x v="38"/>
    <x v="24"/>
    <n v="43229"/>
    <x v="3"/>
    <s v="OFF-SU-10004768"/>
    <x v="1"/>
    <x v="14"/>
    <s v="Acme Kleencut Forged Steel Scissors"/>
    <n v="9.1840000000000011"/>
    <n v="2"/>
    <n v="0.2"/>
    <n v="1.1479999999999988"/>
    <n v="0.12499999999999986"/>
  </r>
  <r>
    <n v="2379"/>
    <s v="CA-2012-148628"/>
    <x v="1"/>
    <x v="401"/>
    <d v="2012-12-11T00:00:00"/>
    <s v="Standard Class"/>
    <s v="KM-16375"/>
    <s v="Katherine Murray"/>
    <x v="2"/>
    <s v="United States"/>
    <x v="302"/>
    <x v="1"/>
    <n v="91360"/>
    <x v="1"/>
    <s v="OFF-PA-10003883"/>
    <x v="1"/>
    <x v="10"/>
    <s v="Message Book, Phone, Wirebound Standard Line Memo, 2 3/4&quot; X 5&quot;"/>
    <n v="32.75"/>
    <n v="5"/>
    <n v="0"/>
    <n v="15.065"/>
    <n v="0.45999999999999996"/>
  </r>
  <r>
    <n v="2380"/>
    <s v="CA-2013-118052"/>
    <x v="0"/>
    <x v="715"/>
    <d v="2013-05-11T00:00:00"/>
    <s v="Standard Class"/>
    <s v="BE-11455"/>
    <s v="Brad Eason"/>
    <x v="2"/>
    <s v="United States"/>
    <x v="160"/>
    <x v="24"/>
    <n v="44052"/>
    <x v="3"/>
    <s v="OFF-FA-10004248"/>
    <x v="1"/>
    <x v="13"/>
    <s v="Advantus T-Pin Paper Clips"/>
    <n v="7.2160000000000002"/>
    <n v="2"/>
    <n v="0.2"/>
    <n v="1.7138000000000002"/>
    <n v="0.23750000000000002"/>
  </r>
  <r>
    <n v="2381"/>
    <s v="CA-2013-118052"/>
    <x v="0"/>
    <x v="715"/>
    <d v="2013-05-11T00:00:00"/>
    <s v="Standard Class"/>
    <s v="BE-11455"/>
    <s v="Brad Eason"/>
    <x v="2"/>
    <s v="United States"/>
    <x v="160"/>
    <x v="24"/>
    <n v="44052"/>
    <x v="3"/>
    <s v="OFF-PA-10002581"/>
    <x v="1"/>
    <x v="10"/>
    <s v="Xerox 1951"/>
    <n v="49.568000000000005"/>
    <n v="2"/>
    <n v="0.2"/>
    <n v="15.489999999999997"/>
    <n v="0.31249999999999989"/>
  </r>
  <r>
    <n v="2382"/>
    <s v="CA-2013-118052"/>
    <x v="0"/>
    <x v="715"/>
    <d v="2013-05-11T00:00:00"/>
    <s v="Standard Class"/>
    <s v="BE-11455"/>
    <s v="Brad Eason"/>
    <x v="2"/>
    <s v="United States"/>
    <x v="160"/>
    <x v="24"/>
    <n v="44052"/>
    <x v="3"/>
    <s v="FUR-FU-10004848"/>
    <x v="0"/>
    <x v="5"/>
    <s v="DAX Solid Wood Frames"/>
    <n v="54.711999999999996"/>
    <n v="7"/>
    <n v="0.2"/>
    <n v="11.626299999999999"/>
    <n v="0.21249999999999999"/>
  </r>
  <r>
    <n v="2383"/>
    <s v="US-2014-117534"/>
    <x v="3"/>
    <x v="613"/>
    <d v="2014-03-27T00:00:00"/>
    <s v="First Class"/>
    <s v="CV-12295"/>
    <s v="Christina VanderZanden"/>
    <x v="0"/>
    <s v="United States"/>
    <x v="201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n v="0.26"/>
  </r>
  <r>
    <n v="2384"/>
    <s v="US-2014-117534"/>
    <x v="3"/>
    <x v="613"/>
    <d v="2014-03-27T00:00:00"/>
    <s v="First Class"/>
    <s v="CV-12295"/>
    <s v="Christina VanderZanden"/>
    <x v="0"/>
    <s v="United States"/>
    <x v="201"/>
    <x v="1"/>
    <n v="93727"/>
    <x v="1"/>
    <s v="OFF-AR-10003087"/>
    <x v="1"/>
    <x v="6"/>
    <s v="Staples"/>
    <n v="16.02"/>
    <n v="9"/>
    <n v="0"/>
    <n v="4.4855999999999998"/>
    <n v="0.27999999999999997"/>
  </r>
  <r>
    <n v="2385"/>
    <s v="US-2014-117534"/>
    <x v="3"/>
    <x v="613"/>
    <d v="2014-03-27T00:00:00"/>
    <s v="First Class"/>
    <s v="CV-12295"/>
    <s v="Christina VanderZanden"/>
    <x v="0"/>
    <s v="United States"/>
    <x v="201"/>
    <x v="1"/>
    <n v="93727"/>
    <x v="1"/>
    <s v="OFF-BI-10002026"/>
    <x v="1"/>
    <x v="8"/>
    <s v="Avery Arch Ring Binders"/>
    <n v="185.92000000000002"/>
    <n v="4"/>
    <n v="0.2"/>
    <n v="62.74799999999999"/>
    <n v="0.33749999999999991"/>
  </r>
  <r>
    <n v="2386"/>
    <s v="US-2014-117534"/>
    <x v="3"/>
    <x v="613"/>
    <d v="2014-03-27T00:00:00"/>
    <s v="First Class"/>
    <s v="CV-12295"/>
    <s v="Christina VanderZanden"/>
    <x v="0"/>
    <s v="United States"/>
    <x v="201"/>
    <x v="1"/>
    <n v="93727"/>
    <x v="1"/>
    <s v="TEC-PH-10000141"/>
    <x v="2"/>
    <x v="7"/>
    <s v="Clearsounds A400"/>
    <n v="211.16800000000001"/>
    <n v="4"/>
    <n v="0.2"/>
    <n v="15.837600000000009"/>
    <n v="7.5000000000000039E-2"/>
  </r>
  <r>
    <n v="2387"/>
    <s v="US-2014-117534"/>
    <x v="3"/>
    <x v="613"/>
    <d v="2014-03-27T00:00:00"/>
    <s v="First Class"/>
    <s v="CV-12295"/>
    <s v="Christina VanderZanden"/>
    <x v="0"/>
    <s v="United States"/>
    <x v="201"/>
    <x v="1"/>
    <n v="93727"/>
    <x v="1"/>
    <s v="TEC-CO-10000971"/>
    <x v="2"/>
    <x v="16"/>
    <s v="Hewlett Packard 310 Color Digital Copier"/>
    <n v="479.98400000000004"/>
    <n v="2"/>
    <n v="0.2"/>
    <n v="59.997999999999962"/>
    <n v="0.12499999999999992"/>
  </r>
  <r>
    <n v="2388"/>
    <s v="CA-2012-145065"/>
    <x v="1"/>
    <x v="295"/>
    <d v="2012-12-15T00:00:00"/>
    <s v="First Class"/>
    <s v="DK-13375"/>
    <s v="Dennis Kane"/>
    <x v="0"/>
    <s v="United States"/>
    <x v="70"/>
    <x v="1"/>
    <n v="92105"/>
    <x v="1"/>
    <s v="OFF-FA-10001229"/>
    <x v="1"/>
    <x v="13"/>
    <s v="Staples"/>
    <n v="7.86"/>
    <n v="2"/>
    <n v="0"/>
    <n v="3.6155999999999997"/>
    <n v="0.45999999999999996"/>
  </r>
  <r>
    <n v="2389"/>
    <s v="CA-2012-145065"/>
    <x v="1"/>
    <x v="295"/>
    <d v="2012-12-15T00:00:00"/>
    <s v="First Class"/>
    <s v="DK-13375"/>
    <s v="Dennis Kane"/>
    <x v="0"/>
    <s v="United States"/>
    <x v="70"/>
    <x v="1"/>
    <n v="92105"/>
    <x v="1"/>
    <s v="OFF-BI-10002437"/>
    <x v="1"/>
    <x v="8"/>
    <s v="Recycled Premium Regency Composition Covers"/>
    <n v="24.448"/>
    <n v="2"/>
    <n v="0.2"/>
    <n v="8.8623999999999992"/>
    <n v="0.36249999999999993"/>
  </r>
  <r>
    <n v="2390"/>
    <s v="US-2012-127040"/>
    <x v="1"/>
    <x v="401"/>
    <d v="2012-12-10T00:00:00"/>
    <s v="Standard Class"/>
    <s v="SG-20605"/>
    <s v="Speros Goranitis"/>
    <x v="0"/>
    <s v="United States"/>
    <x v="20"/>
    <x v="15"/>
    <n v="10009"/>
    <x v="3"/>
    <s v="OFF-PA-10004255"/>
    <x v="1"/>
    <x v="10"/>
    <s v="Xerox 219"/>
    <n v="6.48"/>
    <n v="1"/>
    <n v="0"/>
    <n v="3.1104000000000003"/>
    <n v="0.48000000000000004"/>
  </r>
  <r>
    <n v="2391"/>
    <s v="US-2012-127040"/>
    <x v="1"/>
    <x v="401"/>
    <d v="2012-12-10T00:00:00"/>
    <s v="Standard Class"/>
    <s v="SG-20605"/>
    <s v="Speros Goranitis"/>
    <x v="0"/>
    <s v="United States"/>
    <x v="20"/>
    <x v="15"/>
    <n v="10009"/>
    <x v="3"/>
    <s v="OFF-PA-10001184"/>
    <x v="1"/>
    <x v="10"/>
    <s v="Xerox 1903"/>
    <n v="41.86"/>
    <n v="7"/>
    <n v="0"/>
    <n v="20.511400000000002"/>
    <n v="0.49000000000000005"/>
  </r>
  <r>
    <n v="2392"/>
    <s v="US-2012-127040"/>
    <x v="1"/>
    <x v="401"/>
    <d v="2012-12-10T00:00:00"/>
    <s v="Standard Class"/>
    <s v="SG-20605"/>
    <s v="Speros Goranitis"/>
    <x v="0"/>
    <s v="United States"/>
    <x v="20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n v="5.9999999999999949E-2"/>
  </r>
  <r>
    <n v="2393"/>
    <s v="US-2012-127040"/>
    <x v="1"/>
    <x v="401"/>
    <d v="2012-12-10T00:00:00"/>
    <s v="Standard Class"/>
    <s v="SG-20605"/>
    <s v="Speros Goranitis"/>
    <x v="0"/>
    <s v="United States"/>
    <x v="20"/>
    <x v="15"/>
    <n v="10009"/>
    <x v="3"/>
    <s v="FUR-FU-10002878"/>
    <x v="0"/>
    <x v="5"/>
    <s v="Seth Thomas 14&quot; Day/Date Wall Clock"/>
    <n v="113.92"/>
    <n v="4"/>
    <n v="0"/>
    <n v="42.150400000000005"/>
    <n v="0.37000000000000005"/>
  </r>
  <r>
    <n v="2394"/>
    <s v="CA-2013-128111"/>
    <x v="0"/>
    <x v="716"/>
    <d v="2013-03-24T00:00:00"/>
    <s v="Standard Class"/>
    <s v="CS-12355"/>
    <s v="Christine Sundaresam"/>
    <x v="0"/>
    <s v="United States"/>
    <x v="303"/>
    <x v="31"/>
    <n v="2148"/>
    <x v="3"/>
    <s v="OFF-AR-10000588"/>
    <x v="1"/>
    <x v="6"/>
    <s v="Newell 345"/>
    <n v="39.68"/>
    <n v="2"/>
    <n v="0"/>
    <n v="10.316800000000001"/>
    <n v="0.26"/>
  </r>
  <r>
    <n v="2395"/>
    <s v="CA-2012-137897"/>
    <x v="1"/>
    <x v="717"/>
    <d v="2012-11-19T00:00:00"/>
    <s v="Standard Class"/>
    <s v="PJ-18835"/>
    <s v="Patrick Jones"/>
    <x v="1"/>
    <s v="United States"/>
    <x v="20"/>
    <x v="15"/>
    <n v="10035"/>
    <x v="3"/>
    <s v="TEC-AC-10002217"/>
    <x v="2"/>
    <x v="11"/>
    <s v="Imation Clip USB flash drive - 8 GB"/>
    <n v="37.6"/>
    <n v="2"/>
    <n v="0"/>
    <n v="2.2560000000000002"/>
    <n v="6.0000000000000005E-2"/>
  </r>
  <r>
    <n v="2396"/>
    <s v="CA-2012-137897"/>
    <x v="1"/>
    <x v="717"/>
    <d v="2012-11-19T00:00:00"/>
    <s v="Standard Class"/>
    <s v="PJ-18835"/>
    <s v="Patrick Jones"/>
    <x v="1"/>
    <s v="United States"/>
    <x v="20"/>
    <x v="15"/>
    <n v="10035"/>
    <x v="3"/>
    <s v="TEC-AC-10001267"/>
    <x v="2"/>
    <x v="11"/>
    <s v="Imation 32GB Pocket Pro USB 3.0 Flash Drive - 32 GB - Black - 1 P ..."/>
    <n v="59.9"/>
    <n v="2"/>
    <n v="0"/>
    <n v="23.96"/>
    <n v="0.4"/>
  </r>
  <r>
    <n v="2397"/>
    <s v="CA-2012-137897"/>
    <x v="1"/>
    <x v="717"/>
    <d v="2012-11-19T00:00:00"/>
    <s v="Standard Class"/>
    <s v="PJ-18835"/>
    <s v="Patrick Jones"/>
    <x v="1"/>
    <s v="United States"/>
    <x v="20"/>
    <x v="15"/>
    <n v="10035"/>
    <x v="3"/>
    <s v="OFF-PA-10004041"/>
    <x v="1"/>
    <x v="10"/>
    <s v="It's Hot Message Books with Stickers, 2 3/4&quot; x 5&quot;"/>
    <n v="37"/>
    <n v="5"/>
    <n v="0"/>
    <n v="16.649999999999999"/>
    <n v="0.44999999999999996"/>
  </r>
  <r>
    <n v="2398"/>
    <s v="CA-2014-169264"/>
    <x v="3"/>
    <x v="718"/>
    <d v="2014-08-17T00:00:00"/>
    <s v="Second Class"/>
    <s v="NP-18700"/>
    <s v="Nora Preis"/>
    <x v="0"/>
    <s v="United States"/>
    <x v="8"/>
    <x v="1"/>
    <n v="94109"/>
    <x v="1"/>
    <s v="OFF-LA-10001613"/>
    <x v="1"/>
    <x v="2"/>
    <s v="Avery File Folder Labels"/>
    <n v="5.76"/>
    <n v="2"/>
    <n v="0"/>
    <n v="2.8224"/>
    <n v="0.49000000000000005"/>
  </r>
  <r>
    <n v="2399"/>
    <s v="CA-2014-169264"/>
    <x v="3"/>
    <x v="718"/>
    <d v="2014-08-17T00:00:00"/>
    <s v="Second Class"/>
    <s v="NP-18700"/>
    <s v="Nora Preis"/>
    <x v="0"/>
    <s v="United States"/>
    <x v="8"/>
    <x v="1"/>
    <n v="94109"/>
    <x v="1"/>
    <s v="OFF-AR-10000246"/>
    <x v="1"/>
    <x v="6"/>
    <s v="Newell 318"/>
    <n v="16.68"/>
    <n v="6"/>
    <n v="0"/>
    <n v="4.3367999999999993"/>
    <n v="0.25999999999999995"/>
  </r>
  <r>
    <n v="2400"/>
    <s v="CA-2014-147361"/>
    <x v="3"/>
    <x v="428"/>
    <d v="2014-09-16T00:00:00"/>
    <s v="Standard Class"/>
    <s v="SB-20290"/>
    <s v="Sean Braxton"/>
    <x v="1"/>
    <s v="United States"/>
    <x v="159"/>
    <x v="20"/>
    <n v="29501"/>
    <x v="0"/>
    <s v="OFF-ST-10001809"/>
    <x v="1"/>
    <x v="4"/>
    <s v="Fellowes Officeware Wire Shelving"/>
    <n v="628.80999999999995"/>
    <n v="7"/>
    <n v="0"/>
    <n v="12.576199999999986"/>
    <n v="1.999999999999998E-2"/>
  </r>
  <r>
    <n v="2401"/>
    <s v="CA-2014-147361"/>
    <x v="3"/>
    <x v="428"/>
    <d v="2014-09-16T00:00:00"/>
    <s v="Standard Class"/>
    <s v="SB-20290"/>
    <s v="Sean Braxton"/>
    <x v="1"/>
    <s v="United States"/>
    <x v="159"/>
    <x v="20"/>
    <n v="29501"/>
    <x v="0"/>
    <s v="OFF-ST-10002214"/>
    <x v="1"/>
    <x v="4"/>
    <s v="X-Rack File for Hanging Folders"/>
    <n v="56.449999999999996"/>
    <n v="5"/>
    <n v="0"/>
    <n v="14.676999999999998"/>
    <n v="0.26"/>
  </r>
  <r>
    <n v="2402"/>
    <s v="CA-2014-145877"/>
    <x v="3"/>
    <x v="719"/>
    <d v="2014-04-05T00:00:00"/>
    <s v="Second Class"/>
    <s v="AS-10090"/>
    <s v="Adam Shillingsburg"/>
    <x v="0"/>
    <s v="United States"/>
    <x v="24"/>
    <x v="25"/>
    <n v="65807"/>
    <x v="2"/>
    <s v="OFF-ST-10000649"/>
    <x v="1"/>
    <x v="4"/>
    <s v="Hanging Personal Folder File"/>
    <n v="94.199999999999989"/>
    <n v="6"/>
    <n v="0"/>
    <n v="23.550000000000004"/>
    <n v="0.25000000000000006"/>
  </r>
  <r>
    <n v="2403"/>
    <s v="CA-2014-145877"/>
    <x v="3"/>
    <x v="719"/>
    <d v="2014-04-05T00:00:00"/>
    <s v="Second Class"/>
    <s v="AS-10090"/>
    <s v="Adam Shillingsburg"/>
    <x v="0"/>
    <s v="United States"/>
    <x v="24"/>
    <x v="25"/>
    <n v="65807"/>
    <x v="2"/>
    <s v="OFF-EN-10001990"/>
    <x v="1"/>
    <x v="12"/>
    <s v="Staples"/>
    <n v="28.4"/>
    <n v="5"/>
    <n v="0"/>
    <n v="13.347999999999997"/>
    <n v="0.46999999999999992"/>
  </r>
  <r>
    <n v="2404"/>
    <s v="US-2013-110170"/>
    <x v="0"/>
    <x v="720"/>
    <d v="2013-10-04T00:00:00"/>
    <s v="Standard Class"/>
    <s v="HM-14860"/>
    <s v="Harry Marie"/>
    <x v="1"/>
    <s v="United States"/>
    <x v="114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n v="-0.23529411764705876"/>
  </r>
  <r>
    <n v="2405"/>
    <s v="CA-2014-108574"/>
    <x v="3"/>
    <x v="566"/>
    <d v="2014-10-12T00:00:00"/>
    <s v="Standard Class"/>
    <s v="MG-18145"/>
    <s v="Mike Gockenbach"/>
    <x v="0"/>
    <s v="United States"/>
    <x v="1"/>
    <x v="1"/>
    <n v="90045"/>
    <x v="1"/>
    <s v="TEC-AC-10002049"/>
    <x v="2"/>
    <x v="11"/>
    <s v="Logitech G19 Programmable Gaming Keyboard"/>
    <n v="1115.9099999999999"/>
    <n v="9"/>
    <n v="0"/>
    <n v="200.86379999999991"/>
    <n v="0.17999999999999994"/>
  </r>
  <r>
    <n v="2406"/>
    <s v="CA-2014-108574"/>
    <x v="3"/>
    <x v="566"/>
    <d v="2014-10-12T00:00:00"/>
    <s v="Standard Class"/>
    <s v="MG-18145"/>
    <s v="Mike Gockenbach"/>
    <x v="0"/>
    <s v="United States"/>
    <x v="1"/>
    <x v="1"/>
    <n v="90045"/>
    <x v="1"/>
    <s v="TEC-PH-10003555"/>
    <x v="2"/>
    <x v="7"/>
    <s v="Motorola HK250 Universal Bluetooth Headset"/>
    <n v="128.744"/>
    <n v="7"/>
    <n v="0.2"/>
    <n v="-28.967399999999991"/>
    <n v="-0.22499999999999992"/>
  </r>
  <r>
    <n v="2407"/>
    <s v="CA-2014-108574"/>
    <x v="3"/>
    <x v="566"/>
    <d v="2014-10-12T00:00:00"/>
    <s v="Standard Class"/>
    <s v="MG-18145"/>
    <s v="Mike Gockenbach"/>
    <x v="0"/>
    <s v="United States"/>
    <x v="1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n v="0.33749999999999986"/>
  </r>
  <r>
    <n v="2408"/>
    <s v="CA-2014-144589"/>
    <x v="3"/>
    <x v="176"/>
    <d v="2014-01-26T00:00:00"/>
    <s v="Standard Class"/>
    <s v="TM-21010"/>
    <s v="Tamara Manning"/>
    <x v="0"/>
    <s v="United States"/>
    <x v="8"/>
    <x v="1"/>
    <n v="94122"/>
    <x v="1"/>
    <s v="OFF-AR-10003631"/>
    <x v="1"/>
    <x v="6"/>
    <s v="Staples"/>
    <n v="24.2"/>
    <n v="5"/>
    <n v="0"/>
    <n v="7.9859999999999998"/>
    <n v="0.33"/>
  </r>
  <r>
    <n v="2409"/>
    <s v="CA-2014-144589"/>
    <x v="3"/>
    <x v="176"/>
    <d v="2014-01-26T00:00:00"/>
    <s v="Standard Class"/>
    <s v="TM-21010"/>
    <s v="Tamara Manning"/>
    <x v="0"/>
    <s v="United States"/>
    <x v="8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n v="0.36249999999999999"/>
  </r>
  <r>
    <n v="2410"/>
    <s v="CA-2014-155985"/>
    <x v="3"/>
    <x v="721"/>
    <d v="2014-03-26T00:00:00"/>
    <s v="First Class"/>
    <s v="BE-11335"/>
    <s v="Bill Eplett"/>
    <x v="2"/>
    <s v="United States"/>
    <x v="8"/>
    <x v="1"/>
    <n v="94122"/>
    <x v="1"/>
    <s v="FUR-FU-10000758"/>
    <x v="0"/>
    <x v="5"/>
    <s v="DAX Natural Wood-Tone Poster Frame"/>
    <n v="211.84"/>
    <n v="8"/>
    <n v="0"/>
    <n v="76.262399999999985"/>
    <n v="0.35999999999999993"/>
  </r>
  <r>
    <n v="2411"/>
    <s v="CA-2011-162684"/>
    <x v="2"/>
    <x v="601"/>
    <d v="2011-08-06T00:00:00"/>
    <s v="Standard Class"/>
    <s v="AS-10630"/>
    <s v="Ann Steele"/>
    <x v="2"/>
    <s v="United States"/>
    <x v="10"/>
    <x v="9"/>
    <n v="19120"/>
    <x v="3"/>
    <s v="OFF-FA-10000992"/>
    <x v="1"/>
    <x v="13"/>
    <s v="Acco Clips to Go Binder Clips, 24 Clips in Two Sizes"/>
    <n v="5.68"/>
    <n v="2"/>
    <n v="0.2"/>
    <n v="1.9169999999999998"/>
    <n v="0.33749999999999997"/>
  </r>
  <r>
    <n v="2412"/>
    <s v="CA-2012-142041"/>
    <x v="1"/>
    <x v="722"/>
    <d v="2012-06-09T00:00:00"/>
    <s v="Second Class"/>
    <s v="EM-13810"/>
    <s v="Eleni McCrary"/>
    <x v="1"/>
    <s v="United States"/>
    <x v="1"/>
    <x v="1"/>
    <n v="90036"/>
    <x v="1"/>
    <s v="OFF-BI-10004187"/>
    <x v="1"/>
    <x v="8"/>
    <s v="Staples"/>
    <n v="7.52"/>
    <n v="5"/>
    <n v="0.2"/>
    <n v="2.6319999999999997"/>
    <n v="0.35"/>
  </r>
  <r>
    <n v="2413"/>
    <s v="CA-2011-151295"/>
    <x v="2"/>
    <x v="607"/>
    <d v="2011-11-16T00:00:00"/>
    <s v="Standard Class"/>
    <s v="JA-15970"/>
    <s v="Joseph Airdo"/>
    <x v="0"/>
    <s v="United States"/>
    <x v="1"/>
    <x v="1"/>
    <n v="90045"/>
    <x v="1"/>
    <s v="OFF-PA-10001947"/>
    <x v="1"/>
    <x v="10"/>
    <s v="Xerox 1974"/>
    <n v="11.96"/>
    <n v="2"/>
    <n v="0"/>
    <n v="5.8604000000000003"/>
    <n v="0.49"/>
  </r>
  <r>
    <n v="2414"/>
    <s v="CA-2011-151295"/>
    <x v="2"/>
    <x v="607"/>
    <d v="2011-11-16T00:00:00"/>
    <s v="Standard Class"/>
    <s v="JA-15970"/>
    <s v="Joseph Airdo"/>
    <x v="0"/>
    <s v="United States"/>
    <x v="1"/>
    <x v="1"/>
    <n v="90045"/>
    <x v="1"/>
    <s v="FUR-TA-10002356"/>
    <x v="0"/>
    <x v="3"/>
    <s v="Bevis Boat-Shaped Conference Table"/>
    <n v="629.06400000000008"/>
    <n v="3"/>
    <n v="0.2"/>
    <n v="31.453199999999953"/>
    <n v="4.999999999999992E-2"/>
  </r>
  <r>
    <n v="2415"/>
    <s v="CA-2013-156300"/>
    <x v="0"/>
    <x v="723"/>
    <d v="2014-01-03T00:00:00"/>
    <s v="Standard Class"/>
    <s v="TB-21595"/>
    <s v="Troy Blackwell"/>
    <x v="0"/>
    <s v="United States"/>
    <x v="158"/>
    <x v="6"/>
    <n v="53209"/>
    <x v="2"/>
    <s v="FUR-CH-10001714"/>
    <x v="0"/>
    <x v="1"/>
    <s v="Global Leather &amp; Oak Executive Chair, Burgundy"/>
    <n v="754.44999999999993"/>
    <n v="5"/>
    <n v="0"/>
    <n v="60.356000000000023"/>
    <n v="8.0000000000000043E-2"/>
  </r>
  <r>
    <n v="2416"/>
    <s v="CA-2012-146087"/>
    <x v="1"/>
    <x v="380"/>
    <d v="2012-07-11T00:00:00"/>
    <s v="Standard Class"/>
    <s v="PP-18955"/>
    <s v="Paul Prost"/>
    <x v="2"/>
    <s v="United States"/>
    <x v="304"/>
    <x v="31"/>
    <n v="1040"/>
    <x v="3"/>
    <s v="FUR-BO-10002824"/>
    <x v="0"/>
    <x v="0"/>
    <s v="Bush Mission Pointe Library"/>
    <n v="301.95999999999998"/>
    <n v="2"/>
    <n v="0"/>
    <n v="60.391999999999996"/>
    <n v="0.2"/>
  </r>
  <r>
    <n v="2417"/>
    <s v="CA-2014-168655"/>
    <x v="3"/>
    <x v="386"/>
    <d v="2014-10-19T00:00:00"/>
    <s v="Standard Class"/>
    <s v="ML-18040"/>
    <s v="Michelle Lonsdale"/>
    <x v="1"/>
    <s v="United States"/>
    <x v="305"/>
    <x v="27"/>
    <n v="87105"/>
    <x v="1"/>
    <s v="TEC-AC-10002842"/>
    <x v="2"/>
    <x v="11"/>
    <s v="WD My Passport Ultra 2TB Portable External Hard Drive"/>
    <n v="595"/>
    <n v="5"/>
    <n v="0"/>
    <n v="95.200000000000031"/>
    <n v="0.16000000000000006"/>
  </r>
  <r>
    <n v="2418"/>
    <s v="CA-2014-168655"/>
    <x v="3"/>
    <x v="386"/>
    <d v="2014-10-19T00:00:00"/>
    <s v="Standard Class"/>
    <s v="ML-18040"/>
    <s v="Michelle Lonsdale"/>
    <x v="1"/>
    <s v="United States"/>
    <x v="305"/>
    <x v="27"/>
    <n v="87105"/>
    <x v="1"/>
    <s v="OFF-BI-10002082"/>
    <x v="1"/>
    <x v="8"/>
    <s v="GBC Twin Loop Wire Binding Elements"/>
    <n v="79.872000000000014"/>
    <n v="3"/>
    <n v="0.2"/>
    <n v="29.951999999999998"/>
    <n v="0.37499999999999989"/>
  </r>
  <r>
    <n v="2419"/>
    <s v="CA-2013-107202"/>
    <x v="0"/>
    <x v="206"/>
    <d v="2013-05-29T00:00:00"/>
    <s v="Standard Class"/>
    <s v="LC-16930"/>
    <s v="Linda Cazamias"/>
    <x v="1"/>
    <s v="United States"/>
    <x v="306"/>
    <x v="33"/>
    <n v="89431"/>
    <x v="1"/>
    <s v="TEC-MA-10000112"/>
    <x v="2"/>
    <x v="15"/>
    <s v="Panasonic KX MB2061 Multifunction Printer"/>
    <n v="2396.4"/>
    <n v="10"/>
    <n v="0.2"/>
    <n v="179.73000000000013"/>
    <n v="7.5000000000000053E-2"/>
  </r>
  <r>
    <n v="2420"/>
    <s v="CA-2014-159597"/>
    <x v="3"/>
    <x v="45"/>
    <d v="2014-11-15T00:00:00"/>
    <s v="Standard Class"/>
    <s v="MC-17590"/>
    <s v="Matt Collister"/>
    <x v="1"/>
    <s v="United States"/>
    <x v="307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n v="4.9999999999999954E-2"/>
  </r>
  <r>
    <n v="2421"/>
    <s v="CA-2014-159597"/>
    <x v="3"/>
    <x v="45"/>
    <d v="2014-11-15T00:00:00"/>
    <s v="Standard Class"/>
    <s v="MC-17590"/>
    <s v="Matt Collister"/>
    <x v="1"/>
    <s v="United States"/>
    <x v="307"/>
    <x v="1"/>
    <n v="92236"/>
    <x v="1"/>
    <s v="TEC-AC-10004171"/>
    <x v="2"/>
    <x v="11"/>
    <s v="Razer Kraken 7.1 Surround Sound Over Ear USB Gaming Headset"/>
    <n v="99.99"/>
    <n v="1"/>
    <n v="0"/>
    <n v="43.995600000000003"/>
    <n v="0.44000000000000006"/>
  </r>
  <r>
    <n v="2422"/>
    <s v="CA-2013-155551"/>
    <x v="0"/>
    <x v="724"/>
    <d v="2013-04-24T00:00:00"/>
    <s v="Standard Class"/>
    <s v="CR-12580"/>
    <s v="Clay Rozendal"/>
    <x v="2"/>
    <s v="United States"/>
    <x v="308"/>
    <x v="10"/>
    <n v="60126"/>
    <x v="2"/>
    <s v="OFF-ST-10003656"/>
    <x v="1"/>
    <x v="4"/>
    <s v="Safco Industrial Wire Shelving"/>
    <n v="230.376"/>
    <n v="3"/>
    <n v="0.2"/>
    <n v="-48.954900000000002"/>
    <n v="-0.21249999999999999"/>
  </r>
  <r>
    <n v="2423"/>
    <s v="CA-2013-155551"/>
    <x v="0"/>
    <x v="724"/>
    <d v="2013-04-24T00:00:00"/>
    <s v="Standard Class"/>
    <s v="CR-12580"/>
    <s v="Clay Rozendal"/>
    <x v="2"/>
    <s v="United States"/>
    <x v="308"/>
    <x v="10"/>
    <n v="60126"/>
    <x v="2"/>
    <s v="OFF-PA-10001560"/>
    <x v="1"/>
    <x v="10"/>
    <s v="Adams Telephone Message Books, 5 1/4” x 11”"/>
    <n v="9.6640000000000015"/>
    <n v="2"/>
    <n v="0.2"/>
    <n v="3.2615999999999996"/>
    <n v="0.33749999999999991"/>
  </r>
  <r>
    <n v="2424"/>
    <s v="US-2014-147669"/>
    <x v="3"/>
    <x v="53"/>
    <d v="2014-12-31T00:00:00"/>
    <s v="Standard Class"/>
    <s v="SV-20935"/>
    <s v="Susan Vittorini"/>
    <x v="0"/>
    <s v="United States"/>
    <x v="54"/>
    <x v="24"/>
    <n v="45014"/>
    <x v="3"/>
    <s v="TEC-AC-10002473"/>
    <x v="2"/>
    <x v="11"/>
    <s v="Maxell 4.7GB DVD-R"/>
    <n v="158.928"/>
    <n v="7"/>
    <n v="0.2"/>
    <n v="41.718599999999995"/>
    <n v="0.26249999999999996"/>
  </r>
  <r>
    <n v="2425"/>
    <s v="US-2014-147669"/>
    <x v="3"/>
    <x v="53"/>
    <d v="2014-12-31T00:00:00"/>
    <s v="Standard Class"/>
    <s v="SV-20935"/>
    <s v="Susan Vittorini"/>
    <x v="0"/>
    <s v="United States"/>
    <x v="54"/>
    <x v="24"/>
    <n v="45014"/>
    <x v="3"/>
    <s v="OFF-BI-10000632"/>
    <x v="1"/>
    <x v="8"/>
    <s v="Satellite Sectional Post Binders"/>
    <n v="13.023000000000001"/>
    <n v="1"/>
    <n v="0.7"/>
    <n v="-10.418399999999998"/>
    <n v="-0.79999999999999982"/>
  </r>
  <r>
    <n v="2426"/>
    <s v="US-2014-147669"/>
    <x v="3"/>
    <x v="53"/>
    <d v="2014-12-31T00:00:00"/>
    <s v="Standard Class"/>
    <s v="SV-20935"/>
    <s v="Susan Vittorini"/>
    <x v="0"/>
    <s v="United States"/>
    <x v="54"/>
    <x v="24"/>
    <n v="45014"/>
    <x v="3"/>
    <s v="FUR-TA-10002645"/>
    <x v="0"/>
    <x v="3"/>
    <s v="Hon Rectangular Conference Tables"/>
    <n v="273.06"/>
    <n v="2"/>
    <n v="0.4"/>
    <n v="-104.67300000000006"/>
    <n v="-0.38333333333333353"/>
  </r>
  <r>
    <n v="2427"/>
    <s v="US-2014-147669"/>
    <x v="3"/>
    <x v="53"/>
    <d v="2014-12-31T00:00:00"/>
    <s v="Standard Class"/>
    <s v="SV-20935"/>
    <s v="Susan Vittorini"/>
    <x v="0"/>
    <s v="United States"/>
    <x v="54"/>
    <x v="24"/>
    <n v="45014"/>
    <x v="3"/>
    <s v="OFF-FA-10002975"/>
    <x v="1"/>
    <x v="13"/>
    <s v="Staples"/>
    <n v="39.311999999999998"/>
    <n v="13"/>
    <n v="0.2"/>
    <n v="12.776399999999999"/>
    <n v="0.32500000000000001"/>
  </r>
  <r>
    <n v="2428"/>
    <s v="CA-2013-169922"/>
    <x v="0"/>
    <x v="725"/>
    <d v="2013-06-18T00:00:00"/>
    <s v="Standard Class"/>
    <s v="MZ-17515"/>
    <s v="Mary Zewe"/>
    <x v="1"/>
    <s v="United States"/>
    <x v="81"/>
    <x v="5"/>
    <n v="76017"/>
    <x v="2"/>
    <s v="OFF-BI-10003784"/>
    <x v="1"/>
    <x v="8"/>
    <s v="Computer Printout Index Tabs"/>
    <n v="1.3439999999999996"/>
    <n v="4"/>
    <n v="0.8"/>
    <n v="-2.1504000000000008"/>
    <n v="-1.600000000000001"/>
  </r>
  <r>
    <n v="2429"/>
    <s v="CA-2013-169922"/>
    <x v="0"/>
    <x v="725"/>
    <d v="2013-06-18T00:00:00"/>
    <s v="Standard Class"/>
    <s v="MZ-17515"/>
    <s v="Mary Zewe"/>
    <x v="1"/>
    <s v="United States"/>
    <x v="81"/>
    <x v="5"/>
    <n v="76017"/>
    <x v="2"/>
    <s v="OFF-BI-10001617"/>
    <x v="1"/>
    <x v="8"/>
    <s v="GBC Wire Binding Combs"/>
    <n v="8.2719999999999985"/>
    <n v="4"/>
    <n v="0.8"/>
    <n v="-13.648800000000001"/>
    <n v="-1.6500000000000006"/>
  </r>
  <r>
    <n v="2430"/>
    <s v="CA-2013-169922"/>
    <x v="0"/>
    <x v="725"/>
    <d v="2013-06-18T00:00:00"/>
    <s v="Standard Class"/>
    <s v="MZ-17515"/>
    <s v="Mary Zewe"/>
    <x v="1"/>
    <s v="United States"/>
    <x v="81"/>
    <x v="5"/>
    <n v="76017"/>
    <x v="2"/>
    <s v="FUR-FU-10004415"/>
    <x v="0"/>
    <x v="5"/>
    <s v="Stacking Tray, Side-Loading, Legal, Smoke"/>
    <n v="12.544000000000002"/>
    <n v="7"/>
    <n v="0.6"/>
    <n v="-9.0944000000000038"/>
    <n v="-0.7250000000000002"/>
  </r>
  <r>
    <n v="2431"/>
    <s v="CA-2014-100748"/>
    <x v="3"/>
    <x v="726"/>
    <d v="2014-05-21T00:00:00"/>
    <s v="Standard Class"/>
    <s v="RB-19795"/>
    <s v="Ross Baird"/>
    <x v="2"/>
    <s v="United States"/>
    <x v="8"/>
    <x v="1"/>
    <n v="94110"/>
    <x v="1"/>
    <s v="OFF-LA-10000240"/>
    <x v="1"/>
    <x v="2"/>
    <s v="Self-Adhesive Address Labels for Typewriters by Universal"/>
    <n v="58.48"/>
    <n v="8"/>
    <n v="0"/>
    <n v="27.485599999999998"/>
    <n v="0.47"/>
  </r>
  <r>
    <n v="2432"/>
    <s v="CA-2014-129805"/>
    <x v="3"/>
    <x v="116"/>
    <d v="2015-01-03T00:00:00"/>
    <s v="Standard Class"/>
    <s v="HM-14860"/>
    <s v="Harry Marie"/>
    <x v="1"/>
    <s v="United States"/>
    <x v="4"/>
    <x v="4"/>
    <n v="98103"/>
    <x v="1"/>
    <s v="FUR-FU-10001935"/>
    <x v="0"/>
    <x v="5"/>
    <s v="3M Hangers With Command Adhesive"/>
    <n v="7.4"/>
    <n v="2"/>
    <n v="0"/>
    <n v="3.0340000000000007"/>
    <n v="0.41000000000000009"/>
  </r>
  <r>
    <n v="2433"/>
    <s v="CA-2011-148586"/>
    <x v="2"/>
    <x v="727"/>
    <d v="2011-04-01T00:00:00"/>
    <s v="Standard Class"/>
    <s v="AZ-10750"/>
    <s v="Annie Zypern"/>
    <x v="0"/>
    <s v="United States"/>
    <x v="20"/>
    <x v="15"/>
    <n v="10009"/>
    <x v="3"/>
    <s v="FUR-CH-10002439"/>
    <x v="0"/>
    <x v="1"/>
    <s v="Iceberg Nesting Folding Chair, 19w x 6d x 43h"/>
    <n v="366.786"/>
    <n v="7"/>
    <n v="0.1"/>
    <n v="65.206400000000002"/>
    <n v="0.17777777777777778"/>
  </r>
  <r>
    <n v="2434"/>
    <s v="US-2014-112613"/>
    <x v="3"/>
    <x v="39"/>
    <d v="2014-06-02T00:00:00"/>
    <s v="Standard Class"/>
    <s v="JH-15910"/>
    <s v="Jonathan Howell"/>
    <x v="0"/>
    <s v="United States"/>
    <x v="12"/>
    <x v="5"/>
    <n v="77070"/>
    <x v="2"/>
    <s v="TEC-PH-10001536"/>
    <x v="2"/>
    <x v="7"/>
    <s v="Spigen Samsung Galaxy S5 Case Wallet"/>
    <n v="54.367999999999995"/>
    <n v="4"/>
    <n v="0.2"/>
    <n v="4.0775999999999968"/>
    <n v="7.4999999999999942E-2"/>
  </r>
  <r>
    <n v="2435"/>
    <s v="CA-2012-154746"/>
    <x v="1"/>
    <x v="717"/>
    <d v="2012-11-17T00:00:00"/>
    <s v="First Class"/>
    <s v="PJ-18835"/>
    <s v="Patrick Jones"/>
    <x v="1"/>
    <s v="United States"/>
    <x v="24"/>
    <x v="17"/>
    <n v="22153"/>
    <x v="0"/>
    <s v="OFF-EN-10001532"/>
    <x v="1"/>
    <x v="12"/>
    <s v="Brown Kraft Recycled Envelopes"/>
    <n v="33.96"/>
    <n v="2"/>
    <n v="0"/>
    <n v="16.98"/>
    <n v="0.5"/>
  </r>
  <r>
    <n v="2436"/>
    <s v="CA-2012-154746"/>
    <x v="1"/>
    <x v="717"/>
    <d v="2012-11-17T00:00:00"/>
    <s v="First Class"/>
    <s v="PJ-18835"/>
    <s v="Patrick Jones"/>
    <x v="1"/>
    <s v="United States"/>
    <x v="24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n v="0.39"/>
  </r>
  <r>
    <n v="2437"/>
    <s v="CA-2014-140053"/>
    <x v="3"/>
    <x v="445"/>
    <d v="2014-07-11T00:00:00"/>
    <s v="Standard Class"/>
    <s v="CA-12265"/>
    <s v="Christina Anderson"/>
    <x v="0"/>
    <s v="United States"/>
    <x v="168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n v="0.21"/>
  </r>
  <r>
    <n v="2438"/>
    <s v="CA-2011-164210"/>
    <x v="2"/>
    <x v="728"/>
    <d v="2011-11-20T00:00:00"/>
    <s v="Second Class"/>
    <s v="PW-19240"/>
    <s v="Pierre Wener"/>
    <x v="0"/>
    <s v="United States"/>
    <x v="103"/>
    <x v="22"/>
    <n v="80027"/>
    <x v="1"/>
    <s v="FUR-TA-10000849"/>
    <x v="0"/>
    <x v="3"/>
    <s v="Bevis Rectangular Conference Tables"/>
    <n v="145.97999999999999"/>
    <n v="2"/>
    <n v="0.5"/>
    <n v="-99.266399999999976"/>
    <n v="-0.67999999999999994"/>
  </r>
  <r>
    <n v="2439"/>
    <s v="CA-2011-164210"/>
    <x v="2"/>
    <x v="728"/>
    <d v="2011-11-20T00:00:00"/>
    <s v="Second Class"/>
    <s v="PW-19240"/>
    <s v="Pierre Wener"/>
    <x v="0"/>
    <s v="United States"/>
    <x v="103"/>
    <x v="22"/>
    <n v="80027"/>
    <x v="1"/>
    <s v="OFF-PA-10002259"/>
    <x v="1"/>
    <x v="10"/>
    <s v="Geographics Note Cards, Blank, White, 8 1/2&quot; x 11&quot;"/>
    <n v="35.808"/>
    <n v="4"/>
    <n v="0.2"/>
    <n v="12.5328"/>
    <n v="0.35"/>
  </r>
  <r>
    <n v="2440"/>
    <s v="CA-2014-139948"/>
    <x v="3"/>
    <x v="729"/>
    <d v="2014-07-23T00:00:00"/>
    <s v="Standard Class"/>
    <s v="SW-20455"/>
    <s v="Shaun Weien"/>
    <x v="0"/>
    <s v="United States"/>
    <x v="67"/>
    <x v="2"/>
    <n v="33614"/>
    <x v="0"/>
    <s v="FUR-FU-10002597"/>
    <x v="0"/>
    <x v="5"/>
    <s v="C-Line Magnetic Cubicle Keepers, Clear Polypropylene"/>
    <n v="7.9040000000000008"/>
    <n v="2"/>
    <n v="0.2"/>
    <n v="2.1736000000000004"/>
    <n v="0.27500000000000002"/>
  </r>
  <r>
    <n v="2441"/>
    <s v="CA-2013-146934"/>
    <x v="0"/>
    <x v="730"/>
    <d v="2013-05-28T00:00:00"/>
    <s v="Standard Class"/>
    <s v="AF-10870"/>
    <s v="Art Ferguson"/>
    <x v="0"/>
    <s v="United States"/>
    <x v="309"/>
    <x v="30"/>
    <n v="7055"/>
    <x v="3"/>
    <s v="TEC-PH-10004614"/>
    <x v="2"/>
    <x v="7"/>
    <s v="AT&amp;T 841000 Phone"/>
    <n v="345"/>
    <n v="5"/>
    <n v="0"/>
    <n v="86.25"/>
    <n v="0.25"/>
  </r>
  <r>
    <n v="2442"/>
    <s v="CA-2013-146934"/>
    <x v="0"/>
    <x v="730"/>
    <d v="2013-05-28T00:00:00"/>
    <s v="Standard Class"/>
    <s v="AF-10870"/>
    <s v="Art Ferguson"/>
    <x v="0"/>
    <s v="United States"/>
    <x v="309"/>
    <x v="30"/>
    <n v="7055"/>
    <x v="3"/>
    <s v="FUR-TA-10003748"/>
    <x v="0"/>
    <x v="3"/>
    <s v="Bevis 36 x 72 Conference Tables"/>
    <n v="174.28599999999997"/>
    <n v="2"/>
    <n v="0.3"/>
    <n v="-19.918399999999991"/>
    <n v="-0.11428571428571425"/>
  </r>
  <r>
    <n v="2443"/>
    <s v="CA-2013-146934"/>
    <x v="0"/>
    <x v="730"/>
    <d v="2013-05-28T00:00:00"/>
    <s v="Standard Class"/>
    <s v="AF-10870"/>
    <s v="Art Ferguson"/>
    <x v="0"/>
    <s v="United States"/>
    <x v="309"/>
    <x v="30"/>
    <n v="7055"/>
    <x v="3"/>
    <s v="OFF-AP-10003217"/>
    <x v="1"/>
    <x v="9"/>
    <s v="Eureka Sanitaire  Commercial Upright"/>
    <n v="662.84"/>
    <n v="4"/>
    <n v="0"/>
    <n v="172.33840000000004"/>
    <n v="0.26000000000000006"/>
  </r>
  <r>
    <n v="2444"/>
    <s v="CA-2013-146934"/>
    <x v="0"/>
    <x v="730"/>
    <d v="2013-05-28T00:00:00"/>
    <s v="Standard Class"/>
    <s v="AF-10870"/>
    <s v="Art Ferguson"/>
    <x v="0"/>
    <s v="United States"/>
    <x v="309"/>
    <x v="30"/>
    <n v="7055"/>
    <x v="3"/>
    <s v="TEC-AC-10002399"/>
    <x v="2"/>
    <x v="11"/>
    <s v="SanDisk Cruzer 32 GB USB Flash Drive"/>
    <n v="95.1"/>
    <n v="5"/>
    <n v="0"/>
    <n v="30.431999999999995"/>
    <n v="0.31999999999999995"/>
  </r>
  <r>
    <n v="2445"/>
    <s v="CA-2013-146934"/>
    <x v="0"/>
    <x v="730"/>
    <d v="2013-05-28T00:00:00"/>
    <s v="Standard Class"/>
    <s v="AF-10870"/>
    <s v="Art Ferguson"/>
    <x v="0"/>
    <s v="United States"/>
    <x v="309"/>
    <x v="30"/>
    <n v="7055"/>
    <x v="3"/>
    <s v="OFF-EN-10002973"/>
    <x v="1"/>
    <x v="12"/>
    <s v="Ampad #10 Peel &amp; Seel Holiday Envelopes"/>
    <n v="26.880000000000003"/>
    <n v="6"/>
    <n v="0"/>
    <n v="12.902400000000002"/>
    <n v="0.48000000000000004"/>
  </r>
  <r>
    <n v="2446"/>
    <s v="CA-2013-146934"/>
    <x v="0"/>
    <x v="730"/>
    <d v="2013-05-28T00:00:00"/>
    <s v="Standard Class"/>
    <s v="AF-10870"/>
    <s v="Art Ferguson"/>
    <x v="0"/>
    <s v="United States"/>
    <x v="309"/>
    <x v="30"/>
    <n v="7055"/>
    <x v="3"/>
    <s v="TEC-PH-10001336"/>
    <x v="2"/>
    <x v="7"/>
    <s v="Digium D40 VoIP phone"/>
    <n v="257.98"/>
    <n v="2"/>
    <n v="0"/>
    <n v="74.8142"/>
    <n v="0.28999999999999998"/>
  </r>
  <r>
    <n v="2447"/>
    <s v="CA-2012-100573"/>
    <x v="1"/>
    <x v="12"/>
    <d v="2012-10-01T00:00:00"/>
    <s v="Standard Class"/>
    <s v="AM-10705"/>
    <s v="Anne McFarland"/>
    <x v="0"/>
    <s v="United States"/>
    <x v="1"/>
    <x v="1"/>
    <n v="90004"/>
    <x v="1"/>
    <s v="OFF-EN-10000461"/>
    <x v="1"/>
    <x v="12"/>
    <s v="#10- 4 1/8&quot; x 9 1/2&quot; Recycled Envelopes"/>
    <n v="17.48"/>
    <n v="2"/>
    <n v="0"/>
    <n v="8.2156000000000002"/>
    <n v="0.47000000000000003"/>
  </r>
  <r>
    <n v="2448"/>
    <s v="CA-2013-119165"/>
    <x v="0"/>
    <x v="731"/>
    <d v="2013-11-07T00:00:00"/>
    <s v="Standard Class"/>
    <s v="BD-11320"/>
    <s v="Bill Donatelli"/>
    <x v="0"/>
    <s v="United States"/>
    <x v="10"/>
    <x v="9"/>
    <n v="19143"/>
    <x v="3"/>
    <s v="FUR-CH-10000988"/>
    <x v="0"/>
    <x v="1"/>
    <s v="Hon Olson Stacker Stools"/>
    <n v="492.83499999999998"/>
    <n v="5"/>
    <n v="0.3"/>
    <n v="-14.080999999999989"/>
    <n v="-2.857142857142855E-2"/>
  </r>
  <r>
    <n v="2449"/>
    <s v="CA-2012-128027"/>
    <x v="1"/>
    <x v="471"/>
    <d v="2012-09-17T00:00:00"/>
    <s v="Second Class"/>
    <s v="CM-12385"/>
    <s v="Christopher Martinez"/>
    <x v="0"/>
    <s v="United States"/>
    <x v="310"/>
    <x v="20"/>
    <n v="29406"/>
    <x v="0"/>
    <s v="OFF-ST-10001809"/>
    <x v="1"/>
    <x v="4"/>
    <s v="Fellowes Officeware Wire Shelving"/>
    <n v="269.49"/>
    <n v="3"/>
    <n v="0"/>
    <n v="5.3897999999999939"/>
    <n v="1.9999999999999976E-2"/>
  </r>
  <r>
    <n v="2450"/>
    <s v="CA-2013-140207"/>
    <x v="0"/>
    <x v="732"/>
    <d v="2013-11-11T00:00:00"/>
    <s v="Standard Class"/>
    <s v="CS-12400"/>
    <s v="Christopher Schild"/>
    <x v="2"/>
    <s v="United States"/>
    <x v="49"/>
    <x v="1"/>
    <n v="95123"/>
    <x v="1"/>
    <s v="OFF-BI-10003963"/>
    <x v="1"/>
    <x v="8"/>
    <s v="Cardinal Holdit Data Disk Pockets"/>
    <n v="29.120000000000005"/>
    <n v="5"/>
    <n v="0.2"/>
    <n v="9.8279999999999959"/>
    <n v="0.3374999999999998"/>
  </r>
  <r>
    <n v="2451"/>
    <s v="CA-2014-140949"/>
    <x v="3"/>
    <x v="294"/>
    <d v="2014-03-23T00:00:00"/>
    <s v="Second Class"/>
    <s v="DB-13405"/>
    <s v="Denny Blanton"/>
    <x v="0"/>
    <s v="United States"/>
    <x v="20"/>
    <x v="15"/>
    <n v="10011"/>
    <x v="3"/>
    <s v="OFF-LA-10000081"/>
    <x v="1"/>
    <x v="2"/>
    <s v="Avery 496"/>
    <n v="18.75"/>
    <n v="5"/>
    <n v="0"/>
    <n v="9"/>
    <n v="0.48"/>
  </r>
  <r>
    <n v="2452"/>
    <s v="CA-2014-140949"/>
    <x v="3"/>
    <x v="294"/>
    <d v="2014-03-23T00:00:00"/>
    <s v="Second Class"/>
    <s v="DB-13405"/>
    <s v="Denny Blanton"/>
    <x v="0"/>
    <s v="United States"/>
    <x v="20"/>
    <x v="15"/>
    <n v="10011"/>
    <x v="3"/>
    <s v="TEC-PH-10000149"/>
    <x v="2"/>
    <x v="7"/>
    <s v="Cisco SPA525G2 IP Phone - Wireless"/>
    <n v="119.69999999999999"/>
    <n v="6"/>
    <n v="0"/>
    <n v="31.121999999999996"/>
    <n v="0.26"/>
  </r>
  <r>
    <n v="2453"/>
    <s v="CA-2014-140949"/>
    <x v="3"/>
    <x v="294"/>
    <d v="2014-03-23T00:00:00"/>
    <s v="Second Class"/>
    <s v="DB-13405"/>
    <s v="Denny Blanton"/>
    <x v="0"/>
    <s v="United States"/>
    <x v="20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n v="0.33749999999999997"/>
  </r>
  <r>
    <n v="2454"/>
    <s v="CA-2014-140949"/>
    <x v="3"/>
    <x v="294"/>
    <d v="2014-03-23T00:00:00"/>
    <s v="Second Class"/>
    <s v="DB-13405"/>
    <s v="Denny Blanton"/>
    <x v="0"/>
    <s v="United States"/>
    <x v="20"/>
    <x v="15"/>
    <n v="10011"/>
    <x v="3"/>
    <s v="TEC-AC-10002399"/>
    <x v="2"/>
    <x v="11"/>
    <s v="SanDisk Cruzer 32 GB USB Flash Drive"/>
    <n v="57.06"/>
    <n v="3"/>
    <n v="0"/>
    <n v="18.2592"/>
    <n v="0.32"/>
  </r>
  <r>
    <n v="2455"/>
    <s v="CA-2014-140949"/>
    <x v="3"/>
    <x v="294"/>
    <d v="2014-03-23T00:00:00"/>
    <s v="Second Class"/>
    <s v="DB-13405"/>
    <s v="Denny Blanton"/>
    <x v="0"/>
    <s v="United States"/>
    <x v="20"/>
    <x v="15"/>
    <n v="10011"/>
    <x v="3"/>
    <s v="TEC-AC-10003038"/>
    <x v="2"/>
    <x v="11"/>
    <s v="Kingston Digital DataTraveler 16GB USB 2.0"/>
    <n v="71.599999999999994"/>
    <n v="8"/>
    <n v="0"/>
    <n v="13.603999999999992"/>
    <n v="0.18999999999999989"/>
  </r>
  <r>
    <n v="2456"/>
    <s v="CA-2014-140949"/>
    <x v="3"/>
    <x v="294"/>
    <d v="2014-03-23T00:00:00"/>
    <s v="Second Class"/>
    <s v="DB-13405"/>
    <s v="Denny Blanton"/>
    <x v="0"/>
    <s v="United States"/>
    <x v="20"/>
    <x v="15"/>
    <n v="10011"/>
    <x v="3"/>
    <s v="OFF-ST-10000344"/>
    <x v="1"/>
    <x v="4"/>
    <s v="Neat Ideas Personal Hanging Folder Files, Black"/>
    <n v="107.44"/>
    <n v="8"/>
    <n v="0"/>
    <n v="27.934399999999997"/>
    <n v="0.25999999999999995"/>
  </r>
  <r>
    <n v="2457"/>
    <s v="CA-2014-140949"/>
    <x v="3"/>
    <x v="294"/>
    <d v="2014-03-23T00:00:00"/>
    <s v="Second Class"/>
    <s v="DB-13405"/>
    <s v="Denny Blanton"/>
    <x v="0"/>
    <s v="United States"/>
    <x v="20"/>
    <x v="15"/>
    <n v="10011"/>
    <x v="3"/>
    <s v="OFF-LA-10004093"/>
    <x v="1"/>
    <x v="2"/>
    <s v="Avery 486"/>
    <n v="7.31"/>
    <n v="1"/>
    <n v="0"/>
    <n v="3.4356999999999998"/>
    <n v="0.47"/>
  </r>
  <r>
    <n v="2458"/>
    <s v="CA-2014-140949"/>
    <x v="3"/>
    <x v="294"/>
    <d v="2014-03-23T00:00:00"/>
    <s v="Second Class"/>
    <s v="DB-13405"/>
    <s v="Denny Blanton"/>
    <x v="0"/>
    <s v="United States"/>
    <x v="20"/>
    <x v="15"/>
    <n v="10011"/>
    <x v="3"/>
    <s v="OFF-AR-10001683"/>
    <x v="1"/>
    <x v="6"/>
    <s v="Lumber Crayons"/>
    <n v="59.099999999999994"/>
    <n v="6"/>
    <n v="0"/>
    <n v="22.458000000000002"/>
    <n v="0.38000000000000006"/>
  </r>
  <r>
    <n v="2459"/>
    <s v="CA-2014-140949"/>
    <x v="3"/>
    <x v="294"/>
    <d v="2014-03-23T00:00:00"/>
    <s v="Second Class"/>
    <s v="DB-13405"/>
    <s v="Denny Blanton"/>
    <x v="0"/>
    <s v="United States"/>
    <x v="20"/>
    <x v="15"/>
    <n v="10011"/>
    <x v="3"/>
    <s v="OFF-ST-10003455"/>
    <x v="1"/>
    <x v="4"/>
    <s v="Tenex File Box, Personal Filing Tote with Lid, Black"/>
    <n v="46.53"/>
    <n v="3"/>
    <n v="0"/>
    <n v="12.097800000000001"/>
    <n v="0.26"/>
  </r>
  <r>
    <n v="2460"/>
    <s v="CA-2014-138548"/>
    <x v="3"/>
    <x v="733"/>
    <d v="2014-08-22T00:00:00"/>
    <s v="Standard Class"/>
    <s v="JG-15160"/>
    <s v="James Galang"/>
    <x v="0"/>
    <s v="United States"/>
    <x v="135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n v="0.26"/>
  </r>
  <r>
    <n v="2461"/>
    <s v="CA-2012-142419"/>
    <x v="1"/>
    <x v="655"/>
    <d v="2012-07-13T00:00:00"/>
    <s v="Second Class"/>
    <s v="SC-20380"/>
    <s v="Shahid Collister"/>
    <x v="0"/>
    <s v="United States"/>
    <x v="4"/>
    <x v="4"/>
    <n v="98115"/>
    <x v="1"/>
    <s v="OFF-PA-10001763"/>
    <x v="1"/>
    <x v="10"/>
    <s v="Xerox 1896"/>
    <n v="29.97"/>
    <n v="3"/>
    <n v="0"/>
    <n v="13.486499999999999"/>
    <n v="0.45"/>
  </r>
  <r>
    <n v="2462"/>
    <s v="CA-2012-142419"/>
    <x v="1"/>
    <x v="655"/>
    <d v="2012-07-13T00:00:00"/>
    <s v="Second Class"/>
    <s v="SC-20380"/>
    <s v="Shahid Collister"/>
    <x v="0"/>
    <s v="United States"/>
    <x v="4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n v="0.34999999999999987"/>
  </r>
  <r>
    <n v="2463"/>
    <s v="CA-2014-148691"/>
    <x v="3"/>
    <x v="734"/>
    <d v="2014-12-10T00:00:00"/>
    <s v="Standard Class"/>
    <s v="CS-12460"/>
    <s v="Chuck Sachs"/>
    <x v="0"/>
    <s v="United States"/>
    <x v="20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n v="0.34999999999999987"/>
  </r>
  <r>
    <n v="2464"/>
    <s v="CA-2014-148691"/>
    <x v="3"/>
    <x v="734"/>
    <d v="2014-12-10T00:00:00"/>
    <s v="Standard Class"/>
    <s v="CS-12460"/>
    <s v="Chuck Sachs"/>
    <x v="0"/>
    <s v="United States"/>
    <x v="20"/>
    <x v="15"/>
    <n v="10009"/>
    <x v="3"/>
    <s v="OFF-BI-10001553"/>
    <x v="1"/>
    <x v="8"/>
    <s v="SpineVue Locking Slant-D Ring Binders by Cardinal"/>
    <n v="14.624000000000002"/>
    <n v="2"/>
    <n v="0.2"/>
    <n v="5.1183999999999994"/>
    <n v="0.34999999999999992"/>
  </r>
  <r>
    <n v="2465"/>
    <s v="CA-2014-148691"/>
    <x v="3"/>
    <x v="734"/>
    <d v="2014-12-10T00:00:00"/>
    <s v="Standard Class"/>
    <s v="CS-12460"/>
    <s v="Chuck Sachs"/>
    <x v="0"/>
    <s v="United States"/>
    <x v="20"/>
    <x v="15"/>
    <n v="10009"/>
    <x v="3"/>
    <s v="TEC-PH-10000576"/>
    <x v="2"/>
    <x v="7"/>
    <s v="AT&amp;T 1080 Corded phone"/>
    <n v="136.99"/>
    <n v="1"/>
    <n v="0"/>
    <n v="36.987300000000005"/>
    <n v="0.27"/>
  </r>
  <r>
    <n v="2466"/>
    <s v="CA-2014-148691"/>
    <x v="3"/>
    <x v="734"/>
    <d v="2014-12-10T00:00:00"/>
    <s v="Standard Class"/>
    <s v="CS-12460"/>
    <s v="Chuck Sachs"/>
    <x v="0"/>
    <s v="United States"/>
    <x v="20"/>
    <x v="15"/>
    <n v="10009"/>
    <x v="3"/>
    <s v="OFF-LA-10001317"/>
    <x v="1"/>
    <x v="2"/>
    <s v="Avery 520"/>
    <n v="3.15"/>
    <n v="1"/>
    <n v="0"/>
    <n v="1.512"/>
    <n v="0.48000000000000004"/>
  </r>
  <r>
    <n v="2467"/>
    <s v="CA-2014-128755"/>
    <x v="3"/>
    <x v="464"/>
    <d v="2014-05-09T00:00:00"/>
    <s v="Standard Class"/>
    <s v="MK-18160"/>
    <s v="Mike Kennedy"/>
    <x v="0"/>
    <s v="United States"/>
    <x v="311"/>
    <x v="17"/>
    <n v="23602"/>
    <x v="0"/>
    <s v="OFF-PA-10000726"/>
    <x v="1"/>
    <x v="10"/>
    <s v="Black Print Carbonless Snap-Off Rapid Letter, 8 1/2&quot; x 7&quot;"/>
    <n v="9.11"/>
    <n v="1"/>
    <n v="0"/>
    <n v="4.099499999999999"/>
    <n v="0.4499999999999999"/>
  </r>
  <r>
    <n v="2468"/>
    <s v="CA-2014-128755"/>
    <x v="3"/>
    <x v="464"/>
    <d v="2014-05-09T00:00:00"/>
    <s v="Standard Class"/>
    <s v="MK-18160"/>
    <s v="Mike Kennedy"/>
    <x v="0"/>
    <s v="United States"/>
    <x v="311"/>
    <x v="17"/>
    <n v="23602"/>
    <x v="0"/>
    <s v="OFF-ST-10003306"/>
    <x v="1"/>
    <x v="4"/>
    <s v="Letter Size Cart"/>
    <n v="571.44000000000005"/>
    <n v="4"/>
    <n v="0"/>
    <n v="165.71759999999995"/>
    <n v="0.28999999999999987"/>
  </r>
  <r>
    <n v="2469"/>
    <s v="CA-2014-128755"/>
    <x v="3"/>
    <x v="464"/>
    <d v="2014-05-09T00:00:00"/>
    <s v="Standard Class"/>
    <s v="MK-18160"/>
    <s v="Mike Kennedy"/>
    <x v="0"/>
    <s v="United States"/>
    <x v="311"/>
    <x v="17"/>
    <n v="23602"/>
    <x v="0"/>
    <s v="OFF-PA-10004983"/>
    <x v="1"/>
    <x v="10"/>
    <s v="Xerox 23"/>
    <n v="32.400000000000006"/>
    <n v="5"/>
    <n v="0"/>
    <n v="15.552000000000001"/>
    <n v="0.48"/>
  </r>
  <r>
    <n v="2470"/>
    <s v="CA-2014-128755"/>
    <x v="3"/>
    <x v="464"/>
    <d v="2014-05-09T00:00:00"/>
    <s v="Standard Class"/>
    <s v="MK-18160"/>
    <s v="Mike Kennedy"/>
    <x v="0"/>
    <s v="United States"/>
    <x v="311"/>
    <x v="17"/>
    <n v="23602"/>
    <x v="0"/>
    <s v="OFF-ST-10001291"/>
    <x v="1"/>
    <x v="4"/>
    <s v="Tenex Personal Self-Stacking Standard File Box, Black/Gray"/>
    <n v="16.91"/>
    <n v="1"/>
    <n v="0"/>
    <n v="4.5656999999999996"/>
    <n v="0.26999999999999996"/>
  </r>
  <r>
    <n v="2471"/>
    <s v="US-2013-135923"/>
    <x v="0"/>
    <x v="115"/>
    <d v="2013-01-28T00:00:00"/>
    <s v="Standard Class"/>
    <s v="CM-11935"/>
    <s v="Carlos Meador"/>
    <x v="0"/>
    <s v="United States"/>
    <x v="115"/>
    <x v="3"/>
    <n v="28314"/>
    <x v="0"/>
    <s v="FUR-FU-10002107"/>
    <x v="0"/>
    <x v="5"/>
    <s v="Eldon Pizzaz Desk Accessories"/>
    <n v="14.272"/>
    <n v="8"/>
    <n v="0.2"/>
    <n v="4.281600000000001"/>
    <n v="0.30000000000000004"/>
  </r>
  <r>
    <n v="2472"/>
    <s v="US-2013-135923"/>
    <x v="0"/>
    <x v="115"/>
    <d v="2013-01-28T00:00:00"/>
    <s v="Standard Class"/>
    <s v="CM-11935"/>
    <s v="Carlos Meador"/>
    <x v="0"/>
    <s v="United States"/>
    <x v="115"/>
    <x v="3"/>
    <n v="28314"/>
    <x v="0"/>
    <s v="FUR-BO-10002213"/>
    <x v="0"/>
    <x v="0"/>
    <s v="Sauder Forest Hills Library, Woodland Oak Finish"/>
    <n v="451.13599999999997"/>
    <n v="4"/>
    <n v="0.2"/>
    <n v="-67.670399999999972"/>
    <n v="-0.14999999999999994"/>
  </r>
  <r>
    <n v="2473"/>
    <s v="US-2013-135923"/>
    <x v="0"/>
    <x v="115"/>
    <d v="2013-01-28T00:00:00"/>
    <s v="Standard Class"/>
    <s v="CM-11935"/>
    <s v="Carlos Meador"/>
    <x v="0"/>
    <s v="United States"/>
    <x v="115"/>
    <x v="3"/>
    <n v="28314"/>
    <x v="0"/>
    <s v="OFF-AP-10000692"/>
    <x v="1"/>
    <x v="9"/>
    <s v="Fellowes Mighty 8 Compact Surge Protector"/>
    <n v="64.864000000000004"/>
    <n v="4"/>
    <n v="0.2"/>
    <n v="6.4864000000000033"/>
    <n v="0.10000000000000005"/>
  </r>
  <r>
    <n v="2474"/>
    <s v="CA-2013-114972"/>
    <x v="0"/>
    <x v="54"/>
    <d v="2013-11-07T00:00:00"/>
    <s v="First Class"/>
    <s v="PF-19225"/>
    <s v="Phillip Flathmann"/>
    <x v="0"/>
    <s v="United States"/>
    <x v="1"/>
    <x v="1"/>
    <n v="90032"/>
    <x v="1"/>
    <s v="FUR-CH-10001190"/>
    <x v="0"/>
    <x v="1"/>
    <s v="Global Deluxe High-Back Office Chair in Storm"/>
    <n v="217.58400000000003"/>
    <n v="2"/>
    <n v="0.2"/>
    <n v="-29.917800000000021"/>
    <n v="-0.13750000000000007"/>
  </r>
  <r>
    <n v="2475"/>
    <s v="CA-2013-114972"/>
    <x v="0"/>
    <x v="54"/>
    <d v="2013-11-07T00:00:00"/>
    <s v="First Class"/>
    <s v="PF-19225"/>
    <s v="Phillip Flathmann"/>
    <x v="0"/>
    <s v="United States"/>
    <x v="1"/>
    <x v="1"/>
    <n v="90032"/>
    <x v="1"/>
    <s v="TEC-AC-10000682"/>
    <x v="2"/>
    <x v="11"/>
    <s v="Kensington K72356US Mouse-in-a-Box USB Desktop Mouse"/>
    <n v="82.95"/>
    <n v="5"/>
    <n v="0"/>
    <n v="29.032499999999999"/>
    <n v="0.35"/>
  </r>
  <r>
    <n v="2476"/>
    <s v="CA-2013-114972"/>
    <x v="0"/>
    <x v="54"/>
    <d v="2013-11-07T00:00:00"/>
    <s v="First Class"/>
    <s v="PF-19225"/>
    <s v="Phillip Flathmann"/>
    <x v="0"/>
    <s v="United States"/>
    <x v="1"/>
    <x v="1"/>
    <n v="90032"/>
    <x v="1"/>
    <s v="OFF-LA-10004545"/>
    <x v="1"/>
    <x v="2"/>
    <s v="Avery 50"/>
    <n v="87.71"/>
    <n v="7"/>
    <n v="0"/>
    <n v="41.223699999999994"/>
    <n v="0.47"/>
  </r>
  <r>
    <n v="2477"/>
    <s v="CA-2013-114972"/>
    <x v="0"/>
    <x v="54"/>
    <d v="2013-11-07T00:00:00"/>
    <s v="First Class"/>
    <s v="PF-19225"/>
    <s v="Phillip Flathmann"/>
    <x v="0"/>
    <s v="United States"/>
    <x v="1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n v="0.39000000000000007"/>
  </r>
  <r>
    <n v="2478"/>
    <s v="CA-2014-102750"/>
    <x v="3"/>
    <x v="507"/>
    <d v="2014-09-09T00:00:00"/>
    <s v="Second Class"/>
    <s v="GM-14695"/>
    <s v="Greg Maxwell"/>
    <x v="1"/>
    <s v="United States"/>
    <x v="1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n v="-7.4999999999999997E-2"/>
  </r>
  <r>
    <n v="2479"/>
    <s v="CA-2011-145212"/>
    <x v="2"/>
    <x v="103"/>
    <d v="2011-09-19T00:00:00"/>
    <s v="Standard Class"/>
    <s v="DC-12850"/>
    <s v="Dan Campbell"/>
    <x v="0"/>
    <s v="United States"/>
    <x v="20"/>
    <x v="15"/>
    <n v="10011"/>
    <x v="3"/>
    <s v="OFF-AR-10002833"/>
    <x v="1"/>
    <x v="6"/>
    <s v="Newell 322"/>
    <n v="5.46"/>
    <n v="3"/>
    <n v="0"/>
    <n v="1.4742000000000002"/>
    <n v="0.27"/>
  </r>
  <r>
    <n v="2480"/>
    <s v="CA-2014-141992"/>
    <x v="3"/>
    <x v="249"/>
    <d v="2014-06-26T00:00:00"/>
    <s v="Standard Class"/>
    <s v="FO-14305"/>
    <s v="Frank Olsen"/>
    <x v="0"/>
    <s v="United States"/>
    <x v="61"/>
    <x v="5"/>
    <n v="75220"/>
    <x v="2"/>
    <s v="OFF-SU-10002557"/>
    <x v="1"/>
    <x v="14"/>
    <s v="Fiskars Spring-Action Scissors"/>
    <n v="11.184000000000001"/>
    <n v="1"/>
    <n v="0.2"/>
    <n v="0.83879999999999999"/>
    <n v="7.4999999999999997E-2"/>
  </r>
  <r>
    <n v="2481"/>
    <s v="CA-2014-141992"/>
    <x v="3"/>
    <x v="249"/>
    <d v="2014-06-26T00:00:00"/>
    <s v="Standard Class"/>
    <s v="FO-14305"/>
    <s v="Frank Olsen"/>
    <x v="0"/>
    <s v="United States"/>
    <x v="61"/>
    <x v="5"/>
    <n v="75220"/>
    <x v="2"/>
    <s v="OFF-ST-10003656"/>
    <x v="1"/>
    <x v="4"/>
    <s v="Safco Industrial Wire Shelving"/>
    <n v="153.584"/>
    <n v="2"/>
    <n v="0.2"/>
    <n v="-32.636600000000001"/>
    <n v="-0.21249999999999999"/>
  </r>
  <r>
    <n v="2482"/>
    <s v="CA-2014-147956"/>
    <x v="3"/>
    <x v="165"/>
    <d v="2015-01-01T00:00:00"/>
    <s v="Standard Class"/>
    <s v="AH-10210"/>
    <s v="Alan Hwang"/>
    <x v="0"/>
    <s v="United States"/>
    <x v="4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n v="0"/>
  </r>
  <r>
    <n v="2483"/>
    <s v="CA-2014-126067"/>
    <x v="3"/>
    <x v="735"/>
    <d v="2014-09-04T00:00:00"/>
    <s v="Standard Class"/>
    <s v="KN-16705"/>
    <s v="Kristina Nunn"/>
    <x v="2"/>
    <s v="United States"/>
    <x v="4"/>
    <x v="4"/>
    <n v="98105"/>
    <x v="1"/>
    <s v="TEC-PH-10000912"/>
    <x v="2"/>
    <x v="7"/>
    <s v="Anker 24W Portable Micro USB Car Charger"/>
    <n v="35.167999999999999"/>
    <n v="4"/>
    <n v="0.2"/>
    <n v="11.429599999999999"/>
    <n v="0.32499999999999996"/>
  </r>
  <r>
    <n v="2484"/>
    <s v="CA-2014-126067"/>
    <x v="3"/>
    <x v="735"/>
    <d v="2014-09-04T00:00:00"/>
    <s v="Standard Class"/>
    <s v="KN-16705"/>
    <s v="Kristina Nunn"/>
    <x v="2"/>
    <s v="United States"/>
    <x v="4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n v="0.22000000000000003"/>
  </r>
  <r>
    <n v="2485"/>
    <s v="CA-2014-126067"/>
    <x v="3"/>
    <x v="735"/>
    <d v="2014-09-04T00:00:00"/>
    <s v="Standard Class"/>
    <s v="KN-16705"/>
    <s v="Kristina Nunn"/>
    <x v="2"/>
    <s v="United States"/>
    <x v="4"/>
    <x v="4"/>
    <n v="98105"/>
    <x v="1"/>
    <s v="OFF-BI-10001658"/>
    <x v="1"/>
    <x v="8"/>
    <s v="GBC Standard Therm-A-Bind Covers"/>
    <n v="99.680000000000021"/>
    <n v="5"/>
    <n v="0.2"/>
    <n v="32.396000000000001"/>
    <n v="0.32499999999999996"/>
  </r>
  <r>
    <n v="2486"/>
    <s v="CA-2014-126067"/>
    <x v="3"/>
    <x v="735"/>
    <d v="2014-09-04T00:00:00"/>
    <s v="Standard Class"/>
    <s v="KN-16705"/>
    <s v="Kristina Nunn"/>
    <x v="2"/>
    <s v="United States"/>
    <x v="4"/>
    <x v="4"/>
    <n v="98105"/>
    <x v="1"/>
    <s v="OFF-AR-10003856"/>
    <x v="1"/>
    <x v="6"/>
    <s v="Newell 344"/>
    <n v="5.56"/>
    <n v="2"/>
    <n v="0"/>
    <n v="1.4455999999999998"/>
    <n v="0.25999999999999995"/>
  </r>
  <r>
    <n v="2487"/>
    <s v="CA-2012-104514"/>
    <x v="1"/>
    <x v="98"/>
    <d v="2012-01-04T00:00:00"/>
    <s v="Second Class"/>
    <s v="CB-12535"/>
    <s v="Claudia Bergmann"/>
    <x v="1"/>
    <s v="United States"/>
    <x v="46"/>
    <x v="13"/>
    <n v="19711"/>
    <x v="3"/>
    <s v="OFF-ST-10001837"/>
    <x v="1"/>
    <x v="4"/>
    <s v="SAFCO Mobile Desk Side File, Wire Frame"/>
    <n v="85.52"/>
    <n v="2"/>
    <n v="0"/>
    <n v="22.235199999999999"/>
    <n v="0.26"/>
  </r>
  <r>
    <n v="2488"/>
    <s v="CA-2012-104514"/>
    <x v="1"/>
    <x v="98"/>
    <d v="2012-01-04T00:00:00"/>
    <s v="Second Class"/>
    <s v="CB-12535"/>
    <s v="Claudia Bergmann"/>
    <x v="1"/>
    <s v="United States"/>
    <x v="46"/>
    <x v="13"/>
    <n v="19711"/>
    <x v="3"/>
    <s v="OFF-AR-10001473"/>
    <x v="1"/>
    <x v="6"/>
    <s v="Newell 313"/>
    <n v="9.84"/>
    <n v="3"/>
    <n v="0"/>
    <n v="2.6568000000000005"/>
    <n v="0.27000000000000007"/>
  </r>
  <r>
    <n v="2489"/>
    <s v="CA-2012-104514"/>
    <x v="1"/>
    <x v="98"/>
    <d v="2012-01-04T00:00:00"/>
    <s v="Second Class"/>
    <s v="CB-12535"/>
    <s v="Claudia Bergmann"/>
    <x v="1"/>
    <s v="United States"/>
    <x v="46"/>
    <x v="13"/>
    <n v="19711"/>
    <x v="3"/>
    <s v="OFF-PA-10004285"/>
    <x v="1"/>
    <x v="10"/>
    <s v="Xerox 1959"/>
    <n v="20.04"/>
    <n v="3"/>
    <n v="0"/>
    <n v="9.6191999999999993"/>
    <n v="0.48"/>
  </r>
  <r>
    <n v="2490"/>
    <s v="CA-2012-141040"/>
    <x v="1"/>
    <x v="330"/>
    <d v="2012-10-13T00:00:00"/>
    <s v="Second Class"/>
    <s v="TB-21250"/>
    <s v="Tim Brockman"/>
    <x v="0"/>
    <s v="United States"/>
    <x v="20"/>
    <x v="15"/>
    <n v="10024"/>
    <x v="3"/>
    <s v="TEC-PH-10001835"/>
    <x v="2"/>
    <x v="7"/>
    <s v="Jawbone JAMBOX Wireless Bluetooth Speaker"/>
    <n v="631.96"/>
    <n v="4"/>
    <n v="0"/>
    <n v="303.3408"/>
    <n v="0.48"/>
  </r>
  <r>
    <n v="2491"/>
    <s v="CA-2012-141040"/>
    <x v="1"/>
    <x v="330"/>
    <d v="2012-10-13T00:00:00"/>
    <s v="Second Class"/>
    <s v="TB-21250"/>
    <s v="Tim Brockman"/>
    <x v="0"/>
    <s v="United States"/>
    <x v="20"/>
    <x v="15"/>
    <n v="10024"/>
    <x v="3"/>
    <s v="OFF-PA-10002245"/>
    <x v="1"/>
    <x v="10"/>
    <s v="Xerox 1895"/>
    <n v="23.92"/>
    <n v="4"/>
    <n v="0"/>
    <n v="10.763999999999999"/>
    <n v="0.44999999999999996"/>
  </r>
  <r>
    <n v="2492"/>
    <s v="CA-2011-113579"/>
    <x v="2"/>
    <x v="736"/>
    <d v="2011-12-15T00:00:00"/>
    <s v="Second Class"/>
    <s v="KD-16345"/>
    <s v="Katherine Ducich"/>
    <x v="0"/>
    <s v="United States"/>
    <x v="1"/>
    <x v="1"/>
    <n v="90049"/>
    <x v="1"/>
    <s v="OFF-PA-10001457"/>
    <x v="1"/>
    <x v="10"/>
    <s v="White GlueTop Scratch Pads"/>
    <n v="90.24"/>
    <n v="6"/>
    <n v="0"/>
    <n v="41.51039999999999"/>
    <n v="0.45999999999999991"/>
  </r>
  <r>
    <n v="2493"/>
    <s v="CA-2011-144624"/>
    <x v="2"/>
    <x v="84"/>
    <d v="2011-11-23T00:00:00"/>
    <s v="Standard Class"/>
    <s v="JM-15865"/>
    <s v="John Murray"/>
    <x v="0"/>
    <s v="United States"/>
    <x v="312"/>
    <x v="15"/>
    <n v="14701"/>
    <x v="3"/>
    <s v="TEC-PH-10002885"/>
    <x v="2"/>
    <x v="7"/>
    <s v="Apple iPhone 5"/>
    <n v="4548.8100000000004"/>
    <n v="7"/>
    <n v="0"/>
    <n v="1228.1787000000004"/>
    <n v="0.27000000000000007"/>
  </r>
  <r>
    <n v="2494"/>
    <s v="CA-2013-146206"/>
    <x v="0"/>
    <x v="545"/>
    <d v="2013-09-15T00:00:00"/>
    <s v="Second Class"/>
    <s v="KT-16480"/>
    <s v="Kean Thornton"/>
    <x v="0"/>
    <s v="United States"/>
    <x v="12"/>
    <x v="5"/>
    <n v="77095"/>
    <x v="2"/>
    <s v="FUR-TA-10004086"/>
    <x v="0"/>
    <x v="3"/>
    <s v="KI Adjustable-Height Table"/>
    <n v="300.93"/>
    <n v="5"/>
    <n v="0.3"/>
    <n v="-34.39200000000001"/>
    <n v="-0.11428571428571431"/>
  </r>
  <r>
    <n v="2495"/>
    <s v="CA-2013-146206"/>
    <x v="0"/>
    <x v="545"/>
    <d v="2013-09-15T00:00:00"/>
    <s v="Second Class"/>
    <s v="KT-16480"/>
    <s v="Kean Thornton"/>
    <x v="0"/>
    <s v="United States"/>
    <x v="12"/>
    <x v="5"/>
    <n v="77095"/>
    <x v="2"/>
    <s v="TEC-PH-10000895"/>
    <x v="2"/>
    <x v="7"/>
    <s v="Polycom VVX 310 VoIP phone"/>
    <n v="719.96"/>
    <n v="5"/>
    <n v="0.2"/>
    <n v="53.997000000000043"/>
    <n v="7.5000000000000053E-2"/>
  </r>
  <r>
    <n v="2496"/>
    <s v="CA-2011-136644"/>
    <x v="2"/>
    <x v="737"/>
    <d v="2011-06-22T00:00:00"/>
    <s v="Standard Class"/>
    <s v="SC-20575"/>
    <s v="Sonia Cooley"/>
    <x v="0"/>
    <s v="United States"/>
    <x v="313"/>
    <x v="14"/>
    <n v="46544"/>
    <x v="2"/>
    <s v="FUR-CH-10000225"/>
    <x v="0"/>
    <x v="1"/>
    <s v="Global Geo Office Task Chair, Gray"/>
    <n v="647.84"/>
    <n v="8"/>
    <n v="0"/>
    <n v="32.391999999999939"/>
    <n v="4.9999999999999906E-2"/>
  </r>
  <r>
    <n v="2497"/>
    <s v="CA-2012-122371"/>
    <x v="1"/>
    <x v="120"/>
    <d v="2012-10-01T00:00:00"/>
    <s v="Standard Class"/>
    <s v="BS-11800"/>
    <s v="Bryan Spruell"/>
    <x v="2"/>
    <s v="United States"/>
    <x v="70"/>
    <x v="1"/>
    <n v="92037"/>
    <x v="1"/>
    <s v="OFF-ST-10002370"/>
    <x v="1"/>
    <x v="4"/>
    <s v="Sortfiler Multipurpose Personal File Organizer, Black"/>
    <n v="64.17"/>
    <n v="3"/>
    <n v="0"/>
    <n v="18.609299999999998"/>
    <n v="0.28999999999999998"/>
  </r>
  <r>
    <n v="2498"/>
    <s v="CA-2012-122371"/>
    <x v="1"/>
    <x v="120"/>
    <d v="2012-10-01T00:00:00"/>
    <s v="Standard Class"/>
    <s v="BS-11800"/>
    <s v="Bryan Spruell"/>
    <x v="2"/>
    <s v="United States"/>
    <x v="70"/>
    <x v="1"/>
    <n v="92037"/>
    <x v="1"/>
    <s v="OFF-EN-10000056"/>
    <x v="1"/>
    <x v="12"/>
    <s v="Cameo Buff Policy Envelopes"/>
    <n v="124.46"/>
    <n v="2"/>
    <n v="0"/>
    <n v="58.496199999999988"/>
    <n v="0.46999999999999992"/>
  </r>
  <r>
    <n v="2499"/>
    <s v="CA-2013-126935"/>
    <x v="0"/>
    <x v="288"/>
    <d v="2013-05-25T00:00:00"/>
    <s v="Standard Class"/>
    <s v="BT-11395"/>
    <s v="Bill Tyler"/>
    <x v="1"/>
    <s v="United States"/>
    <x v="8"/>
    <x v="1"/>
    <n v="94109"/>
    <x v="1"/>
    <s v="OFF-BI-10004817"/>
    <x v="1"/>
    <x v="8"/>
    <s v="GBC Personal VeloBind Strips"/>
    <n v="9.5840000000000014"/>
    <n v="1"/>
    <n v="0.2"/>
    <n v="3.3543999999999996"/>
    <n v="0.34999999999999992"/>
  </r>
  <r>
    <n v="2500"/>
    <s v="US-2014-133781"/>
    <x v="3"/>
    <x v="738"/>
    <d v="2014-06-24T00:00:00"/>
    <s v="First Class"/>
    <s v="DC-12850"/>
    <s v="Dan Campbell"/>
    <x v="0"/>
    <s v="United States"/>
    <x v="100"/>
    <x v="2"/>
    <n v="33178"/>
    <x v="0"/>
    <s v="OFF-EN-10004483"/>
    <x v="1"/>
    <x v="12"/>
    <s v="#10 White Business Envelopes,4 1/8 x 9 1/2"/>
    <n v="37.608000000000004"/>
    <n v="3"/>
    <n v="0.2"/>
    <n v="12.692699999999995"/>
    <n v="0.33749999999999986"/>
  </r>
  <r>
    <n v="2501"/>
    <s v="CA-2014-131618"/>
    <x v="3"/>
    <x v="46"/>
    <d v="2014-06-21T00:00:00"/>
    <s v="First Class"/>
    <s v="LS-17200"/>
    <s v="Luke Schmidt"/>
    <x v="1"/>
    <s v="United States"/>
    <x v="242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n v="0.36249999999999993"/>
  </r>
  <r>
    <n v="2502"/>
    <s v="CA-2014-131618"/>
    <x v="3"/>
    <x v="46"/>
    <d v="2014-06-21T00:00:00"/>
    <s v="First Class"/>
    <s v="LS-17200"/>
    <s v="Luke Schmidt"/>
    <x v="1"/>
    <s v="United States"/>
    <x v="242"/>
    <x v="10"/>
    <n v="60076"/>
    <x v="2"/>
    <s v="OFF-BI-10000546"/>
    <x v="1"/>
    <x v="8"/>
    <s v="Avery Durable Binders"/>
    <n v="2.3039999999999994"/>
    <n v="4"/>
    <n v="0.8"/>
    <n v="-3.5711999999999993"/>
    <n v="-1.55"/>
  </r>
  <r>
    <n v="2503"/>
    <s v="CA-2014-131618"/>
    <x v="3"/>
    <x v="46"/>
    <d v="2014-06-21T00:00:00"/>
    <s v="First Class"/>
    <s v="LS-17200"/>
    <s v="Luke Schmidt"/>
    <x v="1"/>
    <s v="United States"/>
    <x v="242"/>
    <x v="10"/>
    <n v="60076"/>
    <x v="2"/>
    <s v="OFF-BI-10001294"/>
    <x v="1"/>
    <x v="8"/>
    <s v="Fellowes Binding Cases"/>
    <n v="9.3599999999999977"/>
    <n v="4"/>
    <n v="0.8"/>
    <n v="-16.380000000000003"/>
    <n v="-1.7500000000000007"/>
  </r>
  <r>
    <n v="2504"/>
    <s v="CA-2013-149482"/>
    <x v="0"/>
    <x v="696"/>
    <d v="2013-11-20T00:00:00"/>
    <s v="Standard Class"/>
    <s v="RR-19315"/>
    <s v="Ralph Ritter"/>
    <x v="0"/>
    <s v="United States"/>
    <x v="8"/>
    <x v="1"/>
    <n v="94110"/>
    <x v="1"/>
    <s v="OFF-LA-10000248"/>
    <x v="1"/>
    <x v="2"/>
    <s v="Avery 52"/>
    <n v="7.38"/>
    <n v="2"/>
    <n v="0"/>
    <n v="3.4685999999999999"/>
    <n v="0.47"/>
  </r>
  <r>
    <n v="2505"/>
    <s v="CA-2011-143917"/>
    <x v="2"/>
    <x v="739"/>
    <d v="2011-07-27T00:00:00"/>
    <s v="Second Class"/>
    <s v="KL-16645"/>
    <s v="Ken Lonsdale"/>
    <x v="0"/>
    <s v="United States"/>
    <x v="8"/>
    <x v="1"/>
    <n v="94122"/>
    <x v="1"/>
    <s v="OFF-ST-10001228"/>
    <x v="1"/>
    <x v="4"/>
    <s v="Fellowes Personal Hanging Folder Files, Navy"/>
    <n v="53.72"/>
    <n v="4"/>
    <n v="0"/>
    <n v="15.041600000000003"/>
    <n v="0.28000000000000003"/>
  </r>
  <r>
    <n v="2506"/>
    <s v="CA-2011-143917"/>
    <x v="2"/>
    <x v="739"/>
    <d v="2011-07-27T00:00:00"/>
    <s v="Second Class"/>
    <s v="KL-16645"/>
    <s v="Ken Lonsdale"/>
    <x v="0"/>
    <s v="United States"/>
    <x v="8"/>
    <x v="1"/>
    <n v="94122"/>
    <x v="1"/>
    <s v="OFF-SU-10000151"/>
    <x v="1"/>
    <x v="14"/>
    <s v="High Speed Automatic Electric Letter Opener"/>
    <n v="8187.65"/>
    <n v="5"/>
    <n v="0"/>
    <n v="327.50599999999963"/>
    <n v="3.9999999999999959E-2"/>
  </r>
  <r>
    <n v="2507"/>
    <s v="CA-2011-143917"/>
    <x v="2"/>
    <x v="739"/>
    <d v="2011-07-27T00:00:00"/>
    <s v="Second Class"/>
    <s v="KL-16645"/>
    <s v="Ken Lonsdale"/>
    <x v="0"/>
    <s v="United States"/>
    <x v="8"/>
    <x v="1"/>
    <n v="94122"/>
    <x v="1"/>
    <s v="FUR-FU-10004351"/>
    <x v="0"/>
    <x v="5"/>
    <s v="Staples"/>
    <n v="77.92"/>
    <n v="8"/>
    <n v="0"/>
    <n v="34.284800000000004"/>
    <n v="0.44000000000000006"/>
  </r>
  <r>
    <n v="2508"/>
    <s v="CA-2012-120397"/>
    <x v="1"/>
    <x v="740"/>
    <d v="2012-07-02T00:00:00"/>
    <s v="Same Day"/>
    <s v="RB-19435"/>
    <s v="Richard Bierner"/>
    <x v="0"/>
    <s v="United States"/>
    <x v="12"/>
    <x v="5"/>
    <n v="77070"/>
    <x v="2"/>
    <s v="OFF-AP-10001293"/>
    <x v="1"/>
    <x v="9"/>
    <s v="Belkin 8 Outlet Surge Protector"/>
    <n v="32.783999999999992"/>
    <n v="4"/>
    <n v="0.8"/>
    <n v="-85.238399999999999"/>
    <n v="-2.6000000000000005"/>
  </r>
  <r>
    <n v="2509"/>
    <s v="CA-2014-163902"/>
    <x v="3"/>
    <x v="580"/>
    <d v="2014-03-09T00:00:00"/>
    <s v="Standard Class"/>
    <s v="MY-17380"/>
    <s v="Maribeth Yedwab"/>
    <x v="1"/>
    <s v="United States"/>
    <x v="1"/>
    <x v="1"/>
    <n v="90045"/>
    <x v="1"/>
    <s v="TEC-PH-10000675"/>
    <x v="2"/>
    <x v="7"/>
    <s v="Panasonic KX TS3282B Corded phone"/>
    <n v="196.77600000000001"/>
    <n v="3"/>
    <n v="0.2"/>
    <n v="14.758199999999995"/>
    <n v="7.4999999999999969E-2"/>
  </r>
  <r>
    <n v="2510"/>
    <s v="CA-2014-163902"/>
    <x v="3"/>
    <x v="580"/>
    <d v="2014-03-09T00:00:00"/>
    <s v="Standard Class"/>
    <s v="MY-17380"/>
    <s v="Maribeth Yedwab"/>
    <x v="1"/>
    <s v="United States"/>
    <x v="1"/>
    <x v="1"/>
    <n v="90045"/>
    <x v="1"/>
    <s v="TEC-AC-10000580"/>
    <x v="2"/>
    <x v="11"/>
    <s v="Logitech G13 Programmable Gameboard with LCD Display"/>
    <n v="479.93999999999994"/>
    <n v="6"/>
    <n v="0"/>
    <n v="52.79340000000002"/>
    <n v="0.11000000000000006"/>
  </r>
  <r>
    <n v="2511"/>
    <s v="CA-2013-136812"/>
    <x v="0"/>
    <x v="741"/>
    <d v="2013-11-24T00:00:00"/>
    <s v="Standard Class"/>
    <s v="AW-10930"/>
    <s v="Arthur Wiediger"/>
    <x v="2"/>
    <s v="United States"/>
    <x v="268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n v="4.9999999999999961E-2"/>
  </r>
  <r>
    <n v="2512"/>
    <s v="CA-2012-102722"/>
    <x v="1"/>
    <x v="24"/>
    <d v="2012-04-19T00:00:00"/>
    <s v="First Class"/>
    <s v="KW-16570"/>
    <s v="Kelly Williams"/>
    <x v="0"/>
    <s v="United States"/>
    <x v="53"/>
    <x v="28"/>
    <n v="71203"/>
    <x v="0"/>
    <s v="TEC-AC-10003116"/>
    <x v="2"/>
    <x v="11"/>
    <s v="Memorex Froggy Flash Drive 8 GB"/>
    <n v="106.5"/>
    <n v="6"/>
    <n v="0"/>
    <n v="41.534999999999997"/>
    <n v="0.38999999999999996"/>
  </r>
  <r>
    <n v="2513"/>
    <s v="CA-2014-155089"/>
    <x v="3"/>
    <x v="574"/>
    <d v="2014-12-07T00:00:00"/>
    <s v="Standard Class"/>
    <s v="DB-12910"/>
    <s v="Daniel Byrd"/>
    <x v="2"/>
    <s v="United States"/>
    <x v="67"/>
    <x v="2"/>
    <n v="33614"/>
    <x v="0"/>
    <s v="OFF-BI-10002429"/>
    <x v="1"/>
    <x v="8"/>
    <s v="Premier Elliptical Ring Binder, Black"/>
    <n v="45.660000000000011"/>
    <n v="5"/>
    <n v="0.7"/>
    <n v="-33.483999999999995"/>
    <n v="-0.73333333333333306"/>
  </r>
  <r>
    <n v="2514"/>
    <s v="CA-2013-124506"/>
    <x v="0"/>
    <x v="583"/>
    <d v="2013-11-18T00:00:00"/>
    <s v="Standard Class"/>
    <s v="BB-11545"/>
    <s v="Brenda Bowman"/>
    <x v="1"/>
    <s v="United States"/>
    <x v="22"/>
    <x v="10"/>
    <n v="60623"/>
    <x v="2"/>
    <s v="TEC-AC-10003280"/>
    <x v="2"/>
    <x v="11"/>
    <s v="Belkin F8E887 USB Wired Ergonomic Keyboard"/>
    <n v="95.968000000000004"/>
    <n v="4"/>
    <n v="0.2"/>
    <n v="1.1995999999999931"/>
    <n v="1.2499999999999928E-2"/>
  </r>
  <r>
    <n v="2515"/>
    <s v="CA-2013-124506"/>
    <x v="0"/>
    <x v="583"/>
    <d v="2013-11-18T00:00:00"/>
    <s v="Standard Class"/>
    <s v="BB-11545"/>
    <s v="Brenda Bowman"/>
    <x v="1"/>
    <s v="United States"/>
    <x v="22"/>
    <x v="10"/>
    <n v="60623"/>
    <x v="2"/>
    <s v="FUR-CH-10004540"/>
    <x v="0"/>
    <x v="1"/>
    <s v="Global Chrome Stack Chair"/>
    <n v="47.991999999999997"/>
    <n v="2"/>
    <n v="0.3"/>
    <n v="-2.0567999999999991"/>
    <n v="-4.2857142857142844E-2"/>
  </r>
  <r>
    <n v="2516"/>
    <s v="CA-2011-106572"/>
    <x v="2"/>
    <x v="742"/>
    <d v="2011-09-10T00:00:00"/>
    <s v="Standard Class"/>
    <s v="NP-18700"/>
    <s v="Nora Preis"/>
    <x v="0"/>
    <s v="United States"/>
    <x v="256"/>
    <x v="24"/>
    <n v="43402"/>
    <x v="3"/>
    <s v="OFF-ST-10000585"/>
    <x v="1"/>
    <x v="4"/>
    <s v="Economy Rollaway Files"/>
    <n v="264.32"/>
    <n v="2"/>
    <n v="0.2"/>
    <n v="19.823999999999998"/>
    <n v="7.4999999999999997E-2"/>
  </r>
  <r>
    <n v="2517"/>
    <s v="CA-2011-128888"/>
    <x v="2"/>
    <x v="647"/>
    <d v="2011-11-22T00:00:00"/>
    <s v="Standard Class"/>
    <s v="PB-19105"/>
    <s v="Peter Bühler"/>
    <x v="0"/>
    <s v="United States"/>
    <x v="12"/>
    <x v="5"/>
    <n v="77095"/>
    <x v="2"/>
    <s v="OFF-EN-10003001"/>
    <x v="1"/>
    <x v="12"/>
    <s v="Ames Color-File Green Diamond Border X-ray Mailers"/>
    <n v="604.65600000000006"/>
    <n v="9"/>
    <n v="0.2"/>
    <n v="204.07139999999995"/>
    <n v="0.33749999999999991"/>
  </r>
  <r>
    <n v="2518"/>
    <s v="CA-2014-123134"/>
    <x v="3"/>
    <x v="743"/>
    <d v="2014-05-08T00:00:00"/>
    <s v="Standard Class"/>
    <s v="DW-13585"/>
    <s v="Dorothy Wardle"/>
    <x v="1"/>
    <s v="United States"/>
    <x v="58"/>
    <x v="30"/>
    <n v="7090"/>
    <x v="3"/>
    <s v="FUR-FU-10003975"/>
    <x v="0"/>
    <x v="5"/>
    <s v="Eldon Advantage Chair Mats for Low to Medium Pile Carpets"/>
    <n v="129.93"/>
    <n v="3"/>
    <n v="0"/>
    <n v="12.992999999999988"/>
    <n v="9.9999999999999908E-2"/>
  </r>
  <r>
    <n v="2519"/>
    <s v="CA-2013-124352"/>
    <x v="0"/>
    <x v="680"/>
    <d v="2013-10-22T00:00:00"/>
    <s v="Standard Class"/>
    <s v="CD-12790"/>
    <s v="Cynthia Delaney"/>
    <x v="2"/>
    <s v="United States"/>
    <x v="268"/>
    <x v="26"/>
    <n v="73120"/>
    <x v="2"/>
    <s v="OFF-LA-10004559"/>
    <x v="1"/>
    <x v="2"/>
    <s v="Avery 49"/>
    <n v="20.16"/>
    <n v="7"/>
    <n v="0"/>
    <n v="9.8783999999999992"/>
    <n v="0.48999999999999994"/>
  </r>
  <r>
    <n v="2520"/>
    <s v="CA-2013-124352"/>
    <x v="0"/>
    <x v="680"/>
    <d v="2013-10-22T00:00:00"/>
    <s v="Standard Class"/>
    <s v="CD-12790"/>
    <s v="Cynthia Delaney"/>
    <x v="2"/>
    <s v="United States"/>
    <x v="268"/>
    <x v="26"/>
    <n v="73120"/>
    <x v="2"/>
    <s v="OFF-LA-10003223"/>
    <x v="1"/>
    <x v="2"/>
    <s v="Avery 508"/>
    <n v="29.46"/>
    <n v="6"/>
    <n v="0"/>
    <n v="14.4354"/>
    <n v="0.49"/>
  </r>
  <r>
    <n v="2521"/>
    <s v="CA-2013-124352"/>
    <x v="0"/>
    <x v="680"/>
    <d v="2013-10-22T00:00:00"/>
    <s v="Standard Class"/>
    <s v="CD-12790"/>
    <s v="Cynthia Delaney"/>
    <x v="2"/>
    <s v="United States"/>
    <x v="268"/>
    <x v="26"/>
    <n v="73120"/>
    <x v="2"/>
    <s v="OFF-AP-10002651"/>
    <x v="1"/>
    <x v="9"/>
    <s v="Hoover Upright Vacuum With Dirt Cup"/>
    <n v="868.58999999999992"/>
    <n v="3"/>
    <n v="0"/>
    <n v="251.89109999999988"/>
    <n v="0.28999999999999987"/>
  </r>
  <r>
    <n v="2522"/>
    <s v="CA-2013-124352"/>
    <x v="0"/>
    <x v="680"/>
    <d v="2013-10-22T00:00:00"/>
    <s v="Standard Class"/>
    <s v="CD-12790"/>
    <s v="Cynthia Delaney"/>
    <x v="2"/>
    <s v="United States"/>
    <x v="268"/>
    <x v="26"/>
    <n v="73120"/>
    <x v="2"/>
    <s v="OFF-PA-10003177"/>
    <x v="1"/>
    <x v="10"/>
    <s v="Xerox 1999"/>
    <n v="12.96"/>
    <n v="2"/>
    <n v="0"/>
    <n v="6.2208000000000006"/>
    <n v="0.48000000000000004"/>
  </r>
  <r>
    <n v="2523"/>
    <s v="CA-2013-124352"/>
    <x v="0"/>
    <x v="680"/>
    <d v="2013-10-22T00:00:00"/>
    <s v="Standard Class"/>
    <s v="CD-12790"/>
    <s v="Cynthia Delaney"/>
    <x v="2"/>
    <s v="United States"/>
    <x v="268"/>
    <x v="26"/>
    <n v="73120"/>
    <x v="2"/>
    <s v="TEC-PH-10003442"/>
    <x v="2"/>
    <x v="7"/>
    <s v="Samsung Replacement EH64AVFWE Premium Headset"/>
    <n v="5.5"/>
    <n v="1"/>
    <n v="0"/>
    <n v="1.375"/>
    <n v="0.25"/>
  </r>
  <r>
    <n v="2524"/>
    <s v="CA-2013-124352"/>
    <x v="0"/>
    <x v="680"/>
    <d v="2013-10-22T00:00:00"/>
    <s v="Standard Class"/>
    <s v="CD-12790"/>
    <s v="Cynthia Delaney"/>
    <x v="2"/>
    <s v="United States"/>
    <x v="268"/>
    <x v="26"/>
    <n v="73120"/>
    <x v="2"/>
    <s v="OFF-BI-10000977"/>
    <x v="1"/>
    <x v="8"/>
    <s v="Ibico Plastic Spiral Binding Combs"/>
    <n v="121.6"/>
    <n v="4"/>
    <n v="0"/>
    <n v="55.935999999999993"/>
    <n v="0.45999999999999996"/>
  </r>
  <r>
    <n v="2525"/>
    <s v="CA-2012-124541"/>
    <x v="1"/>
    <x v="744"/>
    <d v="2012-04-10T00:00:00"/>
    <s v="Standard Class"/>
    <s v="TT-21220"/>
    <s v="Thomas Thornton"/>
    <x v="0"/>
    <s v="United States"/>
    <x v="12"/>
    <x v="5"/>
    <n v="77041"/>
    <x v="2"/>
    <s v="OFF-AR-10004078"/>
    <x v="1"/>
    <x v="6"/>
    <s v="Newell 312"/>
    <n v="42.047999999999995"/>
    <n v="9"/>
    <n v="0.2"/>
    <n v="5.2559999999999985"/>
    <n v="0.12499999999999997"/>
  </r>
  <r>
    <n v="2526"/>
    <s v="CA-2012-124541"/>
    <x v="1"/>
    <x v="744"/>
    <d v="2012-04-10T00:00:00"/>
    <s v="Standard Class"/>
    <s v="TT-21220"/>
    <s v="Thomas Thornton"/>
    <x v="0"/>
    <s v="United States"/>
    <x v="12"/>
    <x v="5"/>
    <n v="77041"/>
    <x v="2"/>
    <s v="TEC-AC-10002550"/>
    <x v="2"/>
    <x v="11"/>
    <s v="Maxell 4.7GB DVD-RW 3/Pack"/>
    <n v="25.488"/>
    <n v="2"/>
    <n v="0.2"/>
    <n v="4.4603999999999999"/>
    <n v="0.17499999999999999"/>
  </r>
  <r>
    <n v="2527"/>
    <s v="CA-2012-124541"/>
    <x v="1"/>
    <x v="744"/>
    <d v="2012-04-10T00:00:00"/>
    <s v="Standard Class"/>
    <s v="TT-21220"/>
    <s v="Thomas Thornton"/>
    <x v="0"/>
    <s v="United States"/>
    <x v="12"/>
    <x v="5"/>
    <n v="77041"/>
    <x v="2"/>
    <s v="OFF-BI-10004965"/>
    <x v="1"/>
    <x v="8"/>
    <s v="Ibico Covers for Plastic or Wire Binding Elements"/>
    <n v="6.8999999999999986"/>
    <n v="3"/>
    <n v="0.8"/>
    <n v="-12.075000000000003"/>
    <n v="-1.7500000000000007"/>
  </r>
  <r>
    <n v="2528"/>
    <s v="CA-2012-124541"/>
    <x v="1"/>
    <x v="744"/>
    <d v="2012-04-10T00:00:00"/>
    <s v="Standard Class"/>
    <s v="TT-21220"/>
    <s v="Thomas Thornton"/>
    <x v="0"/>
    <s v="United States"/>
    <x v="12"/>
    <x v="5"/>
    <n v="77041"/>
    <x v="2"/>
    <s v="OFF-BI-10004209"/>
    <x v="1"/>
    <x v="8"/>
    <s v="Fellowes Twister Kit, Gray/Clear, 3/pkg"/>
    <n v="9.6479999999999961"/>
    <n v="6"/>
    <n v="0.8"/>
    <n v="-16.884"/>
    <n v="-1.7500000000000007"/>
  </r>
  <r>
    <n v="2529"/>
    <s v="CA-2012-124541"/>
    <x v="1"/>
    <x v="744"/>
    <d v="2012-04-10T00:00:00"/>
    <s v="Standard Class"/>
    <s v="TT-21220"/>
    <s v="Thomas Thornton"/>
    <x v="0"/>
    <s v="United States"/>
    <x v="12"/>
    <x v="5"/>
    <n v="77041"/>
    <x v="2"/>
    <s v="OFF-PA-10001526"/>
    <x v="1"/>
    <x v="10"/>
    <s v="Xerox 1949"/>
    <n v="7.9680000000000009"/>
    <n v="2"/>
    <n v="0.2"/>
    <n v="2.8884000000000007"/>
    <n v="0.36250000000000004"/>
  </r>
  <r>
    <n v="2530"/>
    <s v="CA-2011-108707"/>
    <x v="2"/>
    <x v="745"/>
    <d v="2011-10-29T00:00:00"/>
    <s v="Standard Class"/>
    <s v="DB-12910"/>
    <s v="Daniel Byrd"/>
    <x v="2"/>
    <s v="United States"/>
    <x v="2"/>
    <x v="2"/>
    <n v="33311"/>
    <x v="0"/>
    <s v="OFF-PA-10000788"/>
    <x v="1"/>
    <x v="10"/>
    <s v="Xerox 210"/>
    <n v="10.368000000000002"/>
    <n v="2"/>
    <n v="0.2"/>
    <n v="3.6288"/>
    <n v="0.34999999999999992"/>
  </r>
  <r>
    <n v="2531"/>
    <s v="CA-2011-111500"/>
    <x v="2"/>
    <x v="654"/>
    <d v="2011-08-21T00:00:00"/>
    <s v="Standard Class"/>
    <s v="DJ-13510"/>
    <s v="Don Jones"/>
    <x v="1"/>
    <s v="United States"/>
    <x v="290"/>
    <x v="36"/>
    <n v="72209"/>
    <x v="0"/>
    <s v="OFF-PA-10000595"/>
    <x v="1"/>
    <x v="10"/>
    <s v="Xerox 1929"/>
    <n v="114.2"/>
    <n v="5"/>
    <n v="0"/>
    <n v="52.531999999999996"/>
    <n v="0.45999999999999996"/>
  </r>
  <r>
    <n v="2532"/>
    <s v="CA-2011-111500"/>
    <x v="2"/>
    <x v="654"/>
    <d v="2011-08-21T00:00:00"/>
    <s v="Standard Class"/>
    <s v="DJ-13510"/>
    <s v="Don Jones"/>
    <x v="1"/>
    <s v="United States"/>
    <x v="290"/>
    <x v="36"/>
    <n v="72209"/>
    <x v="0"/>
    <s v="OFF-BI-10000829"/>
    <x v="1"/>
    <x v="8"/>
    <s v="Avery Non-Stick Binders"/>
    <n v="17.96"/>
    <n v="4"/>
    <n v="0"/>
    <n v="8.2615999999999996"/>
    <n v="0.45999999999999996"/>
  </r>
  <r>
    <n v="2533"/>
    <s v="CA-2011-111500"/>
    <x v="2"/>
    <x v="654"/>
    <d v="2011-08-21T00:00:00"/>
    <s v="Standard Class"/>
    <s v="DJ-13510"/>
    <s v="Don Jones"/>
    <x v="1"/>
    <s v="United States"/>
    <x v="290"/>
    <x v="36"/>
    <n v="72209"/>
    <x v="0"/>
    <s v="OFF-FA-10002676"/>
    <x v="1"/>
    <x v="13"/>
    <s v="Colored Push Pins"/>
    <n v="12.67"/>
    <n v="7"/>
    <n v="0"/>
    <n v="4.5611999999999995"/>
    <n v="0.36"/>
  </r>
  <r>
    <n v="2534"/>
    <s v="CA-2011-111500"/>
    <x v="2"/>
    <x v="654"/>
    <d v="2011-08-21T00:00:00"/>
    <s v="Standard Class"/>
    <s v="DJ-13510"/>
    <s v="Don Jones"/>
    <x v="1"/>
    <s v="United States"/>
    <x v="290"/>
    <x v="36"/>
    <n v="72209"/>
    <x v="0"/>
    <s v="TEC-AC-10000844"/>
    <x v="2"/>
    <x v="11"/>
    <s v="Logitech Gaming G510s - Keyboard"/>
    <n v="339.96"/>
    <n v="4"/>
    <n v="0"/>
    <n v="122.38559999999998"/>
    <n v="0.36"/>
  </r>
  <r>
    <n v="2535"/>
    <s v="US-2014-117723"/>
    <x v="3"/>
    <x v="733"/>
    <d v="2014-08-19T00:00:00"/>
    <s v="Second Class"/>
    <s v="DL-13495"/>
    <s v="Dionis Lloyd"/>
    <x v="1"/>
    <s v="United States"/>
    <x v="10"/>
    <x v="9"/>
    <n v="19120"/>
    <x v="3"/>
    <s v="OFF-ST-10004459"/>
    <x v="1"/>
    <x v="4"/>
    <s v="Tennsco Single-Tier Lockers"/>
    <n v="1801.6320000000001"/>
    <n v="6"/>
    <n v="0.2"/>
    <n v="-337.80600000000004"/>
    <n v="-0.18750000000000003"/>
  </r>
  <r>
    <n v="2536"/>
    <s v="CA-2012-143238"/>
    <x v="1"/>
    <x v="684"/>
    <d v="2012-09-08T00:00:00"/>
    <s v="First Class"/>
    <s v="LO-17170"/>
    <s v="Lori Olson"/>
    <x v="1"/>
    <s v="United States"/>
    <x v="314"/>
    <x v="1"/>
    <n v="92253"/>
    <x v="1"/>
    <s v="TEC-AC-10003499"/>
    <x v="2"/>
    <x v="11"/>
    <s v="Memorex Mini Travel Drive 8 GB USB 2.0 Flash Drive"/>
    <n v="46.32"/>
    <n v="4"/>
    <n v="0"/>
    <n v="18.064800000000002"/>
    <n v="0.39"/>
  </r>
  <r>
    <n v="2537"/>
    <s v="CA-2012-168746"/>
    <x v="1"/>
    <x v="746"/>
    <d v="2012-01-29T00:00:00"/>
    <s v="Second Class"/>
    <s v="SV-20365"/>
    <s v="Seth Vernon"/>
    <x v="0"/>
    <s v="United States"/>
    <x v="138"/>
    <x v="24"/>
    <n v="44105"/>
    <x v="3"/>
    <s v="FUR-CH-10000513"/>
    <x v="0"/>
    <x v="1"/>
    <s v="High-Back Leather Manager's Chair"/>
    <n v="181.98599999999999"/>
    <n v="2"/>
    <n v="0.3"/>
    <n v="-54.595799999999997"/>
    <n v="-0.3"/>
  </r>
  <r>
    <n v="2538"/>
    <s v="CA-2012-168746"/>
    <x v="1"/>
    <x v="746"/>
    <d v="2012-01-29T00:00:00"/>
    <s v="Second Class"/>
    <s v="SV-20365"/>
    <s v="Seth Vernon"/>
    <x v="0"/>
    <s v="United States"/>
    <x v="138"/>
    <x v="24"/>
    <n v="44105"/>
    <x v="3"/>
    <s v="TEC-PH-10000895"/>
    <x v="2"/>
    <x v="7"/>
    <s v="Polycom VVX 310 VoIP phone"/>
    <n v="431.976"/>
    <n v="4"/>
    <n v="0.4"/>
    <n v="-100.7944"/>
    <n v="-0.23333333333333334"/>
  </r>
  <r>
    <n v="2539"/>
    <s v="CA-2012-168746"/>
    <x v="1"/>
    <x v="746"/>
    <d v="2012-01-29T00:00:00"/>
    <s v="Second Class"/>
    <s v="SV-20365"/>
    <s v="Seth Vernon"/>
    <x v="0"/>
    <s v="United States"/>
    <x v="138"/>
    <x v="24"/>
    <n v="44105"/>
    <x v="3"/>
    <s v="TEC-PH-10002555"/>
    <x v="2"/>
    <x v="7"/>
    <s v="Nortel Meridian M5316 Digital phone"/>
    <n v="155.36999999999998"/>
    <n v="1"/>
    <n v="0.4"/>
    <n v="-36.253"/>
    <n v="-0.23333333333333336"/>
  </r>
  <r>
    <n v="2540"/>
    <s v="CA-2012-113404"/>
    <x v="1"/>
    <x v="747"/>
    <d v="2012-07-16T00:00:00"/>
    <s v="Same Day"/>
    <s v="EM-13810"/>
    <s v="Eleni McCrary"/>
    <x v="1"/>
    <s v="United States"/>
    <x v="8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n v="-0.16250000000000014"/>
  </r>
  <r>
    <n v="2541"/>
    <s v="CA-2012-113404"/>
    <x v="1"/>
    <x v="747"/>
    <d v="2012-07-16T00:00:00"/>
    <s v="Same Day"/>
    <s v="EM-13810"/>
    <s v="Eleni McCrary"/>
    <x v="1"/>
    <s v="United States"/>
    <x v="8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n v="0.11249999999999995"/>
  </r>
  <r>
    <n v="2542"/>
    <s v="CA-2013-144792"/>
    <x v="0"/>
    <x v="567"/>
    <d v="2013-05-05T00:00:00"/>
    <s v="Standard Class"/>
    <s v="KD-16615"/>
    <s v="Ken Dana"/>
    <x v="1"/>
    <s v="United States"/>
    <x v="48"/>
    <x v="16"/>
    <n v="85254"/>
    <x v="1"/>
    <s v="FUR-FU-10002759"/>
    <x v="0"/>
    <x v="5"/>
    <s v="12-1/2 Diameter Round Wall Clock"/>
    <n v="111.88800000000001"/>
    <n v="7"/>
    <n v="0.2"/>
    <n v="22.377600000000001"/>
    <n v="0.2"/>
  </r>
  <r>
    <n v="2543"/>
    <s v="CA-2011-164385"/>
    <x v="2"/>
    <x v="467"/>
    <d v="2011-10-01T00:00:00"/>
    <s v="Second Class"/>
    <s v="NB-18580"/>
    <s v="Nicole Brennan"/>
    <x v="1"/>
    <s v="United States"/>
    <x v="10"/>
    <x v="9"/>
    <n v="19134"/>
    <x v="3"/>
    <s v="OFF-AP-10002191"/>
    <x v="1"/>
    <x v="9"/>
    <s v="Belkin 8 Outlet SurgeMaster II Gold Surge Protector"/>
    <n v="143.952"/>
    <n v="3"/>
    <n v="0.2"/>
    <n v="14.39520000000001"/>
    <n v="0.10000000000000007"/>
  </r>
  <r>
    <n v="2544"/>
    <s v="US-2013-114174"/>
    <x v="0"/>
    <x v="162"/>
    <d v="2013-09-15T00:00:00"/>
    <s v="Standard Class"/>
    <s v="AP-10720"/>
    <s v="Anne Pryor"/>
    <x v="2"/>
    <s v="United States"/>
    <x v="303"/>
    <x v="31"/>
    <n v="2148"/>
    <x v="3"/>
    <s v="FUR-BO-10003450"/>
    <x v="0"/>
    <x v="0"/>
    <s v="Bush Westfield Collection Bookcases, Dark Cherry Finish"/>
    <n v="173.94"/>
    <n v="3"/>
    <n v="0"/>
    <n v="13.915199999999992"/>
    <n v="7.9999999999999946E-2"/>
  </r>
  <r>
    <n v="2545"/>
    <s v="US-2013-114174"/>
    <x v="0"/>
    <x v="162"/>
    <d v="2013-09-15T00:00:00"/>
    <s v="Standard Class"/>
    <s v="AP-10720"/>
    <s v="Anne Pryor"/>
    <x v="2"/>
    <s v="United States"/>
    <x v="303"/>
    <x v="31"/>
    <n v="2148"/>
    <x v="3"/>
    <s v="OFF-LA-10000248"/>
    <x v="1"/>
    <x v="2"/>
    <s v="Avery 52"/>
    <n v="14.76"/>
    <n v="4"/>
    <n v="0"/>
    <n v="6.9371999999999998"/>
    <n v="0.47"/>
  </r>
  <r>
    <n v="2546"/>
    <s v="CA-2014-108070"/>
    <x v="3"/>
    <x v="513"/>
    <d v="2014-04-21T00:00:00"/>
    <s v="Standard Class"/>
    <s v="JE-15745"/>
    <s v="Joel Eaton"/>
    <x v="0"/>
    <s v="United States"/>
    <x v="49"/>
    <x v="1"/>
    <n v="95123"/>
    <x v="1"/>
    <s v="OFF-ST-10004804"/>
    <x v="1"/>
    <x v="4"/>
    <s v="Belkin 19&quot; Vented Equipment Shelf, Black"/>
    <n v="205.92"/>
    <n v="4"/>
    <n v="0"/>
    <n v="2.0592000000000041"/>
    <n v="1.0000000000000021E-2"/>
  </r>
  <r>
    <n v="2547"/>
    <s v="CA-2014-108070"/>
    <x v="3"/>
    <x v="513"/>
    <d v="2014-04-21T00:00:00"/>
    <s v="Standard Class"/>
    <s v="JE-15745"/>
    <s v="Joel Eaton"/>
    <x v="0"/>
    <s v="United States"/>
    <x v="49"/>
    <x v="1"/>
    <n v="95123"/>
    <x v="1"/>
    <s v="FUR-BO-10001337"/>
    <x v="0"/>
    <x v="0"/>
    <s v="O'Sullivan Living Dimensions 2-Shelf Bookcases"/>
    <n v="102.833"/>
    <n v="1"/>
    <n v="0.15"/>
    <n v="-6.0489999999999995"/>
    <n v="-5.8823529411764705E-2"/>
  </r>
  <r>
    <n v="2548"/>
    <s v="US-2012-128090"/>
    <x v="1"/>
    <x v="748"/>
    <d v="2012-08-22T00:00:00"/>
    <s v="Standard Class"/>
    <s v="JM-15865"/>
    <s v="John Murray"/>
    <x v="0"/>
    <s v="United States"/>
    <x v="42"/>
    <x v="16"/>
    <n v="85023"/>
    <x v="1"/>
    <s v="OFF-AR-10002255"/>
    <x v="1"/>
    <x v="6"/>
    <s v="Newell 346"/>
    <n v="2.3039999999999998"/>
    <n v="1"/>
    <n v="0.2"/>
    <n v="0.25919999999999999"/>
    <n v="0.1125"/>
  </r>
  <r>
    <n v="2549"/>
    <s v="US-2012-128090"/>
    <x v="1"/>
    <x v="748"/>
    <d v="2012-08-22T00:00:00"/>
    <s v="Standard Class"/>
    <s v="JM-15865"/>
    <s v="John Murray"/>
    <x v="0"/>
    <s v="United States"/>
    <x v="42"/>
    <x v="16"/>
    <n v="85023"/>
    <x v="1"/>
    <s v="TEC-PH-10002624"/>
    <x v="2"/>
    <x v="7"/>
    <s v="Samsung Galaxy S4 Mini"/>
    <n v="1879.96"/>
    <n v="5"/>
    <n v="0.2"/>
    <n v="211.49549999999977"/>
    <n v="0.11249999999999988"/>
  </r>
  <r>
    <n v="2550"/>
    <s v="US-2012-128090"/>
    <x v="1"/>
    <x v="748"/>
    <d v="2012-08-22T00:00:00"/>
    <s v="Standard Class"/>
    <s v="JM-15865"/>
    <s v="John Murray"/>
    <x v="0"/>
    <s v="United States"/>
    <x v="42"/>
    <x v="16"/>
    <n v="85023"/>
    <x v="1"/>
    <s v="OFF-PA-10001878"/>
    <x v="1"/>
    <x v="10"/>
    <s v="Xerox 1891"/>
    <n v="313.024"/>
    <n v="8"/>
    <n v="0.2"/>
    <n v="105.64559999999997"/>
    <n v="0.33749999999999991"/>
  </r>
  <r>
    <n v="2551"/>
    <s v="US-2012-128090"/>
    <x v="1"/>
    <x v="748"/>
    <d v="2012-08-22T00:00:00"/>
    <s v="Standard Class"/>
    <s v="JM-15865"/>
    <s v="John Murray"/>
    <x v="0"/>
    <s v="United States"/>
    <x v="42"/>
    <x v="16"/>
    <n v="85023"/>
    <x v="1"/>
    <s v="OFF-LA-10000452"/>
    <x v="1"/>
    <x v="2"/>
    <s v="Avery 488"/>
    <n v="5.04"/>
    <n v="2"/>
    <n v="0.2"/>
    <n v="1.764"/>
    <n v="0.35"/>
  </r>
  <r>
    <n v="2552"/>
    <s v="CA-2014-101042"/>
    <x v="3"/>
    <x v="123"/>
    <d v="2014-11-24T00:00:00"/>
    <s v="Standard Class"/>
    <s v="AB-10105"/>
    <s v="Adrian Barton"/>
    <x v="0"/>
    <s v="United States"/>
    <x v="0"/>
    <x v="0"/>
    <n v="42420"/>
    <x v="0"/>
    <s v="FUR-FU-10004665"/>
    <x v="0"/>
    <x v="5"/>
    <s v="3M Polarizing Task Lamp with Clamp Arm, Light Gray"/>
    <n v="821.87999999999988"/>
    <n v="6"/>
    <n v="0"/>
    <n v="213.68880000000001"/>
    <n v="0.26000000000000006"/>
  </r>
  <r>
    <n v="2553"/>
    <s v="CA-2014-101042"/>
    <x v="3"/>
    <x v="123"/>
    <d v="2014-11-24T00:00:00"/>
    <s v="Standard Class"/>
    <s v="AB-10105"/>
    <s v="Adrian Barton"/>
    <x v="0"/>
    <s v="United States"/>
    <x v="0"/>
    <x v="0"/>
    <n v="42420"/>
    <x v="0"/>
    <s v="OFF-BI-10000088"/>
    <x v="1"/>
    <x v="8"/>
    <s v="GBC Imprintable Covers"/>
    <n v="21.96"/>
    <n v="2"/>
    <n v="0"/>
    <n v="10.760400000000001"/>
    <n v="0.49"/>
  </r>
  <r>
    <n v="2554"/>
    <s v="CA-2013-155439"/>
    <x v="0"/>
    <x v="749"/>
    <d v="2013-09-19T00:00:00"/>
    <s v="Standard Class"/>
    <s v="PN-18775"/>
    <s v="Parhena Norris"/>
    <x v="2"/>
    <s v="United States"/>
    <x v="29"/>
    <x v="20"/>
    <n v="29203"/>
    <x v="0"/>
    <s v="OFF-PA-10000029"/>
    <x v="1"/>
    <x v="10"/>
    <s v="Xerox 224"/>
    <n v="25.92"/>
    <n v="4"/>
    <n v="0"/>
    <n v="12.441600000000001"/>
    <n v="0.48000000000000004"/>
  </r>
  <r>
    <n v="2555"/>
    <s v="CA-2013-118626"/>
    <x v="0"/>
    <x v="243"/>
    <d v="2013-08-21T00:00:00"/>
    <s v="Standard Class"/>
    <s v="JC-15775"/>
    <s v="John Castell"/>
    <x v="0"/>
    <s v="United States"/>
    <x v="315"/>
    <x v="2"/>
    <n v="32303"/>
    <x v="0"/>
    <s v="TEC-PH-10000369"/>
    <x v="2"/>
    <x v="7"/>
    <s v="HTC One Mini"/>
    <n v="705.54399999999998"/>
    <n v="7"/>
    <n v="0.2"/>
    <n v="70.554400000000072"/>
    <n v="0.1000000000000001"/>
  </r>
  <r>
    <n v="2556"/>
    <s v="CA-2012-111458"/>
    <x v="1"/>
    <x v="120"/>
    <d v="2012-09-30T00:00:00"/>
    <s v="Standard Class"/>
    <s v="PF-19165"/>
    <s v="Philip Fox"/>
    <x v="0"/>
    <s v="United States"/>
    <x v="20"/>
    <x v="15"/>
    <n v="10035"/>
    <x v="3"/>
    <s v="TEC-AC-10001590"/>
    <x v="2"/>
    <x v="11"/>
    <s v="Dell Slim USB Multimedia Keyboard"/>
    <n v="50"/>
    <n v="2"/>
    <n v="0"/>
    <n v="12"/>
    <n v="0.24"/>
  </r>
  <r>
    <n v="2557"/>
    <s v="US-2013-126844"/>
    <x v="0"/>
    <x v="750"/>
    <d v="2013-10-15T00:00:00"/>
    <s v="Standard Class"/>
    <s v="BW-11110"/>
    <s v="Bart Watters"/>
    <x v="1"/>
    <s v="United States"/>
    <x v="12"/>
    <x v="5"/>
    <n v="77070"/>
    <x v="2"/>
    <s v="FUR-FU-10004909"/>
    <x v="0"/>
    <x v="5"/>
    <s v="Contemporary Wood/Metal Frame"/>
    <n v="51.712000000000003"/>
    <n v="8"/>
    <n v="0.6"/>
    <n v="-32.320000000000007"/>
    <n v="-0.62500000000000011"/>
  </r>
  <r>
    <n v="2558"/>
    <s v="US-2012-112508"/>
    <x v="1"/>
    <x v="539"/>
    <d v="2012-03-30T00:00:00"/>
    <s v="Standard Class"/>
    <s v="BP-11185"/>
    <s v="Ben Peterman"/>
    <x v="1"/>
    <s v="United States"/>
    <x v="197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n v="7.4999999999999983E-2"/>
  </r>
  <r>
    <n v="2559"/>
    <s v="CA-2012-147788"/>
    <x v="1"/>
    <x v="70"/>
    <d v="2012-06-04T00:00:00"/>
    <s v="Standard Class"/>
    <s v="TM-21010"/>
    <s v="Tamara Manning"/>
    <x v="0"/>
    <s v="United States"/>
    <x v="11"/>
    <x v="7"/>
    <n v="84057"/>
    <x v="1"/>
    <s v="FUR-BO-10004357"/>
    <x v="0"/>
    <x v="0"/>
    <s v="O'Sullivan Living Dimensions 3-Shelf Bookcases"/>
    <n v="1406.86"/>
    <n v="7"/>
    <n v="0"/>
    <n v="140.68599999999989"/>
    <n v="9.9999999999999936E-2"/>
  </r>
  <r>
    <n v="2560"/>
    <s v="CA-2012-147788"/>
    <x v="1"/>
    <x v="70"/>
    <d v="2012-06-04T00:00:00"/>
    <s v="Standard Class"/>
    <s v="TM-21010"/>
    <s v="Tamara Manning"/>
    <x v="0"/>
    <s v="United States"/>
    <x v="11"/>
    <x v="7"/>
    <n v="84057"/>
    <x v="1"/>
    <s v="OFF-LA-10003766"/>
    <x v="1"/>
    <x v="2"/>
    <s v="Self-Adhesive Removable Labels"/>
    <n v="15.75"/>
    <n v="5"/>
    <n v="0"/>
    <n v="7.5600000000000005"/>
    <n v="0.48000000000000004"/>
  </r>
  <r>
    <n v="2561"/>
    <s v="CA-2012-147788"/>
    <x v="1"/>
    <x v="70"/>
    <d v="2012-06-04T00:00:00"/>
    <s v="Standard Class"/>
    <s v="TM-21010"/>
    <s v="Tamara Manning"/>
    <x v="0"/>
    <s v="United States"/>
    <x v="11"/>
    <x v="7"/>
    <n v="84057"/>
    <x v="1"/>
    <s v="OFF-ST-10000046"/>
    <x v="1"/>
    <x v="4"/>
    <s v="Fellowes Super Stor/Drawer Files"/>
    <n v="323.10000000000002"/>
    <n v="2"/>
    <n v="0"/>
    <n v="61.38900000000001"/>
    <n v="0.19000000000000003"/>
  </r>
  <r>
    <n v="2562"/>
    <s v="CA-2012-144288"/>
    <x v="1"/>
    <x v="707"/>
    <d v="2012-12-31T00:00:00"/>
    <s v="Standard Class"/>
    <s v="MB-17305"/>
    <s v="Maria Bertelson"/>
    <x v="0"/>
    <s v="United States"/>
    <x v="316"/>
    <x v="18"/>
    <n v="37211"/>
    <x v="0"/>
    <s v="OFF-LA-10003190"/>
    <x v="1"/>
    <x v="2"/>
    <s v="Avery 474"/>
    <n v="9.2159999999999993"/>
    <n v="4"/>
    <n v="0.2"/>
    <n v="3.3408000000000002"/>
    <n v="0.36250000000000004"/>
  </r>
  <r>
    <n v="2563"/>
    <s v="CA-2012-144288"/>
    <x v="1"/>
    <x v="707"/>
    <d v="2012-12-31T00:00:00"/>
    <s v="Standard Class"/>
    <s v="MB-17305"/>
    <s v="Maria Bertelson"/>
    <x v="0"/>
    <s v="United States"/>
    <x v="316"/>
    <x v="18"/>
    <n v="37211"/>
    <x v="0"/>
    <s v="OFF-PA-10002787"/>
    <x v="1"/>
    <x v="10"/>
    <s v="Xerox 227"/>
    <n v="10.368000000000002"/>
    <n v="2"/>
    <n v="0.2"/>
    <n v="3.6288"/>
    <n v="0.34999999999999992"/>
  </r>
  <r>
    <n v="2564"/>
    <s v="CA-2012-110632"/>
    <x v="1"/>
    <x v="751"/>
    <d v="2012-03-22T00:00:00"/>
    <s v="Second Class"/>
    <s v="HR-14830"/>
    <s v="Harold Ryan"/>
    <x v="1"/>
    <s v="United States"/>
    <x v="20"/>
    <x v="15"/>
    <n v="10009"/>
    <x v="3"/>
    <s v="TEC-AC-10000387"/>
    <x v="2"/>
    <x v="11"/>
    <s v="KeyTronic KT800P2 - Keyboard - Black"/>
    <n v="15.02"/>
    <n v="1"/>
    <n v="0"/>
    <n v="2.7035999999999998"/>
    <n v="0.18"/>
  </r>
  <r>
    <n v="2565"/>
    <s v="CA-2012-110632"/>
    <x v="1"/>
    <x v="751"/>
    <d v="2012-03-22T00:00:00"/>
    <s v="Second Class"/>
    <s v="HR-14830"/>
    <s v="Harold Ryan"/>
    <x v="1"/>
    <s v="United States"/>
    <x v="20"/>
    <x v="15"/>
    <n v="10009"/>
    <x v="3"/>
    <s v="OFF-ST-10001291"/>
    <x v="1"/>
    <x v="4"/>
    <s v="Tenex Personal Self-Stacking Standard File Box, Black/Gray"/>
    <n v="33.82"/>
    <n v="2"/>
    <n v="0"/>
    <n v="9.1313999999999993"/>
    <n v="0.26999999999999996"/>
  </r>
  <r>
    <n v="2566"/>
    <s v="CA-2014-109589"/>
    <x v="3"/>
    <x v="202"/>
    <d v="2014-12-25T00:00:00"/>
    <s v="First Class"/>
    <s v="BD-11635"/>
    <s v="Brian Derr"/>
    <x v="0"/>
    <s v="United States"/>
    <x v="256"/>
    <x v="0"/>
    <n v="42104"/>
    <x v="0"/>
    <s v="TEC-AC-10003116"/>
    <x v="2"/>
    <x v="11"/>
    <s v="Memorex Froggy Flash Drive 8 GB"/>
    <n v="71"/>
    <n v="4"/>
    <n v="0"/>
    <n v="27.689999999999998"/>
    <n v="0.38999999999999996"/>
  </r>
  <r>
    <n v="2567"/>
    <s v="CA-2014-123967"/>
    <x v="3"/>
    <x v="752"/>
    <d v="2014-11-04T00:00:00"/>
    <s v="Second Class"/>
    <s v="SF-20200"/>
    <s v="Sarah Foster"/>
    <x v="0"/>
    <s v="United States"/>
    <x v="317"/>
    <x v="4"/>
    <n v="98226"/>
    <x v="1"/>
    <s v="OFF-BI-10001308"/>
    <x v="1"/>
    <x v="8"/>
    <s v="GBC Standard Plastic Binding Systems' Combs"/>
    <n v="25.120000000000005"/>
    <n v="5"/>
    <n v="0.2"/>
    <n v="7.8499999999999979"/>
    <n v="0.31249999999999983"/>
  </r>
  <r>
    <n v="2568"/>
    <s v="CA-2014-123967"/>
    <x v="3"/>
    <x v="752"/>
    <d v="2014-11-04T00:00:00"/>
    <s v="Second Class"/>
    <s v="SF-20200"/>
    <s v="Sarah Foster"/>
    <x v="0"/>
    <s v="United States"/>
    <x v="317"/>
    <x v="4"/>
    <n v="98226"/>
    <x v="1"/>
    <s v="FUR-TA-10003954"/>
    <x v="0"/>
    <x v="3"/>
    <s v="Hon 94000 Series Round Tables"/>
    <n v="2665.62"/>
    <n v="9"/>
    <n v="0"/>
    <n v="239.90580000000011"/>
    <n v="9.0000000000000052E-2"/>
  </r>
  <r>
    <n v="2569"/>
    <s v="CA-2014-148929"/>
    <x v="3"/>
    <x v="210"/>
    <d v="2014-09-12T00:00:00"/>
    <s v="Standard Class"/>
    <s v="SP-20620"/>
    <s v="Stefania Perrino"/>
    <x v="1"/>
    <s v="United States"/>
    <x v="20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n v="0.28000000000000008"/>
  </r>
  <r>
    <n v="2570"/>
    <s v="CA-2014-134404"/>
    <x v="3"/>
    <x v="753"/>
    <d v="2014-12-28T00:00:00"/>
    <s v="Same Day"/>
    <s v="DR-12880"/>
    <s v="Dan Reichenbach"/>
    <x v="1"/>
    <s v="United States"/>
    <x v="46"/>
    <x v="24"/>
    <n v="43055"/>
    <x v="3"/>
    <s v="TEC-PH-10000576"/>
    <x v="2"/>
    <x v="7"/>
    <s v="AT&amp;T 1080 Corded phone"/>
    <n v="164.38800000000001"/>
    <n v="2"/>
    <n v="0.4"/>
    <n v="-35.617400000000004"/>
    <n v="-0.21666666666666667"/>
  </r>
  <r>
    <n v="2571"/>
    <s v="CA-2014-134404"/>
    <x v="3"/>
    <x v="753"/>
    <d v="2014-12-28T00:00:00"/>
    <s v="Same Day"/>
    <s v="DR-12880"/>
    <s v="Dan Reichenbach"/>
    <x v="1"/>
    <s v="United States"/>
    <x v="46"/>
    <x v="24"/>
    <n v="43055"/>
    <x v="3"/>
    <s v="OFF-AR-10004441"/>
    <x v="1"/>
    <x v="6"/>
    <s v="BIC Brite Liner Highlighters"/>
    <n v="13.247999999999999"/>
    <n v="4"/>
    <n v="0.2"/>
    <n v="3.6431999999999998"/>
    <n v="0.27500000000000002"/>
  </r>
  <r>
    <n v="2572"/>
    <s v="CA-2014-109778"/>
    <x v="3"/>
    <x v="11"/>
    <d v="2014-07-22T00:00:00"/>
    <s v="Standard Class"/>
    <s v="VM-21685"/>
    <s v="Valerie Mitchum"/>
    <x v="2"/>
    <s v="United States"/>
    <x v="318"/>
    <x v="10"/>
    <n v="60098"/>
    <x v="2"/>
    <s v="OFF-AR-10003759"/>
    <x v="1"/>
    <x v="6"/>
    <s v="Crayola Anti Dust Chalk, 12/Pack"/>
    <n v="2.9120000000000004"/>
    <n v="2"/>
    <n v="0.2"/>
    <n v="0.90999999999999981"/>
    <n v="0.31249999999999989"/>
  </r>
  <r>
    <n v="2573"/>
    <s v="CA-2013-155845"/>
    <x v="0"/>
    <x v="399"/>
    <d v="2013-08-16T00:00:00"/>
    <s v="Second Class"/>
    <s v="CM-12235"/>
    <s v="Chris McAfee"/>
    <x v="0"/>
    <s v="United States"/>
    <x v="238"/>
    <x v="5"/>
    <n v="75007"/>
    <x v="2"/>
    <s v="TEC-AC-10004145"/>
    <x v="2"/>
    <x v="11"/>
    <s v="Logitech diNovo Edge Keyboard"/>
    <n v="1399.9440000000002"/>
    <n v="7"/>
    <n v="0.2"/>
    <n v="52.497900000000016"/>
    <n v="3.7500000000000006E-2"/>
  </r>
  <r>
    <n v="2574"/>
    <s v="CA-2014-145128"/>
    <x v="3"/>
    <x v="362"/>
    <d v="2014-07-15T00:00:00"/>
    <s v="Standard Class"/>
    <s v="SM-20320"/>
    <s v="Sean Miller"/>
    <x v="2"/>
    <s v="United States"/>
    <x v="240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n v="5.9999999999999921E-2"/>
  </r>
  <r>
    <n v="2575"/>
    <s v="CA-2011-129091"/>
    <x v="2"/>
    <x v="754"/>
    <d v="2011-11-27T00:00:00"/>
    <s v="Standard Class"/>
    <s v="RA-19885"/>
    <s v="Ruben Ausman"/>
    <x v="1"/>
    <s v="United States"/>
    <x v="38"/>
    <x v="32"/>
    <n v="31907"/>
    <x v="0"/>
    <s v="OFF-EN-10004955"/>
    <x v="1"/>
    <x v="12"/>
    <s v="Fashion Color Clasp Envelopes"/>
    <n v="16.23"/>
    <n v="3"/>
    <n v="0"/>
    <n v="7.9527000000000001"/>
    <n v="0.49"/>
  </r>
  <r>
    <n v="2576"/>
    <s v="CA-2011-129091"/>
    <x v="2"/>
    <x v="754"/>
    <d v="2011-11-27T00:00:00"/>
    <s v="Standard Class"/>
    <s v="RA-19885"/>
    <s v="Ruben Ausman"/>
    <x v="1"/>
    <s v="United States"/>
    <x v="38"/>
    <x v="32"/>
    <n v="31907"/>
    <x v="0"/>
    <s v="OFF-BI-10001071"/>
    <x v="1"/>
    <x v="8"/>
    <s v="GBC ProClick Punch Binding System"/>
    <n v="319.89999999999998"/>
    <n v="5"/>
    <n v="0"/>
    <n v="156.751"/>
    <n v="0.49000000000000005"/>
  </r>
  <r>
    <n v="2577"/>
    <s v="CA-2011-129091"/>
    <x v="2"/>
    <x v="754"/>
    <d v="2011-11-27T00:00:00"/>
    <s v="Standard Class"/>
    <s v="RA-19885"/>
    <s v="Ruben Ausman"/>
    <x v="1"/>
    <s v="United States"/>
    <x v="38"/>
    <x v="32"/>
    <n v="31907"/>
    <x v="0"/>
    <s v="OFF-EN-10001990"/>
    <x v="1"/>
    <x v="12"/>
    <s v="Staples"/>
    <n v="11.36"/>
    <n v="2"/>
    <n v="0"/>
    <n v="5.3391999999999991"/>
    <n v="0.46999999999999992"/>
  </r>
  <r>
    <n v="2578"/>
    <s v="CA-2011-129091"/>
    <x v="2"/>
    <x v="754"/>
    <d v="2011-11-27T00:00:00"/>
    <s v="Standard Class"/>
    <s v="RA-19885"/>
    <s v="Ruben Ausman"/>
    <x v="1"/>
    <s v="United States"/>
    <x v="38"/>
    <x v="32"/>
    <n v="31907"/>
    <x v="0"/>
    <s v="OFF-AP-10002734"/>
    <x v="1"/>
    <x v="9"/>
    <s v="Holmes Harmony HEPA Air Purifier for 17 x 20 Room"/>
    <n v="675.12"/>
    <n v="3"/>
    <n v="0"/>
    <n v="290.30160000000001"/>
    <n v="0.43"/>
  </r>
  <r>
    <n v="2579"/>
    <s v="US-2011-155502"/>
    <x v="2"/>
    <x v="755"/>
    <d v="2011-02-01T00:00:00"/>
    <s v="Standard Class"/>
    <s v="SD-20485"/>
    <s v="Shirley Daniels"/>
    <x v="2"/>
    <s v="United States"/>
    <x v="166"/>
    <x v="17"/>
    <n v="22304"/>
    <x v="0"/>
    <s v="FUR-FU-10004587"/>
    <x v="0"/>
    <x v="5"/>
    <s v="GE General Use Halogen Bulbs, 100 Watts, 1 Bulb per Pack"/>
    <n v="62.820000000000007"/>
    <n v="3"/>
    <n v="0"/>
    <n v="30.7818"/>
    <n v="0.48999999999999994"/>
  </r>
  <r>
    <n v="2580"/>
    <s v="US-2011-155502"/>
    <x v="2"/>
    <x v="755"/>
    <d v="2011-02-01T00:00:00"/>
    <s v="Standard Class"/>
    <s v="SD-20485"/>
    <s v="Shirley Daniels"/>
    <x v="2"/>
    <s v="United States"/>
    <x v="166"/>
    <x v="17"/>
    <n v="22304"/>
    <x v="0"/>
    <s v="OFF-ST-10004337"/>
    <x v="1"/>
    <x v="4"/>
    <s v="SAFCO Commercial Wire Shelving, 72h"/>
    <n v="489.92"/>
    <n v="8"/>
    <n v="0"/>
    <n v="0"/>
    <n v="0"/>
  </r>
  <r>
    <n v="2581"/>
    <s v="US-2011-155502"/>
    <x v="2"/>
    <x v="755"/>
    <d v="2011-02-01T00:00:00"/>
    <s v="Standard Class"/>
    <s v="SD-20485"/>
    <s v="Shirley Daniels"/>
    <x v="2"/>
    <s v="United States"/>
    <x v="166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n v="0.48000000000000004"/>
  </r>
  <r>
    <n v="2582"/>
    <s v="US-2011-155502"/>
    <x v="2"/>
    <x v="755"/>
    <d v="2011-02-01T00:00:00"/>
    <s v="Standard Class"/>
    <s v="SD-20485"/>
    <s v="Shirley Daniels"/>
    <x v="2"/>
    <s v="United States"/>
    <x v="166"/>
    <x v="17"/>
    <n v="22304"/>
    <x v="0"/>
    <s v="OFF-PA-10000380"/>
    <x v="1"/>
    <x v="10"/>
    <s v="REDIFORM Incoming/Outgoing Call Register, 11&quot; X 8 1/2&quot;, 100 Messages"/>
    <n v="16.68"/>
    <n v="2"/>
    <n v="0"/>
    <n v="8.34"/>
    <n v="0.5"/>
  </r>
  <r>
    <n v="2583"/>
    <s v="US-2011-155502"/>
    <x v="2"/>
    <x v="755"/>
    <d v="2011-02-01T00:00:00"/>
    <s v="Standard Class"/>
    <s v="SD-20485"/>
    <s v="Shirley Daniels"/>
    <x v="2"/>
    <s v="United States"/>
    <x v="166"/>
    <x v="17"/>
    <n v="22304"/>
    <x v="0"/>
    <s v="TEC-PH-10004833"/>
    <x v="2"/>
    <x v="7"/>
    <s v="Macally Suction Cup Mount"/>
    <n v="155.35"/>
    <n v="13"/>
    <n v="0"/>
    <n v="0"/>
    <n v="0"/>
  </r>
  <r>
    <n v="2584"/>
    <s v="US-2011-155502"/>
    <x v="2"/>
    <x v="755"/>
    <d v="2011-02-01T00:00:00"/>
    <s v="Standard Class"/>
    <s v="SD-20485"/>
    <s v="Shirley Daniels"/>
    <x v="2"/>
    <s v="United States"/>
    <x v="166"/>
    <x v="17"/>
    <n v="22304"/>
    <x v="0"/>
    <s v="FUR-FU-10001847"/>
    <x v="0"/>
    <x v="5"/>
    <s v="Eldon Image Series Black Desk Accessories"/>
    <n v="12.419999999999998"/>
    <n v="3"/>
    <n v="0"/>
    <n v="4.4711999999999996"/>
    <n v="0.36000000000000004"/>
  </r>
  <r>
    <n v="2585"/>
    <s v="US-2011-155502"/>
    <x v="2"/>
    <x v="755"/>
    <d v="2011-02-01T00:00:00"/>
    <s v="Standard Class"/>
    <s v="SD-20485"/>
    <s v="Shirley Daniels"/>
    <x v="2"/>
    <s v="United States"/>
    <x v="166"/>
    <x v="17"/>
    <n v="22304"/>
    <x v="0"/>
    <s v="TEC-PH-10002103"/>
    <x v="2"/>
    <x v="7"/>
    <s v="Jabra SPEAK 410"/>
    <n v="187.98"/>
    <n v="2"/>
    <n v="0"/>
    <n v="52.634399999999999"/>
    <n v="0.28000000000000003"/>
  </r>
  <r>
    <n v="2586"/>
    <s v="CA-2012-121041"/>
    <x v="1"/>
    <x v="502"/>
    <d v="2012-11-10T00:00:00"/>
    <s v="Standard Class"/>
    <s v="CS-12250"/>
    <s v="Chris Selesnick"/>
    <x v="1"/>
    <s v="United States"/>
    <x v="319"/>
    <x v="5"/>
    <n v="76117"/>
    <x v="2"/>
    <s v="OFF-EN-10001137"/>
    <x v="1"/>
    <x v="12"/>
    <s v="#10 Gummed Flap White Envelopes, 100/Box"/>
    <n v="6.6080000000000005"/>
    <n v="2"/>
    <n v="0.2"/>
    <n v="2.1475999999999997"/>
    <n v="0.32499999999999996"/>
  </r>
  <r>
    <n v="2587"/>
    <s v="CA-2014-131695"/>
    <x v="3"/>
    <x v="160"/>
    <d v="2014-07-07T00:00:00"/>
    <s v="Standard Class"/>
    <s v="RA-19285"/>
    <s v="Ralph Arnett"/>
    <x v="0"/>
    <s v="United States"/>
    <x v="20"/>
    <x v="15"/>
    <n v="10024"/>
    <x v="3"/>
    <s v="OFF-ST-10001476"/>
    <x v="1"/>
    <x v="4"/>
    <s v="Steel Personal Filing/Posting Tote"/>
    <n v="248.57"/>
    <n v="7"/>
    <n v="0"/>
    <n v="67.113900000000015"/>
    <n v="0.27000000000000007"/>
  </r>
  <r>
    <n v="2588"/>
    <s v="CA-2014-131695"/>
    <x v="3"/>
    <x v="160"/>
    <d v="2014-07-07T00:00:00"/>
    <s v="Standard Class"/>
    <s v="RA-19285"/>
    <s v="Ralph Arnett"/>
    <x v="0"/>
    <s v="United States"/>
    <x v="20"/>
    <x v="15"/>
    <n v="10024"/>
    <x v="3"/>
    <s v="FUR-FU-10002045"/>
    <x v="0"/>
    <x v="5"/>
    <s v="Executive Impressions 14&quot;"/>
    <n v="22.23"/>
    <n v="1"/>
    <n v="0"/>
    <n v="9.7812000000000019"/>
    <n v="0.44000000000000006"/>
  </r>
  <r>
    <n v="2589"/>
    <s v="CA-2013-137729"/>
    <x v="0"/>
    <x v="465"/>
    <d v="2013-05-10T00:00:00"/>
    <s v="Standard Class"/>
    <s v="BF-11005"/>
    <s v="Barry Franz"/>
    <x v="2"/>
    <s v="United States"/>
    <x v="1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n v="0.1699999999999999"/>
  </r>
  <r>
    <n v="2590"/>
    <s v="CA-2013-137729"/>
    <x v="0"/>
    <x v="465"/>
    <d v="2013-05-10T00:00:00"/>
    <s v="Standard Class"/>
    <s v="BF-11005"/>
    <s v="Barry Franz"/>
    <x v="2"/>
    <s v="United States"/>
    <x v="1"/>
    <x v="1"/>
    <n v="90004"/>
    <x v="1"/>
    <s v="TEC-PH-10001433"/>
    <x v="2"/>
    <x v="7"/>
    <s v="Cisco Small Business SPA 502G VoIP phone"/>
    <n v="246.16800000000001"/>
    <n v="3"/>
    <n v="0.2"/>
    <n v="21.539699999999996"/>
    <n v="8.7499999999999981E-2"/>
  </r>
  <r>
    <n v="2591"/>
    <s v="US-2013-115455"/>
    <x v="0"/>
    <x v="162"/>
    <d v="2013-09-15T00:00:00"/>
    <s v="Standard Class"/>
    <s v="SE-20110"/>
    <s v="Sanjit Engle"/>
    <x v="0"/>
    <s v="United States"/>
    <x v="320"/>
    <x v="10"/>
    <n v="60090"/>
    <x v="2"/>
    <s v="FUR-FU-10004671"/>
    <x v="0"/>
    <x v="5"/>
    <s v="Executive Impressions 12&quot; Wall Clock"/>
    <n v="14.136000000000003"/>
    <n v="2"/>
    <n v="0.6"/>
    <n v="-7.774799999999999"/>
    <n v="-0.54999999999999982"/>
  </r>
  <r>
    <n v="2592"/>
    <s v="US-2013-115455"/>
    <x v="0"/>
    <x v="162"/>
    <d v="2013-09-15T00:00:00"/>
    <s v="Standard Class"/>
    <s v="SE-20110"/>
    <s v="Sanjit Engle"/>
    <x v="0"/>
    <s v="United States"/>
    <x v="320"/>
    <x v="10"/>
    <n v="60090"/>
    <x v="2"/>
    <s v="FUR-TA-10003569"/>
    <x v="0"/>
    <x v="3"/>
    <s v="Bretford CR8500 Series Meeting Room Furniture"/>
    <n v="601.47"/>
    <n v="3"/>
    <n v="0.5"/>
    <n v="-300.73500000000001"/>
    <n v="-0.5"/>
  </r>
  <r>
    <n v="2593"/>
    <s v="CA-2014-128300"/>
    <x v="3"/>
    <x v="221"/>
    <d v="2014-11-27T00:00:00"/>
    <s v="Second Class"/>
    <s v="RS-19765"/>
    <s v="Roland Schwarz"/>
    <x v="1"/>
    <s v="United States"/>
    <x v="321"/>
    <x v="20"/>
    <n v="29483"/>
    <x v="0"/>
    <s v="TEC-PH-10002807"/>
    <x v="2"/>
    <x v="7"/>
    <s v="Motorla HX550 Universal Bluetooth Headset"/>
    <n v="79.099999999999994"/>
    <n v="2"/>
    <n v="0"/>
    <n v="39.549999999999997"/>
    <n v="0.5"/>
  </r>
  <r>
    <n v="2594"/>
    <s v="CA-2014-128300"/>
    <x v="3"/>
    <x v="221"/>
    <d v="2014-11-27T00:00:00"/>
    <s v="Second Class"/>
    <s v="RS-19765"/>
    <s v="Roland Schwarz"/>
    <x v="1"/>
    <s v="United States"/>
    <x v="321"/>
    <x v="20"/>
    <n v="29483"/>
    <x v="0"/>
    <s v="OFF-BI-10001597"/>
    <x v="1"/>
    <x v="8"/>
    <s v="Wilson Jones Ledger-Size, Piano-Hinge Binder, 2&quot;, Blue"/>
    <n v="327.84"/>
    <n v="8"/>
    <n v="0"/>
    <n v="157.36319999999998"/>
    <n v="0.48"/>
  </r>
  <r>
    <n v="2595"/>
    <s v="CA-2014-149048"/>
    <x v="3"/>
    <x v="726"/>
    <d v="2014-05-18T00:00:00"/>
    <s v="Standard Class"/>
    <s v="BM-11650"/>
    <s v="Brian Moss"/>
    <x v="1"/>
    <s v="United States"/>
    <x v="38"/>
    <x v="14"/>
    <n v="47201"/>
    <x v="2"/>
    <s v="OFF-EN-10003296"/>
    <x v="1"/>
    <x v="12"/>
    <s v="Tyvek Side-Opening Peel &amp; Seel Expanding Envelopes"/>
    <n v="180.96"/>
    <n v="2"/>
    <n v="0"/>
    <n v="81.432000000000002"/>
    <n v="0.45"/>
  </r>
  <r>
    <n v="2596"/>
    <s v="CA-2014-149048"/>
    <x v="3"/>
    <x v="726"/>
    <d v="2014-05-18T00:00:00"/>
    <s v="Standard Class"/>
    <s v="BM-11650"/>
    <s v="Brian Moss"/>
    <x v="1"/>
    <s v="United States"/>
    <x v="38"/>
    <x v="14"/>
    <n v="47201"/>
    <x v="2"/>
    <s v="OFF-BI-10004632"/>
    <x v="1"/>
    <x v="8"/>
    <s v="Ibico Hi-Tech Manual Binding System"/>
    <n v="914.97"/>
    <n v="3"/>
    <n v="0"/>
    <n v="411.73649999999998"/>
    <n v="0.44999999999999996"/>
  </r>
  <r>
    <n v="2597"/>
    <s v="CA-2014-149048"/>
    <x v="3"/>
    <x v="726"/>
    <d v="2014-05-18T00:00:00"/>
    <s v="Standard Class"/>
    <s v="BM-11650"/>
    <s v="Brian Moss"/>
    <x v="1"/>
    <s v="United States"/>
    <x v="38"/>
    <x v="14"/>
    <n v="47201"/>
    <x v="2"/>
    <s v="TEC-PH-10002310"/>
    <x v="2"/>
    <x v="7"/>
    <s v="Plantronics Calisto P620-M USB Wireless Speakerphone System"/>
    <n v="587.97"/>
    <n v="3"/>
    <n v="0"/>
    <n v="158.75190000000003"/>
    <n v="0.27000000000000007"/>
  </r>
  <r>
    <n v="2598"/>
    <s v="CA-2014-149048"/>
    <x v="3"/>
    <x v="726"/>
    <d v="2014-05-18T00:00:00"/>
    <s v="Standard Class"/>
    <s v="BM-11650"/>
    <s v="Brian Moss"/>
    <x v="1"/>
    <s v="United States"/>
    <x v="38"/>
    <x v="14"/>
    <n v="47201"/>
    <x v="2"/>
    <s v="OFF-ST-10000078"/>
    <x v="1"/>
    <x v="4"/>
    <s v="Tennsco 6- and 18-Compartment Lockers"/>
    <n v="530.34"/>
    <n v="2"/>
    <n v="0"/>
    <n v="95.461199999999963"/>
    <n v="0.17999999999999991"/>
  </r>
  <r>
    <n v="2599"/>
    <s v="CA-2014-149048"/>
    <x v="3"/>
    <x v="726"/>
    <d v="2014-05-18T00:00:00"/>
    <s v="Standard Class"/>
    <s v="BM-11650"/>
    <s v="Brian Moss"/>
    <x v="1"/>
    <s v="United States"/>
    <x v="38"/>
    <x v="14"/>
    <n v="47201"/>
    <x v="2"/>
    <s v="OFF-PA-10001752"/>
    <x v="1"/>
    <x v="10"/>
    <s v="Hammermill CopyPlus Copy Paper (20Lb. and 84 Bright)"/>
    <n v="14.940000000000001"/>
    <n v="3"/>
    <n v="0"/>
    <n v="7.3206000000000007"/>
    <n v="0.49"/>
  </r>
  <r>
    <n v="2600"/>
    <s v="CA-2014-108553"/>
    <x v="3"/>
    <x v="756"/>
    <d v="2014-04-30T00:00:00"/>
    <s v="Standard Class"/>
    <s v="SK-19990"/>
    <s v="Sally Knutson"/>
    <x v="0"/>
    <s v="United States"/>
    <x v="20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n v="0.28999999999999987"/>
  </r>
  <r>
    <n v="2601"/>
    <s v="CA-2014-108553"/>
    <x v="3"/>
    <x v="756"/>
    <d v="2014-04-30T00:00:00"/>
    <s v="Standard Class"/>
    <s v="SK-19990"/>
    <s v="Sally Knutson"/>
    <x v="0"/>
    <s v="United States"/>
    <x v="20"/>
    <x v="15"/>
    <n v="10024"/>
    <x v="3"/>
    <s v="OFF-SU-10002573"/>
    <x v="1"/>
    <x v="14"/>
    <s v="Acme 10&quot; Easy Grip Assistive Scissors"/>
    <n v="122.71000000000001"/>
    <n v="7"/>
    <n v="0"/>
    <n v="36.812999999999988"/>
    <n v="0.29999999999999988"/>
  </r>
  <r>
    <n v="2602"/>
    <s v="CA-2013-165848"/>
    <x v="0"/>
    <x v="30"/>
    <d v="2013-06-05T00:00:00"/>
    <s v="Same Day"/>
    <s v="EN-13780"/>
    <s v="Edward Nazzal"/>
    <x v="0"/>
    <s v="United States"/>
    <x v="20"/>
    <x v="15"/>
    <n v="10035"/>
    <x v="3"/>
    <s v="OFF-PA-10000349"/>
    <x v="1"/>
    <x v="10"/>
    <s v="Staples"/>
    <n v="14.940000000000001"/>
    <n v="3"/>
    <n v="0"/>
    <n v="7.0218000000000007"/>
    <n v="0.47000000000000003"/>
  </r>
  <r>
    <n v="2603"/>
    <s v="CA-2013-165848"/>
    <x v="0"/>
    <x v="30"/>
    <d v="2013-06-05T00:00:00"/>
    <s v="Same Day"/>
    <s v="EN-13780"/>
    <s v="Edward Nazzal"/>
    <x v="0"/>
    <s v="United States"/>
    <x v="20"/>
    <x v="15"/>
    <n v="10035"/>
    <x v="3"/>
    <s v="TEC-MA-10003356"/>
    <x v="2"/>
    <x v="15"/>
    <s v="Panasonic KX MC6040 Color Laser Multifunction Printer"/>
    <n v="1349.85"/>
    <n v="3"/>
    <n v="0"/>
    <n v="364.45949999999993"/>
    <n v="0.26999999999999996"/>
  </r>
  <r>
    <n v="2604"/>
    <s v="CA-2013-165848"/>
    <x v="0"/>
    <x v="30"/>
    <d v="2013-06-05T00:00:00"/>
    <s v="Same Day"/>
    <s v="EN-13780"/>
    <s v="Edward Nazzal"/>
    <x v="0"/>
    <s v="United States"/>
    <x v="20"/>
    <x v="15"/>
    <n v="10035"/>
    <x v="3"/>
    <s v="FUR-BO-10000362"/>
    <x v="0"/>
    <x v="0"/>
    <s v="Sauder Inglewood Library Bookcases"/>
    <n v="136.78399999999999"/>
    <n v="1"/>
    <n v="0.2"/>
    <n v="5.129400000000004"/>
    <n v="3.7500000000000033E-2"/>
  </r>
  <r>
    <n v="2605"/>
    <s v="CA-2013-165848"/>
    <x v="0"/>
    <x v="30"/>
    <d v="2013-06-05T00:00:00"/>
    <s v="Same Day"/>
    <s v="EN-13780"/>
    <s v="Edward Nazzal"/>
    <x v="0"/>
    <s v="United States"/>
    <x v="20"/>
    <x v="15"/>
    <n v="10035"/>
    <x v="3"/>
    <s v="FUR-FU-10003878"/>
    <x v="0"/>
    <x v="5"/>
    <s v="Linden 10&quot; Round Wall Clock, Black"/>
    <n v="61.12"/>
    <n v="4"/>
    <n v="0"/>
    <n v="20.780799999999999"/>
    <n v="0.34"/>
  </r>
  <r>
    <n v="2606"/>
    <s v="CA-2011-112718"/>
    <x v="2"/>
    <x v="757"/>
    <d v="2011-12-21T00:00:00"/>
    <s v="Standard Class"/>
    <s v="KN-16450"/>
    <s v="Kean Nguyen"/>
    <x v="1"/>
    <s v="United States"/>
    <x v="108"/>
    <x v="2"/>
    <n v="32216"/>
    <x v="0"/>
    <s v="OFF-BI-10000591"/>
    <x v="1"/>
    <x v="8"/>
    <s v="Avery Binder Labels"/>
    <n v="1.1670000000000003"/>
    <n v="1"/>
    <n v="0.7"/>
    <n v="-0.85579999999999989"/>
    <n v="-0.73333333333333306"/>
  </r>
  <r>
    <n v="2607"/>
    <s v="CA-2013-154053"/>
    <x v="0"/>
    <x v="758"/>
    <d v="2013-03-11T00:00:00"/>
    <s v="Standard Class"/>
    <s v="MG-17890"/>
    <s v="Michael Granlund"/>
    <x v="2"/>
    <s v="United States"/>
    <x v="70"/>
    <x v="1"/>
    <n v="92024"/>
    <x v="1"/>
    <s v="OFF-AR-10003727"/>
    <x v="1"/>
    <x v="6"/>
    <s v="Berol Giant Pencil Sharpener"/>
    <n v="16.989999999999998"/>
    <n v="1"/>
    <n v="0"/>
    <n v="4.9270999999999976"/>
    <n v="0.28999999999999987"/>
  </r>
  <r>
    <n v="2608"/>
    <s v="CA-2011-127446"/>
    <x v="2"/>
    <x v="641"/>
    <d v="2011-11-30T00:00:00"/>
    <s v="Standard Class"/>
    <s v="MC-17590"/>
    <s v="Matt Collister"/>
    <x v="1"/>
    <s v="United States"/>
    <x v="81"/>
    <x v="5"/>
    <n v="76017"/>
    <x v="2"/>
    <s v="TEC-AC-10001635"/>
    <x v="2"/>
    <x v="11"/>
    <s v="KeyTronic KT400U2 - Keyboard - Black"/>
    <n v="24.672000000000001"/>
    <n v="3"/>
    <n v="0.2"/>
    <n v="0"/>
    <n v="0"/>
  </r>
  <r>
    <n v="2609"/>
    <s v="CA-2011-127446"/>
    <x v="2"/>
    <x v="641"/>
    <d v="2011-11-30T00:00:00"/>
    <s v="Standard Class"/>
    <s v="MC-17590"/>
    <s v="Matt Collister"/>
    <x v="1"/>
    <s v="United States"/>
    <x v="81"/>
    <x v="5"/>
    <n v="76017"/>
    <x v="2"/>
    <s v="OFF-LA-10001317"/>
    <x v="1"/>
    <x v="2"/>
    <s v="Avery 520"/>
    <n v="2.52"/>
    <n v="1"/>
    <n v="0.2"/>
    <n v="0.88200000000000001"/>
    <n v="0.35"/>
  </r>
  <r>
    <n v="2610"/>
    <s v="CA-2011-127446"/>
    <x v="2"/>
    <x v="641"/>
    <d v="2011-11-30T00:00:00"/>
    <s v="Standard Class"/>
    <s v="MC-17590"/>
    <s v="Matt Collister"/>
    <x v="1"/>
    <s v="United States"/>
    <x v="81"/>
    <x v="5"/>
    <n v="76017"/>
    <x v="2"/>
    <s v="FUR-TA-10000577"/>
    <x v="0"/>
    <x v="3"/>
    <s v="Bretford CR4500 Series Slim Rectangular Table"/>
    <n v="1218.7349999999997"/>
    <n v="5"/>
    <n v="0.3"/>
    <n v="-121.87349999999992"/>
    <n v="-9.9999999999999964E-2"/>
  </r>
  <r>
    <n v="2611"/>
    <s v="CA-2011-127446"/>
    <x v="2"/>
    <x v="641"/>
    <d v="2011-11-30T00:00:00"/>
    <s v="Standard Class"/>
    <s v="MC-17590"/>
    <s v="Matt Collister"/>
    <x v="1"/>
    <s v="United States"/>
    <x v="81"/>
    <x v="5"/>
    <n v="76017"/>
    <x v="2"/>
    <s v="OFF-LA-10000248"/>
    <x v="1"/>
    <x v="2"/>
    <s v="Avery 52"/>
    <n v="5.9039999999999999"/>
    <n v="2"/>
    <n v="0.2"/>
    <n v="1.9925999999999999"/>
    <n v="0.33749999999999997"/>
  </r>
  <r>
    <n v="2612"/>
    <s v="CA-2011-127446"/>
    <x v="2"/>
    <x v="641"/>
    <d v="2011-11-30T00:00:00"/>
    <s v="Standard Class"/>
    <s v="MC-17590"/>
    <s v="Matt Collister"/>
    <x v="1"/>
    <s v="United States"/>
    <x v="81"/>
    <x v="5"/>
    <n v="76017"/>
    <x v="2"/>
    <s v="OFF-PA-10000955"/>
    <x v="1"/>
    <x v="10"/>
    <s v="Southworth 25% Cotton Granite Paper &amp; Envelopes"/>
    <n v="15.696000000000002"/>
    <n v="3"/>
    <n v="0.2"/>
    <n v="5.1011999999999995"/>
    <n v="0.32499999999999996"/>
  </r>
  <r>
    <n v="2613"/>
    <s v="CA-2011-127446"/>
    <x v="2"/>
    <x v="641"/>
    <d v="2011-11-30T00:00:00"/>
    <s v="Standard Class"/>
    <s v="MC-17590"/>
    <s v="Matt Collister"/>
    <x v="1"/>
    <s v="United States"/>
    <x v="81"/>
    <x v="5"/>
    <n v="76017"/>
    <x v="2"/>
    <s v="FUR-FU-10000221"/>
    <x v="0"/>
    <x v="5"/>
    <s v="Master Caster Door Stop, Brown"/>
    <n v="6.0960000000000001"/>
    <n v="3"/>
    <n v="0.6"/>
    <n v="-3.9624000000000006"/>
    <n v="-0.65000000000000013"/>
  </r>
  <r>
    <n v="2614"/>
    <s v="CA-2013-137204"/>
    <x v="0"/>
    <x v="236"/>
    <d v="2013-05-06T00:00:00"/>
    <s v="Standard Class"/>
    <s v="BO-11350"/>
    <s v="Bill Overfelt"/>
    <x v="1"/>
    <s v="United States"/>
    <x v="1"/>
    <x v="1"/>
    <n v="90045"/>
    <x v="1"/>
    <s v="FUR-CH-10002304"/>
    <x v="0"/>
    <x v="1"/>
    <s v="Global Stack Chair without Arms, Black"/>
    <n v="41.568000000000005"/>
    <n v="2"/>
    <n v="0.2"/>
    <n v="2.5980000000000008"/>
    <n v="6.2500000000000014E-2"/>
  </r>
  <r>
    <n v="2615"/>
    <s v="CA-2011-147298"/>
    <x v="2"/>
    <x v="759"/>
    <d v="2011-05-03T00:00:00"/>
    <s v="Standard Class"/>
    <s v="AG-10300"/>
    <s v="Aleksandra Gannaway"/>
    <x v="1"/>
    <s v="United States"/>
    <x v="1"/>
    <x v="1"/>
    <n v="90049"/>
    <x v="1"/>
    <s v="FUR-CH-10004886"/>
    <x v="0"/>
    <x v="1"/>
    <s v="Bevis Steel Folding Chairs"/>
    <n v="230.28000000000003"/>
    <n v="3"/>
    <n v="0.2"/>
    <n v="23.027999999999992"/>
    <n v="9.999999999999995E-2"/>
  </r>
  <r>
    <n v="2616"/>
    <s v="CA-2011-147298"/>
    <x v="2"/>
    <x v="759"/>
    <d v="2011-05-03T00:00:00"/>
    <s v="Standard Class"/>
    <s v="AG-10300"/>
    <s v="Aleksandra Gannaway"/>
    <x v="1"/>
    <s v="United States"/>
    <x v="1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n v="0.31249999999999994"/>
  </r>
  <r>
    <n v="2617"/>
    <s v="CA-2014-147942"/>
    <x v="3"/>
    <x v="719"/>
    <d v="2014-04-06T00:00:00"/>
    <s v="Standard Class"/>
    <s v="MS-17365"/>
    <s v="Maribeth Schnelling"/>
    <x v="0"/>
    <s v="United States"/>
    <x v="8"/>
    <x v="1"/>
    <n v="94110"/>
    <x v="1"/>
    <s v="OFF-LA-10003663"/>
    <x v="1"/>
    <x v="2"/>
    <s v="Avery 498"/>
    <n v="5.78"/>
    <n v="2"/>
    <n v="0"/>
    <n v="2.7166000000000001"/>
    <n v="0.47000000000000003"/>
  </r>
  <r>
    <n v="2618"/>
    <s v="CA-2014-147942"/>
    <x v="3"/>
    <x v="719"/>
    <d v="2014-04-06T00:00:00"/>
    <s v="Standard Class"/>
    <s v="MS-17365"/>
    <s v="Maribeth Schnelling"/>
    <x v="0"/>
    <s v="United States"/>
    <x v="8"/>
    <x v="1"/>
    <n v="94110"/>
    <x v="1"/>
    <s v="OFF-BI-10001294"/>
    <x v="1"/>
    <x v="8"/>
    <s v="Fellowes Binding Cases"/>
    <n v="121.67999999999999"/>
    <n v="13"/>
    <n v="0.2"/>
    <n v="38.024999999999977"/>
    <n v="0.31249999999999983"/>
  </r>
  <r>
    <n v="2619"/>
    <s v="CA-2014-115931"/>
    <x v="3"/>
    <x v="66"/>
    <d v="2014-12-27T00:00:00"/>
    <s v="Standard Class"/>
    <s v="JM-15655"/>
    <s v="Jim Mitchum"/>
    <x v="1"/>
    <s v="United States"/>
    <x v="51"/>
    <x v="27"/>
    <n v="88220"/>
    <x v="1"/>
    <s v="OFF-AR-10000369"/>
    <x v="1"/>
    <x v="6"/>
    <s v="Design Ebony Sketching Pencil"/>
    <n v="4.17"/>
    <n v="3"/>
    <n v="0"/>
    <n v="1.0841999999999998"/>
    <n v="0.25999999999999995"/>
  </r>
  <r>
    <n v="2620"/>
    <s v="CA-2014-115931"/>
    <x v="3"/>
    <x v="66"/>
    <d v="2014-12-27T00:00:00"/>
    <s v="Standard Class"/>
    <s v="JM-15655"/>
    <s v="Jim Mitchum"/>
    <x v="1"/>
    <s v="United States"/>
    <x v="51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n v="9.999999999999995E-2"/>
  </r>
  <r>
    <n v="2621"/>
    <s v="CA-2014-115931"/>
    <x v="3"/>
    <x v="66"/>
    <d v="2014-12-27T00:00:00"/>
    <s v="Standard Class"/>
    <s v="JM-15655"/>
    <s v="Jim Mitchum"/>
    <x v="1"/>
    <s v="United States"/>
    <x v="51"/>
    <x v="27"/>
    <n v="88220"/>
    <x v="1"/>
    <s v="OFF-ST-10000876"/>
    <x v="1"/>
    <x v="4"/>
    <s v="Eldon Simplefile Box Office"/>
    <n v="37.32"/>
    <n v="3"/>
    <n v="0"/>
    <n v="10.4496"/>
    <n v="0.28000000000000003"/>
  </r>
  <r>
    <n v="2622"/>
    <s v="CA-2014-115931"/>
    <x v="3"/>
    <x v="66"/>
    <d v="2014-12-27T00:00:00"/>
    <s v="Standard Class"/>
    <s v="JM-15655"/>
    <s v="Jim Mitchum"/>
    <x v="1"/>
    <s v="United States"/>
    <x v="51"/>
    <x v="27"/>
    <n v="88220"/>
    <x v="1"/>
    <s v="OFF-LA-10001404"/>
    <x v="1"/>
    <x v="2"/>
    <s v="Avery 517"/>
    <n v="18.45"/>
    <n v="5"/>
    <n v="0"/>
    <n v="8.6715"/>
    <n v="0.47000000000000003"/>
  </r>
  <r>
    <n v="2623"/>
    <s v="CA-2011-164861"/>
    <x v="2"/>
    <x v="640"/>
    <d v="2011-12-06T00:00:00"/>
    <s v="Second Class"/>
    <s v="MC-17635"/>
    <s v="Matthew Clasen"/>
    <x v="1"/>
    <s v="United States"/>
    <x v="285"/>
    <x v="25"/>
    <n v="63116"/>
    <x v="2"/>
    <s v="OFF-PA-10001972"/>
    <x v="1"/>
    <x v="10"/>
    <s v="Xerox 214"/>
    <n v="25.92"/>
    <n v="4"/>
    <n v="0"/>
    <n v="12.441600000000001"/>
    <n v="0.48000000000000004"/>
  </r>
  <r>
    <n v="2624"/>
    <s v="CA-2014-127180"/>
    <x v="3"/>
    <x v="760"/>
    <d v="2014-10-25T00:00:00"/>
    <s v="First Class"/>
    <s v="TA-21385"/>
    <s v="Tom Ashbrook"/>
    <x v="2"/>
    <s v="United States"/>
    <x v="20"/>
    <x v="15"/>
    <n v="10024"/>
    <x v="3"/>
    <s v="TEC-CO-10004722"/>
    <x v="2"/>
    <x v="16"/>
    <s v="Canon imageCLASS 2200 Advanced Copier"/>
    <n v="11199.968000000001"/>
    <n v="4"/>
    <n v="0.2"/>
    <n v="3919.9887999999992"/>
    <n v="0.34999999999999992"/>
  </r>
  <r>
    <n v="2625"/>
    <s v="CA-2014-127180"/>
    <x v="3"/>
    <x v="760"/>
    <d v="2014-10-25T00:00:00"/>
    <s v="First Class"/>
    <s v="TA-21385"/>
    <s v="Tom Ashbrook"/>
    <x v="2"/>
    <s v="United States"/>
    <x v="20"/>
    <x v="15"/>
    <n v="10024"/>
    <x v="3"/>
    <s v="TEC-PH-10001494"/>
    <x v="2"/>
    <x v="7"/>
    <s v="Polycom CX600 IP Phone VoIP phone"/>
    <n v="2399.6"/>
    <n v="8"/>
    <n v="0"/>
    <n v="647.89200000000005"/>
    <n v="0.27"/>
  </r>
  <r>
    <n v="2626"/>
    <s v="CA-2014-127180"/>
    <x v="3"/>
    <x v="760"/>
    <d v="2014-10-25T00:00:00"/>
    <s v="First Class"/>
    <s v="TA-21385"/>
    <s v="Tom Ashbrook"/>
    <x v="2"/>
    <s v="United States"/>
    <x v="20"/>
    <x v="15"/>
    <n v="10024"/>
    <x v="3"/>
    <s v="OFF-EN-10002500"/>
    <x v="1"/>
    <x v="12"/>
    <s v="Globe Weis Peel &amp; Seel First Class Envelopes"/>
    <n v="63.9"/>
    <n v="5"/>
    <n v="0"/>
    <n v="28.754999999999995"/>
    <n v="0.44999999999999996"/>
  </r>
  <r>
    <n v="2627"/>
    <s v="CA-2014-127180"/>
    <x v="3"/>
    <x v="760"/>
    <d v="2014-10-25T00:00:00"/>
    <s v="First Class"/>
    <s v="TA-21385"/>
    <s v="Tom Ashbrook"/>
    <x v="2"/>
    <s v="United States"/>
    <x v="20"/>
    <x v="15"/>
    <n v="10024"/>
    <x v="3"/>
    <s v="TEC-PH-10003800"/>
    <x v="2"/>
    <x v="7"/>
    <s v="i.Sound Portable Power - 8000 mAh"/>
    <n v="52.99"/>
    <n v="1"/>
    <n v="0"/>
    <n v="0.52989999999999782"/>
    <n v="9.9999999999999586E-3"/>
  </r>
  <r>
    <n v="2628"/>
    <s v="US-2014-165344"/>
    <x v="3"/>
    <x v="38"/>
    <d v="2014-11-16T00:00:00"/>
    <s v="First Class"/>
    <s v="SB-20290"/>
    <s v="Sean Braxton"/>
    <x v="1"/>
    <s v="United States"/>
    <x v="24"/>
    <x v="24"/>
    <n v="45503"/>
    <x v="3"/>
    <s v="TEC-AC-10002399"/>
    <x v="2"/>
    <x v="11"/>
    <s v="SanDisk Cruzer 32 GB USB Flash Drive"/>
    <n v="60.864000000000004"/>
    <n v="4"/>
    <n v="0.2"/>
    <n v="9.1295999999999964"/>
    <n v="0.14999999999999994"/>
  </r>
  <r>
    <n v="2629"/>
    <s v="US-2014-165344"/>
    <x v="3"/>
    <x v="38"/>
    <d v="2014-11-16T00:00:00"/>
    <s v="First Class"/>
    <s v="SB-20290"/>
    <s v="Sean Braxton"/>
    <x v="1"/>
    <s v="United States"/>
    <x v="24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n v="-1.4333333333333329"/>
  </r>
  <r>
    <n v="2630"/>
    <s v="US-2014-165344"/>
    <x v="3"/>
    <x v="38"/>
    <d v="2014-11-16T00:00:00"/>
    <s v="First Class"/>
    <s v="SB-20290"/>
    <s v="Sean Braxton"/>
    <x v="1"/>
    <s v="United States"/>
    <x v="24"/>
    <x v="24"/>
    <n v="45503"/>
    <x v="3"/>
    <s v="OFF-BI-10003196"/>
    <x v="1"/>
    <x v="8"/>
    <s v="Accohide Poly Flexible Ring Binders"/>
    <n v="11.220000000000002"/>
    <n v="10"/>
    <n v="0.7"/>
    <n v="-7.4799999999999969"/>
    <n v="-0.6666666666666663"/>
  </r>
  <r>
    <n v="2631"/>
    <s v="CA-2012-168186"/>
    <x v="1"/>
    <x v="229"/>
    <d v="2012-09-15T00:00:00"/>
    <s v="Standard Class"/>
    <s v="AB-10150"/>
    <s v="Aimee Bixby"/>
    <x v="0"/>
    <s v="United States"/>
    <x v="251"/>
    <x v="26"/>
    <n v="74133"/>
    <x v="2"/>
    <s v="OFF-PA-10000477"/>
    <x v="1"/>
    <x v="10"/>
    <s v="Xerox 1952"/>
    <n v="14.940000000000001"/>
    <n v="3"/>
    <n v="0"/>
    <n v="7.0218000000000007"/>
    <n v="0.47000000000000003"/>
  </r>
  <r>
    <n v="2632"/>
    <s v="US-2014-110604"/>
    <x v="3"/>
    <x v="356"/>
    <d v="2014-05-21T00:00:00"/>
    <s v="Standard Class"/>
    <s v="JF-15295"/>
    <s v="Jason Fortune-"/>
    <x v="0"/>
    <s v="United States"/>
    <x v="4"/>
    <x v="4"/>
    <n v="98103"/>
    <x v="1"/>
    <s v="FUR-FU-10000076"/>
    <x v="0"/>
    <x v="5"/>
    <s v="24-Hour Round Wall Clock"/>
    <n v="39.96"/>
    <n v="2"/>
    <n v="0"/>
    <n v="17.182800000000004"/>
    <n v="0.4300000000000001"/>
  </r>
  <r>
    <n v="2633"/>
    <s v="US-2014-110604"/>
    <x v="3"/>
    <x v="356"/>
    <d v="2014-05-21T00:00:00"/>
    <s v="Standard Class"/>
    <s v="JF-15295"/>
    <s v="Jason Fortune-"/>
    <x v="0"/>
    <s v="United States"/>
    <x v="4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n v="9.9999999999999936E-2"/>
  </r>
  <r>
    <n v="2634"/>
    <s v="US-2014-110604"/>
    <x v="3"/>
    <x v="356"/>
    <d v="2014-05-21T00:00:00"/>
    <s v="Standard Class"/>
    <s v="JF-15295"/>
    <s v="Jason Fortune-"/>
    <x v="0"/>
    <s v="United States"/>
    <x v="4"/>
    <x v="4"/>
    <n v="98103"/>
    <x v="1"/>
    <s v="FUR-CH-10004287"/>
    <x v="0"/>
    <x v="1"/>
    <s v="SAFCO Arco Folding Chair"/>
    <n v="220.96"/>
    <n v="1"/>
    <n v="0.2"/>
    <n v="24.857999999999983"/>
    <n v="0.11249999999999992"/>
  </r>
  <r>
    <n v="2635"/>
    <s v="CA-2012-116750"/>
    <x v="1"/>
    <x v="761"/>
    <d v="2012-07-10T00:00:00"/>
    <s v="Second Class"/>
    <s v="BF-10975"/>
    <s v="Barbara Fisher"/>
    <x v="1"/>
    <s v="United States"/>
    <x v="115"/>
    <x v="3"/>
    <n v="28314"/>
    <x v="0"/>
    <s v="FUR-FU-10003829"/>
    <x v="0"/>
    <x v="5"/>
    <s v="Stackable Trays"/>
    <n v="4.9280000000000008"/>
    <n v="2"/>
    <n v="0.2"/>
    <n v="0.73919999999999941"/>
    <n v="0.14999999999999986"/>
  </r>
  <r>
    <n v="2636"/>
    <s v="CA-2012-116750"/>
    <x v="1"/>
    <x v="761"/>
    <d v="2012-07-10T00:00:00"/>
    <s v="Second Class"/>
    <s v="BF-10975"/>
    <s v="Barbara Fisher"/>
    <x v="1"/>
    <s v="United States"/>
    <x v="115"/>
    <x v="3"/>
    <n v="28314"/>
    <x v="0"/>
    <s v="OFF-BI-10004728"/>
    <x v="1"/>
    <x v="8"/>
    <s v="Wilson Jones Turn Tabs Binder Tool for Ring Binders"/>
    <n v="7.2300000000000022"/>
    <n v="5"/>
    <n v="0.7"/>
    <n v="-5.7840000000000007"/>
    <n v="-0.79999999999999982"/>
  </r>
  <r>
    <n v="2637"/>
    <s v="CA-2012-162369"/>
    <x v="1"/>
    <x v="762"/>
    <d v="2012-08-19T00:00:00"/>
    <s v="Standard Class"/>
    <s v="TT-21265"/>
    <s v="Tim Taslimi"/>
    <x v="1"/>
    <s v="United States"/>
    <x v="1"/>
    <x v="1"/>
    <n v="90045"/>
    <x v="1"/>
    <s v="OFF-ST-10000046"/>
    <x v="1"/>
    <x v="4"/>
    <s v="Fellowes Super Stor/Drawer Files"/>
    <n v="323.10000000000002"/>
    <n v="2"/>
    <n v="0"/>
    <n v="61.38900000000001"/>
    <n v="0.19000000000000003"/>
  </r>
  <r>
    <n v="2638"/>
    <s v="CA-2014-108441"/>
    <x v="3"/>
    <x v="492"/>
    <d v="2014-06-19T00:00:00"/>
    <s v="Standard Class"/>
    <s v="SB-20170"/>
    <s v="Sarah Bern"/>
    <x v="0"/>
    <s v="United States"/>
    <x v="20"/>
    <x v="15"/>
    <n v="10035"/>
    <x v="3"/>
    <s v="OFF-PA-10000697"/>
    <x v="1"/>
    <x v="10"/>
    <s v="TOPS Voice Message Log Book, Flash Format"/>
    <n v="19.04"/>
    <n v="4"/>
    <n v="0"/>
    <n v="9.3295999999999992"/>
    <n v="0.49"/>
  </r>
  <r>
    <n v="2639"/>
    <s v="CA-2014-108441"/>
    <x v="3"/>
    <x v="492"/>
    <d v="2014-06-19T00:00:00"/>
    <s v="Standard Class"/>
    <s v="SB-20170"/>
    <s v="Sarah Bern"/>
    <x v="0"/>
    <s v="United States"/>
    <x v="20"/>
    <x v="15"/>
    <n v="10035"/>
    <x v="3"/>
    <s v="OFF-BI-10000848"/>
    <x v="1"/>
    <x v="8"/>
    <s v="Angle-D Ring Binders"/>
    <n v="13.128"/>
    <n v="3"/>
    <n v="0.2"/>
    <n v="4.2665999999999986"/>
    <n v="0.3249999999999999"/>
  </r>
  <r>
    <n v="2640"/>
    <s v="CA-2014-108441"/>
    <x v="3"/>
    <x v="492"/>
    <d v="2014-06-19T00:00:00"/>
    <s v="Standard Class"/>
    <s v="SB-20170"/>
    <s v="Sarah Bern"/>
    <x v="0"/>
    <s v="United States"/>
    <x v="20"/>
    <x v="15"/>
    <n v="10035"/>
    <x v="3"/>
    <s v="OFF-AR-10004691"/>
    <x v="1"/>
    <x v="6"/>
    <s v="Boston 1730 StandUp Electric Pencil Sharpener"/>
    <n v="64.14"/>
    <n v="3"/>
    <n v="0"/>
    <n v="16.676400000000001"/>
    <n v="0.26"/>
  </r>
  <r>
    <n v="2641"/>
    <s v="CA-2014-108441"/>
    <x v="3"/>
    <x v="492"/>
    <d v="2014-06-19T00:00:00"/>
    <s v="Standard Class"/>
    <s v="SB-20170"/>
    <s v="Sarah Bern"/>
    <x v="0"/>
    <s v="United States"/>
    <x v="20"/>
    <x v="15"/>
    <n v="10035"/>
    <x v="3"/>
    <s v="FUR-CH-10000595"/>
    <x v="0"/>
    <x v="1"/>
    <s v="Safco Contoured Stacking Chairs"/>
    <n v="858.24"/>
    <n v="4"/>
    <n v="0.1"/>
    <n v="143.03999999999996"/>
    <n v="0.16666666666666663"/>
  </r>
  <r>
    <n v="2642"/>
    <s v="CA-2012-169740"/>
    <x v="1"/>
    <x v="763"/>
    <d v="2012-02-25T00:00:00"/>
    <s v="Standard Class"/>
    <s v="LM-17065"/>
    <s v="Liz MacKendrick"/>
    <x v="0"/>
    <s v="United States"/>
    <x v="322"/>
    <x v="36"/>
    <n v="71901"/>
    <x v="0"/>
    <s v="TEC-AC-10000927"/>
    <x v="2"/>
    <x v="11"/>
    <s v="Anker Ultrathin Bluetooth Wireless Keyboard Aluminum Cover with Stand "/>
    <n v="29.99"/>
    <n v="1"/>
    <n v="0"/>
    <n v="2.9989999999999988"/>
    <n v="9.9999999999999964E-2"/>
  </r>
  <r>
    <n v="2643"/>
    <s v="CA-2013-124051"/>
    <x v="0"/>
    <x v="723"/>
    <d v="2013-12-31T00:00:00"/>
    <s v="First Class"/>
    <s v="KA-16525"/>
    <s v="Kelly Andreada"/>
    <x v="0"/>
    <s v="United States"/>
    <x v="34"/>
    <x v="10"/>
    <n v="60505"/>
    <x v="2"/>
    <s v="OFF-PA-10001289"/>
    <x v="1"/>
    <x v="10"/>
    <s v="White Computer Printout Paper by Universal"/>
    <n v="186.048"/>
    <n v="6"/>
    <n v="0.2"/>
    <n v="67.442399999999992"/>
    <n v="0.36249999999999993"/>
  </r>
  <r>
    <n v="2644"/>
    <s v="CA-2013-149111"/>
    <x v="0"/>
    <x v="764"/>
    <d v="2013-04-22T00:00:00"/>
    <s v="Second Class"/>
    <s v="BF-11170"/>
    <s v="Ben Ferrer"/>
    <x v="2"/>
    <s v="United States"/>
    <x v="253"/>
    <x v="3"/>
    <n v="27604"/>
    <x v="0"/>
    <s v="TEC-PH-10003092"/>
    <x v="2"/>
    <x v="7"/>
    <s v="Motorola L804"/>
    <n v="36.792000000000002"/>
    <n v="1"/>
    <n v="0.2"/>
    <n v="4.1390999999999991"/>
    <n v="0.11249999999999998"/>
  </r>
  <r>
    <n v="2645"/>
    <s v="CA-2013-149111"/>
    <x v="0"/>
    <x v="764"/>
    <d v="2013-04-22T00:00:00"/>
    <s v="Second Class"/>
    <s v="BF-11170"/>
    <s v="Ben Ferrer"/>
    <x v="2"/>
    <s v="United States"/>
    <x v="253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n v="0.33749999999999991"/>
  </r>
  <r>
    <n v="2646"/>
    <s v="CA-2011-131002"/>
    <x v="2"/>
    <x v="557"/>
    <d v="2011-09-12T00:00:00"/>
    <s v="Second Class"/>
    <s v="TB-21400"/>
    <s v="Tom Boeckenhauer"/>
    <x v="0"/>
    <s v="United States"/>
    <x v="251"/>
    <x v="26"/>
    <n v="74133"/>
    <x v="2"/>
    <s v="FUR-FU-10004270"/>
    <x v="0"/>
    <x v="5"/>
    <s v="Executive Impressions 13&quot; Clairmont Wall Clock"/>
    <n v="57.69"/>
    <n v="3"/>
    <n v="0"/>
    <n v="23.652900000000002"/>
    <n v="0.41000000000000009"/>
  </r>
  <r>
    <n v="2647"/>
    <s v="CA-2011-131002"/>
    <x v="2"/>
    <x v="557"/>
    <d v="2011-09-12T00:00:00"/>
    <s v="Second Class"/>
    <s v="TB-21400"/>
    <s v="Tom Boeckenhauer"/>
    <x v="0"/>
    <s v="United States"/>
    <x v="251"/>
    <x v="26"/>
    <n v="74133"/>
    <x v="2"/>
    <s v="OFF-BI-10000948"/>
    <x v="1"/>
    <x v="8"/>
    <s v="GBC Laser Imprintable Binding System Covers, Desert Sand"/>
    <n v="42.81"/>
    <n v="3"/>
    <n v="0"/>
    <n v="20.120699999999999"/>
    <n v="0.47"/>
  </r>
  <r>
    <n v="2648"/>
    <s v="CA-2011-131002"/>
    <x v="2"/>
    <x v="557"/>
    <d v="2011-09-12T00:00:00"/>
    <s v="Second Class"/>
    <s v="TB-21400"/>
    <s v="Tom Boeckenhauer"/>
    <x v="0"/>
    <s v="United States"/>
    <x v="251"/>
    <x v="26"/>
    <n v="74133"/>
    <x v="2"/>
    <s v="OFF-PA-10000223"/>
    <x v="1"/>
    <x v="10"/>
    <s v="Xerox 2000"/>
    <n v="12.96"/>
    <n v="2"/>
    <n v="0"/>
    <n v="6.2208000000000006"/>
    <n v="0.48000000000000004"/>
  </r>
  <r>
    <n v="2649"/>
    <s v="CA-2011-131002"/>
    <x v="2"/>
    <x v="557"/>
    <d v="2011-09-12T00:00:00"/>
    <s v="Second Class"/>
    <s v="TB-21400"/>
    <s v="Tom Boeckenhauer"/>
    <x v="0"/>
    <s v="United States"/>
    <x v="251"/>
    <x v="26"/>
    <n v="74133"/>
    <x v="2"/>
    <s v="FUR-FU-10004665"/>
    <x v="0"/>
    <x v="5"/>
    <s v="3M Polarizing Task Lamp with Clamp Arm, Light Gray"/>
    <n v="821.87999999999988"/>
    <n v="6"/>
    <n v="0"/>
    <n v="213.68880000000001"/>
    <n v="0.26000000000000006"/>
  </r>
  <r>
    <n v="2650"/>
    <s v="CA-2011-131002"/>
    <x v="2"/>
    <x v="557"/>
    <d v="2011-09-12T00:00:00"/>
    <s v="Second Class"/>
    <s v="TB-21400"/>
    <s v="Tom Boeckenhauer"/>
    <x v="0"/>
    <s v="United States"/>
    <x v="251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n v="0.27"/>
  </r>
  <r>
    <n v="2651"/>
    <s v="US-2013-146794"/>
    <x v="0"/>
    <x v="182"/>
    <d v="2013-10-02T00:00:00"/>
    <s v="Standard Class"/>
    <s v="SH-19975"/>
    <s v="Sally Hughsby"/>
    <x v="1"/>
    <s v="United States"/>
    <x v="86"/>
    <x v="1"/>
    <n v="92345"/>
    <x v="1"/>
    <s v="FUR-BO-10004467"/>
    <x v="0"/>
    <x v="0"/>
    <s v="Bestar Classic Bookcase"/>
    <n v="424.95749999999992"/>
    <n v="5"/>
    <n v="0.15"/>
    <n v="19.997999999999976"/>
    <n v="4.7058823529411715E-2"/>
  </r>
  <r>
    <n v="2652"/>
    <s v="CA-2014-112515"/>
    <x v="3"/>
    <x v="697"/>
    <d v="2014-09-22T00:00:00"/>
    <s v="Second Class"/>
    <s v="AS-10225"/>
    <s v="Alan Schoenberger"/>
    <x v="1"/>
    <s v="United States"/>
    <x v="212"/>
    <x v="7"/>
    <n v="84604"/>
    <x v="1"/>
    <s v="OFF-BI-10000829"/>
    <x v="1"/>
    <x v="8"/>
    <s v="Avery Non-Stick Binders"/>
    <n v="10.776000000000002"/>
    <n v="3"/>
    <n v="0.2"/>
    <n v="3.5021999999999989"/>
    <n v="0.32499999999999984"/>
  </r>
  <r>
    <n v="2653"/>
    <s v="CA-2014-112515"/>
    <x v="3"/>
    <x v="697"/>
    <d v="2014-09-22T00:00:00"/>
    <s v="Second Class"/>
    <s v="AS-10225"/>
    <s v="Alan Schoenberger"/>
    <x v="1"/>
    <s v="United States"/>
    <x v="212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n v="0.36249999999999993"/>
  </r>
  <r>
    <n v="2654"/>
    <s v="CA-2014-112515"/>
    <x v="3"/>
    <x v="697"/>
    <d v="2014-09-22T00:00:00"/>
    <s v="Second Class"/>
    <s v="AS-10225"/>
    <s v="Alan Schoenberger"/>
    <x v="1"/>
    <s v="United States"/>
    <x v="212"/>
    <x v="7"/>
    <n v="84604"/>
    <x v="1"/>
    <s v="OFF-PA-10000062"/>
    <x v="1"/>
    <x v="10"/>
    <s v="Green Bar Computer Printout Paper"/>
    <n v="164.88"/>
    <n v="3"/>
    <n v="0"/>
    <n v="80.791200000000003"/>
    <n v="0.49000000000000005"/>
  </r>
  <r>
    <n v="2655"/>
    <s v="CA-2014-112515"/>
    <x v="3"/>
    <x v="697"/>
    <d v="2014-09-22T00:00:00"/>
    <s v="Second Class"/>
    <s v="AS-10225"/>
    <s v="Alan Schoenberger"/>
    <x v="1"/>
    <s v="United States"/>
    <x v="212"/>
    <x v="7"/>
    <n v="84604"/>
    <x v="1"/>
    <s v="FUR-BO-10003404"/>
    <x v="0"/>
    <x v="0"/>
    <s v="Global Adaptabilites Bookcase, Cherry/Storm Gray Finish"/>
    <n v="1292.94"/>
    <n v="3"/>
    <n v="0"/>
    <n v="77.576399999999921"/>
    <n v="5.9999999999999935E-2"/>
  </r>
  <r>
    <n v="2656"/>
    <s v="CA-2014-112515"/>
    <x v="3"/>
    <x v="697"/>
    <d v="2014-09-22T00:00:00"/>
    <s v="Second Class"/>
    <s v="AS-10225"/>
    <s v="Alan Schoenberger"/>
    <x v="1"/>
    <s v="United States"/>
    <x v="212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n v="0.34999999999999992"/>
  </r>
  <r>
    <n v="2657"/>
    <s v="CA-2014-112515"/>
    <x v="3"/>
    <x v="697"/>
    <d v="2014-09-22T00:00:00"/>
    <s v="Second Class"/>
    <s v="AS-10225"/>
    <s v="Alan Schoenberger"/>
    <x v="1"/>
    <s v="United States"/>
    <x v="212"/>
    <x v="7"/>
    <n v="84604"/>
    <x v="1"/>
    <s v="OFF-ST-10001272"/>
    <x v="1"/>
    <x v="4"/>
    <s v="Mini 13-1/2 Capacity Data Binder Rack, Pearl"/>
    <n v="261.74"/>
    <n v="2"/>
    <n v="0"/>
    <n v="65.435000000000002"/>
    <n v="0.25"/>
  </r>
  <r>
    <n v="2658"/>
    <s v="CA-2014-112515"/>
    <x v="3"/>
    <x v="697"/>
    <d v="2014-09-22T00:00:00"/>
    <s v="Second Class"/>
    <s v="AS-10225"/>
    <s v="Alan Schoenberger"/>
    <x v="1"/>
    <s v="United States"/>
    <x v="212"/>
    <x v="7"/>
    <n v="84604"/>
    <x v="1"/>
    <s v="OFF-LA-10001175"/>
    <x v="1"/>
    <x v="2"/>
    <s v="Avery 514"/>
    <n v="14.399999999999999"/>
    <n v="5"/>
    <n v="0"/>
    <n v="7.056"/>
    <n v="0.49000000000000005"/>
  </r>
  <r>
    <n v="2659"/>
    <s v="CA-2013-150343"/>
    <x v="0"/>
    <x v="765"/>
    <d v="2013-08-21T00:00:00"/>
    <s v="Standard Class"/>
    <s v="PK-19075"/>
    <s v="Pete Kriz"/>
    <x v="0"/>
    <s v="United States"/>
    <x v="8"/>
    <x v="1"/>
    <n v="94110"/>
    <x v="1"/>
    <s v="OFF-EN-10004030"/>
    <x v="1"/>
    <x v="12"/>
    <s v="Convenience Packs of Business Envelopes"/>
    <n v="10.86"/>
    <n v="3"/>
    <n v="0"/>
    <n v="5.1042000000000005"/>
    <n v="0.47000000000000008"/>
  </r>
  <r>
    <n v="2660"/>
    <s v="CA-2012-135538"/>
    <x v="1"/>
    <x v="100"/>
    <d v="2012-12-28T00:00:00"/>
    <s v="Standard Class"/>
    <s v="HR-14830"/>
    <s v="Harold Ryan"/>
    <x v="1"/>
    <s v="United States"/>
    <x v="23"/>
    <x v="16"/>
    <n v="85234"/>
    <x v="1"/>
    <s v="FUR-CH-10004287"/>
    <x v="0"/>
    <x v="1"/>
    <s v="SAFCO Arco Folding Chair"/>
    <n v="883.84"/>
    <n v="4"/>
    <n v="0.2"/>
    <n v="99.431999999999931"/>
    <n v="0.11249999999999992"/>
  </r>
  <r>
    <n v="2661"/>
    <s v="CA-2014-123372"/>
    <x v="3"/>
    <x v="354"/>
    <d v="2014-12-03T00:00:00"/>
    <s v="Standard Class"/>
    <s v="DG-13300"/>
    <s v="Deirdre Greer"/>
    <x v="1"/>
    <s v="United States"/>
    <x v="20"/>
    <x v="15"/>
    <n v="10035"/>
    <x v="3"/>
    <s v="TEC-PH-10002834"/>
    <x v="2"/>
    <x v="7"/>
    <s v="Google Nexus 5"/>
    <n v="1979.89"/>
    <n v="11"/>
    <n v="0"/>
    <n v="494.97250000000003"/>
    <n v="0.25"/>
  </r>
  <r>
    <n v="2662"/>
    <s v="CA-2014-123372"/>
    <x v="3"/>
    <x v="354"/>
    <d v="2014-12-03T00:00:00"/>
    <s v="Standard Class"/>
    <s v="DG-13300"/>
    <s v="Deirdre Greer"/>
    <x v="1"/>
    <s v="United States"/>
    <x v="20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n v="0.44999999999999996"/>
  </r>
  <r>
    <n v="2663"/>
    <s v="CA-2014-159604"/>
    <x v="3"/>
    <x v="349"/>
    <d v="2014-04-16T00:00:00"/>
    <s v="First Class"/>
    <s v="CL-12700"/>
    <s v="Craig Leslie"/>
    <x v="2"/>
    <s v="United States"/>
    <x v="24"/>
    <x v="25"/>
    <n v="65807"/>
    <x v="2"/>
    <s v="OFF-BI-10003460"/>
    <x v="1"/>
    <x v="8"/>
    <s v="Acco 3-Hole Punch"/>
    <n v="8.76"/>
    <n v="2"/>
    <n v="0"/>
    <n v="4.2047999999999996"/>
    <n v="0.48"/>
  </r>
  <r>
    <n v="2664"/>
    <s v="CA-2013-164784"/>
    <x v="0"/>
    <x v="766"/>
    <d v="2013-05-05T00:00:00"/>
    <s v="First Class"/>
    <s v="HF-14995"/>
    <s v="Herbert Flentye"/>
    <x v="0"/>
    <s v="United States"/>
    <x v="26"/>
    <x v="18"/>
    <n v="38109"/>
    <x v="0"/>
    <s v="OFF-LA-10001569"/>
    <x v="1"/>
    <x v="2"/>
    <s v="Avery 499"/>
    <n v="3.9840000000000004"/>
    <n v="1"/>
    <n v="0.2"/>
    <n v="1.2948"/>
    <n v="0.32499999999999996"/>
  </r>
  <r>
    <n v="2665"/>
    <s v="CA-2013-164784"/>
    <x v="0"/>
    <x v="766"/>
    <d v="2013-05-05T00:00:00"/>
    <s v="First Class"/>
    <s v="HF-14995"/>
    <s v="Herbert Flentye"/>
    <x v="0"/>
    <s v="United States"/>
    <x v="26"/>
    <x v="18"/>
    <n v="38109"/>
    <x v="0"/>
    <s v="FUR-TA-10004534"/>
    <x v="0"/>
    <x v="3"/>
    <s v="Bevis 44 x 96 Conference Tables"/>
    <n v="370.62"/>
    <n v="3"/>
    <n v="0.4"/>
    <n v="-142.07100000000008"/>
    <n v="-0.38333333333333353"/>
  </r>
  <r>
    <n v="2666"/>
    <s v="CA-2013-164784"/>
    <x v="0"/>
    <x v="766"/>
    <d v="2013-05-05T00:00:00"/>
    <s v="First Class"/>
    <s v="HF-14995"/>
    <s v="Herbert Flentye"/>
    <x v="0"/>
    <s v="United States"/>
    <x v="26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n v="-0.73333333333333306"/>
  </r>
  <r>
    <n v="2667"/>
    <s v="CA-2013-111794"/>
    <x v="0"/>
    <x v="393"/>
    <d v="2013-10-02T00:00:00"/>
    <s v="Same Day"/>
    <s v="HG-15025"/>
    <s v="Hunter Glantz"/>
    <x v="0"/>
    <s v="United States"/>
    <x v="112"/>
    <x v="5"/>
    <n v="79109"/>
    <x v="2"/>
    <s v="TEC-AC-10003832"/>
    <x v="2"/>
    <x v="11"/>
    <s v="Imation 16GB Mini TravelDrive USB 2.0 Flash Drive"/>
    <n v="79.512000000000015"/>
    <n v="3"/>
    <n v="0.2"/>
    <n v="20.8719"/>
    <n v="0.26249999999999996"/>
  </r>
  <r>
    <n v="2668"/>
    <s v="CA-2013-111794"/>
    <x v="0"/>
    <x v="393"/>
    <d v="2013-10-02T00:00:00"/>
    <s v="Same Day"/>
    <s v="HG-15025"/>
    <s v="Hunter Glantz"/>
    <x v="0"/>
    <s v="United States"/>
    <x v="112"/>
    <x v="5"/>
    <n v="79109"/>
    <x v="2"/>
    <s v="OFF-PA-10000474"/>
    <x v="1"/>
    <x v="10"/>
    <s v="Staples"/>
    <n v="28.352"/>
    <n v="1"/>
    <n v="0.2"/>
    <n v="9.568799999999996"/>
    <n v="0.33749999999999986"/>
  </r>
  <r>
    <n v="2669"/>
    <s v="US-2012-139759"/>
    <x v="1"/>
    <x v="767"/>
    <d v="2012-08-30T00:00:00"/>
    <s v="Standard Class"/>
    <s v="NL-18310"/>
    <s v="Nancy Lomonaco"/>
    <x v="2"/>
    <s v="United States"/>
    <x v="1"/>
    <x v="1"/>
    <n v="90045"/>
    <x v="1"/>
    <s v="FUR-CH-10002774"/>
    <x v="0"/>
    <x v="1"/>
    <s v="Global Deluxe Stacking Chair, Gray"/>
    <n v="40.783999999999999"/>
    <n v="1"/>
    <n v="0.2"/>
    <n v="4.5881999999999987"/>
    <n v="0.11249999999999998"/>
  </r>
  <r>
    <n v="2670"/>
    <s v="US-2012-139759"/>
    <x v="1"/>
    <x v="767"/>
    <d v="2012-08-30T00:00:00"/>
    <s v="Standard Class"/>
    <s v="NL-18310"/>
    <s v="Nancy Lomonaco"/>
    <x v="2"/>
    <s v="United States"/>
    <x v="1"/>
    <x v="1"/>
    <n v="90045"/>
    <x v="1"/>
    <s v="OFF-AP-10002765"/>
    <x v="1"/>
    <x v="9"/>
    <s v="Fellowes Advanced Computer Series Surge Protectors"/>
    <n v="105.96"/>
    <n v="4"/>
    <n v="0"/>
    <n v="29.668800000000005"/>
    <n v="0.28000000000000008"/>
  </r>
  <r>
    <n v="2671"/>
    <s v="CA-2011-126403"/>
    <x v="2"/>
    <x v="340"/>
    <d v="2011-09-12T00:00:00"/>
    <s v="Second Class"/>
    <s v="RR-19525"/>
    <s v="Rick Reed"/>
    <x v="1"/>
    <s v="United States"/>
    <x v="90"/>
    <x v="31"/>
    <n v="1852"/>
    <x v="3"/>
    <s v="OFF-PA-10001144"/>
    <x v="1"/>
    <x v="10"/>
    <s v="Xerox 1913"/>
    <n v="166.44"/>
    <n v="3"/>
    <n v="0"/>
    <n v="79.891199999999998"/>
    <n v="0.48"/>
  </r>
  <r>
    <n v="2672"/>
    <s v="CA-2011-126403"/>
    <x v="2"/>
    <x v="340"/>
    <d v="2011-09-12T00:00:00"/>
    <s v="Second Class"/>
    <s v="RR-19525"/>
    <s v="Rick Reed"/>
    <x v="1"/>
    <s v="United States"/>
    <x v="90"/>
    <x v="31"/>
    <n v="1852"/>
    <x v="3"/>
    <s v="FUR-CH-10003761"/>
    <x v="0"/>
    <x v="1"/>
    <s v="Global Italian Leather Office Chair"/>
    <n v="785.87999999999988"/>
    <n v="6"/>
    <n v="0"/>
    <n v="212.18759999999997"/>
    <n v="0.27"/>
  </r>
  <r>
    <n v="2673"/>
    <s v="CA-2011-126403"/>
    <x v="2"/>
    <x v="340"/>
    <d v="2011-09-12T00:00:00"/>
    <s v="Second Class"/>
    <s v="RR-19525"/>
    <s v="Rick Reed"/>
    <x v="1"/>
    <s v="United States"/>
    <x v="90"/>
    <x v="31"/>
    <n v="1852"/>
    <x v="3"/>
    <s v="OFF-PA-10004665"/>
    <x v="1"/>
    <x v="10"/>
    <s v="Advantus Motivational Note Cards"/>
    <n v="26.2"/>
    <n v="2"/>
    <n v="0"/>
    <n v="12.837999999999999"/>
    <n v="0.49"/>
  </r>
  <r>
    <n v="2674"/>
    <s v="CA-2011-126403"/>
    <x v="2"/>
    <x v="340"/>
    <d v="2011-09-12T00:00:00"/>
    <s v="Second Class"/>
    <s v="RR-19525"/>
    <s v="Rick Reed"/>
    <x v="1"/>
    <s v="United States"/>
    <x v="90"/>
    <x v="31"/>
    <n v="1852"/>
    <x v="3"/>
    <s v="OFF-ST-10000078"/>
    <x v="1"/>
    <x v="4"/>
    <s v="Tennsco 6- and 18-Compartment Lockers"/>
    <n v="1325.8500000000001"/>
    <n v="5"/>
    <n v="0"/>
    <n v="238.65299999999991"/>
    <n v="0.17999999999999991"/>
  </r>
  <r>
    <n v="2675"/>
    <s v="CA-2014-136875"/>
    <x v="3"/>
    <x v="734"/>
    <d v="2014-12-04T00:00:00"/>
    <s v="Same Day"/>
    <s v="TC-21295"/>
    <s v="Toby Carlisle"/>
    <x v="0"/>
    <s v="United States"/>
    <x v="70"/>
    <x v="1"/>
    <n v="92024"/>
    <x v="1"/>
    <s v="OFF-PA-10000357"/>
    <x v="1"/>
    <x v="10"/>
    <s v="Xerox 1888"/>
    <n v="166.44"/>
    <n v="3"/>
    <n v="0"/>
    <n v="79.891199999999998"/>
    <n v="0.48"/>
  </r>
  <r>
    <n v="2676"/>
    <s v="CA-2014-132185"/>
    <x v="3"/>
    <x v="344"/>
    <d v="2014-12-03T00:00:00"/>
    <s v="Standard Class"/>
    <s v="DB-13615"/>
    <s v="Doug Bickford"/>
    <x v="0"/>
    <s v="United States"/>
    <x v="153"/>
    <x v="3"/>
    <n v="28806"/>
    <x v="0"/>
    <s v="OFF-AR-10000422"/>
    <x v="1"/>
    <x v="6"/>
    <s v="Pencil and Crayon Sharpener"/>
    <n v="8.76"/>
    <n v="5"/>
    <n v="0.2"/>
    <n v="0.76649999999999974"/>
    <n v="8.7499999999999967E-2"/>
  </r>
  <r>
    <n v="2677"/>
    <s v="CA-2014-132185"/>
    <x v="3"/>
    <x v="344"/>
    <d v="2014-12-03T00:00:00"/>
    <s v="Standard Class"/>
    <s v="DB-13615"/>
    <s v="Doug Bickford"/>
    <x v="0"/>
    <s v="United States"/>
    <x v="153"/>
    <x v="3"/>
    <n v="28806"/>
    <x v="0"/>
    <s v="OFF-AP-10001205"/>
    <x v="1"/>
    <x v="9"/>
    <s v="Belkin 5 Outlet SurgeMaster Power Centers"/>
    <n v="43.584000000000003"/>
    <n v="1"/>
    <n v="0.2"/>
    <n v="4.3584000000000032"/>
    <n v="0.10000000000000006"/>
  </r>
  <r>
    <n v="2678"/>
    <s v="US-2011-160780"/>
    <x v="2"/>
    <x v="261"/>
    <d v="2011-06-21T00:00:00"/>
    <s v="Same Day"/>
    <s v="SV-20785"/>
    <s v="Stewart Visinsky"/>
    <x v="0"/>
    <s v="United States"/>
    <x v="206"/>
    <x v="22"/>
    <n v="81001"/>
    <x v="1"/>
    <s v="OFF-BI-10001116"/>
    <x v="1"/>
    <x v="8"/>
    <s v="Wilson Jones 1&quot; Hanging DublLock Ring Binders"/>
    <n v="11.088000000000003"/>
    <n v="7"/>
    <n v="0.7"/>
    <n v="-8.1311999999999998"/>
    <n v="-0.73333333333333317"/>
  </r>
  <r>
    <n v="2679"/>
    <s v="US-2011-160780"/>
    <x v="2"/>
    <x v="261"/>
    <d v="2011-06-21T00:00:00"/>
    <s v="Same Day"/>
    <s v="SV-20785"/>
    <s v="Stewart Visinsky"/>
    <x v="0"/>
    <s v="United States"/>
    <x v="206"/>
    <x v="22"/>
    <n v="81001"/>
    <x v="1"/>
    <s v="OFF-BI-10002931"/>
    <x v="1"/>
    <x v="8"/>
    <s v="Avery Trapezoid Extra Heavy Duty 4&quot; Binders"/>
    <n v="25.164000000000001"/>
    <n v="2"/>
    <n v="0.7"/>
    <n v="-16.775999999999996"/>
    <n v="-0.66666666666666652"/>
  </r>
  <r>
    <n v="2680"/>
    <s v="CA-2014-127026"/>
    <x v="3"/>
    <x v="276"/>
    <d v="2014-01-28T00:00:00"/>
    <s v="Standard Class"/>
    <s v="MH-18115"/>
    <s v="Mick Hernandez"/>
    <x v="2"/>
    <s v="United States"/>
    <x v="25"/>
    <x v="12"/>
    <n v="49201"/>
    <x v="2"/>
    <s v="OFF-BI-10000546"/>
    <x v="1"/>
    <x v="8"/>
    <s v="Avery Durable Binders"/>
    <n v="14.399999999999999"/>
    <n v="5"/>
    <n v="0"/>
    <n v="7.056"/>
    <n v="0.49000000000000005"/>
  </r>
  <r>
    <n v="2681"/>
    <s v="CA-2014-127026"/>
    <x v="3"/>
    <x v="276"/>
    <d v="2014-01-28T00:00:00"/>
    <s v="Standard Class"/>
    <s v="MH-18115"/>
    <s v="Mick Hernandez"/>
    <x v="2"/>
    <s v="United States"/>
    <x v="25"/>
    <x v="12"/>
    <n v="49201"/>
    <x v="2"/>
    <s v="TEC-AC-10002049"/>
    <x v="2"/>
    <x v="11"/>
    <s v="Logitech G19 Programmable Gaming Keyboard"/>
    <n v="619.94999999999993"/>
    <n v="5"/>
    <n v="0"/>
    <n v="111.59099999999995"/>
    <n v="0.17999999999999994"/>
  </r>
  <r>
    <n v="2682"/>
    <s v="CA-2014-127026"/>
    <x v="3"/>
    <x v="276"/>
    <d v="2014-01-28T00:00:00"/>
    <s v="Standard Class"/>
    <s v="MH-18115"/>
    <s v="Mick Hernandez"/>
    <x v="2"/>
    <s v="United States"/>
    <x v="25"/>
    <x v="12"/>
    <n v="49201"/>
    <x v="2"/>
    <s v="OFF-BI-10001196"/>
    <x v="1"/>
    <x v="8"/>
    <s v="Avery Flip-Chart Easel Binder, Black"/>
    <n v="89.52"/>
    <n v="4"/>
    <n v="0"/>
    <n v="42.074399999999997"/>
    <n v="0.47"/>
  </r>
  <r>
    <n v="2683"/>
    <s v="CA-2014-127026"/>
    <x v="3"/>
    <x v="276"/>
    <d v="2014-01-28T00:00:00"/>
    <s v="Standard Class"/>
    <s v="MH-18115"/>
    <s v="Mick Hernandez"/>
    <x v="2"/>
    <s v="United States"/>
    <x v="25"/>
    <x v="12"/>
    <n v="49201"/>
    <x v="2"/>
    <s v="TEC-MA-10002981"/>
    <x v="2"/>
    <x v="15"/>
    <s v="I.R.I.S IRISCard Anywhere 5 Card Scanner"/>
    <n v="350.97300000000007"/>
    <n v="3"/>
    <n v="0.1"/>
    <n v="152.08829999999998"/>
    <n v="0.43333333333333318"/>
  </r>
  <r>
    <n v="2684"/>
    <s v="CA-2014-127026"/>
    <x v="3"/>
    <x v="276"/>
    <d v="2014-01-28T00:00:00"/>
    <s v="Standard Class"/>
    <s v="MH-18115"/>
    <s v="Mick Hernandez"/>
    <x v="2"/>
    <s v="United States"/>
    <x v="25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n v="0.29999999999999988"/>
  </r>
  <r>
    <n v="2685"/>
    <s v="CA-2014-137085"/>
    <x v="3"/>
    <x v="222"/>
    <d v="2014-07-07T00:00:00"/>
    <s v="Standard Class"/>
    <s v="CT-11995"/>
    <s v="Carol Triggs"/>
    <x v="0"/>
    <s v="United States"/>
    <x v="1"/>
    <x v="1"/>
    <n v="90004"/>
    <x v="1"/>
    <s v="OFF-BI-10000632"/>
    <x v="1"/>
    <x v="8"/>
    <s v="Satellite Sectional Post Binders"/>
    <n v="312.55200000000002"/>
    <n v="9"/>
    <n v="0.2"/>
    <n v="101.57939999999999"/>
    <n v="0.32499999999999996"/>
  </r>
  <r>
    <n v="2686"/>
    <s v="CA-2013-133123"/>
    <x v="0"/>
    <x v="47"/>
    <d v="2013-09-12T00:00:00"/>
    <s v="Standard Class"/>
    <s v="KB-16315"/>
    <s v="Karl Braun"/>
    <x v="0"/>
    <s v="United States"/>
    <x v="222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n v="0.31249999999999983"/>
  </r>
  <r>
    <n v="2687"/>
    <s v="CA-2013-133123"/>
    <x v="0"/>
    <x v="47"/>
    <d v="2013-09-12T00:00:00"/>
    <s v="Standard Class"/>
    <s v="KB-16315"/>
    <s v="Karl Braun"/>
    <x v="0"/>
    <s v="United States"/>
    <x v="222"/>
    <x v="3"/>
    <n v="27360"/>
    <x v="0"/>
    <s v="OFF-BI-10001031"/>
    <x v="1"/>
    <x v="8"/>
    <s v="Pressboard Data Binders by Wilson Jones"/>
    <n v="3.2040000000000002"/>
    <n v="2"/>
    <n v="0.7"/>
    <n v="-2.4563999999999995"/>
    <n v="-0.7666666666666665"/>
  </r>
  <r>
    <n v="2688"/>
    <s v="US-2013-128195"/>
    <x v="0"/>
    <x v="578"/>
    <d v="2013-08-06T00:00:00"/>
    <s v="First Class"/>
    <s v="RA-19285"/>
    <s v="Ralph Arnett"/>
    <x v="0"/>
    <s v="United States"/>
    <x v="97"/>
    <x v="10"/>
    <n v="61604"/>
    <x v="2"/>
    <s v="OFF-BI-10002003"/>
    <x v="1"/>
    <x v="8"/>
    <s v="Ibico Presentation Index for Binding Systems"/>
    <n v="3.9799999999999991"/>
    <n v="5"/>
    <n v="0.8"/>
    <n v="-6.5670000000000019"/>
    <n v="-1.6500000000000008"/>
  </r>
  <r>
    <n v="2689"/>
    <s v="CA-2012-153220"/>
    <x v="1"/>
    <x v="768"/>
    <d v="2012-11-14T00:00:00"/>
    <s v="First Class"/>
    <s v="YC-21895"/>
    <s v="Yoseph Carroll"/>
    <x v="1"/>
    <s v="United States"/>
    <x v="1"/>
    <x v="1"/>
    <n v="90032"/>
    <x v="1"/>
    <s v="OFF-PA-10003016"/>
    <x v="1"/>
    <x v="10"/>
    <s v="Adams &quot;While You Were Out&quot; Message Pads"/>
    <n v="15.700000000000001"/>
    <n v="5"/>
    <n v="0"/>
    <n v="7.0649999999999995"/>
    <n v="0.44999999999999996"/>
  </r>
  <r>
    <n v="2690"/>
    <s v="CA-2011-123064"/>
    <x v="2"/>
    <x v="479"/>
    <d v="2011-07-02T00:00:00"/>
    <s v="First Class"/>
    <s v="RA-19915"/>
    <s v="Russell Applegate"/>
    <x v="0"/>
    <s v="United States"/>
    <x v="22"/>
    <x v="10"/>
    <n v="60653"/>
    <x v="2"/>
    <s v="OFF-AR-10004582"/>
    <x v="1"/>
    <x v="6"/>
    <s v="BIC Brite Liner Grip Highlighters"/>
    <n v="5.2480000000000002"/>
    <n v="4"/>
    <n v="0.2"/>
    <n v="1.6399999999999995"/>
    <n v="0.31249999999999989"/>
  </r>
  <r>
    <n v="2691"/>
    <s v="CA-2014-156412"/>
    <x v="3"/>
    <x v="769"/>
    <d v="2014-12-09T00:00:00"/>
    <s v="Standard Class"/>
    <s v="CM-12160"/>
    <s v="Charles McCrossin"/>
    <x v="0"/>
    <s v="United States"/>
    <x v="10"/>
    <x v="9"/>
    <n v="19134"/>
    <x v="3"/>
    <s v="OFF-BI-10004364"/>
    <x v="1"/>
    <x v="8"/>
    <s v="Storex Dura Pro Binders"/>
    <n v="5.3460000000000019"/>
    <n v="3"/>
    <n v="0.7"/>
    <n v="-4.4550000000000001"/>
    <n v="-0.83333333333333304"/>
  </r>
  <r>
    <n v="2692"/>
    <s v="US-2013-144211"/>
    <x v="0"/>
    <x v="770"/>
    <d v="2013-09-03T00:00:00"/>
    <s v="Standard Class"/>
    <s v="CS-12130"/>
    <s v="Chad Sievert"/>
    <x v="0"/>
    <s v="United States"/>
    <x v="323"/>
    <x v="22"/>
    <n v="80112"/>
    <x v="1"/>
    <s v="OFF-PA-10002246"/>
    <x v="1"/>
    <x v="10"/>
    <s v="Wirebound Four 2-3/4 x 5 Forms per Page, 400 Sets per Book"/>
    <n v="15.48"/>
    <n v="3"/>
    <n v="0.2"/>
    <n v="5.6115000000000004"/>
    <n v="0.36249999999999999"/>
  </r>
  <r>
    <n v="2693"/>
    <s v="US-2013-144211"/>
    <x v="0"/>
    <x v="770"/>
    <d v="2013-09-03T00:00:00"/>
    <s v="Standard Class"/>
    <s v="CS-12130"/>
    <s v="Chad Sievert"/>
    <x v="0"/>
    <s v="United States"/>
    <x v="323"/>
    <x v="22"/>
    <n v="80112"/>
    <x v="1"/>
    <s v="TEC-PH-10002890"/>
    <x v="2"/>
    <x v="7"/>
    <s v="AT&amp;T 17929 Lendline Telephone"/>
    <n v="108.57599999999999"/>
    <n v="3"/>
    <n v="0.2"/>
    <n v="8.1432000000000002"/>
    <n v="7.5000000000000011E-2"/>
  </r>
  <r>
    <n v="2694"/>
    <s v="CA-2013-138079"/>
    <x v="0"/>
    <x v="115"/>
    <d v="2013-01-28T00:00:00"/>
    <s v="Standard Class"/>
    <s v="AJ-10795"/>
    <s v="Anthony Johnson"/>
    <x v="1"/>
    <s v="United States"/>
    <x v="4"/>
    <x v="4"/>
    <n v="98115"/>
    <x v="1"/>
    <s v="FUR-FU-10001475"/>
    <x v="0"/>
    <x v="5"/>
    <s v="Contract Clock, 14&quot;, Brown"/>
    <n v="109.9"/>
    <n v="5"/>
    <n v="0"/>
    <n v="37.366"/>
    <n v="0.33999999999999997"/>
  </r>
  <r>
    <n v="2695"/>
    <s v="CA-2011-143182"/>
    <x v="2"/>
    <x v="771"/>
    <d v="2011-10-20T00:00:00"/>
    <s v="Standard Class"/>
    <s v="DL-12865"/>
    <s v="Dan Lawera"/>
    <x v="0"/>
    <s v="United States"/>
    <x v="146"/>
    <x v="2"/>
    <n v="33012"/>
    <x v="0"/>
    <s v="FUR-FU-10004270"/>
    <x v="0"/>
    <x v="5"/>
    <s v="Executive Impressions 13&quot; Clairmont Wall Clock"/>
    <n v="15.384"/>
    <n v="1"/>
    <n v="0.2"/>
    <n v="4.0383000000000013"/>
    <n v="0.26250000000000007"/>
  </r>
  <r>
    <n v="2696"/>
    <s v="CA-2013-161662"/>
    <x v="0"/>
    <x v="569"/>
    <d v="2013-02-09T00:00:00"/>
    <s v="First Class"/>
    <s v="BE-11410"/>
    <s v="Bobby Elias"/>
    <x v="0"/>
    <s v="United States"/>
    <x v="152"/>
    <x v="24"/>
    <n v="43130"/>
    <x v="3"/>
    <s v="OFF-PA-10003465"/>
    <x v="1"/>
    <x v="10"/>
    <s v="Xerox 1912"/>
    <n v="30.352"/>
    <n v="2"/>
    <n v="0.2"/>
    <n v="10.623199999999997"/>
    <n v="0.34999999999999992"/>
  </r>
  <r>
    <n v="2697"/>
    <s v="CA-2011-145317"/>
    <x v="2"/>
    <x v="772"/>
    <d v="2011-03-23T00:00:00"/>
    <s v="Standard Class"/>
    <s v="SM-20320"/>
    <s v="Sean Miller"/>
    <x v="2"/>
    <s v="United States"/>
    <x v="108"/>
    <x v="2"/>
    <n v="32216"/>
    <x v="0"/>
    <s v="TEC-MA-10003626"/>
    <x v="2"/>
    <x v="15"/>
    <s v="Hewlett-Packard Deskjet 6540 Color Inkjet Printer"/>
    <n v="821.3"/>
    <n v="4"/>
    <n v="0.5"/>
    <n v="-16.426000000000045"/>
    <n v="-2.0000000000000056E-2"/>
  </r>
  <r>
    <n v="2698"/>
    <s v="CA-2011-145317"/>
    <x v="2"/>
    <x v="772"/>
    <d v="2011-03-23T00:00:00"/>
    <s v="Standard Class"/>
    <s v="SM-20320"/>
    <s v="Sean Miller"/>
    <x v="2"/>
    <s v="United States"/>
    <x v="108"/>
    <x v="2"/>
    <n v="32216"/>
    <x v="0"/>
    <s v="TEC-MA-10002412"/>
    <x v="2"/>
    <x v="15"/>
    <s v="Cisco TelePresence System EX90 Videoconferencing Unit"/>
    <n v="22638.48"/>
    <n v="6"/>
    <n v="0.5"/>
    <n v="-1811.0784000000021"/>
    <n v="-8.0000000000000099E-2"/>
  </r>
  <r>
    <n v="2699"/>
    <s v="CA-2011-145317"/>
    <x v="2"/>
    <x v="772"/>
    <d v="2011-03-23T00:00:00"/>
    <s v="Standard Class"/>
    <s v="SM-20320"/>
    <s v="Sean Miller"/>
    <x v="2"/>
    <s v="United States"/>
    <x v="108"/>
    <x v="2"/>
    <n v="32216"/>
    <x v="0"/>
    <s v="OFF-PA-10001804"/>
    <x v="1"/>
    <x v="10"/>
    <s v="Xerox 195"/>
    <n v="21.376000000000001"/>
    <n v="4"/>
    <n v="0.2"/>
    <n v="7.4815999999999994"/>
    <n v="0.35"/>
  </r>
  <r>
    <n v="2700"/>
    <s v="CA-2011-145317"/>
    <x v="2"/>
    <x v="772"/>
    <d v="2011-03-23T00:00:00"/>
    <s v="Standard Class"/>
    <s v="SM-20320"/>
    <s v="Sean Miller"/>
    <x v="2"/>
    <s v="United States"/>
    <x v="108"/>
    <x v="2"/>
    <n v="32216"/>
    <x v="0"/>
    <s v="OFF-AR-10003183"/>
    <x v="1"/>
    <x v="6"/>
    <s v="Avery Fluorescent Highlighter Four-Color Set"/>
    <n v="8.016"/>
    <n v="3"/>
    <n v="0.2"/>
    <n v="1.0019999999999993"/>
    <n v="0.12499999999999992"/>
  </r>
  <r>
    <n v="2701"/>
    <s v="CA-2011-145317"/>
    <x v="2"/>
    <x v="772"/>
    <d v="2011-03-23T00:00:00"/>
    <s v="Standard Class"/>
    <s v="SM-20320"/>
    <s v="Sean Miller"/>
    <x v="2"/>
    <s v="United States"/>
    <x v="108"/>
    <x v="2"/>
    <n v="32216"/>
    <x v="0"/>
    <s v="FUR-FU-10004270"/>
    <x v="0"/>
    <x v="5"/>
    <s v="Executive Impressions 13&quot; Clairmont Wall Clock"/>
    <n v="30.768000000000001"/>
    <n v="2"/>
    <n v="0.2"/>
    <n v="8.0766000000000027"/>
    <n v="0.26250000000000007"/>
  </r>
  <r>
    <n v="2702"/>
    <s v="CA-2011-145317"/>
    <x v="2"/>
    <x v="772"/>
    <d v="2011-03-23T00:00:00"/>
    <s v="Standard Class"/>
    <s v="SM-20320"/>
    <s v="Sean Miller"/>
    <x v="2"/>
    <s v="United States"/>
    <x v="108"/>
    <x v="2"/>
    <n v="32216"/>
    <x v="0"/>
    <s v="OFF-FA-10003112"/>
    <x v="1"/>
    <x v="13"/>
    <s v="Staples"/>
    <n v="18.936"/>
    <n v="3"/>
    <n v="0.2"/>
    <n v="5.9174999999999986"/>
    <n v="0.31249999999999994"/>
  </r>
  <r>
    <n v="2703"/>
    <s v="CA-2011-145317"/>
    <x v="2"/>
    <x v="772"/>
    <d v="2011-03-23T00:00:00"/>
    <s v="Standard Class"/>
    <s v="SM-20320"/>
    <s v="Sean Miller"/>
    <x v="2"/>
    <s v="United States"/>
    <x v="108"/>
    <x v="2"/>
    <n v="32216"/>
    <x v="0"/>
    <s v="FUR-FU-10001986"/>
    <x v="0"/>
    <x v="5"/>
    <s v="Dana Fluorescent Magnifying Lamp, White, 36&quot;"/>
    <n v="122.352"/>
    <n v="3"/>
    <n v="0.2"/>
    <n v="15.29399999999999"/>
    <n v="0.12499999999999992"/>
  </r>
  <r>
    <n v="2704"/>
    <s v="CA-2011-143413"/>
    <x v="2"/>
    <x v="773"/>
    <d v="2011-05-30T00:00:00"/>
    <s v="Standard Class"/>
    <s v="RP-19390"/>
    <s v="Resi Pölking"/>
    <x v="0"/>
    <s v="United States"/>
    <x v="248"/>
    <x v="39"/>
    <n v="21215"/>
    <x v="3"/>
    <s v="OFF-PA-10002319"/>
    <x v="1"/>
    <x v="10"/>
    <s v="Xerox 1944"/>
    <n v="116.28"/>
    <n v="3"/>
    <n v="0"/>
    <n v="56.977199999999996"/>
    <n v="0.48999999999999994"/>
  </r>
  <r>
    <n v="2705"/>
    <s v="CA-2014-156818"/>
    <x v="3"/>
    <x v="497"/>
    <d v="2014-07-14T00:00:00"/>
    <s v="Second Class"/>
    <s v="JD-16015"/>
    <s v="Joy Daniels"/>
    <x v="0"/>
    <s v="United States"/>
    <x v="20"/>
    <x v="15"/>
    <n v="10009"/>
    <x v="3"/>
    <s v="TEC-AC-10002323"/>
    <x v="2"/>
    <x v="11"/>
    <s v="SanDisk Ultra 32 GB MicroSDHC Class 10 Memory Card"/>
    <n v="132.60000000000002"/>
    <n v="6"/>
    <n v="0"/>
    <n v="17.238000000000007"/>
    <n v="0.13000000000000003"/>
  </r>
  <r>
    <n v="2706"/>
    <s v="CA-2014-155873"/>
    <x v="3"/>
    <x v="114"/>
    <d v="2014-06-22T00:00:00"/>
    <s v="Standard Class"/>
    <s v="AB-10255"/>
    <s v="Alejandro Ballentine"/>
    <x v="2"/>
    <s v="United States"/>
    <x v="51"/>
    <x v="27"/>
    <n v="88220"/>
    <x v="1"/>
    <s v="OFF-SU-10001165"/>
    <x v="1"/>
    <x v="14"/>
    <s v="Acme Elite Stainless Steel Scissors"/>
    <n v="16.68"/>
    <n v="2"/>
    <n v="0"/>
    <n v="4.3368000000000002"/>
    <n v="0.26"/>
  </r>
  <r>
    <n v="2707"/>
    <s v="CA-2014-155873"/>
    <x v="3"/>
    <x v="114"/>
    <d v="2014-06-22T00:00:00"/>
    <s v="Standard Class"/>
    <s v="AB-10255"/>
    <s v="Alejandro Ballentine"/>
    <x v="2"/>
    <s v="United States"/>
    <x v="51"/>
    <x v="27"/>
    <n v="88220"/>
    <x v="1"/>
    <s v="OFF-PA-10001246"/>
    <x v="1"/>
    <x v="10"/>
    <s v="Xerox 215"/>
    <n v="19.440000000000001"/>
    <n v="3"/>
    <n v="0"/>
    <n v="9.3312000000000008"/>
    <n v="0.48000000000000004"/>
  </r>
  <r>
    <n v="2708"/>
    <s v="CA-2014-155873"/>
    <x v="3"/>
    <x v="114"/>
    <d v="2014-06-22T00:00:00"/>
    <s v="Standard Class"/>
    <s v="AB-10255"/>
    <s v="Alejandro Ballentine"/>
    <x v="2"/>
    <s v="United States"/>
    <x v="51"/>
    <x v="27"/>
    <n v="88220"/>
    <x v="1"/>
    <s v="OFF-PA-10001815"/>
    <x v="1"/>
    <x v="10"/>
    <s v="Xerox 1885"/>
    <n v="192.16"/>
    <n v="4"/>
    <n v="0"/>
    <n v="92.236799999999988"/>
    <n v="0.47999999999999993"/>
  </r>
  <r>
    <n v="2709"/>
    <s v="CA-2012-121797"/>
    <x v="1"/>
    <x v="564"/>
    <d v="2012-02-06T00:00:00"/>
    <s v="Standard Class"/>
    <s v="CC-12145"/>
    <s v="Charles Crestani"/>
    <x v="0"/>
    <s v="United States"/>
    <x v="1"/>
    <x v="1"/>
    <n v="90049"/>
    <x v="1"/>
    <s v="FUR-FU-10001876"/>
    <x v="0"/>
    <x v="5"/>
    <s v="Computer Room Manger, 14&quot;"/>
    <n v="227.35999999999999"/>
    <n v="7"/>
    <n v="0"/>
    <n v="81.849599999999981"/>
    <n v="0.35999999999999993"/>
  </r>
  <r>
    <n v="2710"/>
    <s v="CA-2012-121797"/>
    <x v="1"/>
    <x v="564"/>
    <d v="2012-02-06T00:00:00"/>
    <s v="Standard Class"/>
    <s v="CC-12145"/>
    <s v="Charles Crestani"/>
    <x v="0"/>
    <s v="United States"/>
    <x v="1"/>
    <x v="1"/>
    <n v="90049"/>
    <x v="1"/>
    <s v="TEC-MA-10000488"/>
    <x v="2"/>
    <x v="15"/>
    <s v="Bady BDG101FRU Card Printer"/>
    <n v="1919.9760000000001"/>
    <n v="3"/>
    <n v="0.2"/>
    <n v="215.99729999999977"/>
    <n v="0.11249999999999988"/>
  </r>
  <r>
    <n v="2711"/>
    <s v="US-2012-120572"/>
    <x v="1"/>
    <x v="555"/>
    <d v="2012-12-15T00:00:00"/>
    <s v="Standard Class"/>
    <s v="GH-14425"/>
    <s v="Gary Hwang"/>
    <x v="0"/>
    <s v="United States"/>
    <x v="108"/>
    <x v="2"/>
    <n v="32216"/>
    <x v="0"/>
    <s v="OFF-BI-10001098"/>
    <x v="1"/>
    <x v="8"/>
    <s v="Acco D-Ring Binder w/DublLock"/>
    <n v="12.828000000000001"/>
    <n v="2"/>
    <n v="0.7"/>
    <n v="-8.9795999999999978"/>
    <n v="-0.69999999999999973"/>
  </r>
  <r>
    <n v="2712"/>
    <s v="CA-2014-132430"/>
    <x v="3"/>
    <x v="449"/>
    <d v="2014-10-12T00:00:00"/>
    <s v="First Class"/>
    <s v="CP-12085"/>
    <s v="Cathy Prescott"/>
    <x v="1"/>
    <s v="United States"/>
    <x v="80"/>
    <x v="24"/>
    <n v="44107"/>
    <x v="3"/>
    <s v="FUR-FU-10003577"/>
    <x v="0"/>
    <x v="5"/>
    <s v="Nu-Dell Leatherette Frames"/>
    <n v="45.888000000000005"/>
    <n v="4"/>
    <n v="0.2"/>
    <n v="9.1775999999999982"/>
    <n v="0.19999999999999993"/>
  </r>
  <r>
    <n v="2713"/>
    <s v="CA-2014-146031"/>
    <x v="3"/>
    <x v="570"/>
    <d v="2014-08-02T00:00:00"/>
    <s v="Second Class"/>
    <s v="GM-14440"/>
    <s v="Gary McGarr"/>
    <x v="0"/>
    <s v="United States"/>
    <x v="21"/>
    <x v="15"/>
    <n v="12180"/>
    <x v="3"/>
    <s v="OFF-AR-10002656"/>
    <x v="1"/>
    <x v="6"/>
    <s v="Sanford Liquid Accent Highlighters"/>
    <n v="60.12"/>
    <n v="9"/>
    <n v="0"/>
    <n v="22.244399999999995"/>
    <n v="0.36999999999999994"/>
  </r>
  <r>
    <n v="2714"/>
    <s v="CA-2011-110100"/>
    <x v="2"/>
    <x v="573"/>
    <d v="2011-04-29T00:00:00"/>
    <s v="Standard Class"/>
    <s v="LC-16885"/>
    <s v="Lena Creighton"/>
    <x v="0"/>
    <s v="United States"/>
    <x v="40"/>
    <x v="3"/>
    <n v="28403"/>
    <x v="0"/>
    <s v="TEC-PH-10004531"/>
    <x v="2"/>
    <x v="7"/>
    <s v="AT&amp;T CL2909"/>
    <n v="302.37599999999998"/>
    <n v="3"/>
    <n v="0.2"/>
    <n v="37.796999999999997"/>
    <n v="0.125"/>
  </r>
  <r>
    <n v="2715"/>
    <s v="CA-2012-103723"/>
    <x v="1"/>
    <x v="494"/>
    <d v="2012-12-06T00:00:00"/>
    <s v="Standard Class"/>
    <s v="BT-11305"/>
    <s v="Beth Thompson"/>
    <x v="2"/>
    <s v="United States"/>
    <x v="4"/>
    <x v="4"/>
    <n v="98105"/>
    <x v="1"/>
    <s v="OFF-AR-10003251"/>
    <x v="1"/>
    <x v="6"/>
    <s v="Prang Drawing Pencil Set"/>
    <n v="13.899999999999999"/>
    <n v="5"/>
    <n v="0"/>
    <n v="5.56"/>
    <n v="0.4"/>
  </r>
  <r>
    <n v="2716"/>
    <s v="CA-2011-127187"/>
    <x v="2"/>
    <x v="774"/>
    <d v="2011-12-08T00:00:00"/>
    <s v="Standard Class"/>
    <s v="CP-12085"/>
    <s v="Cathy Prescott"/>
    <x v="1"/>
    <s v="United States"/>
    <x v="20"/>
    <x v="15"/>
    <n v="10024"/>
    <x v="3"/>
    <s v="TEC-PH-10000673"/>
    <x v="2"/>
    <x v="7"/>
    <s v="Plantronics Voyager Pro HD - Bluetooth Headset"/>
    <n v="129.97999999999999"/>
    <n v="2"/>
    <n v="0"/>
    <n v="62.3904"/>
    <n v="0.48000000000000004"/>
  </r>
  <r>
    <n v="2717"/>
    <s v="CA-2014-128475"/>
    <x v="3"/>
    <x v="775"/>
    <d v="2014-09-02T00:00:00"/>
    <s v="Standard Class"/>
    <s v="SC-20680"/>
    <s v="Steve Carroll"/>
    <x v="2"/>
    <s v="United States"/>
    <x v="38"/>
    <x v="32"/>
    <n v="31907"/>
    <x v="0"/>
    <s v="TEC-AC-10000158"/>
    <x v="2"/>
    <x v="11"/>
    <s v="Sony 64GB Class 10 Micro SDHC R40 Memory Card"/>
    <n v="71.98"/>
    <n v="2"/>
    <n v="0"/>
    <n v="15.1158"/>
    <n v="0.21"/>
  </r>
  <r>
    <n v="2718"/>
    <s v="CA-2011-100006"/>
    <x v="2"/>
    <x v="557"/>
    <d v="2011-09-13T00:00:00"/>
    <s v="Standard Class"/>
    <s v="DK-13375"/>
    <s v="Dennis Kane"/>
    <x v="0"/>
    <s v="United States"/>
    <x v="20"/>
    <x v="15"/>
    <n v="10024"/>
    <x v="3"/>
    <s v="TEC-PH-10002075"/>
    <x v="2"/>
    <x v="7"/>
    <s v="AT&amp;T EL51110 DECT"/>
    <n v="377.96999999999997"/>
    <n v="3"/>
    <n v="0"/>
    <n v="109.61129999999999"/>
    <n v="0.28999999999999998"/>
  </r>
  <r>
    <n v="2719"/>
    <s v="CA-2014-144827"/>
    <x v="3"/>
    <x v="202"/>
    <d v="2014-12-28T00:00:00"/>
    <s v="Standard Class"/>
    <s v="SE-20110"/>
    <s v="Sanjit Engle"/>
    <x v="0"/>
    <s v="United States"/>
    <x v="116"/>
    <x v="1"/>
    <n v="92627"/>
    <x v="1"/>
    <s v="OFF-ST-10004340"/>
    <x v="1"/>
    <x v="4"/>
    <s v="Fellowes Mobile File Cart, Black"/>
    <n v="124.36"/>
    <n v="2"/>
    <n v="0"/>
    <n v="33.577200000000005"/>
    <n v="0.27"/>
  </r>
  <r>
    <n v="2720"/>
    <s v="CA-2011-110030"/>
    <x v="2"/>
    <x v="776"/>
    <d v="2011-12-08T00:00:00"/>
    <s v="Second Class"/>
    <s v="LF-17185"/>
    <s v="Luke Foster"/>
    <x v="0"/>
    <s v="United States"/>
    <x v="12"/>
    <x v="5"/>
    <n v="77095"/>
    <x v="2"/>
    <s v="FUR-FU-10002759"/>
    <x v="0"/>
    <x v="5"/>
    <s v="12-1/2 Diameter Round Wall Clock"/>
    <n v="23.976000000000003"/>
    <n v="3"/>
    <n v="0.6"/>
    <n v="-14.385599999999997"/>
    <n v="-0.59999999999999976"/>
  </r>
  <r>
    <n v="2721"/>
    <s v="CA-2011-121286"/>
    <x v="2"/>
    <x v="130"/>
    <d v="2011-11-08T00:00:00"/>
    <s v="Second Class"/>
    <s v="ON-18715"/>
    <s v="Odella Nelson"/>
    <x v="1"/>
    <s v="United States"/>
    <x v="143"/>
    <x v="3"/>
    <n v="27511"/>
    <x v="0"/>
    <s v="OFF-FA-10000585"/>
    <x v="1"/>
    <x v="13"/>
    <s v="OIC Bulk Pack Metal Binder Clips"/>
    <n v="8.3760000000000012"/>
    <n v="3"/>
    <n v="0.2"/>
    <n v="2.7222"/>
    <n v="0.32499999999999996"/>
  </r>
  <r>
    <n v="2722"/>
    <s v="CA-2011-121286"/>
    <x v="2"/>
    <x v="130"/>
    <d v="2011-11-08T00:00:00"/>
    <s v="Second Class"/>
    <s v="ON-18715"/>
    <s v="Odella Nelson"/>
    <x v="1"/>
    <s v="United States"/>
    <x v="143"/>
    <x v="3"/>
    <n v="27511"/>
    <x v="0"/>
    <s v="OFF-AP-10004859"/>
    <x v="1"/>
    <x v="9"/>
    <s v="Acco 6 Outlet Guardian Premium Surge Suppressor"/>
    <n v="58.240000000000009"/>
    <n v="5"/>
    <n v="0.2"/>
    <n v="5.0960000000000001"/>
    <n v="8.7499999999999994E-2"/>
  </r>
  <r>
    <n v="2723"/>
    <s v="CA-2013-164735"/>
    <x v="0"/>
    <x v="167"/>
    <d v="2013-04-20T00:00:00"/>
    <s v="Second Class"/>
    <s v="TB-21400"/>
    <s v="Tom Boeckenhauer"/>
    <x v="0"/>
    <s v="United States"/>
    <x v="166"/>
    <x v="17"/>
    <n v="22304"/>
    <x v="0"/>
    <s v="OFF-ST-10001558"/>
    <x v="1"/>
    <x v="4"/>
    <s v="Acco Perma 4000 Stacking Storage Drawers"/>
    <n v="81.199999999999989"/>
    <n v="5"/>
    <n v="0"/>
    <n v="12.18"/>
    <n v="0.15000000000000002"/>
  </r>
  <r>
    <n v="2724"/>
    <s v="CA-2011-153479"/>
    <x v="2"/>
    <x v="777"/>
    <d v="2011-10-08T00:00:00"/>
    <s v="Standard Class"/>
    <s v="DF-13135"/>
    <s v="David Flashing"/>
    <x v="0"/>
    <s v="United States"/>
    <x v="132"/>
    <x v="1"/>
    <n v="94591"/>
    <x v="1"/>
    <s v="OFF-LA-10004689"/>
    <x v="1"/>
    <x v="2"/>
    <s v="Avery 512"/>
    <n v="14.450000000000001"/>
    <n v="5"/>
    <n v="0"/>
    <n v="6.7915000000000001"/>
    <n v="0.47"/>
  </r>
  <r>
    <n v="2725"/>
    <s v="CA-2011-153479"/>
    <x v="2"/>
    <x v="777"/>
    <d v="2011-10-08T00:00:00"/>
    <s v="Standard Class"/>
    <s v="DF-13135"/>
    <s v="David Flashing"/>
    <x v="0"/>
    <s v="United States"/>
    <x v="132"/>
    <x v="1"/>
    <n v="94591"/>
    <x v="1"/>
    <s v="OFF-BI-10002867"/>
    <x v="1"/>
    <x v="8"/>
    <s v="GBC Recycled Regency Composition Covers"/>
    <n v="95.64800000000001"/>
    <n v="2"/>
    <n v="0.2"/>
    <n v="31.085599999999989"/>
    <n v="0.32499999999999984"/>
  </r>
  <r>
    <n v="2726"/>
    <s v="CA-2014-149888"/>
    <x v="3"/>
    <x v="659"/>
    <d v="2014-11-14T00:00:00"/>
    <s v="Standard Class"/>
    <s v="EP-13915"/>
    <s v="Emily Phan"/>
    <x v="0"/>
    <s v="United States"/>
    <x v="10"/>
    <x v="9"/>
    <n v="19120"/>
    <x v="3"/>
    <s v="TEC-PH-10003811"/>
    <x v="2"/>
    <x v="7"/>
    <s v="Jabra Supreme Plus Driver Edition Headset"/>
    <n v="359.97"/>
    <n v="5"/>
    <n v="0.4"/>
    <n v="-71.994000000000028"/>
    <n v="-0.20000000000000007"/>
  </r>
  <r>
    <n v="2727"/>
    <s v="CA-2014-149888"/>
    <x v="3"/>
    <x v="659"/>
    <d v="2014-11-14T00:00:00"/>
    <s v="Standard Class"/>
    <s v="EP-13915"/>
    <s v="Emily Phan"/>
    <x v="0"/>
    <s v="United States"/>
    <x v="10"/>
    <x v="9"/>
    <n v="19120"/>
    <x v="3"/>
    <s v="FUR-TA-10000849"/>
    <x v="0"/>
    <x v="3"/>
    <s v="Bevis Rectangular Conference Tables"/>
    <n v="350.35199999999998"/>
    <n v="4"/>
    <n v="0.4"/>
    <n v="-140.14079999999996"/>
    <n v="-0.39999999999999991"/>
  </r>
  <r>
    <n v="2728"/>
    <s v="CA-2014-119193"/>
    <x v="3"/>
    <x v="66"/>
    <d v="2014-12-25T00:00:00"/>
    <s v="First Class"/>
    <s v="SK-19990"/>
    <s v="Sally Knutson"/>
    <x v="0"/>
    <s v="United States"/>
    <x v="167"/>
    <x v="24"/>
    <n v="43615"/>
    <x v="3"/>
    <s v="OFF-BI-10000848"/>
    <x v="1"/>
    <x v="8"/>
    <s v="Angle-D Ring Binders"/>
    <n v="1.6410000000000002"/>
    <n v="1"/>
    <n v="0.7"/>
    <n v="-1.3128000000000002"/>
    <n v="-0.8"/>
  </r>
  <r>
    <n v="2729"/>
    <s v="CA-2014-119193"/>
    <x v="3"/>
    <x v="66"/>
    <d v="2014-12-25T00:00:00"/>
    <s v="First Class"/>
    <s v="SK-19990"/>
    <s v="Sally Knutson"/>
    <x v="0"/>
    <s v="United States"/>
    <x v="167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n v="0.15"/>
  </r>
  <r>
    <n v="2730"/>
    <s v="CA-2014-104801"/>
    <x v="3"/>
    <x v="778"/>
    <d v="2014-02-20T00:00:00"/>
    <s v="Standard Class"/>
    <s v="FH-14350"/>
    <s v="Fred Harton"/>
    <x v="0"/>
    <s v="United States"/>
    <x v="4"/>
    <x v="4"/>
    <n v="98105"/>
    <x v="1"/>
    <s v="OFF-AR-10001547"/>
    <x v="1"/>
    <x v="6"/>
    <s v="Newell 311"/>
    <n v="6.63"/>
    <n v="3"/>
    <n v="0"/>
    <n v="1.7901"/>
    <n v="0.27"/>
  </r>
  <r>
    <n v="2731"/>
    <s v="CA-2014-104801"/>
    <x v="3"/>
    <x v="778"/>
    <d v="2014-02-20T00:00:00"/>
    <s v="Standard Class"/>
    <s v="FH-14350"/>
    <s v="Fred Harton"/>
    <x v="0"/>
    <s v="United States"/>
    <x v="4"/>
    <x v="4"/>
    <n v="98105"/>
    <x v="1"/>
    <s v="TEC-AC-10001838"/>
    <x v="2"/>
    <x v="11"/>
    <s v="Razer Tiamat Over Ear 7.1 Surround Sound PC Gaming Headset"/>
    <n v="799.96"/>
    <n v="4"/>
    <n v="0"/>
    <n v="343.98280000000005"/>
    <n v="0.43000000000000005"/>
  </r>
  <r>
    <n v="2732"/>
    <s v="CA-2014-104801"/>
    <x v="3"/>
    <x v="778"/>
    <d v="2014-02-20T00:00:00"/>
    <s v="Standard Class"/>
    <s v="FH-14350"/>
    <s v="Fred Harton"/>
    <x v="0"/>
    <s v="United States"/>
    <x v="4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n v="0.2"/>
  </r>
  <r>
    <n v="2733"/>
    <s v="CA-2011-107594"/>
    <x v="2"/>
    <x v="779"/>
    <d v="2011-07-06T00:00:00"/>
    <s v="Standard Class"/>
    <s v="EH-13945"/>
    <s v="Eric Hoffmann"/>
    <x v="0"/>
    <s v="United States"/>
    <x v="135"/>
    <x v="30"/>
    <n v="7060"/>
    <x v="3"/>
    <s v="TEC-PH-10002923"/>
    <x v="2"/>
    <x v="7"/>
    <s v="Logitech B530 USB Headset - headset - Full size, Binaural"/>
    <n v="73.98"/>
    <n v="2"/>
    <n v="0"/>
    <n v="19.974600000000002"/>
    <n v="0.27"/>
  </r>
  <r>
    <n v="2734"/>
    <s v="CA-2011-107594"/>
    <x v="2"/>
    <x v="779"/>
    <d v="2011-07-06T00:00:00"/>
    <s v="Standard Class"/>
    <s v="EH-13945"/>
    <s v="Eric Hoffmann"/>
    <x v="0"/>
    <s v="United States"/>
    <x v="135"/>
    <x v="30"/>
    <n v="7060"/>
    <x v="3"/>
    <s v="OFF-AR-10000716"/>
    <x v="1"/>
    <x v="6"/>
    <s v="DIXON Ticonderoga Erasable Checking Pencils"/>
    <n v="5.58"/>
    <n v="1"/>
    <n v="0"/>
    <n v="2.1762000000000001"/>
    <n v="0.39"/>
  </r>
  <r>
    <n v="2735"/>
    <s v="CA-2012-129770"/>
    <x v="1"/>
    <x v="780"/>
    <d v="2012-02-23T00:00:00"/>
    <s v="Second Class"/>
    <s v="JE-15715"/>
    <s v="Joe Elijah"/>
    <x v="0"/>
    <s v="United States"/>
    <x v="324"/>
    <x v="27"/>
    <n v="88001"/>
    <x v="1"/>
    <s v="OFF-PA-10000249"/>
    <x v="1"/>
    <x v="10"/>
    <s v="Staples"/>
    <n v="49.12"/>
    <n v="4"/>
    <n v="0"/>
    <n v="23.086399999999998"/>
    <n v="0.47"/>
  </r>
  <r>
    <n v="2736"/>
    <s v="CA-2012-115798"/>
    <x v="1"/>
    <x v="50"/>
    <d v="2012-11-19T00:00:00"/>
    <s v="Standard Class"/>
    <s v="KL-16645"/>
    <s v="Ken Lonsdale"/>
    <x v="0"/>
    <s v="United States"/>
    <x v="46"/>
    <x v="13"/>
    <n v="19711"/>
    <x v="3"/>
    <s v="TEC-PH-10003691"/>
    <x v="2"/>
    <x v="7"/>
    <s v="BlackBerry Q10"/>
    <n v="377.96999999999997"/>
    <n v="3"/>
    <n v="0"/>
    <n v="94.492500000000007"/>
    <n v="0.25000000000000006"/>
  </r>
  <r>
    <n v="2737"/>
    <s v="CA-2012-115798"/>
    <x v="1"/>
    <x v="50"/>
    <d v="2012-11-19T00:00:00"/>
    <s v="Standard Class"/>
    <s v="KL-16645"/>
    <s v="Ken Lonsdale"/>
    <x v="0"/>
    <s v="United States"/>
    <x v="46"/>
    <x v="13"/>
    <n v="19711"/>
    <x v="3"/>
    <s v="OFF-PA-10001560"/>
    <x v="1"/>
    <x v="10"/>
    <s v="Adams Telephone Message Books, 5 1/4” x 11”"/>
    <n v="42.28"/>
    <n v="7"/>
    <n v="0"/>
    <n v="19.871600000000001"/>
    <n v="0.47000000000000003"/>
  </r>
  <r>
    <n v="2738"/>
    <s v="CA-2012-115798"/>
    <x v="1"/>
    <x v="50"/>
    <d v="2012-11-19T00:00:00"/>
    <s v="Standard Class"/>
    <s v="KL-16645"/>
    <s v="Ken Lonsdale"/>
    <x v="0"/>
    <s v="United States"/>
    <x v="46"/>
    <x v="13"/>
    <n v="19711"/>
    <x v="3"/>
    <s v="FUR-BO-10004467"/>
    <x v="0"/>
    <x v="0"/>
    <s v="Bestar Classic Bookcase"/>
    <n v="299.96999999999997"/>
    <n v="3"/>
    <n v="0"/>
    <n v="56.994299999999981"/>
    <n v="0.18999999999999995"/>
  </r>
  <r>
    <n v="2739"/>
    <s v="CA-2012-115798"/>
    <x v="1"/>
    <x v="50"/>
    <d v="2012-11-19T00:00:00"/>
    <s v="Standard Class"/>
    <s v="KL-16645"/>
    <s v="Ken Lonsdale"/>
    <x v="0"/>
    <s v="United States"/>
    <x v="46"/>
    <x v="13"/>
    <n v="19711"/>
    <x v="3"/>
    <s v="TEC-PH-10001819"/>
    <x v="2"/>
    <x v="7"/>
    <s v="Innergie mMini Combo Duo USB Travel Charging Kit"/>
    <n v="89.98"/>
    <n v="2"/>
    <n v="0"/>
    <n v="43.190399999999997"/>
    <n v="0.47999999999999993"/>
  </r>
  <r>
    <n v="2740"/>
    <s v="CA-2014-122707"/>
    <x v="3"/>
    <x v="513"/>
    <d v="2014-04-19T00:00:00"/>
    <s v="First Class"/>
    <s v="EB-13750"/>
    <s v="Edward Becker"/>
    <x v="1"/>
    <s v="United States"/>
    <x v="325"/>
    <x v="19"/>
    <n v="35244"/>
    <x v="0"/>
    <s v="OFF-SU-10000157"/>
    <x v="1"/>
    <x v="14"/>
    <s v="Compact Automatic Electric Letter Opener"/>
    <n v="477.24"/>
    <n v="4"/>
    <n v="0"/>
    <n v="9.5448000000000093"/>
    <n v="2.0000000000000018E-2"/>
  </r>
  <r>
    <n v="2741"/>
    <s v="CA-2014-122707"/>
    <x v="3"/>
    <x v="513"/>
    <d v="2014-04-19T00:00:00"/>
    <s v="First Class"/>
    <s v="EB-13750"/>
    <s v="Edward Becker"/>
    <x v="1"/>
    <s v="United States"/>
    <x v="325"/>
    <x v="19"/>
    <n v="35244"/>
    <x v="0"/>
    <s v="TEC-AC-10004227"/>
    <x v="2"/>
    <x v="11"/>
    <s v="SanDisk Ultra 16 GB MicroSDHC Class 10 Memory Card"/>
    <n v="25.98"/>
    <n v="2"/>
    <n v="0"/>
    <n v="1.558799999999998"/>
    <n v="5.9999999999999921E-2"/>
  </r>
  <r>
    <n v="2742"/>
    <s v="CA-2013-165015"/>
    <x v="0"/>
    <x v="781"/>
    <d v="2013-02-27T00:00:00"/>
    <s v="Second Class"/>
    <s v="BD-11725"/>
    <s v="Bruce Degenhardt"/>
    <x v="0"/>
    <s v="United States"/>
    <x v="46"/>
    <x v="24"/>
    <n v="43055"/>
    <x v="3"/>
    <s v="OFF-EN-10003134"/>
    <x v="1"/>
    <x v="12"/>
    <s v="Staples"/>
    <n v="46.72"/>
    <n v="5"/>
    <n v="0.2"/>
    <n v="17.52"/>
    <n v="0.375"/>
  </r>
  <r>
    <n v="2743"/>
    <s v="CA-2011-149244"/>
    <x v="2"/>
    <x v="130"/>
    <d v="2011-11-08T00:00:00"/>
    <s v="Standard Class"/>
    <s v="MS-17530"/>
    <s v="MaryBeth Skach"/>
    <x v="0"/>
    <s v="United States"/>
    <x v="70"/>
    <x v="1"/>
    <n v="92037"/>
    <x v="1"/>
    <s v="FUR-FU-10004671"/>
    <x v="0"/>
    <x v="5"/>
    <s v="Executive Impressions 12&quot; Wall Clock"/>
    <n v="35.340000000000003"/>
    <n v="2"/>
    <n v="0"/>
    <n v="13.429200000000002"/>
    <n v="0.38"/>
  </r>
  <r>
    <n v="2744"/>
    <s v="CA-2012-140144"/>
    <x v="1"/>
    <x v="782"/>
    <d v="2012-06-25T00:00:00"/>
    <s v="Second Class"/>
    <s v="SC-20770"/>
    <s v="Stewart Carmichael"/>
    <x v="1"/>
    <s v="United States"/>
    <x v="8"/>
    <x v="1"/>
    <n v="94122"/>
    <x v="1"/>
    <s v="FUR-FU-10002253"/>
    <x v="0"/>
    <x v="5"/>
    <s v="Howard Miller 13&quot; Diameter Pewter Finish Round Wall Clock"/>
    <n v="257.64"/>
    <n v="6"/>
    <n v="0"/>
    <n v="100.4796"/>
    <n v="0.39"/>
  </r>
  <r>
    <n v="2745"/>
    <s v="CA-2012-140144"/>
    <x v="1"/>
    <x v="782"/>
    <d v="2012-06-25T00:00:00"/>
    <s v="Second Class"/>
    <s v="SC-20770"/>
    <s v="Stewart Carmichael"/>
    <x v="1"/>
    <s v="United States"/>
    <x v="8"/>
    <x v="1"/>
    <n v="94122"/>
    <x v="1"/>
    <s v="TEC-PH-10002726"/>
    <x v="2"/>
    <x v="7"/>
    <s v="netTALK DUO VoIP Telephone Service"/>
    <n v="125.97600000000001"/>
    <n v="3"/>
    <n v="0.2"/>
    <n v="47.241"/>
    <n v="0.37499999999999994"/>
  </r>
  <r>
    <n v="2746"/>
    <s v="CA-2014-163321"/>
    <x v="3"/>
    <x v="783"/>
    <d v="2014-08-12T00:00:00"/>
    <s v="Second Class"/>
    <s v="FM-14380"/>
    <s v="Fred McMath"/>
    <x v="0"/>
    <s v="United States"/>
    <x v="108"/>
    <x v="3"/>
    <n v="28540"/>
    <x v="0"/>
    <s v="TEC-AC-10004571"/>
    <x v="2"/>
    <x v="11"/>
    <s v="Logitech G700s Rechargeable Gaming Mouse"/>
    <n v="79.992000000000004"/>
    <n v="1"/>
    <n v="0.2"/>
    <n v="21.997800000000002"/>
    <n v="0.27500000000000002"/>
  </r>
  <r>
    <n v="2747"/>
    <s v="CA-2011-155887"/>
    <x v="2"/>
    <x v="552"/>
    <d v="2011-05-17T00:00:00"/>
    <s v="Standard Class"/>
    <s v="KT-16480"/>
    <s v="Kean Thornton"/>
    <x v="0"/>
    <s v="United States"/>
    <x v="47"/>
    <x v="31"/>
    <n v="2038"/>
    <x v="3"/>
    <s v="FUR-TA-10002228"/>
    <x v="0"/>
    <x v="3"/>
    <s v="Bevis Traditional Conference Table Top, Plinth Base"/>
    <n v="700.05600000000004"/>
    <n v="3"/>
    <n v="0.3"/>
    <n v="-130.0104"/>
    <n v="-0.18571428571428572"/>
  </r>
  <r>
    <n v="2748"/>
    <s v="US-2012-165449"/>
    <x v="1"/>
    <x v="6"/>
    <d v="2012-11-26T00:00:00"/>
    <s v="Standard Class"/>
    <s v="AP-10720"/>
    <s v="Anne Pryor"/>
    <x v="2"/>
    <s v="United States"/>
    <x v="326"/>
    <x v="5"/>
    <n v="75034"/>
    <x v="2"/>
    <s v="TEC-AC-10004127"/>
    <x v="2"/>
    <x v="11"/>
    <s v="SanDisk Cruzer 8 GB USB Flash Drive"/>
    <n v="27.168000000000003"/>
    <n v="4"/>
    <n v="0.2"/>
    <n v="-1.3583999999999987"/>
    <n v="-4.9999999999999947E-2"/>
  </r>
  <r>
    <n v="2749"/>
    <s v="CA-2012-110247"/>
    <x v="1"/>
    <x v="784"/>
    <d v="2012-12-08T00:00:00"/>
    <s v="Standard Class"/>
    <s v="RH-19555"/>
    <s v="Ritsa Hightower"/>
    <x v="0"/>
    <s v="United States"/>
    <x v="315"/>
    <x v="2"/>
    <n v="32303"/>
    <x v="0"/>
    <s v="OFF-BI-10001553"/>
    <x v="1"/>
    <x v="8"/>
    <s v="SpineVue Locking Slant-D Ring Binders by Cardinal"/>
    <n v="8.2260000000000009"/>
    <n v="3"/>
    <n v="0.7"/>
    <n v="-6.0323999999999991"/>
    <n v="-0.73333333333333317"/>
  </r>
  <r>
    <n v="2750"/>
    <s v="US-2011-141257"/>
    <x v="2"/>
    <x v="785"/>
    <d v="2011-06-14T00:00:00"/>
    <s v="Standard Class"/>
    <s v="CS-11950"/>
    <s v="Carlos Soltero"/>
    <x v="0"/>
    <s v="United States"/>
    <x v="4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n v="0.12499999999999993"/>
  </r>
  <r>
    <n v="2751"/>
    <s v="CA-2011-154669"/>
    <x v="2"/>
    <x v="233"/>
    <d v="2011-08-11T00:00:00"/>
    <s v="Second Class"/>
    <s v="TM-21010"/>
    <s v="Tamara Manning"/>
    <x v="0"/>
    <s v="United States"/>
    <x v="327"/>
    <x v="1"/>
    <n v="95687"/>
    <x v="1"/>
    <s v="OFF-ST-10000532"/>
    <x v="1"/>
    <x v="4"/>
    <s v="Advantus Rolling Drawer Organizers"/>
    <n v="423.28"/>
    <n v="11"/>
    <n v="0"/>
    <n v="110.05279999999999"/>
    <n v="0.26"/>
  </r>
  <r>
    <n v="2752"/>
    <s v="CA-2011-158029"/>
    <x v="2"/>
    <x v="542"/>
    <d v="2011-05-30T00:00:00"/>
    <s v="Standard Class"/>
    <s v="HF-14995"/>
    <s v="Herbert Flentye"/>
    <x v="0"/>
    <s v="United States"/>
    <x v="1"/>
    <x v="1"/>
    <n v="90008"/>
    <x v="1"/>
    <s v="FUR-CH-10000988"/>
    <x v="0"/>
    <x v="1"/>
    <s v="Hon Olson Stacker Stools"/>
    <n v="225.29600000000002"/>
    <n v="2"/>
    <n v="0.2"/>
    <n v="22.529599999999995"/>
    <n v="9.9999999999999964E-2"/>
  </r>
  <r>
    <n v="2753"/>
    <s v="CA-2012-155306"/>
    <x v="1"/>
    <x v="786"/>
    <d v="2012-04-21T00:00:00"/>
    <s v="Standard Class"/>
    <s v="GA-14515"/>
    <s v="George Ashbrook"/>
    <x v="0"/>
    <s v="United States"/>
    <x v="8"/>
    <x v="1"/>
    <n v="94122"/>
    <x v="1"/>
    <s v="OFF-AR-10003251"/>
    <x v="1"/>
    <x v="6"/>
    <s v="Prang Drawing Pencil Set"/>
    <n v="5.56"/>
    <n v="2"/>
    <n v="0"/>
    <n v="2.2239999999999998"/>
    <n v="0.39999999999999997"/>
  </r>
  <r>
    <n v="2754"/>
    <s v="CA-2012-155306"/>
    <x v="1"/>
    <x v="786"/>
    <d v="2012-04-21T00:00:00"/>
    <s v="Standard Class"/>
    <s v="GA-14515"/>
    <s v="George Ashbrook"/>
    <x v="0"/>
    <s v="United States"/>
    <x v="8"/>
    <x v="1"/>
    <n v="94122"/>
    <x v="1"/>
    <s v="TEC-AC-10003174"/>
    <x v="2"/>
    <x v="11"/>
    <s v="Plantronics S12 Corded Telephone Headset System"/>
    <n v="323.37"/>
    <n v="3"/>
    <n v="0"/>
    <n v="129.34800000000001"/>
    <n v="0.4"/>
  </r>
  <r>
    <n v="2755"/>
    <s v="CA-2012-155306"/>
    <x v="1"/>
    <x v="786"/>
    <d v="2012-04-21T00:00:00"/>
    <s v="Standard Class"/>
    <s v="GA-14515"/>
    <s v="George Ashbrook"/>
    <x v="0"/>
    <s v="United States"/>
    <x v="8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n v="8.7500000000000008E-2"/>
  </r>
  <r>
    <n v="2756"/>
    <s v="CA-2012-155306"/>
    <x v="1"/>
    <x v="786"/>
    <d v="2012-04-21T00:00:00"/>
    <s v="Standard Class"/>
    <s v="GA-14515"/>
    <s v="George Ashbrook"/>
    <x v="0"/>
    <s v="United States"/>
    <x v="8"/>
    <x v="1"/>
    <n v="94122"/>
    <x v="1"/>
    <s v="OFF-AP-10002651"/>
    <x v="1"/>
    <x v="9"/>
    <s v="Hoover Upright Vacuum With Dirt Cup"/>
    <n v="1447.6499999999999"/>
    <n v="5"/>
    <n v="0"/>
    <n v="419.8184999999998"/>
    <n v="0.28999999999999987"/>
  </r>
  <r>
    <n v="2757"/>
    <s v="CA-2012-155306"/>
    <x v="1"/>
    <x v="786"/>
    <d v="2012-04-21T00:00:00"/>
    <s v="Standard Class"/>
    <s v="GA-14515"/>
    <s v="George Ashbrook"/>
    <x v="0"/>
    <s v="United States"/>
    <x v="8"/>
    <x v="1"/>
    <n v="94122"/>
    <x v="1"/>
    <s v="OFF-PA-10001184"/>
    <x v="1"/>
    <x v="10"/>
    <s v="Xerox 1903"/>
    <n v="11.96"/>
    <n v="2"/>
    <n v="0"/>
    <n v="5.8604000000000003"/>
    <n v="0.49"/>
  </r>
  <r>
    <n v="2758"/>
    <s v="CA-2013-127775"/>
    <x v="0"/>
    <x v="725"/>
    <d v="2013-06-14T00:00:00"/>
    <s v="Second Class"/>
    <s v="ES-14020"/>
    <s v="Erica Smith"/>
    <x v="0"/>
    <s v="United States"/>
    <x v="20"/>
    <x v="15"/>
    <n v="10035"/>
    <x v="3"/>
    <s v="TEC-AC-10002402"/>
    <x v="2"/>
    <x v="11"/>
    <s v="Razer Kraken PRO Over Ear PC and Music Headset"/>
    <n v="239.96999999999997"/>
    <n v="3"/>
    <n v="0"/>
    <n v="71.990999999999985"/>
    <n v="0.3"/>
  </r>
  <r>
    <n v="2759"/>
    <s v="CA-2013-146171"/>
    <x v="0"/>
    <x v="21"/>
    <d v="2013-03-16T00:00:00"/>
    <s v="Standard Class"/>
    <s v="JP-16135"/>
    <s v="Julie Prescott"/>
    <x v="2"/>
    <s v="United States"/>
    <x v="38"/>
    <x v="32"/>
    <n v="31907"/>
    <x v="0"/>
    <s v="FUR-FU-10004270"/>
    <x v="0"/>
    <x v="5"/>
    <s v="Executive Impressions 13&quot; Clairmont Wall Clock"/>
    <n v="76.92"/>
    <n v="4"/>
    <n v="0"/>
    <n v="31.537200000000006"/>
    <n v="0.41000000000000009"/>
  </r>
  <r>
    <n v="2760"/>
    <s v="CA-2013-146171"/>
    <x v="0"/>
    <x v="21"/>
    <d v="2013-03-16T00:00:00"/>
    <s v="Standard Class"/>
    <s v="JP-16135"/>
    <s v="Julie Prescott"/>
    <x v="2"/>
    <s v="United States"/>
    <x v="38"/>
    <x v="32"/>
    <n v="31907"/>
    <x v="0"/>
    <s v="OFF-ST-10001526"/>
    <x v="1"/>
    <x v="4"/>
    <s v="Iceberg Mobile Mega Data/Printer Cart "/>
    <n v="481.32"/>
    <n v="4"/>
    <n v="0"/>
    <n v="125.14319999999998"/>
    <n v="0.25999999999999995"/>
  </r>
  <r>
    <n v="2761"/>
    <s v="CA-2011-129574"/>
    <x v="2"/>
    <x v="542"/>
    <d v="2011-05-29T00:00:00"/>
    <s v="First Class"/>
    <s v="Dp-13240"/>
    <s v="Dean percer"/>
    <x v="2"/>
    <s v="United States"/>
    <x v="208"/>
    <x v="7"/>
    <n v="84107"/>
    <x v="1"/>
    <s v="OFF-PA-10002893"/>
    <x v="1"/>
    <x v="10"/>
    <s v="Wirebound Service Call Books, 5 1/2&quot; x 4&quot;"/>
    <n v="48.4"/>
    <n v="5"/>
    <n v="0"/>
    <n v="23.231999999999999"/>
    <n v="0.48"/>
  </r>
  <r>
    <n v="2762"/>
    <s v="CA-2014-126536"/>
    <x v="3"/>
    <x v="386"/>
    <d v="2014-10-15T00:00:00"/>
    <s v="First Class"/>
    <s v="NK-18490"/>
    <s v="Neil Knudson"/>
    <x v="2"/>
    <s v="United States"/>
    <x v="8"/>
    <x v="1"/>
    <n v="94110"/>
    <x v="1"/>
    <s v="TEC-AC-10003709"/>
    <x v="2"/>
    <x v="11"/>
    <s v="Maxell 4.7GB DVD-R 5/Pack"/>
    <n v="0.99"/>
    <n v="1"/>
    <n v="0"/>
    <n v="0.4356000000000001"/>
    <n v="0.44000000000000011"/>
  </r>
  <r>
    <n v="2763"/>
    <s v="CA-2014-126536"/>
    <x v="3"/>
    <x v="386"/>
    <d v="2014-10-15T00:00:00"/>
    <s v="First Class"/>
    <s v="NK-18490"/>
    <s v="Neil Knudson"/>
    <x v="2"/>
    <s v="United States"/>
    <x v="8"/>
    <x v="1"/>
    <n v="94110"/>
    <x v="1"/>
    <s v="OFF-BI-10001191"/>
    <x v="1"/>
    <x v="8"/>
    <s v="Canvas Sectional Post Binders"/>
    <n v="101.84"/>
    <n v="5"/>
    <n v="0.2"/>
    <n v="36.917000000000002"/>
    <n v="0.36249999999999999"/>
  </r>
  <r>
    <n v="2764"/>
    <s v="CA-2014-165757"/>
    <x v="3"/>
    <x v="738"/>
    <d v="2014-06-29T00:00:00"/>
    <s v="Standard Class"/>
    <s v="PL-18925"/>
    <s v="Paul Lucas"/>
    <x v="2"/>
    <s v="United States"/>
    <x v="10"/>
    <x v="9"/>
    <n v="19140"/>
    <x v="3"/>
    <s v="OFF-BI-10003166"/>
    <x v="1"/>
    <x v="8"/>
    <s v="GBC Plasticlear Binding Covers"/>
    <n v="10.332000000000003"/>
    <n v="3"/>
    <n v="0.7"/>
    <n v="-7.5767999999999986"/>
    <n v="-0.73333333333333306"/>
  </r>
  <r>
    <n v="2765"/>
    <s v="CA-2014-165757"/>
    <x v="3"/>
    <x v="738"/>
    <d v="2014-06-29T00:00:00"/>
    <s v="Standard Class"/>
    <s v="PL-18925"/>
    <s v="Paul Lucas"/>
    <x v="2"/>
    <s v="United States"/>
    <x v="10"/>
    <x v="9"/>
    <n v="19140"/>
    <x v="3"/>
    <s v="OFF-BI-10003982"/>
    <x v="1"/>
    <x v="8"/>
    <s v="Wilson Jones Century Plastic Molded Ring Binders"/>
    <n v="31.155000000000005"/>
    <n v="5"/>
    <n v="0.7"/>
    <n v="-23.8855"/>
    <n v="-0.76666666666666661"/>
  </r>
  <r>
    <n v="2766"/>
    <s v="CA-2014-165757"/>
    <x v="3"/>
    <x v="738"/>
    <d v="2014-06-29T00:00:00"/>
    <s v="Standard Class"/>
    <s v="PL-18925"/>
    <s v="Paul Lucas"/>
    <x v="2"/>
    <s v="United States"/>
    <x v="10"/>
    <x v="9"/>
    <n v="19140"/>
    <x v="3"/>
    <s v="OFF-ST-10004835"/>
    <x v="1"/>
    <x v="4"/>
    <s v="Plastic Stacking Crates &amp; Casters"/>
    <n v="8.9280000000000008"/>
    <n v="2"/>
    <n v="0.2"/>
    <n v="0.66959999999999997"/>
    <n v="7.4999999999999983E-2"/>
  </r>
  <r>
    <n v="2767"/>
    <s v="CA-2014-167752"/>
    <x v="3"/>
    <x v="787"/>
    <d v="2014-01-19T00:00:00"/>
    <s v="First Class"/>
    <s v="RW-19690"/>
    <s v="Robert Waldorf"/>
    <x v="0"/>
    <s v="United States"/>
    <x v="10"/>
    <x v="9"/>
    <n v="19134"/>
    <x v="3"/>
    <s v="OFF-AP-10000159"/>
    <x v="1"/>
    <x v="9"/>
    <s v="Belkin F9M820V08 8 Outlet Surge"/>
    <n v="34.384"/>
    <n v="1"/>
    <n v="0.2"/>
    <n v="3.8681999999999945"/>
    <n v="0.11249999999999984"/>
  </r>
  <r>
    <n v="2768"/>
    <s v="CA-2014-167752"/>
    <x v="3"/>
    <x v="787"/>
    <d v="2014-01-19T00:00:00"/>
    <s v="First Class"/>
    <s v="RW-19690"/>
    <s v="Robert Waldorf"/>
    <x v="0"/>
    <s v="United States"/>
    <x v="10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n v="0.16249999999999998"/>
  </r>
  <r>
    <n v="2769"/>
    <s v="US-2012-122140"/>
    <x v="1"/>
    <x v="788"/>
    <d v="2012-04-07T00:00:00"/>
    <s v="Standard Class"/>
    <s v="MO-17950"/>
    <s v="Michael Oakman"/>
    <x v="0"/>
    <s v="United States"/>
    <x v="61"/>
    <x v="5"/>
    <n v="75220"/>
    <x v="2"/>
    <s v="OFF-AP-10001242"/>
    <x v="1"/>
    <x v="9"/>
    <s v="APC 7 Outlet Network SurgeArrest Surge Protector"/>
    <n v="32.191999999999993"/>
    <n v="2"/>
    <n v="0.8"/>
    <n v="-80.48"/>
    <n v="-2.5000000000000004"/>
  </r>
  <r>
    <n v="2770"/>
    <s v="US-2012-122140"/>
    <x v="1"/>
    <x v="788"/>
    <d v="2012-04-07T00:00:00"/>
    <s v="Standard Class"/>
    <s v="MO-17950"/>
    <s v="Michael Oakman"/>
    <x v="0"/>
    <s v="United States"/>
    <x v="61"/>
    <x v="5"/>
    <n v="75220"/>
    <x v="2"/>
    <s v="TEC-AC-10003038"/>
    <x v="2"/>
    <x v="11"/>
    <s v="Kingston Digital DataTraveler 16GB USB 2.0"/>
    <n v="50.120000000000005"/>
    <n v="7"/>
    <n v="0.2"/>
    <n v="-0.62650000000000716"/>
    <n v="-1.2500000000000141E-2"/>
  </r>
  <r>
    <n v="2771"/>
    <s v="US-2012-122140"/>
    <x v="1"/>
    <x v="788"/>
    <d v="2012-04-07T00:00:00"/>
    <s v="Standard Class"/>
    <s v="MO-17950"/>
    <s v="Michael Oakman"/>
    <x v="0"/>
    <s v="United States"/>
    <x v="61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n v="3.7499999999999985E-2"/>
  </r>
  <r>
    <n v="2772"/>
    <s v="CA-2013-163986"/>
    <x v="0"/>
    <x v="323"/>
    <d v="2013-09-11T00:00:00"/>
    <s v="Standard Class"/>
    <s v="JJ-15445"/>
    <s v="Jennifer Jackson"/>
    <x v="0"/>
    <s v="United States"/>
    <x v="328"/>
    <x v="6"/>
    <n v="53186"/>
    <x v="2"/>
    <s v="OFF-ST-10000918"/>
    <x v="1"/>
    <x v="4"/>
    <s v="Crate-A-Files"/>
    <n v="54.5"/>
    <n v="5"/>
    <n v="0"/>
    <n v="14.169999999999998"/>
    <n v="0.25999999999999995"/>
  </r>
  <r>
    <n v="2773"/>
    <s v="CA-2014-158967"/>
    <x v="3"/>
    <x v="389"/>
    <d v="2014-12-13T00:00:00"/>
    <s v="First Class"/>
    <s v="BT-11680"/>
    <s v="Brian Thompson"/>
    <x v="0"/>
    <s v="United States"/>
    <x v="2"/>
    <x v="2"/>
    <n v="33311"/>
    <x v="0"/>
    <s v="FUR-FU-10001940"/>
    <x v="0"/>
    <x v="5"/>
    <s v="Staples"/>
    <n v="19.103999999999999"/>
    <n v="3"/>
    <n v="0.2"/>
    <n v="5.7312000000000012"/>
    <n v="0.3000000000000001"/>
  </r>
  <r>
    <n v="2774"/>
    <s v="CA-2013-131576"/>
    <x v="0"/>
    <x v="441"/>
    <d v="2013-11-27T00:00:00"/>
    <s v="Standard Class"/>
    <s v="RD-19585"/>
    <s v="Rob Dowd"/>
    <x v="0"/>
    <s v="United States"/>
    <x v="66"/>
    <x v="12"/>
    <n v="48205"/>
    <x v="2"/>
    <s v="OFF-BI-10002852"/>
    <x v="1"/>
    <x v="8"/>
    <s v="Ibico Standard Transparent Covers"/>
    <n v="49.44"/>
    <n v="3"/>
    <n v="0"/>
    <n v="24.2256"/>
    <n v="0.49000000000000005"/>
  </r>
  <r>
    <n v="2775"/>
    <s v="CA-2014-143455"/>
    <x v="3"/>
    <x v="343"/>
    <d v="2014-11-19T00:00:00"/>
    <s v="Standard Class"/>
    <s v="ML-17755"/>
    <s v="Max Ludwig"/>
    <x v="2"/>
    <s v="United States"/>
    <x v="24"/>
    <x v="24"/>
    <n v="45503"/>
    <x v="3"/>
    <s v="OFF-PA-10004451"/>
    <x v="1"/>
    <x v="10"/>
    <s v="Xerox 222"/>
    <n v="10.368000000000002"/>
    <n v="2"/>
    <n v="0.2"/>
    <n v="3.6288"/>
    <n v="0.34999999999999992"/>
  </r>
  <r>
    <n v="2776"/>
    <s v="CA-2013-144729"/>
    <x v="0"/>
    <x v="147"/>
    <d v="2013-10-26T00:00:00"/>
    <s v="Standard Class"/>
    <s v="JE-15745"/>
    <s v="Joel Eaton"/>
    <x v="0"/>
    <s v="United States"/>
    <x v="70"/>
    <x v="1"/>
    <n v="92037"/>
    <x v="1"/>
    <s v="OFF-ST-10004804"/>
    <x v="1"/>
    <x v="4"/>
    <s v="Belkin 19&quot; Vented Equipment Shelf, Black"/>
    <n v="154.44"/>
    <n v="3"/>
    <n v="0"/>
    <n v="1.5444000000000031"/>
    <n v="1.0000000000000021E-2"/>
  </r>
  <r>
    <n v="2777"/>
    <s v="CA-2012-127019"/>
    <x v="1"/>
    <x v="379"/>
    <d v="2012-12-25T00:00:00"/>
    <s v="Standard Class"/>
    <s v="ER-13855"/>
    <s v="Elpida Rittenbach"/>
    <x v="1"/>
    <s v="United States"/>
    <x v="77"/>
    <x v="22"/>
    <n v="80906"/>
    <x v="1"/>
    <s v="OFF-AP-10003971"/>
    <x v="1"/>
    <x v="9"/>
    <s v="Belkin 6 Outlet Metallic Surge Strip"/>
    <n v="60.984000000000009"/>
    <n v="7"/>
    <n v="0.2"/>
    <n v="4.5737999999999985"/>
    <n v="7.4999999999999969E-2"/>
  </r>
  <r>
    <n v="2778"/>
    <s v="CA-2012-138534"/>
    <x v="1"/>
    <x v="789"/>
    <d v="2012-07-19T00:00:00"/>
    <s v="Second Class"/>
    <s v="JM-15535"/>
    <s v="Jessica Myrick"/>
    <x v="0"/>
    <s v="United States"/>
    <x v="329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n v="-7.0588235294117729E-2"/>
  </r>
  <r>
    <n v="2779"/>
    <s v="CA-2014-108322"/>
    <x v="3"/>
    <x v="504"/>
    <d v="2014-05-06T00:00:00"/>
    <s v="Standard Class"/>
    <s v="SS-20140"/>
    <s v="Saphhira Shifley"/>
    <x v="1"/>
    <s v="United States"/>
    <x v="330"/>
    <x v="2"/>
    <n v="33068"/>
    <x v="0"/>
    <s v="FUR-FU-10001935"/>
    <x v="0"/>
    <x v="5"/>
    <s v="3M Hangers With Command Adhesive"/>
    <n v="23.680000000000003"/>
    <n v="8"/>
    <n v="0.2"/>
    <n v="6.216000000000002"/>
    <n v="0.26250000000000007"/>
  </r>
  <r>
    <n v="2780"/>
    <s v="CA-2014-108322"/>
    <x v="3"/>
    <x v="504"/>
    <d v="2014-05-06T00:00:00"/>
    <s v="Standard Class"/>
    <s v="SS-20140"/>
    <s v="Saphhira Shifley"/>
    <x v="1"/>
    <s v="United States"/>
    <x v="330"/>
    <x v="2"/>
    <n v="33068"/>
    <x v="0"/>
    <s v="TEC-AC-10003433"/>
    <x v="2"/>
    <x v="11"/>
    <s v="Maxell 4.7GB DVD+R 5/Pack"/>
    <n v="2.3760000000000003"/>
    <n v="3"/>
    <n v="0.2"/>
    <n v="0.74249999999999994"/>
    <n v="0.31249999999999994"/>
  </r>
  <r>
    <n v="2781"/>
    <s v="CA-2014-167668"/>
    <x v="3"/>
    <x v="636"/>
    <d v="2014-05-09T00:00:00"/>
    <s v="First Class"/>
    <s v="TC-21295"/>
    <s v="Toby Carlisle"/>
    <x v="0"/>
    <s v="United States"/>
    <x v="20"/>
    <x v="15"/>
    <n v="10035"/>
    <x v="3"/>
    <s v="OFF-LA-10004544"/>
    <x v="1"/>
    <x v="2"/>
    <s v="Avery 505"/>
    <n v="59.2"/>
    <n v="4"/>
    <n v="0"/>
    <n v="29.6"/>
    <n v="0.5"/>
  </r>
  <r>
    <n v="2782"/>
    <s v="CA-2014-146724"/>
    <x v="3"/>
    <x v="225"/>
    <d v="2014-11-28T00:00:00"/>
    <s v="Standard Class"/>
    <s v="HG-15025"/>
    <s v="Hunter Glantz"/>
    <x v="0"/>
    <s v="United States"/>
    <x v="69"/>
    <x v="11"/>
    <n v="55044"/>
    <x v="2"/>
    <s v="OFF-AR-10001026"/>
    <x v="1"/>
    <x v="6"/>
    <s v="Sanford Uni-Blazer View Highlighters, Chisel Tip, Yellow"/>
    <n v="22"/>
    <n v="10"/>
    <n v="0"/>
    <n v="9.6800000000000015"/>
    <n v="0.44000000000000006"/>
  </r>
  <r>
    <n v="2783"/>
    <s v="CA-2013-139878"/>
    <x v="0"/>
    <x v="583"/>
    <d v="2013-11-17T00:00:00"/>
    <s v="Standard Class"/>
    <s v="LD-17005"/>
    <s v="Lisa DeCherney"/>
    <x v="0"/>
    <s v="United States"/>
    <x v="66"/>
    <x v="12"/>
    <n v="48234"/>
    <x v="2"/>
    <s v="TEC-PH-10001336"/>
    <x v="2"/>
    <x v="7"/>
    <s v="Digium D40 VoIP phone"/>
    <n v="257.98"/>
    <n v="2"/>
    <n v="0"/>
    <n v="74.8142"/>
    <n v="0.28999999999999998"/>
  </r>
  <r>
    <n v="2784"/>
    <s v="US-2013-106677"/>
    <x v="0"/>
    <x v="732"/>
    <d v="2013-11-11T00:00:00"/>
    <s v="Standard Class"/>
    <s v="AS-10285"/>
    <s v="Alejandro Savely"/>
    <x v="1"/>
    <s v="United States"/>
    <x v="10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n v="-0.66666666666666674"/>
  </r>
  <r>
    <n v="2785"/>
    <s v="CA-2013-116974"/>
    <x v="0"/>
    <x v="790"/>
    <d v="2013-10-16T00:00:00"/>
    <s v="Standard Class"/>
    <s v="MP-17965"/>
    <s v="Michael Paige"/>
    <x v="1"/>
    <s v="United States"/>
    <x v="21"/>
    <x v="24"/>
    <n v="45373"/>
    <x v="3"/>
    <s v="TEC-PH-10004897"/>
    <x v="2"/>
    <x v="7"/>
    <s v="Mediabridge Sport Armband iPhone 5s"/>
    <n v="23.975999999999999"/>
    <n v="4"/>
    <n v="0.4"/>
    <n v="-15.584400000000002"/>
    <n v="-0.65000000000000013"/>
  </r>
  <r>
    <n v="2786"/>
    <s v="CA-2012-149972"/>
    <x v="1"/>
    <x v="481"/>
    <d v="2012-09-23T00:00:00"/>
    <s v="First Class"/>
    <s v="CD-12790"/>
    <s v="Cynthia Delaney"/>
    <x v="2"/>
    <s v="United States"/>
    <x v="1"/>
    <x v="1"/>
    <n v="90036"/>
    <x v="1"/>
    <s v="FUR-CH-10004997"/>
    <x v="0"/>
    <x v="1"/>
    <s v="Hon Every-Day Series Multi-Task Chairs"/>
    <n v="601.53599999999994"/>
    <n v="4"/>
    <n v="0.2"/>
    <n v="0"/>
    <n v="0"/>
  </r>
  <r>
    <n v="2787"/>
    <s v="CA-2012-149972"/>
    <x v="1"/>
    <x v="481"/>
    <d v="2012-09-23T00:00:00"/>
    <s v="First Class"/>
    <s v="CD-12790"/>
    <s v="Cynthia Delaney"/>
    <x v="2"/>
    <s v="United States"/>
    <x v="1"/>
    <x v="1"/>
    <n v="90036"/>
    <x v="1"/>
    <s v="OFF-FA-10002763"/>
    <x v="1"/>
    <x v="13"/>
    <s v="Advantus Map Pennant Flags and Round Head Tacks"/>
    <n v="7.9"/>
    <n v="2"/>
    <n v="0"/>
    <n v="2.5279999999999996"/>
    <n v="0.31999999999999995"/>
  </r>
  <r>
    <n v="2788"/>
    <s v="US-2011-117744"/>
    <x v="2"/>
    <x v="266"/>
    <d v="2011-12-06T00:00:00"/>
    <s v="Standard Class"/>
    <s v="MD-17860"/>
    <s v="Michael Dominguez"/>
    <x v="1"/>
    <s v="United States"/>
    <x v="331"/>
    <x v="5"/>
    <n v="78415"/>
    <x v="2"/>
    <s v="FUR-FU-10001588"/>
    <x v="0"/>
    <x v="5"/>
    <s v="Deflect-o SuperTray Unbreakable Stackable Tray, Letter, Black"/>
    <n v="58.36"/>
    <n v="5"/>
    <n v="0.6"/>
    <n v="-24.802999999999997"/>
    <n v="-0.42499999999999993"/>
  </r>
  <r>
    <n v="2789"/>
    <s v="US-2011-117744"/>
    <x v="2"/>
    <x v="266"/>
    <d v="2011-12-06T00:00:00"/>
    <s v="Standard Class"/>
    <s v="MD-17860"/>
    <s v="Michael Dominguez"/>
    <x v="1"/>
    <s v="United States"/>
    <x v="331"/>
    <x v="5"/>
    <n v="78415"/>
    <x v="2"/>
    <s v="OFF-AR-10000940"/>
    <x v="1"/>
    <x v="6"/>
    <s v="Newell 343"/>
    <n v="16.463999999999999"/>
    <n v="7"/>
    <n v="0.2"/>
    <n v="1.4406000000000008"/>
    <n v="8.750000000000005E-2"/>
  </r>
  <r>
    <n v="2790"/>
    <s v="US-2011-117744"/>
    <x v="2"/>
    <x v="266"/>
    <d v="2011-12-06T00:00:00"/>
    <s v="Standard Class"/>
    <s v="MD-17860"/>
    <s v="Michael Dominguez"/>
    <x v="1"/>
    <s v="United States"/>
    <x v="331"/>
    <x v="5"/>
    <n v="78415"/>
    <x v="2"/>
    <s v="FUR-FU-10002759"/>
    <x v="0"/>
    <x v="5"/>
    <s v="12-1/2 Diameter Round Wall Clock"/>
    <n v="39.960000000000008"/>
    <n v="5"/>
    <n v="0.6"/>
    <n v="-23.975999999999999"/>
    <n v="-0.59999999999999987"/>
  </r>
  <r>
    <n v="2791"/>
    <s v="CA-2011-125514"/>
    <x v="2"/>
    <x v="158"/>
    <d v="2011-09-22T00:00:00"/>
    <s v="First Class"/>
    <s v="BM-11650"/>
    <s v="Brian Moss"/>
    <x v="1"/>
    <s v="United States"/>
    <x v="155"/>
    <x v="8"/>
    <n v="68104"/>
    <x v="2"/>
    <s v="OFF-AP-10000358"/>
    <x v="1"/>
    <x v="9"/>
    <s v="Fellowes Basic Home/Office Series Surge Protectors"/>
    <n v="25.96"/>
    <n v="2"/>
    <n v="0"/>
    <n v="7.5283999999999978"/>
    <n v="0.28999999999999992"/>
  </r>
  <r>
    <n v="2792"/>
    <s v="CA-2011-125514"/>
    <x v="2"/>
    <x v="158"/>
    <d v="2011-09-22T00:00:00"/>
    <s v="First Class"/>
    <s v="BM-11650"/>
    <s v="Brian Moss"/>
    <x v="1"/>
    <s v="United States"/>
    <x v="155"/>
    <x v="8"/>
    <n v="68104"/>
    <x v="2"/>
    <s v="OFF-AP-10003281"/>
    <x v="1"/>
    <x v="9"/>
    <s v="Acco 6 Outlet Guardian Standard Surge Suppressor"/>
    <n v="36.269999999999996"/>
    <n v="3"/>
    <n v="0"/>
    <n v="10.880999999999997"/>
    <n v="0.29999999999999993"/>
  </r>
  <r>
    <n v="2793"/>
    <s v="CA-2011-125514"/>
    <x v="2"/>
    <x v="158"/>
    <d v="2011-09-22T00:00:00"/>
    <s v="First Class"/>
    <s v="BM-11650"/>
    <s v="Brian Moss"/>
    <x v="1"/>
    <s v="United States"/>
    <x v="155"/>
    <x v="8"/>
    <n v="68104"/>
    <x v="2"/>
    <s v="OFF-PA-10000029"/>
    <x v="1"/>
    <x v="10"/>
    <s v="Xerox 224"/>
    <n v="6.48"/>
    <n v="1"/>
    <n v="0"/>
    <n v="3.1104000000000003"/>
    <n v="0.48000000000000004"/>
  </r>
  <r>
    <n v="2794"/>
    <s v="CA-2011-154599"/>
    <x v="2"/>
    <x v="791"/>
    <d v="2011-04-17T00:00:00"/>
    <s v="Standard Class"/>
    <s v="KN-16450"/>
    <s v="Kean Nguyen"/>
    <x v="1"/>
    <s v="United States"/>
    <x v="332"/>
    <x v="1"/>
    <n v="90278"/>
    <x v="1"/>
    <s v="TEC-PH-10001557"/>
    <x v="2"/>
    <x v="7"/>
    <s v="Pyle PMP37LED"/>
    <n v="1075.088"/>
    <n v="14"/>
    <n v="0.2"/>
    <n v="94.070199999999943"/>
    <n v="8.7499999999999953E-2"/>
  </r>
  <r>
    <n v="2795"/>
    <s v="CA-2011-154599"/>
    <x v="2"/>
    <x v="791"/>
    <d v="2011-04-17T00:00:00"/>
    <s v="Standard Class"/>
    <s v="KN-16450"/>
    <s v="Kean Nguyen"/>
    <x v="1"/>
    <s v="United States"/>
    <x v="332"/>
    <x v="1"/>
    <n v="90278"/>
    <x v="1"/>
    <s v="TEC-PH-10000576"/>
    <x v="2"/>
    <x v="7"/>
    <s v="AT&amp;T 1080 Corded phone"/>
    <n v="438.36800000000005"/>
    <n v="4"/>
    <n v="0.2"/>
    <n v="38.357200000000006"/>
    <n v="8.7500000000000008E-2"/>
  </r>
  <r>
    <n v="2796"/>
    <s v="CA-2011-154599"/>
    <x v="2"/>
    <x v="791"/>
    <d v="2011-04-17T00:00:00"/>
    <s v="Standard Class"/>
    <s v="KN-16450"/>
    <s v="Kean Nguyen"/>
    <x v="1"/>
    <s v="United States"/>
    <x v="332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n v="0.36249999999999999"/>
  </r>
  <r>
    <n v="2797"/>
    <s v="CA-2011-154599"/>
    <x v="2"/>
    <x v="791"/>
    <d v="2011-04-17T00:00:00"/>
    <s v="Standard Class"/>
    <s v="KN-16450"/>
    <s v="Kean Nguyen"/>
    <x v="1"/>
    <s v="United States"/>
    <x v="332"/>
    <x v="1"/>
    <n v="90278"/>
    <x v="1"/>
    <s v="FUR-BO-10001337"/>
    <x v="0"/>
    <x v="0"/>
    <s v="O'Sullivan Living Dimensions 2-Shelf Bookcases"/>
    <n v="308.49900000000002"/>
    <n v="3"/>
    <n v="0.15"/>
    <n v="-18.146999999999998"/>
    <n v="-5.8823529411764698E-2"/>
  </r>
  <r>
    <n v="2798"/>
    <s v="CA-2014-158743"/>
    <x v="3"/>
    <x v="179"/>
    <d v="2014-10-28T00:00:00"/>
    <s v="Standard Class"/>
    <s v="IG-15085"/>
    <s v="Ivan Gibson"/>
    <x v="0"/>
    <s v="United States"/>
    <x v="290"/>
    <x v="36"/>
    <n v="72209"/>
    <x v="0"/>
    <s v="OFF-AR-10002257"/>
    <x v="1"/>
    <x v="6"/>
    <s v="Eldon Spacemaker Box, Quick-Snap Lid, Clear"/>
    <n v="13.36"/>
    <n v="4"/>
    <n v="0"/>
    <n v="4.1415999999999986"/>
    <n v="0.30999999999999989"/>
  </r>
  <r>
    <n v="2799"/>
    <s v="CA-2014-158743"/>
    <x v="3"/>
    <x v="179"/>
    <d v="2014-10-28T00:00:00"/>
    <s v="Standard Class"/>
    <s v="IG-15085"/>
    <s v="Ivan Gibson"/>
    <x v="0"/>
    <s v="United States"/>
    <x v="290"/>
    <x v="36"/>
    <n v="72209"/>
    <x v="0"/>
    <s v="OFF-PA-10001019"/>
    <x v="1"/>
    <x v="10"/>
    <s v="Xerox 1884"/>
    <n v="39.96"/>
    <n v="2"/>
    <n v="0"/>
    <n v="18.781199999999998"/>
    <n v="0.47"/>
  </r>
  <r>
    <n v="2800"/>
    <s v="CA-2014-158743"/>
    <x v="3"/>
    <x v="179"/>
    <d v="2014-10-28T00:00:00"/>
    <s v="Standard Class"/>
    <s v="IG-15085"/>
    <s v="Ivan Gibson"/>
    <x v="0"/>
    <s v="United States"/>
    <x v="290"/>
    <x v="36"/>
    <n v="72209"/>
    <x v="0"/>
    <s v="OFF-BI-10003364"/>
    <x v="1"/>
    <x v="8"/>
    <s v="Binding Machine Supplies"/>
    <n v="145.85000000000002"/>
    <n v="5"/>
    <n v="0"/>
    <n v="70.007999999999996"/>
    <n v="0.47999999999999987"/>
  </r>
  <r>
    <n v="2801"/>
    <s v="CA-2013-153318"/>
    <x v="0"/>
    <x v="792"/>
    <d v="2013-10-29T00:00:00"/>
    <s v="First Class"/>
    <s v="JS-15595"/>
    <s v="Jill Stevenson"/>
    <x v="1"/>
    <s v="United States"/>
    <x v="100"/>
    <x v="2"/>
    <n v="33180"/>
    <x v="0"/>
    <s v="TEC-PH-10000984"/>
    <x v="2"/>
    <x v="7"/>
    <s v="Panasonic KX-TG9471B"/>
    <n v="783.96000000000015"/>
    <n v="5"/>
    <n v="0.2"/>
    <n v="78.396000000000043"/>
    <n v="0.10000000000000003"/>
  </r>
  <r>
    <n v="2802"/>
    <s v="US-2012-110163"/>
    <x v="1"/>
    <x v="549"/>
    <d v="2012-11-04T00:00:00"/>
    <s v="First Class"/>
    <s v="GA-14725"/>
    <s v="Guy Armstrong"/>
    <x v="0"/>
    <s v="United States"/>
    <x v="127"/>
    <x v="21"/>
    <n v="97301"/>
    <x v="1"/>
    <s v="OFF-AR-10001683"/>
    <x v="1"/>
    <x v="6"/>
    <s v="Lumber Crayons"/>
    <n v="7.88"/>
    <n v="1"/>
    <n v="0.2"/>
    <n v="1.7730000000000004"/>
    <n v="0.22500000000000006"/>
  </r>
  <r>
    <n v="2803"/>
    <s v="CA-2014-143329"/>
    <x v="3"/>
    <x v="132"/>
    <d v="2014-11-09T00:00:00"/>
    <s v="Standard Class"/>
    <s v="DL-13330"/>
    <s v="Denise Leinenbach"/>
    <x v="0"/>
    <s v="United States"/>
    <x v="324"/>
    <x v="27"/>
    <n v="88001"/>
    <x v="1"/>
    <s v="FUR-FU-10000629"/>
    <x v="0"/>
    <x v="5"/>
    <s v="9-3/4 Diameter Round Wall Clock"/>
    <n v="41.37"/>
    <n v="3"/>
    <n v="0"/>
    <n v="17.375399999999999"/>
    <n v="0.42"/>
  </r>
  <r>
    <n v="2804"/>
    <s v="CA-2012-159380"/>
    <x v="1"/>
    <x v="793"/>
    <d v="2012-05-16T00:00:00"/>
    <s v="Standard Class"/>
    <s v="CS-12505"/>
    <s v="Cindy Stewart"/>
    <x v="0"/>
    <s v="United States"/>
    <x v="8"/>
    <x v="1"/>
    <n v="94122"/>
    <x v="1"/>
    <s v="OFF-PA-10003893"/>
    <x v="1"/>
    <x v="10"/>
    <s v="Xerox 1962"/>
    <n v="12.84"/>
    <n v="3"/>
    <n v="0"/>
    <n v="5.7779999999999987"/>
    <n v="0.4499999999999999"/>
  </r>
  <r>
    <n v="2805"/>
    <s v="CA-2012-159380"/>
    <x v="1"/>
    <x v="793"/>
    <d v="2012-05-16T00:00:00"/>
    <s v="Standard Class"/>
    <s v="CS-12505"/>
    <s v="Cindy Stewart"/>
    <x v="0"/>
    <s v="United States"/>
    <x v="8"/>
    <x v="1"/>
    <n v="94122"/>
    <x v="1"/>
    <s v="OFF-PA-10004239"/>
    <x v="1"/>
    <x v="10"/>
    <s v="Xerox 1953"/>
    <n v="25.68"/>
    <n v="6"/>
    <n v="0"/>
    <n v="11.555999999999997"/>
    <n v="0.4499999999999999"/>
  </r>
  <r>
    <n v="2806"/>
    <s v="CA-2012-122623"/>
    <x v="1"/>
    <x v="67"/>
    <d v="2012-09-11T00:00:00"/>
    <s v="Standard Class"/>
    <s v="CC-12145"/>
    <s v="Charles Crestani"/>
    <x v="0"/>
    <s v="United States"/>
    <x v="236"/>
    <x v="5"/>
    <n v="79907"/>
    <x v="2"/>
    <s v="FUR-CH-10000553"/>
    <x v="0"/>
    <x v="1"/>
    <s v="Metal Folding Chairs, Beige, 4/Carton"/>
    <n v="47.515999999999991"/>
    <n v="2"/>
    <n v="0.3"/>
    <n v="-2.0364000000000004"/>
    <n v="-4.2857142857142871E-2"/>
  </r>
  <r>
    <n v="2807"/>
    <s v="CA-2012-148635"/>
    <x v="1"/>
    <x v="395"/>
    <d v="2012-07-27T00:00:00"/>
    <s v="Second Class"/>
    <s v="MH-18025"/>
    <s v="Michelle Huthwaite"/>
    <x v="0"/>
    <s v="United States"/>
    <x v="4"/>
    <x v="4"/>
    <n v="98115"/>
    <x v="1"/>
    <s v="OFF-FA-10004395"/>
    <x v="1"/>
    <x v="13"/>
    <s v="Plymouth Boxed Rubber Bands by Plymouth"/>
    <n v="9.42"/>
    <n v="2"/>
    <n v="0"/>
    <n v="0.47100000000000009"/>
    <n v="5.000000000000001E-2"/>
  </r>
  <r>
    <n v="2808"/>
    <s v="CA-2012-148635"/>
    <x v="1"/>
    <x v="395"/>
    <d v="2012-07-27T00:00:00"/>
    <s v="Second Class"/>
    <s v="MH-18025"/>
    <s v="Michelle Huthwaite"/>
    <x v="0"/>
    <s v="United States"/>
    <x v="4"/>
    <x v="4"/>
    <n v="98115"/>
    <x v="1"/>
    <s v="OFF-PA-10004782"/>
    <x v="1"/>
    <x v="10"/>
    <s v="Xerox 228"/>
    <n v="12.96"/>
    <n v="2"/>
    <n v="0"/>
    <n v="6.2208000000000006"/>
    <n v="0.48000000000000004"/>
  </r>
  <r>
    <n v="2809"/>
    <s v="CA-2012-148635"/>
    <x v="1"/>
    <x v="395"/>
    <d v="2012-07-27T00:00:00"/>
    <s v="Second Class"/>
    <s v="MH-18025"/>
    <s v="Michelle Huthwaite"/>
    <x v="0"/>
    <s v="United States"/>
    <x v="4"/>
    <x v="4"/>
    <n v="98115"/>
    <x v="1"/>
    <s v="FUR-BO-10002213"/>
    <x v="0"/>
    <x v="0"/>
    <s v="Sauder Forest Hills Library, Woodland Oak Finish"/>
    <n v="704.9"/>
    <n v="5"/>
    <n v="0"/>
    <n v="56.392000000000024"/>
    <n v="8.0000000000000043E-2"/>
  </r>
  <r>
    <n v="2810"/>
    <s v="CA-2012-148635"/>
    <x v="1"/>
    <x v="395"/>
    <d v="2012-07-27T00:00:00"/>
    <s v="Second Class"/>
    <s v="MH-18025"/>
    <s v="Michelle Huthwaite"/>
    <x v="0"/>
    <s v="United States"/>
    <x v="4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n v="5.0000000000000024E-2"/>
  </r>
  <r>
    <n v="2811"/>
    <s v="CA-2012-135685"/>
    <x v="1"/>
    <x v="547"/>
    <d v="2012-11-18T00:00:00"/>
    <s v="Second Class"/>
    <s v="MP-18175"/>
    <s v="Mike Pelletier"/>
    <x v="2"/>
    <s v="United States"/>
    <x v="158"/>
    <x v="6"/>
    <n v="53209"/>
    <x v="2"/>
    <s v="OFF-PA-10000157"/>
    <x v="1"/>
    <x v="10"/>
    <s v="Xerox 191"/>
    <n v="179.82"/>
    <n v="9"/>
    <n v="0"/>
    <n v="84.5154"/>
    <n v="0.47000000000000003"/>
  </r>
  <r>
    <n v="2812"/>
    <s v="CA-2012-135685"/>
    <x v="1"/>
    <x v="547"/>
    <d v="2012-11-18T00:00:00"/>
    <s v="Second Class"/>
    <s v="MP-18175"/>
    <s v="Mike Pelletier"/>
    <x v="2"/>
    <s v="United States"/>
    <x v="158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n v="0.41000000000000003"/>
  </r>
  <r>
    <n v="2813"/>
    <s v="CA-2012-135685"/>
    <x v="1"/>
    <x v="547"/>
    <d v="2012-11-18T00:00:00"/>
    <s v="Second Class"/>
    <s v="MP-18175"/>
    <s v="Mike Pelletier"/>
    <x v="2"/>
    <s v="United States"/>
    <x v="158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n v="0.16999999999999987"/>
  </r>
  <r>
    <n v="2814"/>
    <s v="CA-2012-135685"/>
    <x v="1"/>
    <x v="547"/>
    <d v="2012-11-18T00:00:00"/>
    <s v="Second Class"/>
    <s v="MP-18175"/>
    <s v="Mike Pelletier"/>
    <x v="2"/>
    <s v="United States"/>
    <x v="158"/>
    <x v="6"/>
    <n v="53209"/>
    <x v="2"/>
    <s v="TEC-AC-10004145"/>
    <x v="2"/>
    <x v="11"/>
    <s v="Logitech diNovo Edge Keyboard"/>
    <n v="999.96"/>
    <n v="4"/>
    <n v="0"/>
    <n v="229.99080000000004"/>
    <n v="0.23000000000000004"/>
  </r>
  <r>
    <n v="2815"/>
    <s v="CA-2012-135685"/>
    <x v="1"/>
    <x v="547"/>
    <d v="2012-11-18T00:00:00"/>
    <s v="Second Class"/>
    <s v="MP-18175"/>
    <s v="Mike Pelletier"/>
    <x v="2"/>
    <s v="United States"/>
    <x v="158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n v="0.16999999999999993"/>
  </r>
  <r>
    <n v="2816"/>
    <s v="CA-2012-104626"/>
    <x v="1"/>
    <x v="135"/>
    <d v="2012-09-08T00:00:00"/>
    <s v="Standard Class"/>
    <s v="DR-12940"/>
    <s v="Daniel Raglin"/>
    <x v="2"/>
    <s v="United States"/>
    <x v="47"/>
    <x v="31"/>
    <n v="2038"/>
    <x v="3"/>
    <s v="OFF-BI-10001510"/>
    <x v="1"/>
    <x v="8"/>
    <s v="Deluxe Heavy-Duty Vinyl Round Ring Binder"/>
    <n v="114.60000000000001"/>
    <n v="5"/>
    <n v="0"/>
    <n v="51.57"/>
    <n v="0.44999999999999996"/>
  </r>
  <r>
    <n v="2817"/>
    <s v="CA-2012-104626"/>
    <x v="1"/>
    <x v="135"/>
    <d v="2012-09-08T00:00:00"/>
    <s v="Standard Class"/>
    <s v="DR-12940"/>
    <s v="Daniel Raglin"/>
    <x v="2"/>
    <s v="United States"/>
    <x v="47"/>
    <x v="31"/>
    <n v="2038"/>
    <x v="3"/>
    <s v="FUR-CH-10003817"/>
    <x v="0"/>
    <x v="1"/>
    <s v="Global Value Steno Chair, Gray"/>
    <n v="60.74"/>
    <n v="1"/>
    <n v="0"/>
    <n v="15.185000000000002"/>
    <n v="0.25000000000000006"/>
  </r>
  <r>
    <n v="2818"/>
    <s v="CA-2012-104626"/>
    <x v="1"/>
    <x v="135"/>
    <d v="2012-09-08T00:00:00"/>
    <s v="Standard Class"/>
    <s v="DR-12940"/>
    <s v="Daniel Raglin"/>
    <x v="2"/>
    <s v="United States"/>
    <x v="47"/>
    <x v="31"/>
    <n v="2038"/>
    <x v="3"/>
    <s v="FUR-FU-10000308"/>
    <x v="0"/>
    <x v="5"/>
    <s v="Deflect-o Glass Clear Studded Chair Mats"/>
    <n v="124.36"/>
    <n v="2"/>
    <n v="0"/>
    <n v="27.359200000000001"/>
    <n v="0.22"/>
  </r>
  <r>
    <n v="2819"/>
    <s v="CA-2012-104626"/>
    <x v="1"/>
    <x v="135"/>
    <d v="2012-09-08T00:00:00"/>
    <s v="Standard Class"/>
    <s v="DR-12940"/>
    <s v="Daniel Raglin"/>
    <x v="2"/>
    <s v="United States"/>
    <x v="47"/>
    <x v="31"/>
    <n v="2038"/>
    <x v="3"/>
    <s v="OFF-ST-10003208"/>
    <x v="1"/>
    <x v="4"/>
    <s v="Adjustable Depth Letter/Legal Cart"/>
    <n v="1088.76"/>
    <n v="6"/>
    <n v="0"/>
    <n v="315.74039999999985"/>
    <n v="0.28999999999999987"/>
  </r>
  <r>
    <n v="2820"/>
    <s v="CA-2013-160500"/>
    <x v="0"/>
    <x v="465"/>
    <d v="2013-05-09T00:00:00"/>
    <s v="First Class"/>
    <s v="DM-13015"/>
    <s v="Darrin Martin"/>
    <x v="0"/>
    <s v="United States"/>
    <x v="184"/>
    <x v="1"/>
    <n v="92024"/>
    <x v="1"/>
    <s v="OFF-BI-10003784"/>
    <x v="1"/>
    <x v="8"/>
    <s v="Computer Printout Index Tabs"/>
    <n v="6.7200000000000006"/>
    <n v="5"/>
    <n v="0.2"/>
    <n v="2.351999999999999"/>
    <n v="0.34999999999999981"/>
  </r>
  <r>
    <n v="2821"/>
    <s v="CA-2013-160500"/>
    <x v="0"/>
    <x v="465"/>
    <d v="2013-05-09T00:00:00"/>
    <s v="First Class"/>
    <s v="DM-13015"/>
    <s v="Darrin Martin"/>
    <x v="0"/>
    <s v="United States"/>
    <x v="184"/>
    <x v="1"/>
    <n v="92024"/>
    <x v="1"/>
    <s v="FUR-TA-10003748"/>
    <x v="0"/>
    <x v="3"/>
    <s v="Bevis 36 x 72 Conference Tables"/>
    <n v="298.77600000000001"/>
    <n v="3"/>
    <n v="0.2"/>
    <n v="7.4693999999999932"/>
    <n v="2.4999999999999977E-2"/>
  </r>
  <r>
    <n v="2822"/>
    <s v="CA-2014-100202"/>
    <x v="3"/>
    <x v="413"/>
    <d v="2014-01-06T00:00:00"/>
    <s v="Standard Class"/>
    <s v="BD-11620"/>
    <s v="Brian DeCherney"/>
    <x v="0"/>
    <s v="United States"/>
    <x v="125"/>
    <x v="1"/>
    <n v="92804"/>
    <x v="1"/>
    <s v="TEC-PH-10002563"/>
    <x v="2"/>
    <x v="7"/>
    <s v="Adtran 1202752G1"/>
    <n v="302.37599999999998"/>
    <n v="3"/>
    <n v="0.2"/>
    <n v="22.678200000000018"/>
    <n v="7.5000000000000067E-2"/>
  </r>
  <r>
    <n v="2823"/>
    <s v="CA-2014-131016"/>
    <x v="3"/>
    <x v="65"/>
    <d v="2014-09-21T00:00:00"/>
    <s v="First Class"/>
    <s v="DC-12850"/>
    <s v="Dan Campbell"/>
    <x v="0"/>
    <s v="United States"/>
    <x v="81"/>
    <x v="5"/>
    <n v="76017"/>
    <x v="2"/>
    <s v="OFF-AR-10000122"/>
    <x v="1"/>
    <x v="6"/>
    <s v="Newell 314"/>
    <n v="8.9280000000000008"/>
    <n v="2"/>
    <n v="0.2"/>
    <n v="0.55799999999999894"/>
    <n v="6.2499999999999875E-2"/>
  </r>
  <r>
    <n v="2824"/>
    <s v="CA-2014-131016"/>
    <x v="3"/>
    <x v="65"/>
    <d v="2014-09-21T00:00:00"/>
    <s v="First Class"/>
    <s v="DC-12850"/>
    <s v="Dan Campbell"/>
    <x v="0"/>
    <s v="United States"/>
    <x v="81"/>
    <x v="5"/>
    <n v="76017"/>
    <x v="2"/>
    <s v="OFF-ST-10000352"/>
    <x v="1"/>
    <x v="4"/>
    <s v="Acco Perma 2700 Stacking Storage Drawers"/>
    <n v="47.584000000000003"/>
    <n v="2"/>
    <n v="0.2"/>
    <n v="-2.9739999999999966"/>
    <n v="-6.2499999999999924E-2"/>
  </r>
  <r>
    <n v="2825"/>
    <s v="US-2011-112914"/>
    <x v="2"/>
    <x v="794"/>
    <d v="2011-09-30T00:00:00"/>
    <s v="Standard Class"/>
    <s v="MT-18070"/>
    <s v="Michelle Tran"/>
    <x v="2"/>
    <s v="United States"/>
    <x v="12"/>
    <x v="5"/>
    <n v="77041"/>
    <x v="2"/>
    <s v="OFF-PA-10003270"/>
    <x v="1"/>
    <x v="10"/>
    <s v="Xerox 1954"/>
    <n v="33.792000000000002"/>
    <n v="8"/>
    <n v="0.2"/>
    <n v="10.559999999999999"/>
    <n v="0.31249999999999994"/>
  </r>
  <r>
    <n v="2826"/>
    <s v="US-2011-112914"/>
    <x v="2"/>
    <x v="794"/>
    <d v="2011-09-30T00:00:00"/>
    <s v="Standard Class"/>
    <s v="MT-18070"/>
    <s v="Michelle Tran"/>
    <x v="2"/>
    <s v="United States"/>
    <x v="12"/>
    <x v="5"/>
    <n v="77041"/>
    <x v="2"/>
    <s v="FUR-BO-10003272"/>
    <x v="0"/>
    <x v="0"/>
    <s v="O'Sullivan Living Dimensions 5-Shelf Bookcases"/>
    <n v="300.53279999999995"/>
    <n v="2"/>
    <n v="0.32"/>
    <n v="-97.23120000000003"/>
    <n v="-0.32352941176470601"/>
  </r>
  <r>
    <n v="2827"/>
    <s v="US-2011-112914"/>
    <x v="2"/>
    <x v="794"/>
    <d v="2011-09-30T00:00:00"/>
    <s v="Standard Class"/>
    <s v="MT-18070"/>
    <s v="Michelle Tran"/>
    <x v="2"/>
    <s v="United States"/>
    <x v="12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n v="-1.600000000000001"/>
  </r>
  <r>
    <n v="2828"/>
    <s v="US-2011-112914"/>
    <x v="2"/>
    <x v="794"/>
    <d v="2011-09-30T00:00:00"/>
    <s v="Standard Class"/>
    <s v="MT-18070"/>
    <s v="Michelle Tran"/>
    <x v="2"/>
    <s v="United States"/>
    <x v="12"/>
    <x v="5"/>
    <n v="77041"/>
    <x v="2"/>
    <s v="OFF-EN-10001509"/>
    <x v="1"/>
    <x v="12"/>
    <s v="Poly String Tie Envelopes"/>
    <n v="3.2640000000000002"/>
    <n v="2"/>
    <n v="0.2"/>
    <n v="1.1015999999999997"/>
    <n v="0.33749999999999986"/>
  </r>
  <r>
    <n v="2829"/>
    <s v="CA-2013-124149"/>
    <x v="0"/>
    <x v="131"/>
    <d v="2013-04-27T00:00:00"/>
    <s v="First Class"/>
    <s v="MJ-17740"/>
    <s v="Max Jones"/>
    <x v="0"/>
    <s v="United States"/>
    <x v="152"/>
    <x v="24"/>
    <n v="43130"/>
    <x v="3"/>
    <s v="OFF-PA-10002421"/>
    <x v="1"/>
    <x v="10"/>
    <s v="Embossed Ink Jet Note Cards"/>
    <n v="108.33600000000001"/>
    <n v="6"/>
    <n v="0.2"/>
    <n v="37.917599999999993"/>
    <n v="0.34999999999999992"/>
  </r>
  <r>
    <n v="2830"/>
    <s v="CA-2013-124149"/>
    <x v="0"/>
    <x v="131"/>
    <d v="2013-04-27T00:00:00"/>
    <s v="First Class"/>
    <s v="MJ-17740"/>
    <s v="Max Jones"/>
    <x v="0"/>
    <s v="United States"/>
    <x v="152"/>
    <x v="24"/>
    <n v="43130"/>
    <x v="3"/>
    <s v="OFF-ST-10000760"/>
    <x v="1"/>
    <x v="4"/>
    <s v="Eldon Fold 'N Roll Cart System"/>
    <n v="55.92"/>
    <n v="5"/>
    <n v="0.2"/>
    <n v="6.2910000000000004"/>
    <n v="0.1125"/>
  </r>
  <r>
    <n v="2831"/>
    <s v="CA-2013-124149"/>
    <x v="0"/>
    <x v="131"/>
    <d v="2013-04-27T00:00:00"/>
    <s v="First Class"/>
    <s v="MJ-17740"/>
    <s v="Max Jones"/>
    <x v="0"/>
    <s v="United States"/>
    <x v="152"/>
    <x v="24"/>
    <n v="43130"/>
    <x v="3"/>
    <s v="OFF-PA-10002923"/>
    <x v="1"/>
    <x v="10"/>
    <s v="Xerox 1942"/>
    <n v="78.304000000000002"/>
    <n v="2"/>
    <n v="0.2"/>
    <n v="29.363999999999997"/>
    <n v="0.37499999999999994"/>
  </r>
  <r>
    <n v="2832"/>
    <s v="CA-2011-148915"/>
    <x v="2"/>
    <x v="301"/>
    <d v="2011-11-05T00:00:00"/>
    <s v="Standard Class"/>
    <s v="ND-18370"/>
    <s v="Natalie DeCherney"/>
    <x v="0"/>
    <s v="United States"/>
    <x v="32"/>
    <x v="21"/>
    <n v="97206"/>
    <x v="1"/>
    <s v="OFF-ST-10001128"/>
    <x v="1"/>
    <x v="4"/>
    <s v="Carina Mini System Audio Rack, Model AR050B"/>
    <n v="443.92"/>
    <n v="5"/>
    <n v="0.2"/>
    <n v="-94.33299999999997"/>
    <n v="-0.21249999999999991"/>
  </r>
  <r>
    <n v="2833"/>
    <s v="CA-2011-148915"/>
    <x v="2"/>
    <x v="301"/>
    <d v="2011-11-05T00:00:00"/>
    <s v="Standard Class"/>
    <s v="ND-18370"/>
    <s v="Natalie DeCherney"/>
    <x v="0"/>
    <s v="United States"/>
    <x v="32"/>
    <x v="21"/>
    <n v="97206"/>
    <x v="1"/>
    <s v="TEC-PH-10000673"/>
    <x v="2"/>
    <x v="7"/>
    <s v="Plantronics Voyager Pro HD - Bluetooth Headset"/>
    <n v="155.976"/>
    <n v="3"/>
    <n v="0.2"/>
    <n v="54.5916"/>
    <n v="0.35"/>
  </r>
  <r>
    <n v="2834"/>
    <s v="CA-2014-134649"/>
    <x v="3"/>
    <x v="795"/>
    <d v="2014-02-01T00:00:00"/>
    <s v="Second Class"/>
    <s v="CA-11965"/>
    <s v="Carol Adams"/>
    <x v="1"/>
    <s v="United States"/>
    <x v="325"/>
    <x v="19"/>
    <n v="35244"/>
    <x v="0"/>
    <s v="OFF-AR-10001547"/>
    <x v="1"/>
    <x v="6"/>
    <s v="Newell 311"/>
    <n v="15.469999999999999"/>
    <n v="7"/>
    <n v="0"/>
    <n v="4.1768999999999998"/>
    <n v="0.27"/>
  </r>
  <r>
    <n v="2835"/>
    <s v="CA-2014-134649"/>
    <x v="3"/>
    <x v="795"/>
    <d v="2014-02-01T00:00:00"/>
    <s v="Second Class"/>
    <s v="CA-11965"/>
    <s v="Carol Adams"/>
    <x v="1"/>
    <s v="United States"/>
    <x v="325"/>
    <x v="19"/>
    <n v="35244"/>
    <x v="0"/>
    <s v="OFF-BI-10001890"/>
    <x v="1"/>
    <x v="8"/>
    <s v="Avery Poly Binder Pockets"/>
    <n v="7.16"/>
    <n v="2"/>
    <n v="0"/>
    <n v="3.4367999999999999"/>
    <n v="0.48"/>
  </r>
  <r>
    <n v="2836"/>
    <s v="CA-2014-110842"/>
    <x v="3"/>
    <x v="343"/>
    <d v="2014-11-17T00:00:00"/>
    <s v="Standard Class"/>
    <s v="GA-14725"/>
    <s v="Guy Armstrong"/>
    <x v="0"/>
    <s v="United States"/>
    <x v="1"/>
    <x v="1"/>
    <n v="90036"/>
    <x v="1"/>
    <s v="OFF-AP-10003971"/>
    <x v="1"/>
    <x v="9"/>
    <s v="Belkin 6 Outlet Metallic Surge Strip"/>
    <n v="10.89"/>
    <n v="1"/>
    <n v="0"/>
    <n v="2.8314000000000004"/>
    <n v="0.26"/>
  </r>
  <r>
    <n v="2837"/>
    <s v="CA-2014-110842"/>
    <x v="3"/>
    <x v="343"/>
    <d v="2014-11-17T00:00:00"/>
    <s v="Standard Class"/>
    <s v="GA-14725"/>
    <s v="Guy Armstrong"/>
    <x v="0"/>
    <s v="United States"/>
    <x v="1"/>
    <x v="1"/>
    <n v="90036"/>
    <x v="1"/>
    <s v="OFF-PA-10000520"/>
    <x v="1"/>
    <x v="10"/>
    <s v="Xerox 201"/>
    <n v="19.440000000000001"/>
    <n v="3"/>
    <n v="0"/>
    <n v="9.3312000000000008"/>
    <n v="0.48000000000000004"/>
  </r>
  <r>
    <n v="2838"/>
    <s v="CA-2014-110842"/>
    <x v="3"/>
    <x v="343"/>
    <d v="2014-11-17T00:00:00"/>
    <s v="Standard Class"/>
    <s v="GA-14725"/>
    <s v="Guy Armstrong"/>
    <x v="0"/>
    <s v="United States"/>
    <x v="1"/>
    <x v="1"/>
    <n v="90036"/>
    <x v="1"/>
    <s v="OFF-BI-10000977"/>
    <x v="1"/>
    <x v="8"/>
    <s v="Ibico Plastic Spiral Binding Combs"/>
    <n v="121.6"/>
    <n v="5"/>
    <n v="0.2"/>
    <n v="39.519999999999989"/>
    <n v="0.3249999999999999"/>
  </r>
  <r>
    <n v="2839"/>
    <s v="CA-2013-147368"/>
    <x v="0"/>
    <x v="632"/>
    <d v="2013-06-13T00:00:00"/>
    <s v="First Class"/>
    <s v="TC-21295"/>
    <s v="Toby Carlisle"/>
    <x v="0"/>
    <s v="United States"/>
    <x v="315"/>
    <x v="2"/>
    <n v="32303"/>
    <x v="0"/>
    <s v="TEC-MA-10002178"/>
    <x v="2"/>
    <x v="15"/>
    <s v="Cisco CP-7937G Unified IP Conference Station Phone"/>
    <n v="695.7"/>
    <n v="2"/>
    <n v="0.5"/>
    <n v="-27.827999999999975"/>
    <n v="-3.9999999999999959E-2"/>
  </r>
  <r>
    <n v="2840"/>
    <s v="US-2012-104185"/>
    <x v="1"/>
    <x v="37"/>
    <d v="2012-09-08T00:00:00"/>
    <s v="Second Class"/>
    <s v="JB-15400"/>
    <s v="Jennifer Braxton"/>
    <x v="1"/>
    <s v="United States"/>
    <x v="20"/>
    <x v="15"/>
    <n v="10009"/>
    <x v="3"/>
    <s v="OFF-ST-10001526"/>
    <x v="1"/>
    <x v="4"/>
    <s v="Iceberg Mobile Mega Data/Printer Cart "/>
    <n v="120.33"/>
    <n v="1"/>
    <n v="0"/>
    <n v="31.285799999999995"/>
    <n v="0.25999999999999995"/>
  </r>
  <r>
    <n v="2841"/>
    <s v="US-2011-125521"/>
    <x v="2"/>
    <x v="619"/>
    <d v="2011-03-19T00:00:00"/>
    <s v="Standard Class"/>
    <s v="CK-12325"/>
    <s v="Christine Kargatis"/>
    <x v="2"/>
    <s v="United States"/>
    <x v="269"/>
    <x v="17"/>
    <n v="23320"/>
    <x v="0"/>
    <s v="FUR-CH-10003379"/>
    <x v="0"/>
    <x v="1"/>
    <s v="Global Commerce Series High-Back Swivel/Tilt Chairs"/>
    <n v="1139.92"/>
    <n v="4"/>
    <n v="0"/>
    <n v="284.98"/>
    <n v="0.25"/>
  </r>
  <r>
    <n v="2842"/>
    <s v="US-2014-135062"/>
    <x v="3"/>
    <x v="515"/>
    <d v="2014-09-05T00:00:00"/>
    <s v="Second Class"/>
    <s v="RL-19615"/>
    <s v="Rob Lucas"/>
    <x v="0"/>
    <s v="United States"/>
    <x v="115"/>
    <x v="3"/>
    <n v="28314"/>
    <x v="0"/>
    <s v="OFF-PA-10000100"/>
    <x v="1"/>
    <x v="10"/>
    <s v="Xerox 1945"/>
    <n v="229.54400000000001"/>
    <n v="7"/>
    <n v="0.2"/>
    <n v="83.209699999999998"/>
    <n v="0.36249999999999999"/>
  </r>
  <r>
    <n v="2843"/>
    <s v="CA-2014-135650"/>
    <x v="3"/>
    <x v="721"/>
    <d v="2014-03-28T00:00:00"/>
    <s v="Standard Class"/>
    <s v="AC-10660"/>
    <s v="Anna Chung"/>
    <x v="0"/>
    <s v="United States"/>
    <x v="114"/>
    <x v="5"/>
    <n v="77340"/>
    <x v="2"/>
    <s v="OFF-ST-10001809"/>
    <x v="1"/>
    <x v="4"/>
    <s v="Fellowes Officeware Wire Shelving"/>
    <n v="143.72800000000001"/>
    <n v="2"/>
    <n v="0.2"/>
    <n v="-32.338800000000006"/>
    <n v="-0.22500000000000003"/>
  </r>
  <r>
    <n v="2844"/>
    <s v="CA-2014-112865"/>
    <x v="3"/>
    <x v="796"/>
    <d v="2014-05-23T00:00:00"/>
    <s v="Standard Class"/>
    <s v="BH-11710"/>
    <s v="Brosina Hoffman"/>
    <x v="0"/>
    <s v="United States"/>
    <x v="10"/>
    <x v="9"/>
    <n v="19140"/>
    <x v="3"/>
    <s v="TEC-AC-10000387"/>
    <x v="2"/>
    <x v="11"/>
    <s v="KeyTronic KT800P2 - Keyboard - Black"/>
    <n v="36.048000000000002"/>
    <n v="3"/>
    <n v="0.2"/>
    <n v="-0.90120000000000111"/>
    <n v="-2.5000000000000029E-2"/>
  </r>
  <r>
    <n v="2845"/>
    <s v="US-2013-162852"/>
    <x v="0"/>
    <x v="797"/>
    <d v="2014-01-01T00:00:00"/>
    <s v="Standard Class"/>
    <s v="BG-11695"/>
    <s v="Brooke Gillingham"/>
    <x v="1"/>
    <s v="United States"/>
    <x v="318"/>
    <x v="10"/>
    <n v="60098"/>
    <x v="2"/>
    <s v="FUR-CH-10004853"/>
    <x v="0"/>
    <x v="1"/>
    <s v="Global Manager's Adjustable Task Chair, Storm"/>
    <n v="845.48799999999994"/>
    <n v="8"/>
    <n v="0.3"/>
    <n v="-12.078400000000101"/>
    <n v="-1.4285714285714407E-2"/>
  </r>
  <r>
    <n v="2846"/>
    <s v="CA-2014-138163"/>
    <x v="3"/>
    <x v="701"/>
    <d v="2014-11-21T00:00:00"/>
    <s v="First Class"/>
    <s v="XP-21865"/>
    <s v="Xylona Preis"/>
    <x v="0"/>
    <s v="United States"/>
    <x v="231"/>
    <x v="31"/>
    <n v="2149"/>
    <x v="3"/>
    <s v="OFF-AR-10001958"/>
    <x v="1"/>
    <x v="6"/>
    <s v="Stanley Bostitch Contemporary Electric Pencil Sharpeners"/>
    <n v="50.94"/>
    <n v="3"/>
    <n v="0"/>
    <n v="14.263200000000001"/>
    <n v="0.28000000000000003"/>
  </r>
  <r>
    <n v="2847"/>
    <s v="CA-2014-152093"/>
    <x v="3"/>
    <x v="18"/>
    <d v="2014-09-16T00:00:00"/>
    <s v="Standard Class"/>
    <s v="SN-20560"/>
    <s v="Skye Norling"/>
    <x v="2"/>
    <s v="United States"/>
    <x v="22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n v="-1.5000000000000004"/>
  </r>
  <r>
    <n v="2848"/>
    <s v="CA-2014-157854"/>
    <x v="3"/>
    <x v="798"/>
    <d v="2014-04-16T00:00:00"/>
    <s v="Standard Class"/>
    <s v="DM-13345"/>
    <s v="Denise Monton"/>
    <x v="1"/>
    <s v="United States"/>
    <x v="185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n v="0.28000000000000003"/>
  </r>
  <r>
    <n v="2849"/>
    <s v="CA-2014-157854"/>
    <x v="3"/>
    <x v="798"/>
    <d v="2014-04-16T00:00:00"/>
    <s v="Standard Class"/>
    <s v="DM-13345"/>
    <s v="Denise Monton"/>
    <x v="1"/>
    <s v="United States"/>
    <x v="185"/>
    <x v="32"/>
    <n v="30076"/>
    <x v="0"/>
    <s v="OFF-BI-10001359"/>
    <x v="1"/>
    <x v="8"/>
    <s v="GBC DocuBind TL300 Electric Binding System"/>
    <n v="2690.9700000000003"/>
    <n v="3"/>
    <n v="0"/>
    <n v="1264.7558999999999"/>
    <n v="0.46999999999999992"/>
  </r>
  <r>
    <n v="2850"/>
    <s v="CA-2013-123617"/>
    <x v="0"/>
    <x v="85"/>
    <d v="2013-12-04T00:00:00"/>
    <s v="Standard Class"/>
    <s v="AJ-10780"/>
    <s v="Anthony Jacobs"/>
    <x v="1"/>
    <s v="United States"/>
    <x v="144"/>
    <x v="2"/>
    <n v="32137"/>
    <x v="0"/>
    <s v="OFF-BI-10002976"/>
    <x v="1"/>
    <x v="8"/>
    <s v="ACCOHIDE Binder by Acco"/>
    <n v="7.4340000000000011"/>
    <n v="6"/>
    <n v="0.7"/>
    <n v="-5.6993999999999971"/>
    <n v="-0.76666666666666616"/>
  </r>
  <r>
    <n v="2851"/>
    <s v="US-2013-128293"/>
    <x v="0"/>
    <x v="799"/>
    <d v="2013-06-06T00:00:00"/>
    <s v="First Class"/>
    <s v="KC-16255"/>
    <s v="Karen Carlisle"/>
    <x v="1"/>
    <s v="United States"/>
    <x v="10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n v="-0.20000000000000007"/>
  </r>
  <r>
    <n v="2852"/>
    <s v="CA-2014-107342"/>
    <x v="3"/>
    <x v="94"/>
    <d v="2014-12-23T00:00:00"/>
    <s v="Standard Class"/>
    <s v="VF-21715"/>
    <s v="Vicky Freymann"/>
    <x v="2"/>
    <s v="United States"/>
    <x v="38"/>
    <x v="14"/>
    <n v="47201"/>
    <x v="2"/>
    <s v="OFF-PA-10001745"/>
    <x v="1"/>
    <x v="10"/>
    <s v="Wirebound Message Books, 2 7/8&quot; x 5&quot;, 3 Forms per Page"/>
    <n v="28.16"/>
    <n v="4"/>
    <n v="0"/>
    <n v="13.235199999999999"/>
    <n v="0.47"/>
  </r>
  <r>
    <n v="2853"/>
    <s v="CA-2013-136371"/>
    <x v="0"/>
    <x v="690"/>
    <d v="2013-03-22T00:00:00"/>
    <s v="Second Class"/>
    <s v="SV-20935"/>
    <s v="Susan Vittorini"/>
    <x v="0"/>
    <s v="United States"/>
    <x v="147"/>
    <x v="15"/>
    <n v="11572"/>
    <x v="3"/>
    <s v="FUR-FU-10000409"/>
    <x v="0"/>
    <x v="5"/>
    <s v="GE 4 Foot Flourescent Tube, 40 Watt"/>
    <n v="14.98"/>
    <n v="1"/>
    <n v="0"/>
    <n v="6.8908000000000005"/>
    <n v="0.46"/>
  </r>
  <r>
    <n v="2854"/>
    <s v="CA-2013-136371"/>
    <x v="0"/>
    <x v="690"/>
    <d v="2013-03-22T00:00:00"/>
    <s v="Second Class"/>
    <s v="SV-20935"/>
    <s v="Susan Vittorini"/>
    <x v="0"/>
    <s v="United States"/>
    <x v="147"/>
    <x v="15"/>
    <n v="11572"/>
    <x v="3"/>
    <s v="FUR-FU-10000221"/>
    <x v="0"/>
    <x v="5"/>
    <s v="Master Caster Door Stop, Brown"/>
    <n v="20.32"/>
    <n v="4"/>
    <n v="0"/>
    <n v="6.9087999999999994"/>
    <n v="0.33999999999999997"/>
  </r>
  <r>
    <n v="2855"/>
    <s v="CA-2014-137344"/>
    <x v="3"/>
    <x v="648"/>
    <d v="2014-08-21T00:00:00"/>
    <s v="Same Day"/>
    <s v="EM-13810"/>
    <s v="Eleni McCrary"/>
    <x v="1"/>
    <s v="United States"/>
    <x v="47"/>
    <x v="31"/>
    <n v="2038"/>
    <x v="3"/>
    <s v="OFF-ST-10000344"/>
    <x v="1"/>
    <x v="4"/>
    <s v="Neat Ideas Personal Hanging Folder Files, Black"/>
    <n v="40.29"/>
    <n v="3"/>
    <n v="0"/>
    <n v="10.475399999999999"/>
    <n v="0.25999999999999995"/>
  </r>
  <r>
    <n v="2856"/>
    <s v="CA-2014-169810"/>
    <x v="3"/>
    <x v="800"/>
    <d v="2014-08-01T00:00:00"/>
    <s v="Standard Class"/>
    <s v="RB-19360"/>
    <s v="Raymond Buch"/>
    <x v="0"/>
    <s v="United States"/>
    <x v="298"/>
    <x v="44"/>
    <n v="57103"/>
    <x v="2"/>
    <s v="OFF-LA-10003663"/>
    <x v="1"/>
    <x v="2"/>
    <s v="Avery 498"/>
    <n v="20.23"/>
    <n v="7"/>
    <n v="0"/>
    <n v="9.5081000000000007"/>
    <n v="0.47000000000000003"/>
  </r>
  <r>
    <n v="2857"/>
    <s v="CA-2013-128594"/>
    <x v="0"/>
    <x v="370"/>
    <d v="2013-08-30T00:00:00"/>
    <s v="First Class"/>
    <s v="DJ-13510"/>
    <s v="Don Jones"/>
    <x v="1"/>
    <s v="United States"/>
    <x v="70"/>
    <x v="1"/>
    <n v="92037"/>
    <x v="1"/>
    <s v="FUR-CH-10001215"/>
    <x v="0"/>
    <x v="1"/>
    <s v="Global Troy Executive Leather Low-Back Tilter"/>
    <n v="1603.1360000000002"/>
    <n v="4"/>
    <n v="0.2"/>
    <n v="100.19599999999997"/>
    <n v="6.2499999999999972E-2"/>
  </r>
  <r>
    <n v="2858"/>
    <s v="CA-2013-154690"/>
    <x v="0"/>
    <x v="243"/>
    <d v="2013-08-18T00:00:00"/>
    <s v="Second Class"/>
    <s v="CC-12370"/>
    <s v="Christopher Conant"/>
    <x v="0"/>
    <s v="United States"/>
    <x v="115"/>
    <x v="3"/>
    <n v="28314"/>
    <x v="0"/>
    <s v="FUR-CH-10000988"/>
    <x v="0"/>
    <x v="1"/>
    <s v="Hon Olson Stacker Stools"/>
    <n v="225.29600000000002"/>
    <n v="2"/>
    <n v="0.2"/>
    <n v="22.529599999999995"/>
    <n v="9.9999999999999964E-2"/>
  </r>
  <r>
    <n v="2859"/>
    <s v="CA-2014-138975"/>
    <x v="3"/>
    <x v="240"/>
    <d v="2014-05-24T00:00:00"/>
    <s v="Standard Class"/>
    <s v="SC-20380"/>
    <s v="Shahid Collister"/>
    <x v="0"/>
    <s v="United States"/>
    <x v="118"/>
    <x v="32"/>
    <n v="30318"/>
    <x v="0"/>
    <s v="TEC-AC-10003441"/>
    <x v="2"/>
    <x v="11"/>
    <s v="Kingston Digital DataTraveler 32GB USB 2.0"/>
    <n v="67.8"/>
    <n v="4"/>
    <n v="0"/>
    <n v="4.0679999999999978"/>
    <n v="5.999999999999997E-2"/>
  </r>
  <r>
    <n v="2860"/>
    <s v="CA-2014-138975"/>
    <x v="3"/>
    <x v="240"/>
    <d v="2014-05-24T00:00:00"/>
    <s v="Standard Class"/>
    <s v="SC-20380"/>
    <s v="Shahid Collister"/>
    <x v="0"/>
    <s v="United States"/>
    <x v="118"/>
    <x v="32"/>
    <n v="30318"/>
    <x v="0"/>
    <s v="TEC-PH-10004389"/>
    <x v="2"/>
    <x v="7"/>
    <s v="Nokia Lumia 925"/>
    <n v="377.96999999999997"/>
    <n v="3"/>
    <n v="0"/>
    <n v="98.272200000000012"/>
    <n v="0.26000000000000006"/>
  </r>
  <r>
    <n v="2861"/>
    <s v="CA-2014-138975"/>
    <x v="3"/>
    <x v="240"/>
    <d v="2014-05-24T00:00:00"/>
    <s v="Standard Class"/>
    <s v="SC-20380"/>
    <s v="Shahid Collister"/>
    <x v="0"/>
    <s v="United States"/>
    <x v="118"/>
    <x v="32"/>
    <n v="30318"/>
    <x v="0"/>
    <s v="FUR-BO-10004695"/>
    <x v="0"/>
    <x v="0"/>
    <s v="O'Sullivan 2-Door Barrister Bookcase in Odessa Pine"/>
    <n v="1628.82"/>
    <n v="9"/>
    <n v="0"/>
    <n v="374.62859999999989"/>
    <n v="0.22999999999999995"/>
  </r>
  <r>
    <n v="2862"/>
    <s v="CA-2014-138975"/>
    <x v="3"/>
    <x v="240"/>
    <d v="2014-05-24T00:00:00"/>
    <s v="Standard Class"/>
    <s v="SC-20380"/>
    <s v="Shahid Collister"/>
    <x v="0"/>
    <s v="United States"/>
    <x v="118"/>
    <x v="32"/>
    <n v="30318"/>
    <x v="0"/>
    <s v="OFF-PA-10000100"/>
    <x v="1"/>
    <x v="10"/>
    <s v="Xerox 1945"/>
    <n v="286.93"/>
    <n v="7"/>
    <n v="0"/>
    <n v="140.59569999999999"/>
    <n v="0.49"/>
  </r>
  <r>
    <n v="2863"/>
    <s v="CA-2014-106537"/>
    <x v="3"/>
    <x v="801"/>
    <d v="2014-08-18T00:00:00"/>
    <s v="Standard Class"/>
    <s v="RH-19495"/>
    <s v="Rick Hansen"/>
    <x v="0"/>
    <s v="United States"/>
    <x v="333"/>
    <x v="2"/>
    <n v="32839"/>
    <x v="0"/>
    <s v="OFF-PA-10000223"/>
    <x v="1"/>
    <x v="10"/>
    <s v="Xerox 2000"/>
    <n v="20.736000000000004"/>
    <n v="4"/>
    <n v="0.2"/>
    <n v="7.2576000000000001"/>
    <n v="0.34999999999999992"/>
  </r>
  <r>
    <n v="2864"/>
    <s v="US-2014-103828"/>
    <x v="3"/>
    <x v="802"/>
    <d v="2014-08-14T00:00:00"/>
    <s v="Same Day"/>
    <s v="JK-15370"/>
    <s v="Jay Kimmel"/>
    <x v="0"/>
    <s v="United States"/>
    <x v="8"/>
    <x v="1"/>
    <n v="94122"/>
    <x v="1"/>
    <s v="OFF-ST-10001325"/>
    <x v="1"/>
    <x v="4"/>
    <s v="Sterilite Officeware Hinged File Box"/>
    <n v="31.44"/>
    <n v="3"/>
    <n v="0"/>
    <n v="8.4888000000000012"/>
    <n v="0.27"/>
  </r>
  <r>
    <n v="2865"/>
    <s v="US-2014-103828"/>
    <x v="3"/>
    <x v="802"/>
    <d v="2014-08-14T00:00:00"/>
    <s v="Same Day"/>
    <s v="JK-15370"/>
    <s v="Jay Kimmel"/>
    <x v="0"/>
    <s v="United States"/>
    <x v="8"/>
    <x v="1"/>
    <n v="94122"/>
    <x v="1"/>
    <s v="OFF-AP-10004249"/>
    <x v="1"/>
    <x v="9"/>
    <s v="Staples"/>
    <n v="83.79"/>
    <n v="7"/>
    <n v="0"/>
    <n v="22.623299999999997"/>
    <n v="0.26999999999999996"/>
  </r>
  <r>
    <n v="2866"/>
    <s v="US-2014-103828"/>
    <x v="3"/>
    <x v="802"/>
    <d v="2014-08-14T00:00:00"/>
    <s v="Same Day"/>
    <s v="JK-15370"/>
    <s v="Jay Kimmel"/>
    <x v="0"/>
    <s v="United States"/>
    <x v="8"/>
    <x v="1"/>
    <n v="94122"/>
    <x v="1"/>
    <s v="OFF-AR-10000588"/>
    <x v="1"/>
    <x v="6"/>
    <s v="Newell 345"/>
    <n v="59.519999999999996"/>
    <n v="3"/>
    <n v="0"/>
    <n v="15.475200000000001"/>
    <n v="0.26"/>
  </r>
  <r>
    <n v="2867"/>
    <s v="US-2014-103828"/>
    <x v="3"/>
    <x v="802"/>
    <d v="2014-08-14T00:00:00"/>
    <s v="Same Day"/>
    <s v="JK-15370"/>
    <s v="Jay Kimmel"/>
    <x v="0"/>
    <s v="United States"/>
    <x v="8"/>
    <x v="1"/>
    <n v="94122"/>
    <x v="1"/>
    <s v="OFF-SU-10000946"/>
    <x v="1"/>
    <x v="14"/>
    <s v="Staples"/>
    <n v="31.92"/>
    <n v="4"/>
    <n v="0"/>
    <n v="9.2567999999999984"/>
    <n v="0.28999999999999992"/>
  </r>
  <r>
    <n v="2868"/>
    <s v="CA-2013-115588"/>
    <x v="0"/>
    <x v="338"/>
    <d v="2013-11-13T00:00:00"/>
    <s v="Second Class"/>
    <s v="AF-10885"/>
    <s v="Art Foster"/>
    <x v="0"/>
    <s v="United States"/>
    <x v="167"/>
    <x v="24"/>
    <n v="43615"/>
    <x v="3"/>
    <s v="OFF-SU-10001225"/>
    <x v="1"/>
    <x v="14"/>
    <s v="Staples"/>
    <n v="14.720000000000002"/>
    <n v="5"/>
    <n v="0.2"/>
    <n v="-3.3120000000000012"/>
    <n v="-0.22500000000000003"/>
  </r>
  <r>
    <n v="2869"/>
    <s v="CA-2013-115588"/>
    <x v="0"/>
    <x v="338"/>
    <d v="2013-11-13T00:00:00"/>
    <s v="Second Class"/>
    <s v="AF-10885"/>
    <s v="Art Foster"/>
    <x v="0"/>
    <s v="United States"/>
    <x v="167"/>
    <x v="24"/>
    <n v="43615"/>
    <x v="3"/>
    <s v="OFF-ST-10001558"/>
    <x v="1"/>
    <x v="4"/>
    <s v="Acco Perma 4000 Stacking Storage Drawers"/>
    <n v="38.975999999999999"/>
    <n v="3"/>
    <n v="0.2"/>
    <n v="-2.4359999999999999"/>
    <n v="-6.25E-2"/>
  </r>
  <r>
    <n v="2870"/>
    <s v="CA-2014-143861"/>
    <x v="3"/>
    <x v="492"/>
    <d v="2014-06-20T00:00:00"/>
    <s v="Standard Class"/>
    <s v="LC-16885"/>
    <s v="Lena Creighton"/>
    <x v="0"/>
    <s v="United States"/>
    <x v="84"/>
    <x v="2"/>
    <n v="33710"/>
    <x v="0"/>
    <s v="FUR-FU-10001546"/>
    <x v="0"/>
    <x v="5"/>
    <s v="Dana Swing-Arm Lamps"/>
    <n v="17.088000000000001"/>
    <n v="2"/>
    <n v="0.2"/>
    <n v="1.0679999999999996"/>
    <n v="6.2499999999999972E-2"/>
  </r>
  <r>
    <n v="2871"/>
    <s v="CA-2011-148040"/>
    <x v="2"/>
    <x v="579"/>
    <d v="2011-03-26T00:00:00"/>
    <s v="Standard Class"/>
    <s v="BF-11275"/>
    <s v="Beth Fritzler"/>
    <x v="1"/>
    <s v="United States"/>
    <x v="93"/>
    <x v="16"/>
    <n v="85705"/>
    <x v="1"/>
    <s v="OFF-PA-10002581"/>
    <x v="1"/>
    <x v="10"/>
    <s v="Xerox 1951"/>
    <n v="74.352000000000004"/>
    <n v="3"/>
    <n v="0.2"/>
    <n v="23.234999999999992"/>
    <n v="0.31249999999999989"/>
  </r>
  <r>
    <n v="2872"/>
    <s v="CA-2011-148040"/>
    <x v="2"/>
    <x v="579"/>
    <d v="2011-03-26T00:00:00"/>
    <s v="Standard Class"/>
    <s v="BF-11275"/>
    <s v="Beth Fritzler"/>
    <x v="1"/>
    <s v="United States"/>
    <x v="93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n v="-0.11250000000000004"/>
  </r>
  <r>
    <n v="2873"/>
    <s v="CA-2014-135167"/>
    <x v="3"/>
    <x v="140"/>
    <d v="2014-06-21T00:00:00"/>
    <s v="Standard Class"/>
    <s v="SC-20800"/>
    <s v="Stuart Calhoun"/>
    <x v="0"/>
    <s v="United States"/>
    <x v="1"/>
    <x v="1"/>
    <n v="90036"/>
    <x v="1"/>
    <s v="OFF-AR-10002399"/>
    <x v="1"/>
    <x v="6"/>
    <s v="Dixon Prang Watercolor Pencils, 10-Color Set with Brush"/>
    <n v="4.26"/>
    <n v="1"/>
    <n v="0"/>
    <n v="1.7465999999999999"/>
    <n v="0.41000000000000003"/>
  </r>
  <r>
    <n v="2874"/>
    <s v="CA-2014-137022"/>
    <x v="3"/>
    <x v="673"/>
    <d v="2014-11-23T00:00:00"/>
    <s v="Standard Class"/>
    <s v="SW-20275"/>
    <s v="Scott Williamson"/>
    <x v="0"/>
    <s v="United States"/>
    <x v="70"/>
    <x v="1"/>
    <n v="92105"/>
    <x v="1"/>
    <s v="OFF-ST-10001963"/>
    <x v="1"/>
    <x v="4"/>
    <s v="Tennsco Regal Shelving Units"/>
    <n v="811.28"/>
    <n v="8"/>
    <n v="0"/>
    <n v="24.338399999999979"/>
    <n v="2.9999999999999975E-2"/>
  </r>
  <r>
    <n v="2875"/>
    <s v="US-2014-102638"/>
    <x v="3"/>
    <x v="614"/>
    <d v="2015-01-01T00:00:00"/>
    <s v="First Class"/>
    <s v="MC-17845"/>
    <s v="Michael Chen"/>
    <x v="0"/>
    <s v="United States"/>
    <x v="20"/>
    <x v="15"/>
    <n v="10035"/>
    <x v="3"/>
    <s v="OFF-FA-10002988"/>
    <x v="1"/>
    <x v="13"/>
    <s v="Ideal Clamps"/>
    <n v="6.0299999999999994"/>
    <n v="3"/>
    <n v="0"/>
    <n v="2.9546999999999999"/>
    <n v="0.49000000000000005"/>
  </r>
  <r>
    <n v="2876"/>
    <s v="US-2013-167339"/>
    <x v="0"/>
    <x v="803"/>
    <d v="2013-01-23T00:00:00"/>
    <s v="Second Class"/>
    <s v="TD-20995"/>
    <s v="Tamara Dahlen"/>
    <x v="0"/>
    <s v="United States"/>
    <x v="70"/>
    <x v="1"/>
    <n v="92037"/>
    <x v="1"/>
    <s v="FUR-CH-10004289"/>
    <x v="0"/>
    <x v="1"/>
    <s v="Global Super Steno Chair"/>
    <n v="153.56800000000001"/>
    <n v="2"/>
    <n v="0.2"/>
    <n v="-5.758800000000015"/>
    <n v="-3.7500000000000096E-2"/>
  </r>
  <r>
    <n v="2877"/>
    <s v="US-2013-167339"/>
    <x v="0"/>
    <x v="803"/>
    <d v="2013-01-23T00:00:00"/>
    <s v="Second Class"/>
    <s v="TD-20995"/>
    <s v="Tamara Dahlen"/>
    <x v="0"/>
    <s v="United States"/>
    <x v="70"/>
    <x v="1"/>
    <n v="92037"/>
    <x v="1"/>
    <s v="FUR-CH-10000785"/>
    <x v="0"/>
    <x v="1"/>
    <s v="Global Ergonomic Managers Chair"/>
    <n v="1013.4879999999999"/>
    <n v="7"/>
    <n v="0.2"/>
    <n v="76.011600000000016"/>
    <n v="7.5000000000000025E-2"/>
  </r>
  <r>
    <n v="2878"/>
    <s v="CA-2013-152072"/>
    <x v="0"/>
    <x v="804"/>
    <d v="2013-01-19T00:00:00"/>
    <s v="Standard Class"/>
    <s v="Dp-13240"/>
    <s v="Dean percer"/>
    <x v="2"/>
    <s v="United States"/>
    <x v="58"/>
    <x v="30"/>
    <n v="7090"/>
    <x v="3"/>
    <s v="OFF-EN-10003040"/>
    <x v="1"/>
    <x v="12"/>
    <s v="Quality Park Security Envelopes"/>
    <n v="52.34"/>
    <n v="2"/>
    <n v="0"/>
    <n v="24.599800000000002"/>
    <n v="0.47000000000000003"/>
  </r>
  <r>
    <n v="2879"/>
    <s v="CA-2013-152072"/>
    <x v="0"/>
    <x v="804"/>
    <d v="2013-01-19T00:00:00"/>
    <s v="Standard Class"/>
    <s v="Dp-13240"/>
    <s v="Dean percer"/>
    <x v="2"/>
    <s v="United States"/>
    <x v="58"/>
    <x v="30"/>
    <n v="7090"/>
    <x v="3"/>
    <s v="OFF-AR-10001573"/>
    <x v="1"/>
    <x v="6"/>
    <s v="American Pencil"/>
    <n v="4.66"/>
    <n v="2"/>
    <n v="0"/>
    <n v="1.3513999999999995"/>
    <n v="0.28999999999999987"/>
  </r>
  <r>
    <n v="2880"/>
    <s v="CA-2013-152072"/>
    <x v="0"/>
    <x v="804"/>
    <d v="2013-01-19T00:00:00"/>
    <s v="Standard Class"/>
    <s v="Dp-13240"/>
    <s v="Dean percer"/>
    <x v="2"/>
    <s v="United States"/>
    <x v="58"/>
    <x v="30"/>
    <n v="7090"/>
    <x v="3"/>
    <s v="TEC-AC-10000844"/>
    <x v="2"/>
    <x v="11"/>
    <s v="Logitech Gaming G510s - Keyboard"/>
    <n v="254.96999999999997"/>
    <n v="3"/>
    <n v="0"/>
    <n v="91.789199999999994"/>
    <n v="0.36000000000000004"/>
  </r>
  <r>
    <n v="2881"/>
    <s v="CA-2013-102932"/>
    <x v="0"/>
    <x v="251"/>
    <d v="2013-09-24T00:00:00"/>
    <s v="Second Class"/>
    <s v="SD-20485"/>
    <s v="Shirley Daniels"/>
    <x v="2"/>
    <s v="United States"/>
    <x v="334"/>
    <x v="30"/>
    <n v="7050"/>
    <x v="3"/>
    <s v="OFF-BI-10000756"/>
    <x v="1"/>
    <x v="8"/>
    <s v="Storex DuraTech Recycled Plastic Frosted Binders"/>
    <n v="25.44"/>
    <n v="6"/>
    <n v="0"/>
    <n v="12.72"/>
    <n v="0.5"/>
  </r>
  <r>
    <n v="2882"/>
    <s v="CA-2013-102932"/>
    <x v="0"/>
    <x v="251"/>
    <d v="2013-09-24T00:00:00"/>
    <s v="Second Class"/>
    <s v="SD-20485"/>
    <s v="Shirley Daniels"/>
    <x v="2"/>
    <s v="United States"/>
    <x v="334"/>
    <x v="30"/>
    <n v="7050"/>
    <x v="3"/>
    <s v="OFF-SU-10000381"/>
    <x v="1"/>
    <x v="14"/>
    <s v="Acme Forged Steel Scissors with Black Enamel Handles"/>
    <n v="27.93"/>
    <n v="3"/>
    <n v="0"/>
    <n v="8.0996999999999986"/>
    <n v="0.28999999999999992"/>
  </r>
  <r>
    <n v="2883"/>
    <s v="CA-2011-165540"/>
    <x v="2"/>
    <x v="805"/>
    <d v="2011-02-26T00:00:00"/>
    <s v="Standard Class"/>
    <s v="TM-21010"/>
    <s v="Tamara Manning"/>
    <x v="0"/>
    <s v="United States"/>
    <x v="318"/>
    <x v="10"/>
    <n v="60098"/>
    <x v="2"/>
    <s v="OFF-BI-10004094"/>
    <x v="1"/>
    <x v="8"/>
    <s v="GBC Standard Plastic Binding Systems Combs"/>
    <n v="8.8499999999999979"/>
    <n v="5"/>
    <n v="0.8"/>
    <n v="-13.717499999999998"/>
    <n v="-1.55"/>
  </r>
  <r>
    <n v="2884"/>
    <s v="CA-2013-130799"/>
    <x v="0"/>
    <x v="583"/>
    <d v="2013-11-17T00:00:00"/>
    <s v="Second Class"/>
    <s v="BK-11260"/>
    <s v="Berenike Kampe"/>
    <x v="0"/>
    <s v="United States"/>
    <x v="8"/>
    <x v="1"/>
    <n v="94110"/>
    <x v="1"/>
    <s v="FUR-FU-10001852"/>
    <x v="0"/>
    <x v="5"/>
    <s v="Eldon Regeneration Recycled Desk Accessories, Smoke"/>
    <n v="6.96"/>
    <n v="4"/>
    <n v="0"/>
    <n v="2.2271999999999998"/>
    <n v="0.32"/>
  </r>
  <r>
    <n v="2885"/>
    <s v="CA-2013-164483"/>
    <x v="0"/>
    <x v="806"/>
    <d v="2013-02-03T00:00:00"/>
    <s v="Standard Class"/>
    <s v="JF-15490"/>
    <s v="Jeremy Farry"/>
    <x v="0"/>
    <s v="United States"/>
    <x v="8"/>
    <x v="1"/>
    <n v="94122"/>
    <x v="1"/>
    <s v="OFF-BI-10000014"/>
    <x v="1"/>
    <x v="8"/>
    <s v="Heavy-Duty E-Z-D Binders"/>
    <n v="17.456"/>
    <n v="2"/>
    <n v="0.2"/>
    <n v="5.8914"/>
    <n v="0.33750000000000002"/>
  </r>
  <r>
    <n v="2886"/>
    <s v="US-2013-159856"/>
    <x v="0"/>
    <x v="807"/>
    <d v="2013-10-23T00:00:00"/>
    <s v="Standard Class"/>
    <s v="EP-13915"/>
    <s v="Emily Phan"/>
    <x v="0"/>
    <s v="United States"/>
    <x v="228"/>
    <x v="16"/>
    <n v="85281"/>
    <x v="1"/>
    <s v="FUR-CH-10003396"/>
    <x v="0"/>
    <x v="1"/>
    <s v="Global Deluxe Steno Chair"/>
    <n v="307.92"/>
    <n v="5"/>
    <n v="0.2"/>
    <n v="-34.64100000000002"/>
    <n v="-0.11250000000000006"/>
  </r>
  <r>
    <n v="2887"/>
    <s v="CA-2014-102099"/>
    <x v="3"/>
    <x v="404"/>
    <d v="2014-12-20T00:00:00"/>
    <s v="First Class"/>
    <s v="EP-13915"/>
    <s v="Emily Phan"/>
    <x v="0"/>
    <s v="United States"/>
    <x v="1"/>
    <x v="1"/>
    <n v="90008"/>
    <x v="1"/>
    <s v="OFF-AR-10003811"/>
    <x v="1"/>
    <x v="6"/>
    <s v="Newell 327"/>
    <n v="6.63"/>
    <n v="3"/>
    <n v="0"/>
    <n v="1.7901"/>
    <n v="0.27"/>
  </r>
  <r>
    <n v="2888"/>
    <s v="CA-2014-102099"/>
    <x v="3"/>
    <x v="404"/>
    <d v="2014-12-20T00:00:00"/>
    <s v="First Class"/>
    <s v="EP-13915"/>
    <s v="Emily Phan"/>
    <x v="0"/>
    <s v="United States"/>
    <x v="1"/>
    <x v="1"/>
    <n v="90008"/>
    <x v="1"/>
    <s v="OFF-PA-10003172"/>
    <x v="1"/>
    <x v="10"/>
    <s v="Xerox 1996"/>
    <n v="12.96"/>
    <n v="2"/>
    <n v="0"/>
    <n v="6.2208000000000006"/>
    <n v="0.48000000000000004"/>
  </r>
  <r>
    <n v="2889"/>
    <s v="CA-2014-102099"/>
    <x v="3"/>
    <x v="404"/>
    <d v="2014-12-20T00:00:00"/>
    <s v="First Class"/>
    <s v="EP-13915"/>
    <s v="Emily Phan"/>
    <x v="0"/>
    <s v="United States"/>
    <x v="1"/>
    <x v="1"/>
    <n v="90008"/>
    <x v="1"/>
    <s v="OFF-PA-10000289"/>
    <x v="1"/>
    <x v="10"/>
    <s v="Xerox 213"/>
    <n v="32.400000000000006"/>
    <n v="5"/>
    <n v="0"/>
    <n v="15.552000000000001"/>
    <n v="0.48"/>
  </r>
  <r>
    <n v="2890"/>
    <s v="CA-2014-164049"/>
    <x v="3"/>
    <x v="808"/>
    <d v="2014-11-07T00:00:00"/>
    <s v="Standard Class"/>
    <s v="KH-16630"/>
    <s v="Ken Heidel"/>
    <x v="1"/>
    <s v="United States"/>
    <x v="4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n v="0.44999999999999996"/>
  </r>
  <r>
    <n v="2891"/>
    <s v="CA-2011-142727"/>
    <x v="2"/>
    <x v="333"/>
    <d v="2011-05-01T00:00:00"/>
    <s v="Second Class"/>
    <s v="HG-14845"/>
    <s v="Harry Greene"/>
    <x v="0"/>
    <s v="United States"/>
    <x v="335"/>
    <x v="28"/>
    <n v="70601"/>
    <x v="0"/>
    <s v="FUR-CH-10002304"/>
    <x v="0"/>
    <x v="1"/>
    <s v="Global Stack Chair without Arms, Black"/>
    <n v="51.96"/>
    <n v="2"/>
    <n v="0"/>
    <n v="12.990000000000002"/>
    <n v="0.25000000000000006"/>
  </r>
  <r>
    <n v="2892"/>
    <s v="CA-2011-142727"/>
    <x v="2"/>
    <x v="333"/>
    <d v="2011-05-01T00:00:00"/>
    <s v="Second Class"/>
    <s v="HG-14845"/>
    <s v="Harry Greene"/>
    <x v="0"/>
    <s v="United States"/>
    <x v="335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n v="0.48"/>
  </r>
  <r>
    <n v="2893"/>
    <s v="CA-2014-139913"/>
    <x v="3"/>
    <x v="436"/>
    <d v="2014-10-30T00:00:00"/>
    <s v="Standard Class"/>
    <s v="JC-16105"/>
    <s v="Julie Creighton"/>
    <x v="1"/>
    <s v="United States"/>
    <x v="30"/>
    <x v="15"/>
    <n v="14609"/>
    <x v="3"/>
    <s v="OFF-PA-10003739"/>
    <x v="1"/>
    <x v="10"/>
    <s v="Xerox 1969"/>
    <n v="11.56"/>
    <n v="2"/>
    <n v="0"/>
    <n v="5.6644000000000005"/>
    <n v="0.49000000000000005"/>
  </r>
  <r>
    <n v="2894"/>
    <s v="CA-2014-139913"/>
    <x v="3"/>
    <x v="436"/>
    <d v="2014-10-30T00:00:00"/>
    <s v="Standard Class"/>
    <s v="JC-16105"/>
    <s v="Julie Creighton"/>
    <x v="1"/>
    <s v="United States"/>
    <x v="30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n v="0.4499999999999999"/>
  </r>
  <r>
    <n v="2895"/>
    <s v="CA-2014-139913"/>
    <x v="3"/>
    <x v="436"/>
    <d v="2014-10-30T00:00:00"/>
    <s v="Standard Class"/>
    <s v="JC-16105"/>
    <s v="Julie Creighton"/>
    <x v="1"/>
    <s v="United States"/>
    <x v="30"/>
    <x v="15"/>
    <n v="14609"/>
    <x v="3"/>
    <s v="FUR-FU-10000771"/>
    <x v="0"/>
    <x v="5"/>
    <s v="Eldon 200 Class Desk Accessories, Smoke"/>
    <n v="69.08"/>
    <n v="11"/>
    <n v="0"/>
    <n v="29.013600000000004"/>
    <n v="0.42000000000000004"/>
  </r>
  <r>
    <n v="2896"/>
    <s v="CA-2014-139913"/>
    <x v="3"/>
    <x v="436"/>
    <d v="2014-10-30T00:00:00"/>
    <s v="Standard Class"/>
    <s v="JC-16105"/>
    <s v="Julie Creighton"/>
    <x v="1"/>
    <s v="United States"/>
    <x v="30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n v="0.28000000000000003"/>
  </r>
  <r>
    <n v="2897"/>
    <s v="CA-2011-169033"/>
    <x v="2"/>
    <x v="809"/>
    <d v="2011-04-03T00:00:00"/>
    <s v="Standard Class"/>
    <s v="KM-16720"/>
    <s v="Kunst Miller"/>
    <x v="0"/>
    <s v="United States"/>
    <x v="85"/>
    <x v="15"/>
    <n v="11561"/>
    <x v="3"/>
    <s v="OFF-AR-10001915"/>
    <x v="1"/>
    <x v="6"/>
    <s v="Peel-Off China Markers"/>
    <n v="49.65"/>
    <n v="5"/>
    <n v="0"/>
    <n v="20.853000000000002"/>
    <n v="0.42000000000000004"/>
  </r>
  <r>
    <n v="2898"/>
    <s v="US-2013-164630"/>
    <x v="0"/>
    <x v="810"/>
    <d v="2013-01-09T00:00:00"/>
    <s v="Standard Class"/>
    <s v="EB-13975"/>
    <s v="Erica Bern"/>
    <x v="1"/>
    <s v="United States"/>
    <x v="35"/>
    <x v="3"/>
    <n v="28205"/>
    <x v="0"/>
    <s v="TEC-CO-10000971"/>
    <x v="2"/>
    <x v="16"/>
    <s v="Hewlett Packard 310 Color Digital Copier"/>
    <n v="959.96800000000007"/>
    <n v="4"/>
    <n v="0.2"/>
    <n v="119.99599999999992"/>
    <n v="0.12499999999999992"/>
  </r>
  <r>
    <n v="2899"/>
    <s v="US-2012-114839"/>
    <x v="1"/>
    <x v="33"/>
    <d v="2012-04-30T00:00:00"/>
    <s v="Standard Class"/>
    <s v="PW-19240"/>
    <s v="Pierre Wener"/>
    <x v="0"/>
    <s v="United States"/>
    <x v="12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n v="-1.4285714285714341E-2"/>
  </r>
  <r>
    <n v="2900"/>
    <s v="CA-2012-166464"/>
    <x v="1"/>
    <x v="811"/>
    <d v="2012-09-17T00:00:00"/>
    <s v="Standard Class"/>
    <s v="PG-18895"/>
    <s v="Paul Gonzalez"/>
    <x v="0"/>
    <s v="United States"/>
    <x v="20"/>
    <x v="15"/>
    <n v="10035"/>
    <x v="3"/>
    <s v="TEC-CO-10000971"/>
    <x v="2"/>
    <x v="16"/>
    <s v="Hewlett Packard 310 Color Digital Copier"/>
    <n v="479.98400000000004"/>
    <n v="2"/>
    <n v="0.2"/>
    <n v="59.997999999999962"/>
    <n v="0.12499999999999992"/>
  </r>
  <r>
    <n v="2901"/>
    <s v="CA-2012-166464"/>
    <x v="1"/>
    <x v="811"/>
    <d v="2012-09-17T00:00:00"/>
    <s v="Standard Class"/>
    <s v="PG-18895"/>
    <s v="Paul Gonzalez"/>
    <x v="0"/>
    <s v="United States"/>
    <x v="20"/>
    <x v="15"/>
    <n v="10035"/>
    <x v="3"/>
    <s v="OFF-LA-10001317"/>
    <x v="1"/>
    <x v="2"/>
    <s v="Avery 520"/>
    <n v="12.6"/>
    <n v="4"/>
    <n v="0"/>
    <n v="6.048"/>
    <n v="0.48000000000000004"/>
  </r>
  <r>
    <n v="2902"/>
    <s v="CA-2014-124898"/>
    <x v="3"/>
    <x v="220"/>
    <d v="2014-09-16T00:00:00"/>
    <s v="Standard Class"/>
    <s v="DB-12910"/>
    <s v="Daniel Byrd"/>
    <x v="2"/>
    <s v="United States"/>
    <x v="38"/>
    <x v="32"/>
    <n v="31907"/>
    <x v="0"/>
    <s v="OFF-PA-10003656"/>
    <x v="1"/>
    <x v="10"/>
    <s v="Xerox 1935"/>
    <n v="184.66"/>
    <n v="7"/>
    <n v="0"/>
    <n v="84.943599999999989"/>
    <n v="0.45999999999999996"/>
  </r>
  <r>
    <n v="2903"/>
    <s v="CA-2013-164035"/>
    <x v="0"/>
    <x v="1"/>
    <d v="2013-06-18T00:00:00"/>
    <s v="Standard Class"/>
    <s v="CR-12730"/>
    <s v="Craig Reiter"/>
    <x v="0"/>
    <s v="United States"/>
    <x v="22"/>
    <x v="10"/>
    <n v="60610"/>
    <x v="2"/>
    <s v="OFF-PA-10002160"/>
    <x v="1"/>
    <x v="10"/>
    <s v="Xerox 1978"/>
    <n v="23.120000000000005"/>
    <n v="5"/>
    <n v="0.2"/>
    <n v="8.3810000000000002"/>
    <n v="0.36249999999999993"/>
  </r>
  <r>
    <n v="2904"/>
    <s v="CA-2013-153577"/>
    <x v="0"/>
    <x v="812"/>
    <d v="2013-07-02T00:00:00"/>
    <s v="Standard Class"/>
    <s v="KH-16330"/>
    <s v="Katharine Harms"/>
    <x v="1"/>
    <s v="United States"/>
    <x v="336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n v="0.32499999999999996"/>
  </r>
  <r>
    <n v="2905"/>
    <s v="CA-2013-153577"/>
    <x v="0"/>
    <x v="812"/>
    <d v="2013-07-02T00:00:00"/>
    <s v="Standard Class"/>
    <s v="KH-16330"/>
    <s v="Katharine Harms"/>
    <x v="1"/>
    <s v="United States"/>
    <x v="336"/>
    <x v="10"/>
    <n v="60035"/>
    <x v="2"/>
    <s v="FUR-CH-10003981"/>
    <x v="0"/>
    <x v="1"/>
    <s v="Global Commerce Series Low-Back Swivel/Tilt Chairs"/>
    <n v="539.65800000000002"/>
    <n v="3"/>
    <n v="0.3"/>
    <n v="-7.7094000000001017"/>
    <n v="-1.4285714285714474E-2"/>
  </r>
  <r>
    <n v="2906"/>
    <s v="CA-2011-127586"/>
    <x v="2"/>
    <x v="467"/>
    <d v="2011-09-30T00:00:00"/>
    <s v="Standard Class"/>
    <s v="CS-12400"/>
    <s v="Christopher Schild"/>
    <x v="2"/>
    <s v="United States"/>
    <x v="4"/>
    <x v="4"/>
    <n v="98115"/>
    <x v="1"/>
    <s v="OFF-ST-10002615"/>
    <x v="1"/>
    <x v="4"/>
    <s v="Dual Level, Single-Width Filing Carts"/>
    <n v="310.12"/>
    <n v="2"/>
    <n v="0"/>
    <n v="80.631200000000007"/>
    <n v="0.26"/>
  </r>
  <r>
    <n v="2907"/>
    <s v="CA-2014-121615"/>
    <x v="3"/>
    <x v="132"/>
    <d v="2014-11-10T00:00:00"/>
    <s v="Standard Class"/>
    <s v="DL-12925"/>
    <s v="Daniel Lacy"/>
    <x v="0"/>
    <s v="United States"/>
    <x v="16"/>
    <x v="11"/>
    <n v="55122"/>
    <x v="2"/>
    <s v="OFF-PA-10000327"/>
    <x v="1"/>
    <x v="10"/>
    <s v="Xerox 1971"/>
    <n v="8.56"/>
    <n v="2"/>
    <n v="0"/>
    <n v="3.8519999999999994"/>
    <n v="0.4499999999999999"/>
  </r>
  <r>
    <n v="2908"/>
    <s v="CA-2014-121615"/>
    <x v="3"/>
    <x v="132"/>
    <d v="2014-11-10T00:00:00"/>
    <s v="Standard Class"/>
    <s v="DL-12925"/>
    <s v="Daniel Lacy"/>
    <x v="0"/>
    <s v="United States"/>
    <x v="16"/>
    <x v="11"/>
    <n v="55122"/>
    <x v="2"/>
    <s v="OFF-ST-10001325"/>
    <x v="1"/>
    <x v="4"/>
    <s v="Sterilite Officeware Hinged File Box"/>
    <n v="52.400000000000006"/>
    <n v="5"/>
    <n v="0"/>
    <n v="14.148"/>
    <n v="0.26999999999999996"/>
  </r>
  <r>
    <n v="2909"/>
    <s v="CA-2014-121615"/>
    <x v="3"/>
    <x v="132"/>
    <d v="2014-11-10T00:00:00"/>
    <s v="Standard Class"/>
    <s v="DL-12925"/>
    <s v="Daniel Lacy"/>
    <x v="0"/>
    <s v="United States"/>
    <x v="16"/>
    <x v="11"/>
    <n v="55122"/>
    <x v="2"/>
    <s v="OFF-LA-10001771"/>
    <x v="1"/>
    <x v="2"/>
    <s v="Avery 513"/>
    <n v="14.940000000000001"/>
    <n v="3"/>
    <n v="0"/>
    <n v="6.8723999999999998"/>
    <n v="0.45999999999999996"/>
  </r>
  <r>
    <n v="2910"/>
    <s v="CA-2014-166415"/>
    <x v="3"/>
    <x v="600"/>
    <d v="2014-02-24T00:00:00"/>
    <s v="Standard Class"/>
    <s v="ME-17725"/>
    <s v="Max Engle"/>
    <x v="0"/>
    <s v="United States"/>
    <x v="4"/>
    <x v="4"/>
    <n v="98103"/>
    <x v="1"/>
    <s v="OFF-FA-10004968"/>
    <x v="1"/>
    <x v="13"/>
    <s v="Rubber Band Ball"/>
    <n v="11.22"/>
    <n v="3"/>
    <n v="0"/>
    <n v="0.2244000000000006"/>
    <n v="2.0000000000000052E-2"/>
  </r>
  <r>
    <n v="2911"/>
    <s v="CA-2012-118444"/>
    <x v="1"/>
    <x v="599"/>
    <d v="2012-11-09T00:00:00"/>
    <s v="Standard Class"/>
    <s v="VD-21670"/>
    <s v="Valerie Dominguez"/>
    <x v="0"/>
    <s v="United States"/>
    <x v="197"/>
    <x v="2"/>
    <n v="33065"/>
    <x v="0"/>
    <s v="OFF-AP-10000576"/>
    <x v="1"/>
    <x v="9"/>
    <s v="Belkin 325VA UPS Surge Protector, 6'"/>
    <n v="387.13600000000002"/>
    <n v="4"/>
    <n v="0.2"/>
    <n v="24.196000000000012"/>
    <n v="6.2500000000000028E-2"/>
  </r>
  <r>
    <n v="2912"/>
    <s v="CA-2011-113929"/>
    <x v="2"/>
    <x v="737"/>
    <d v="2011-06-21T00:00:00"/>
    <s v="Standard Class"/>
    <s v="CK-12205"/>
    <s v="Chloris Kastensmidt"/>
    <x v="0"/>
    <s v="United States"/>
    <x v="337"/>
    <x v="15"/>
    <n v="11550"/>
    <x v="3"/>
    <s v="OFF-EN-10003286"/>
    <x v="1"/>
    <x v="12"/>
    <s v="Staples"/>
    <n v="41.4"/>
    <n v="5"/>
    <n v="0"/>
    <n v="19.457999999999998"/>
    <n v="0.47"/>
  </r>
  <r>
    <n v="2913"/>
    <s v="CA-2011-113929"/>
    <x v="2"/>
    <x v="737"/>
    <d v="2011-06-21T00:00:00"/>
    <s v="Standard Class"/>
    <s v="CK-12205"/>
    <s v="Chloris Kastensmidt"/>
    <x v="0"/>
    <s v="United States"/>
    <x v="337"/>
    <x v="15"/>
    <n v="11550"/>
    <x v="3"/>
    <s v="OFF-AR-10003772"/>
    <x v="1"/>
    <x v="6"/>
    <s v="Boston 16750 Black Compact Battery Pencil Sharpener"/>
    <n v="35"/>
    <n v="4"/>
    <n v="0"/>
    <n v="10.499999999999996"/>
    <n v="0.29999999999999988"/>
  </r>
  <r>
    <n v="2914"/>
    <s v="CA-2011-113929"/>
    <x v="2"/>
    <x v="737"/>
    <d v="2011-06-21T00:00:00"/>
    <s v="Standard Class"/>
    <s v="CK-12205"/>
    <s v="Chloris Kastensmidt"/>
    <x v="0"/>
    <s v="United States"/>
    <x v="337"/>
    <x v="15"/>
    <n v="11550"/>
    <x v="3"/>
    <s v="OFF-BI-10002852"/>
    <x v="1"/>
    <x v="8"/>
    <s v="Ibico Standard Transparent Covers"/>
    <n v="39.552000000000007"/>
    <n v="3"/>
    <n v="0.2"/>
    <n v="14.337599999999998"/>
    <n v="0.36249999999999988"/>
  </r>
  <r>
    <n v="2915"/>
    <s v="CA-2012-134747"/>
    <x v="1"/>
    <x v="88"/>
    <d v="2012-10-17T00:00:00"/>
    <s v="Second Class"/>
    <s v="DL-12925"/>
    <s v="Daniel Lacy"/>
    <x v="0"/>
    <s v="United States"/>
    <x v="338"/>
    <x v="14"/>
    <n v="46060"/>
    <x v="2"/>
    <s v="TEC-PH-10002890"/>
    <x v="2"/>
    <x v="7"/>
    <s v="AT&amp;T 17929 Lendline Telephone"/>
    <n v="135.72"/>
    <n v="3"/>
    <n v="0"/>
    <n v="35.287199999999999"/>
    <n v="0.26"/>
  </r>
  <r>
    <n v="2916"/>
    <s v="CA-2012-134747"/>
    <x v="1"/>
    <x v="88"/>
    <d v="2012-10-17T00:00:00"/>
    <s v="Second Class"/>
    <s v="DL-12925"/>
    <s v="Daniel Lacy"/>
    <x v="0"/>
    <s v="United States"/>
    <x v="338"/>
    <x v="14"/>
    <n v="46060"/>
    <x v="2"/>
    <s v="OFF-BI-10001308"/>
    <x v="1"/>
    <x v="8"/>
    <s v="GBC Standard Plastic Binding Systems' Combs"/>
    <n v="12.56"/>
    <n v="2"/>
    <n v="0"/>
    <n v="5.6519999999999992"/>
    <n v="0.4499999999999999"/>
  </r>
  <r>
    <n v="2917"/>
    <s v="CA-2012-134747"/>
    <x v="1"/>
    <x v="88"/>
    <d v="2012-10-17T00:00:00"/>
    <s v="Second Class"/>
    <s v="DL-12925"/>
    <s v="Daniel Lacy"/>
    <x v="0"/>
    <s v="United States"/>
    <x v="338"/>
    <x v="14"/>
    <n v="46060"/>
    <x v="2"/>
    <s v="TEC-PH-10001750"/>
    <x v="2"/>
    <x v="7"/>
    <s v="Samsung Rugby III"/>
    <n v="263.95999999999998"/>
    <n v="4"/>
    <n v="0"/>
    <n v="71.269200000000012"/>
    <n v="0.27000000000000007"/>
  </r>
  <r>
    <n v="2918"/>
    <s v="CA-2014-155047"/>
    <x v="3"/>
    <x v="151"/>
    <d v="2014-08-31T00:00:00"/>
    <s v="First Class"/>
    <s v="SE-20110"/>
    <s v="Sanjit Engle"/>
    <x v="0"/>
    <s v="United States"/>
    <x v="61"/>
    <x v="5"/>
    <n v="75220"/>
    <x v="2"/>
    <s v="OFF-AR-10003338"/>
    <x v="1"/>
    <x v="6"/>
    <s v="Eberhard Faber 3 1/2&quot; Golf Pencils"/>
    <n v="5.9520000000000008"/>
    <n v="1"/>
    <n v="0.2"/>
    <n v="0.37200000000000011"/>
    <n v="6.2500000000000014E-2"/>
  </r>
  <r>
    <n v="2919"/>
    <s v="CA-2013-160129"/>
    <x v="0"/>
    <x v="813"/>
    <d v="2013-11-24T00:00:00"/>
    <s v="Same Day"/>
    <s v="LS-17200"/>
    <s v="Luke Schmidt"/>
    <x v="1"/>
    <s v="United States"/>
    <x v="10"/>
    <x v="9"/>
    <n v="19140"/>
    <x v="3"/>
    <s v="OFF-FA-10002763"/>
    <x v="1"/>
    <x v="13"/>
    <s v="Advantus Map Pennant Flags and Round Head Tacks"/>
    <n v="15.8"/>
    <n v="5"/>
    <n v="0.2"/>
    <n v="2.3699999999999983"/>
    <n v="0.14999999999999988"/>
  </r>
  <r>
    <n v="2920"/>
    <s v="CA-2013-160129"/>
    <x v="0"/>
    <x v="813"/>
    <d v="2013-11-24T00:00:00"/>
    <s v="Same Day"/>
    <s v="LS-17200"/>
    <s v="Luke Schmidt"/>
    <x v="1"/>
    <s v="United States"/>
    <x v="10"/>
    <x v="9"/>
    <n v="19140"/>
    <x v="3"/>
    <s v="FUR-FU-10002088"/>
    <x v="0"/>
    <x v="5"/>
    <s v="Nu-Dell Float Frame 11 x 14 1/2"/>
    <n v="14.368000000000002"/>
    <n v="2"/>
    <n v="0.2"/>
    <n v="3.9512"/>
    <n v="0.27499999999999997"/>
  </r>
  <r>
    <n v="2921"/>
    <s v="CA-2013-160129"/>
    <x v="0"/>
    <x v="813"/>
    <d v="2013-11-24T00:00:00"/>
    <s v="Same Day"/>
    <s v="LS-17200"/>
    <s v="Luke Schmidt"/>
    <x v="1"/>
    <s v="United States"/>
    <x v="10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n v="0.17499999999999979"/>
  </r>
  <r>
    <n v="2922"/>
    <s v="CA-2014-164329"/>
    <x v="3"/>
    <x v="289"/>
    <d v="2014-01-31T00:00:00"/>
    <s v="Same Day"/>
    <s v="MM-17920"/>
    <s v="Michael Moore"/>
    <x v="0"/>
    <s v="United States"/>
    <x v="8"/>
    <x v="1"/>
    <n v="94109"/>
    <x v="1"/>
    <s v="OFF-ST-10001511"/>
    <x v="1"/>
    <x v="4"/>
    <s v="Space Solutions Commercial Steel Shelving"/>
    <n v="129.30000000000001"/>
    <n v="2"/>
    <n v="0"/>
    <n v="6.4649999999999892"/>
    <n v="4.9999999999999913E-2"/>
  </r>
  <r>
    <n v="2923"/>
    <s v="US-2012-141453"/>
    <x v="1"/>
    <x v="672"/>
    <d v="2012-12-03T00:00:00"/>
    <s v="Second Class"/>
    <s v="DB-13270"/>
    <s v="Deborah Brumfield"/>
    <x v="2"/>
    <s v="United States"/>
    <x v="89"/>
    <x v="5"/>
    <n v="78745"/>
    <x v="2"/>
    <s v="OFF-BI-10000301"/>
    <x v="1"/>
    <x v="8"/>
    <s v="GBC Instant Report Kit"/>
    <n v="3.8819999999999988"/>
    <n v="3"/>
    <n v="0.8"/>
    <n v="-5.8230000000000004"/>
    <n v="-1.5000000000000007"/>
  </r>
  <r>
    <n v="2924"/>
    <s v="CA-2011-156993"/>
    <x v="2"/>
    <x v="307"/>
    <d v="2011-07-04T00:00:00"/>
    <s v="Standard Class"/>
    <s v="RW-19630"/>
    <s v="Rob Williams"/>
    <x v="1"/>
    <s v="United States"/>
    <x v="66"/>
    <x v="12"/>
    <n v="48234"/>
    <x v="2"/>
    <s v="OFF-FA-10003495"/>
    <x v="1"/>
    <x v="13"/>
    <s v="Staples"/>
    <n v="6.08"/>
    <n v="1"/>
    <n v="0"/>
    <n v="3.04"/>
    <n v="0.5"/>
  </r>
  <r>
    <n v="2925"/>
    <s v="CA-2011-157721"/>
    <x v="2"/>
    <x v="814"/>
    <d v="2011-09-05T00:00:00"/>
    <s v="First Class"/>
    <s v="JM-16195"/>
    <s v="Justin MacKendrick"/>
    <x v="0"/>
    <s v="United States"/>
    <x v="232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n v="0.44999999999999996"/>
  </r>
  <r>
    <n v="2926"/>
    <s v="CA-2011-157721"/>
    <x v="2"/>
    <x v="814"/>
    <d v="2011-09-05T00:00:00"/>
    <s v="First Class"/>
    <s v="JM-16195"/>
    <s v="Justin MacKendrick"/>
    <x v="0"/>
    <s v="United States"/>
    <x v="232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n v="6.999999999999991E-2"/>
  </r>
  <r>
    <n v="2927"/>
    <s v="CA-2014-128629"/>
    <x v="3"/>
    <x v="815"/>
    <d v="2014-07-15T00:00:00"/>
    <s v="Second Class"/>
    <s v="BP-11155"/>
    <s v="Becky Pak"/>
    <x v="0"/>
    <s v="United States"/>
    <x v="38"/>
    <x v="32"/>
    <n v="31907"/>
    <x v="0"/>
    <s v="FUR-FU-10000771"/>
    <x v="0"/>
    <x v="5"/>
    <s v="Eldon 200 Class Desk Accessories, Smoke"/>
    <n v="18.84"/>
    <n v="3"/>
    <n v="0"/>
    <n v="7.9128000000000007"/>
    <n v="0.42000000000000004"/>
  </r>
  <r>
    <n v="2928"/>
    <s v="CA-2014-158106"/>
    <x v="3"/>
    <x v="400"/>
    <d v="2014-06-11T00:00:00"/>
    <s v="Standard Class"/>
    <s v="CT-11995"/>
    <s v="Carol Triggs"/>
    <x v="0"/>
    <s v="United States"/>
    <x v="339"/>
    <x v="11"/>
    <n v="55124"/>
    <x v="2"/>
    <s v="OFF-AR-10002255"/>
    <x v="1"/>
    <x v="6"/>
    <s v="Newell 346"/>
    <n v="8.64"/>
    <n v="3"/>
    <n v="0"/>
    <n v="2.5055999999999998"/>
    <n v="0.28999999999999998"/>
  </r>
  <r>
    <n v="2929"/>
    <s v="US-2014-120390"/>
    <x v="3"/>
    <x v="15"/>
    <d v="2014-10-27T00:00:00"/>
    <s v="Standard Class"/>
    <s v="TH-21550"/>
    <s v="Tracy Hopkins"/>
    <x v="2"/>
    <s v="United States"/>
    <x v="140"/>
    <x v="3"/>
    <n v="27217"/>
    <x v="0"/>
    <s v="OFF-BI-10004995"/>
    <x v="1"/>
    <x v="8"/>
    <s v="GBC DocuBind P400 Electric Binding System"/>
    <n v="1633.1880000000003"/>
    <n v="4"/>
    <n v="0.7"/>
    <n v="-1306.5504000000001"/>
    <n v="-0.79999999999999993"/>
  </r>
  <r>
    <n v="2930"/>
    <s v="CA-2014-143434"/>
    <x v="3"/>
    <x v="551"/>
    <d v="2014-11-25T00:00:00"/>
    <s v="Standard Class"/>
    <s v="ME-17320"/>
    <s v="Maria Etezadi"/>
    <x v="2"/>
    <s v="United States"/>
    <x v="63"/>
    <x v="12"/>
    <n v="48601"/>
    <x v="2"/>
    <s v="FUR-FU-10002597"/>
    <x v="0"/>
    <x v="5"/>
    <s v="C-Line Magnetic Cubicle Keepers, Clear Polypropylene"/>
    <n v="19.760000000000002"/>
    <n v="4"/>
    <n v="0"/>
    <n v="8.2992000000000008"/>
    <n v="0.42"/>
  </r>
  <r>
    <n v="2931"/>
    <s v="CA-2012-168564"/>
    <x v="1"/>
    <x v="816"/>
    <d v="2012-08-08T00:00:00"/>
    <s v="Same Day"/>
    <s v="TT-21220"/>
    <s v="Thomas Thornton"/>
    <x v="0"/>
    <s v="United States"/>
    <x v="8"/>
    <x v="1"/>
    <n v="94109"/>
    <x v="1"/>
    <s v="OFF-BI-10004970"/>
    <x v="1"/>
    <x v="8"/>
    <s v="ACCOHIDE 3-Ring Binder, Blue, 1&quot;"/>
    <n v="6.6080000000000005"/>
    <n v="2"/>
    <n v="0.2"/>
    <n v="2.2302"/>
    <n v="0.33749999999999997"/>
  </r>
  <r>
    <n v="2932"/>
    <s v="CA-2012-168564"/>
    <x v="1"/>
    <x v="816"/>
    <d v="2012-08-08T00:00:00"/>
    <s v="Same Day"/>
    <s v="TT-21220"/>
    <s v="Thomas Thornton"/>
    <x v="0"/>
    <s v="United States"/>
    <x v="8"/>
    <x v="1"/>
    <n v="94109"/>
    <x v="1"/>
    <s v="OFF-BI-10002557"/>
    <x v="1"/>
    <x v="8"/>
    <s v="Presstex Flexible Ring Binders"/>
    <n v="7.28"/>
    <n v="2"/>
    <n v="0.2"/>
    <n v="2.7299999999999995"/>
    <n v="0.37499999999999994"/>
  </r>
  <r>
    <n v="2933"/>
    <s v="CA-2012-168564"/>
    <x v="1"/>
    <x v="816"/>
    <d v="2012-08-08T00:00:00"/>
    <s v="Same Day"/>
    <s v="TT-21220"/>
    <s v="Thomas Thornton"/>
    <x v="0"/>
    <s v="United States"/>
    <x v="8"/>
    <x v="1"/>
    <n v="94109"/>
    <x v="1"/>
    <s v="FUR-CH-10000785"/>
    <x v="0"/>
    <x v="1"/>
    <s v="Global Ergonomic Managers Chair"/>
    <n v="144.78399999999999"/>
    <n v="1"/>
    <n v="0.2"/>
    <n v="10.858800000000002"/>
    <n v="7.5000000000000025E-2"/>
  </r>
  <r>
    <n v="2934"/>
    <s v="US-2013-169040"/>
    <x v="0"/>
    <x v="409"/>
    <d v="2013-12-13T00:00:00"/>
    <s v="Standard Class"/>
    <s v="GT-14710"/>
    <s v="Greg Tran"/>
    <x v="0"/>
    <s v="United States"/>
    <x v="4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n v="8.7500000000000008E-2"/>
  </r>
  <r>
    <n v="2935"/>
    <s v="US-2013-169040"/>
    <x v="0"/>
    <x v="409"/>
    <d v="2013-12-13T00:00:00"/>
    <s v="Standard Class"/>
    <s v="GT-14710"/>
    <s v="Greg Tran"/>
    <x v="0"/>
    <s v="United States"/>
    <x v="4"/>
    <x v="4"/>
    <n v="98105"/>
    <x v="1"/>
    <s v="TEC-PH-10002834"/>
    <x v="2"/>
    <x v="7"/>
    <s v="Google Nexus 5"/>
    <n v="431.97600000000006"/>
    <n v="3"/>
    <n v="0.2"/>
    <n v="26.998499999999993"/>
    <n v="6.2499999999999972E-2"/>
  </r>
  <r>
    <n v="2936"/>
    <s v="US-2013-169040"/>
    <x v="0"/>
    <x v="409"/>
    <d v="2013-12-13T00:00:00"/>
    <s v="Standard Class"/>
    <s v="GT-14710"/>
    <s v="Greg Tran"/>
    <x v="0"/>
    <s v="United States"/>
    <x v="4"/>
    <x v="4"/>
    <n v="98105"/>
    <x v="1"/>
    <s v="OFF-EN-10000927"/>
    <x v="1"/>
    <x v="12"/>
    <s v="Jet-Pak Recycled Peel 'N' Seal Padded Mailers"/>
    <n v="35.89"/>
    <n v="1"/>
    <n v="0"/>
    <n v="16.150499999999997"/>
    <n v="0.4499999999999999"/>
  </r>
  <r>
    <n v="2937"/>
    <s v="US-2013-169040"/>
    <x v="0"/>
    <x v="409"/>
    <d v="2013-12-13T00:00:00"/>
    <s v="Standard Class"/>
    <s v="GT-14710"/>
    <s v="Greg Tran"/>
    <x v="0"/>
    <s v="United States"/>
    <x v="4"/>
    <x v="4"/>
    <n v="98105"/>
    <x v="1"/>
    <s v="OFF-BI-10001636"/>
    <x v="1"/>
    <x v="8"/>
    <s v="Ibico Plastic and Wire Spiral Binding Combs"/>
    <n v="47.207999999999998"/>
    <n v="7"/>
    <n v="0.2"/>
    <n v="15.342599999999997"/>
    <n v="0.32499999999999996"/>
  </r>
  <r>
    <n v="2938"/>
    <s v="US-2013-169040"/>
    <x v="0"/>
    <x v="409"/>
    <d v="2013-12-13T00:00:00"/>
    <s v="Standard Class"/>
    <s v="GT-14710"/>
    <s v="Greg Tran"/>
    <x v="0"/>
    <s v="United States"/>
    <x v="4"/>
    <x v="4"/>
    <n v="98105"/>
    <x v="1"/>
    <s v="OFF-PA-10001736"/>
    <x v="1"/>
    <x v="10"/>
    <s v="Xerox 1880"/>
    <n v="248.07999999999998"/>
    <n v="7"/>
    <n v="0"/>
    <n v="116.59759999999997"/>
    <n v="0.46999999999999992"/>
  </r>
  <r>
    <n v="2939"/>
    <s v="US-2013-169040"/>
    <x v="0"/>
    <x v="409"/>
    <d v="2013-12-13T00:00:00"/>
    <s v="Standard Class"/>
    <s v="GT-14710"/>
    <s v="Greg Tran"/>
    <x v="0"/>
    <s v="United States"/>
    <x v="4"/>
    <x v="4"/>
    <n v="98105"/>
    <x v="1"/>
    <s v="OFF-PA-10000482"/>
    <x v="1"/>
    <x v="10"/>
    <s v="Snap-A-Way Black Print Carbonless Ruled Speed Letter, Triplicate"/>
    <n v="189.7"/>
    <n v="5"/>
    <n v="0"/>
    <n v="89.158999999999992"/>
    <n v="0.47"/>
  </r>
  <r>
    <n v="2940"/>
    <s v="US-2013-169040"/>
    <x v="0"/>
    <x v="409"/>
    <d v="2013-12-13T00:00:00"/>
    <s v="Standard Class"/>
    <s v="GT-14710"/>
    <s v="Greg Tran"/>
    <x v="0"/>
    <s v="United States"/>
    <x v="4"/>
    <x v="4"/>
    <n v="98105"/>
    <x v="1"/>
    <s v="OFF-BI-10001658"/>
    <x v="1"/>
    <x v="8"/>
    <s v="GBC Standard Therm-A-Bind Covers"/>
    <n v="59.808000000000007"/>
    <n v="3"/>
    <n v="0.2"/>
    <n v="19.4376"/>
    <n v="0.32499999999999996"/>
  </r>
  <r>
    <n v="2941"/>
    <s v="CA-2014-155880"/>
    <x v="3"/>
    <x v="613"/>
    <d v="2014-04-01T00:00:00"/>
    <s v="Standard Class"/>
    <s v="JD-16150"/>
    <s v="Justin Deggeller"/>
    <x v="1"/>
    <s v="United States"/>
    <x v="158"/>
    <x v="6"/>
    <n v="53209"/>
    <x v="2"/>
    <s v="FUR-CH-10000422"/>
    <x v="0"/>
    <x v="1"/>
    <s v="Global Highback Leather Tilter in Burgundy"/>
    <n v="90.99"/>
    <n v="1"/>
    <n v="0"/>
    <n v="14.558400000000006"/>
    <n v="0.16000000000000009"/>
  </r>
  <r>
    <n v="2942"/>
    <s v="CA-2014-155880"/>
    <x v="3"/>
    <x v="613"/>
    <d v="2014-04-01T00:00:00"/>
    <s v="Standard Class"/>
    <s v="JD-16150"/>
    <s v="Justin Deggeller"/>
    <x v="1"/>
    <s v="United States"/>
    <x v="158"/>
    <x v="6"/>
    <n v="53209"/>
    <x v="2"/>
    <s v="FUR-CH-10004675"/>
    <x v="0"/>
    <x v="1"/>
    <s v="Lifetime Advantage Folding Chairs, 4/Carton"/>
    <n v="1526.5600000000002"/>
    <n v="7"/>
    <n v="0"/>
    <n v="427.43679999999995"/>
    <n v="0.27999999999999992"/>
  </r>
  <r>
    <n v="2943"/>
    <s v="CA-2014-155880"/>
    <x v="3"/>
    <x v="613"/>
    <d v="2014-04-01T00:00:00"/>
    <s v="Standard Class"/>
    <s v="JD-16150"/>
    <s v="Justin Deggeller"/>
    <x v="1"/>
    <s v="United States"/>
    <x v="158"/>
    <x v="6"/>
    <n v="53209"/>
    <x v="2"/>
    <s v="FUR-CH-10002880"/>
    <x v="0"/>
    <x v="1"/>
    <s v="Global High-Back Leather Tilter, Burgundy"/>
    <n v="368.96999999999997"/>
    <n v="3"/>
    <n v="0"/>
    <n v="40.586699999999979"/>
    <n v="0.10999999999999996"/>
  </r>
  <r>
    <n v="2944"/>
    <s v="CA-2014-126242"/>
    <x v="3"/>
    <x v="123"/>
    <d v="2014-11-25T00:00:00"/>
    <s v="Standard Class"/>
    <s v="MC-18100"/>
    <s v="Mick Crebagga"/>
    <x v="0"/>
    <s v="United States"/>
    <x v="1"/>
    <x v="1"/>
    <n v="90049"/>
    <x v="1"/>
    <s v="OFF-ST-10000675"/>
    <x v="1"/>
    <x v="4"/>
    <s v="File Shuttle II and Handi-File, Black"/>
    <n v="305.01"/>
    <n v="9"/>
    <n v="0"/>
    <n v="76.252499999999998"/>
    <n v="0.25"/>
  </r>
  <r>
    <n v="2945"/>
    <s v="CA-2014-126242"/>
    <x v="3"/>
    <x v="123"/>
    <d v="2014-11-25T00:00:00"/>
    <s v="Standard Class"/>
    <s v="MC-18100"/>
    <s v="Mick Crebagga"/>
    <x v="0"/>
    <s v="United States"/>
    <x v="1"/>
    <x v="1"/>
    <n v="90049"/>
    <x v="1"/>
    <s v="FUR-FU-10002685"/>
    <x v="0"/>
    <x v="5"/>
    <s v="Executive Impressions 13-1/2&quot; Indoor/Outdoor Wall Clock"/>
    <n v="18.7"/>
    <n v="1"/>
    <n v="0"/>
    <n v="7.1059999999999999"/>
    <n v="0.38"/>
  </r>
  <r>
    <n v="2946"/>
    <s v="CA-2013-166443"/>
    <x v="0"/>
    <x v="254"/>
    <d v="2013-11-06T00:00:00"/>
    <s v="First Class"/>
    <s v="LH-17020"/>
    <s v="Lisa Hazard"/>
    <x v="0"/>
    <s v="United States"/>
    <x v="8"/>
    <x v="1"/>
    <n v="94122"/>
    <x v="1"/>
    <s v="FUR-FU-10004020"/>
    <x v="0"/>
    <x v="5"/>
    <s v="Advantus Panel Wall Acrylic Frame"/>
    <n v="38.29"/>
    <n v="7"/>
    <n v="0"/>
    <n v="16.464700000000001"/>
    <n v="0.43000000000000005"/>
  </r>
  <r>
    <n v="2947"/>
    <s v="CA-2014-169859"/>
    <x v="3"/>
    <x v="817"/>
    <d v="2014-12-19T00:00:00"/>
    <s v="Standard Class"/>
    <s v="MP-18175"/>
    <s v="Mike Pelletier"/>
    <x v="2"/>
    <s v="United States"/>
    <x v="70"/>
    <x v="1"/>
    <n v="92024"/>
    <x v="1"/>
    <s v="FUR-FU-10004963"/>
    <x v="0"/>
    <x v="5"/>
    <s v="Eldon 400 Class Desk Accessories, Black Carbon"/>
    <n v="26.25"/>
    <n v="3"/>
    <n v="0"/>
    <n v="11.025000000000002"/>
    <n v="0.4200000000000001"/>
  </r>
  <r>
    <n v="2948"/>
    <s v="CA-2014-169859"/>
    <x v="3"/>
    <x v="817"/>
    <d v="2014-12-19T00:00:00"/>
    <s v="Standard Class"/>
    <s v="MP-18175"/>
    <s v="Mike Pelletier"/>
    <x v="2"/>
    <s v="United States"/>
    <x v="70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n v="0.35000000000000003"/>
  </r>
  <r>
    <n v="2949"/>
    <s v="CA-2014-169859"/>
    <x v="3"/>
    <x v="817"/>
    <d v="2014-12-19T00:00:00"/>
    <s v="Standard Class"/>
    <s v="MP-18175"/>
    <s v="Mike Pelletier"/>
    <x v="2"/>
    <s v="United States"/>
    <x v="70"/>
    <x v="1"/>
    <n v="92024"/>
    <x v="1"/>
    <s v="OFF-EN-10000461"/>
    <x v="1"/>
    <x v="12"/>
    <s v="#10- 4 1/8&quot; x 9 1/2&quot; Recycled Envelopes"/>
    <n v="43.7"/>
    <n v="5"/>
    <n v="0"/>
    <n v="20.539000000000001"/>
    <n v="0.47000000000000003"/>
  </r>
  <r>
    <n v="2950"/>
    <s v="CA-2014-134915"/>
    <x v="3"/>
    <x v="105"/>
    <d v="2014-11-13T00:00:00"/>
    <s v="Same Day"/>
    <s v="EM-14140"/>
    <s v="Eugene Moren"/>
    <x v="2"/>
    <s v="United States"/>
    <x v="220"/>
    <x v="16"/>
    <n v="85301"/>
    <x v="1"/>
    <s v="TEC-AC-10001266"/>
    <x v="2"/>
    <x v="11"/>
    <s v="Memorex Micro Travel Drive 8 GB"/>
    <n v="41.6"/>
    <n v="4"/>
    <n v="0.2"/>
    <n v="12.999999999999998"/>
    <n v="0.31249999999999994"/>
  </r>
  <r>
    <n v="2951"/>
    <s v="CA-2014-134915"/>
    <x v="3"/>
    <x v="105"/>
    <d v="2014-11-13T00:00:00"/>
    <s v="Same Day"/>
    <s v="EM-14140"/>
    <s v="Eugene Moren"/>
    <x v="2"/>
    <s v="United States"/>
    <x v="220"/>
    <x v="16"/>
    <n v="85301"/>
    <x v="1"/>
    <s v="OFF-PA-10002160"/>
    <x v="1"/>
    <x v="10"/>
    <s v="Xerox 1978"/>
    <n v="23.120000000000005"/>
    <n v="5"/>
    <n v="0.2"/>
    <n v="8.3810000000000002"/>
    <n v="0.36249999999999993"/>
  </r>
  <r>
    <n v="2952"/>
    <s v="CA-2014-134915"/>
    <x v="3"/>
    <x v="105"/>
    <d v="2014-11-13T00:00:00"/>
    <s v="Same Day"/>
    <s v="EM-14140"/>
    <s v="Eugene Moren"/>
    <x v="2"/>
    <s v="United States"/>
    <x v="220"/>
    <x v="16"/>
    <n v="85301"/>
    <x v="1"/>
    <s v="FUR-CH-10004875"/>
    <x v="0"/>
    <x v="1"/>
    <s v="Harbour Creations 67200 Series Stacking Chairs"/>
    <n v="113.88800000000002"/>
    <n v="2"/>
    <n v="0.2"/>
    <n v="9.9651999999999994"/>
    <n v="8.7499999999999981E-2"/>
  </r>
  <r>
    <n v="2953"/>
    <s v="CA-2014-134915"/>
    <x v="3"/>
    <x v="105"/>
    <d v="2014-11-13T00:00:00"/>
    <s v="Same Day"/>
    <s v="EM-14140"/>
    <s v="Eugene Moren"/>
    <x v="2"/>
    <s v="United States"/>
    <x v="220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n v="-5.0000000000000024E-2"/>
  </r>
  <r>
    <n v="2954"/>
    <s v="CA-2014-134915"/>
    <x v="3"/>
    <x v="105"/>
    <d v="2014-11-13T00:00:00"/>
    <s v="Same Day"/>
    <s v="EM-14140"/>
    <s v="Eugene Moren"/>
    <x v="2"/>
    <s v="United States"/>
    <x v="220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n v="8.7499999999999967E-2"/>
  </r>
  <r>
    <n v="2955"/>
    <s v="CA-2014-134915"/>
    <x v="3"/>
    <x v="105"/>
    <d v="2014-11-13T00:00:00"/>
    <s v="Same Day"/>
    <s v="EM-14140"/>
    <s v="Eugene Moren"/>
    <x v="2"/>
    <s v="United States"/>
    <x v="220"/>
    <x v="16"/>
    <n v="85301"/>
    <x v="1"/>
    <s v="TEC-PH-10001459"/>
    <x v="2"/>
    <x v="7"/>
    <s v="Samsung Galaxy Mega 6.3"/>
    <n v="671.98400000000004"/>
    <n v="2"/>
    <n v="0.2"/>
    <n v="50.398800000000023"/>
    <n v="7.5000000000000025E-2"/>
  </r>
  <r>
    <n v="2956"/>
    <s v="CA-2013-153353"/>
    <x v="0"/>
    <x v="298"/>
    <d v="2013-08-25T00:00:00"/>
    <s v="Standard Class"/>
    <s v="GG-14650"/>
    <s v="Greg Guthrie"/>
    <x v="1"/>
    <s v="United States"/>
    <x v="20"/>
    <x v="15"/>
    <n v="10035"/>
    <x v="3"/>
    <s v="TEC-PH-10000439"/>
    <x v="2"/>
    <x v="7"/>
    <s v="GE DSL Phone Line Filter"/>
    <n v="39.99"/>
    <n v="1"/>
    <n v="0"/>
    <n v="11.597099999999998"/>
    <n v="0.28999999999999992"/>
  </r>
  <r>
    <n v="2957"/>
    <s v="CA-2014-123638"/>
    <x v="3"/>
    <x v="818"/>
    <d v="2014-07-05T00:00:00"/>
    <s v="Standard Class"/>
    <s v="MA-17995"/>
    <s v="Michelle Arnett"/>
    <x v="2"/>
    <s v="United States"/>
    <x v="232"/>
    <x v="15"/>
    <n v="13601"/>
    <x v="3"/>
    <s v="FUR-CH-10002647"/>
    <x v="0"/>
    <x v="1"/>
    <s v="Situations Contoured Folding Chairs, 4/Set"/>
    <n v="191.64600000000002"/>
    <n v="3"/>
    <n v="0.1"/>
    <n v="31.94100000000001"/>
    <n v="0.16666666666666671"/>
  </r>
  <r>
    <n v="2958"/>
    <s v="CA-2014-168900"/>
    <x v="3"/>
    <x v="464"/>
    <d v="2014-05-10T00:00:00"/>
    <s v="Standard Class"/>
    <s v="SH-20395"/>
    <s v="Shahid Hopkins"/>
    <x v="0"/>
    <s v="United States"/>
    <x v="24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n v="-0.83333333333333293"/>
  </r>
  <r>
    <n v="2959"/>
    <s v="CA-2012-158456"/>
    <x v="1"/>
    <x v="100"/>
    <d v="2012-12-29T00:00:00"/>
    <s v="Standard Class"/>
    <s v="KT-16465"/>
    <s v="Kean Takahito"/>
    <x v="0"/>
    <s v="United States"/>
    <x v="1"/>
    <x v="1"/>
    <n v="90032"/>
    <x v="1"/>
    <s v="OFF-BI-10001097"/>
    <x v="1"/>
    <x v="8"/>
    <s v="Avery Hole Reinforcements"/>
    <n v="19.936000000000003"/>
    <n v="4"/>
    <n v="0.2"/>
    <n v="7.2267999999999999"/>
    <n v="0.36249999999999993"/>
  </r>
  <r>
    <n v="2960"/>
    <s v="CA-2012-158456"/>
    <x v="1"/>
    <x v="100"/>
    <d v="2012-12-29T00:00:00"/>
    <s v="Standard Class"/>
    <s v="KT-16465"/>
    <s v="Kean Takahito"/>
    <x v="0"/>
    <s v="United States"/>
    <x v="1"/>
    <x v="1"/>
    <n v="90032"/>
    <x v="1"/>
    <s v="OFF-FA-10004854"/>
    <x v="1"/>
    <x v="13"/>
    <s v="Vinyl Coated Wire Paper Clips in Organizer Box, 800/Box"/>
    <n v="45.92"/>
    <n v="4"/>
    <n v="0"/>
    <n v="21.5824"/>
    <n v="0.47"/>
  </r>
  <r>
    <n v="2961"/>
    <s v="CA-2014-143665"/>
    <x v="3"/>
    <x v="466"/>
    <d v="2014-05-02T00:00:00"/>
    <s v="Standard Class"/>
    <s v="PO-19180"/>
    <s v="Philisse Overcash"/>
    <x v="2"/>
    <s v="United States"/>
    <x v="4"/>
    <x v="4"/>
    <n v="98115"/>
    <x v="1"/>
    <s v="OFF-PA-10003673"/>
    <x v="1"/>
    <x v="10"/>
    <s v="Strathmore Photo Mount Cards"/>
    <n v="20.34"/>
    <n v="3"/>
    <n v="0"/>
    <n v="9.3563999999999989"/>
    <n v="0.45999999999999996"/>
  </r>
  <r>
    <n v="2962"/>
    <s v="CA-2014-143665"/>
    <x v="3"/>
    <x v="466"/>
    <d v="2014-05-02T00:00:00"/>
    <s v="Standard Class"/>
    <s v="PO-19180"/>
    <s v="Philisse Overcash"/>
    <x v="2"/>
    <s v="United States"/>
    <x v="4"/>
    <x v="4"/>
    <n v="98115"/>
    <x v="1"/>
    <s v="OFF-LA-10002034"/>
    <x v="1"/>
    <x v="2"/>
    <s v="Avery 478"/>
    <n v="39.28"/>
    <n v="8"/>
    <n v="0"/>
    <n v="19.247199999999999"/>
    <n v="0.49"/>
  </r>
  <r>
    <n v="2963"/>
    <s v="CA-2014-137428"/>
    <x v="3"/>
    <x v="819"/>
    <d v="2014-12-22T00:00:00"/>
    <s v="Second Class"/>
    <s v="AY-10555"/>
    <s v="Andy Yotov"/>
    <x v="1"/>
    <s v="United States"/>
    <x v="147"/>
    <x v="1"/>
    <n v="92054"/>
    <x v="1"/>
    <s v="FUR-CH-10002774"/>
    <x v="0"/>
    <x v="1"/>
    <s v="Global Deluxe Stacking Chair, Gray"/>
    <n v="81.567999999999998"/>
    <n v="2"/>
    <n v="0.2"/>
    <n v="9.1763999999999974"/>
    <n v="0.11249999999999998"/>
  </r>
  <r>
    <n v="2964"/>
    <s v="CA-2014-137428"/>
    <x v="3"/>
    <x v="819"/>
    <d v="2014-12-22T00:00:00"/>
    <s v="Second Class"/>
    <s v="AY-10555"/>
    <s v="Andy Yotov"/>
    <x v="1"/>
    <s v="United States"/>
    <x v="147"/>
    <x v="1"/>
    <n v="92054"/>
    <x v="1"/>
    <s v="FUR-CH-10003817"/>
    <x v="0"/>
    <x v="1"/>
    <s v="Global Value Steno Chair, Gray"/>
    <n v="97.184000000000012"/>
    <n v="2"/>
    <n v="0.2"/>
    <n v="6.0740000000000016"/>
    <n v="6.2500000000000014E-2"/>
  </r>
  <r>
    <n v="2965"/>
    <s v="CA-2014-137428"/>
    <x v="3"/>
    <x v="819"/>
    <d v="2014-12-22T00:00:00"/>
    <s v="Second Class"/>
    <s v="AY-10555"/>
    <s v="Andy Yotov"/>
    <x v="1"/>
    <s v="United States"/>
    <x v="147"/>
    <x v="1"/>
    <n v="92054"/>
    <x v="1"/>
    <s v="OFF-BI-10002949"/>
    <x v="1"/>
    <x v="8"/>
    <s v="Prestige Round Ring Binders"/>
    <n v="24.320000000000004"/>
    <n v="5"/>
    <n v="0.2"/>
    <n v="8.2079999999999984"/>
    <n v="0.33749999999999986"/>
  </r>
  <r>
    <n v="2966"/>
    <s v="CA-2014-137428"/>
    <x v="3"/>
    <x v="819"/>
    <d v="2014-12-22T00:00:00"/>
    <s v="Second Class"/>
    <s v="AY-10555"/>
    <s v="Andy Yotov"/>
    <x v="1"/>
    <s v="United States"/>
    <x v="147"/>
    <x v="1"/>
    <n v="92054"/>
    <x v="1"/>
    <s v="FUR-FU-10002445"/>
    <x v="0"/>
    <x v="5"/>
    <s v="DAX Two-Tone Rosewood/Black Document Frame, Desktop, 5 x 7"/>
    <n v="18.96"/>
    <n v="2"/>
    <n v="0"/>
    <n v="7.5840000000000014"/>
    <n v="0.40000000000000008"/>
  </r>
  <r>
    <n v="2967"/>
    <s v="CA-2011-162866"/>
    <x v="2"/>
    <x v="422"/>
    <d v="2011-12-31T00:00:00"/>
    <s v="Standard Class"/>
    <s v="Co-12640"/>
    <s v="Corey-Lock"/>
    <x v="0"/>
    <s v="United States"/>
    <x v="242"/>
    <x v="10"/>
    <n v="60076"/>
    <x v="2"/>
    <s v="FUR-FU-10001473"/>
    <x v="0"/>
    <x v="5"/>
    <s v="DAX Wood Document Frame"/>
    <n v="32.952000000000005"/>
    <n v="6"/>
    <n v="0.6"/>
    <n v="-19.771199999999997"/>
    <n v="-0.59999999999999976"/>
  </r>
  <r>
    <n v="2968"/>
    <s v="CA-2011-162866"/>
    <x v="2"/>
    <x v="422"/>
    <d v="2011-12-31T00:00:00"/>
    <s v="Standard Class"/>
    <s v="Co-12640"/>
    <s v="Corey-Lock"/>
    <x v="0"/>
    <s v="United States"/>
    <x v="242"/>
    <x v="10"/>
    <n v="60076"/>
    <x v="2"/>
    <s v="OFF-ST-10002562"/>
    <x v="1"/>
    <x v="4"/>
    <s v="Staples"/>
    <n v="30.016000000000005"/>
    <n v="4"/>
    <n v="0.2"/>
    <n v="3.0015999999999998"/>
    <n v="9.9999999999999978E-2"/>
  </r>
  <r>
    <n v="2969"/>
    <s v="CA-2014-167941"/>
    <x v="3"/>
    <x v="44"/>
    <d v="2014-11-10T00:00:00"/>
    <s v="Second Class"/>
    <s v="JF-15565"/>
    <s v="Jill Fjeld"/>
    <x v="0"/>
    <s v="United States"/>
    <x v="115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n v="8.7500000000000022E-2"/>
  </r>
  <r>
    <n v="2970"/>
    <s v="CA-2014-167941"/>
    <x v="3"/>
    <x v="44"/>
    <d v="2014-11-10T00:00:00"/>
    <s v="Second Class"/>
    <s v="JF-15565"/>
    <s v="Jill Fjeld"/>
    <x v="0"/>
    <s v="United States"/>
    <x v="115"/>
    <x v="3"/>
    <n v="28314"/>
    <x v="0"/>
    <s v="OFF-PA-10001800"/>
    <x v="1"/>
    <x v="10"/>
    <s v="Xerox 220"/>
    <n v="31.104000000000006"/>
    <n v="6"/>
    <n v="0.2"/>
    <n v="10.8864"/>
    <n v="0.34999999999999992"/>
  </r>
  <r>
    <n v="2971"/>
    <s v="CA-2014-167941"/>
    <x v="3"/>
    <x v="44"/>
    <d v="2014-11-10T00:00:00"/>
    <s v="Second Class"/>
    <s v="JF-15565"/>
    <s v="Jill Fjeld"/>
    <x v="0"/>
    <s v="United States"/>
    <x v="115"/>
    <x v="3"/>
    <n v="28314"/>
    <x v="0"/>
    <s v="OFF-BI-10002827"/>
    <x v="1"/>
    <x v="8"/>
    <s v="Avery Durable Poly Binders"/>
    <n v="13.272000000000002"/>
    <n v="8"/>
    <n v="0.7"/>
    <n v="-10.617599999999999"/>
    <n v="-0.79999999999999982"/>
  </r>
  <r>
    <n v="2972"/>
    <s v="CA-2014-167941"/>
    <x v="3"/>
    <x v="44"/>
    <d v="2014-11-10T00:00:00"/>
    <s v="Second Class"/>
    <s v="JF-15565"/>
    <s v="Jill Fjeld"/>
    <x v="0"/>
    <s v="United States"/>
    <x v="115"/>
    <x v="3"/>
    <n v="28314"/>
    <x v="0"/>
    <s v="FUR-FU-10004671"/>
    <x v="0"/>
    <x v="5"/>
    <s v="Executive Impressions 12&quot; Wall Clock"/>
    <n v="28.272000000000006"/>
    <n v="2"/>
    <n v="0.2"/>
    <n v="6.3612000000000002"/>
    <n v="0.22499999999999995"/>
  </r>
  <r>
    <n v="2973"/>
    <s v="CA-2014-167941"/>
    <x v="3"/>
    <x v="44"/>
    <d v="2014-11-10T00:00:00"/>
    <s v="Second Class"/>
    <s v="JF-15565"/>
    <s v="Jill Fjeld"/>
    <x v="0"/>
    <s v="United States"/>
    <x v="115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n v="-0.20000000000000007"/>
  </r>
  <r>
    <n v="2974"/>
    <s v="CA-2014-111808"/>
    <x v="3"/>
    <x v="819"/>
    <d v="2014-12-21T00:00:00"/>
    <s v="Standard Class"/>
    <s v="AR-10510"/>
    <s v="Andrew Roberts"/>
    <x v="0"/>
    <s v="United States"/>
    <x v="251"/>
    <x v="26"/>
    <n v="74133"/>
    <x v="2"/>
    <s v="OFF-BI-10004656"/>
    <x v="1"/>
    <x v="8"/>
    <s v="Peel &amp; Stick Add-On Corner Pockets"/>
    <n v="10.8"/>
    <n v="5"/>
    <n v="0"/>
    <n v="5.1839999999999993"/>
    <n v="0.47999999999999993"/>
  </r>
  <r>
    <n v="2975"/>
    <s v="CA-2012-137512"/>
    <x v="1"/>
    <x v="820"/>
    <d v="2012-05-12T00:00:00"/>
    <s v="Standard Class"/>
    <s v="AG-10675"/>
    <s v="Anna Gayman"/>
    <x v="0"/>
    <s v="United States"/>
    <x v="235"/>
    <x v="5"/>
    <n v="75002"/>
    <x v="2"/>
    <s v="FUR-TA-10001095"/>
    <x v="0"/>
    <x v="3"/>
    <s v="Chromcraft Round Conference Tables"/>
    <n v="244.00599999999997"/>
    <n v="2"/>
    <n v="0.3"/>
    <n v="-31.372200000000007"/>
    <n v="-0.12857142857142861"/>
  </r>
  <r>
    <n v="2976"/>
    <s v="CA-2012-137512"/>
    <x v="1"/>
    <x v="820"/>
    <d v="2012-05-12T00:00:00"/>
    <s v="Standard Class"/>
    <s v="AG-10675"/>
    <s v="Anna Gayman"/>
    <x v="0"/>
    <s v="United States"/>
    <x v="235"/>
    <x v="5"/>
    <n v="75002"/>
    <x v="2"/>
    <s v="OFF-PA-10000213"/>
    <x v="1"/>
    <x v="10"/>
    <s v="Xerox 198"/>
    <n v="15.936000000000002"/>
    <n v="4"/>
    <n v="0.2"/>
    <n v="5.378400000000001"/>
    <n v="0.33750000000000002"/>
  </r>
  <r>
    <n v="2977"/>
    <s v="CA-2014-139773"/>
    <x v="3"/>
    <x v="769"/>
    <d v="2014-12-05T00:00:00"/>
    <s v="Same Day"/>
    <s v="DV-13045"/>
    <s v="Darrin Van Huff"/>
    <x v="1"/>
    <s v="United States"/>
    <x v="10"/>
    <x v="9"/>
    <n v="19143"/>
    <x v="3"/>
    <s v="FUR-CH-10001797"/>
    <x v="0"/>
    <x v="1"/>
    <s v="Safco Chair Connectors, 6/Carton"/>
    <n v="188.55199999999996"/>
    <n v="7"/>
    <n v="0.3"/>
    <n v="-2.693600000000032"/>
    <n v="-1.4285714285714459E-2"/>
  </r>
  <r>
    <n v="2978"/>
    <s v="CA-2014-134607"/>
    <x v="3"/>
    <x v="621"/>
    <d v="2014-10-09T00:00:00"/>
    <s v="Second Class"/>
    <s v="HL-15040"/>
    <s v="Hunter Lopez"/>
    <x v="0"/>
    <s v="United States"/>
    <x v="30"/>
    <x v="15"/>
    <n v="14609"/>
    <x v="3"/>
    <s v="OFF-ST-10002214"/>
    <x v="1"/>
    <x v="4"/>
    <s v="X-Rack File for Hanging Folders"/>
    <n v="22.58"/>
    <n v="2"/>
    <n v="0"/>
    <n v="5.8707999999999991"/>
    <n v="0.26"/>
  </r>
  <r>
    <n v="2979"/>
    <s v="CA-2011-109232"/>
    <x v="2"/>
    <x v="286"/>
    <d v="2011-01-17T00:00:00"/>
    <s v="Second Class"/>
    <s v="ND-18370"/>
    <s v="Natalie DeCherney"/>
    <x v="0"/>
    <s v="United States"/>
    <x v="340"/>
    <x v="20"/>
    <n v="29464"/>
    <x v="0"/>
    <s v="FUR-CH-10000422"/>
    <x v="0"/>
    <x v="1"/>
    <s v="Global Highback Leather Tilter in Burgundy"/>
    <n v="545.93999999999994"/>
    <n v="6"/>
    <n v="0"/>
    <n v="87.350400000000036"/>
    <n v="0.16000000000000009"/>
  </r>
  <r>
    <n v="2980"/>
    <s v="CA-2012-139850"/>
    <x v="1"/>
    <x v="821"/>
    <d v="2012-06-17T00:00:00"/>
    <s v="Standard Class"/>
    <s v="GB-14575"/>
    <s v="Giulietta Baptist"/>
    <x v="0"/>
    <s v="United States"/>
    <x v="10"/>
    <x v="9"/>
    <n v="19134"/>
    <x v="3"/>
    <s v="OFF-PA-10003848"/>
    <x v="1"/>
    <x v="10"/>
    <s v="Xerox 1997"/>
    <n v="20.736000000000004"/>
    <n v="4"/>
    <n v="0.2"/>
    <n v="7.2576000000000001"/>
    <n v="0.34999999999999992"/>
  </r>
  <r>
    <n v="2981"/>
    <s v="CA-2012-139850"/>
    <x v="1"/>
    <x v="821"/>
    <d v="2012-06-17T00:00:00"/>
    <s v="Standard Class"/>
    <s v="GB-14575"/>
    <s v="Giulietta Baptist"/>
    <x v="0"/>
    <s v="United States"/>
    <x v="10"/>
    <x v="9"/>
    <n v="19134"/>
    <x v="3"/>
    <s v="FUR-FU-10003623"/>
    <x v="0"/>
    <x v="5"/>
    <s v="DataProducts Ampli Magnifier Task Lamp, Black,"/>
    <n v="43.295999999999999"/>
    <n v="2"/>
    <n v="0.2"/>
    <n v="4.3295999999999975"/>
    <n v="9.9999999999999936E-2"/>
  </r>
  <r>
    <n v="2982"/>
    <s v="CA-2011-131310"/>
    <x v="2"/>
    <x v="136"/>
    <d v="2011-07-18T00:00:00"/>
    <s v="Standard Class"/>
    <s v="CL-12565"/>
    <s v="Clay Ludtke"/>
    <x v="0"/>
    <s v="United States"/>
    <x v="4"/>
    <x v="4"/>
    <n v="98115"/>
    <x v="1"/>
    <s v="FUR-CH-10001797"/>
    <x v="0"/>
    <x v="1"/>
    <s v="Safco Chair Connectors, 6/Carton"/>
    <n v="123.136"/>
    <n v="4"/>
    <n v="0.2"/>
    <n v="13.852799999999981"/>
    <n v="0.11249999999999985"/>
  </r>
  <r>
    <n v="2983"/>
    <s v="CA-2011-131310"/>
    <x v="2"/>
    <x v="136"/>
    <d v="2011-07-18T00:00:00"/>
    <s v="Standard Class"/>
    <s v="CL-12565"/>
    <s v="Clay Ludtke"/>
    <x v="0"/>
    <s v="United States"/>
    <x v="4"/>
    <x v="4"/>
    <n v="98115"/>
    <x v="1"/>
    <s v="OFF-BI-10003094"/>
    <x v="1"/>
    <x v="8"/>
    <s v="Self-Adhesive Ring Binder Labels"/>
    <n v="11.264000000000001"/>
    <n v="4"/>
    <n v="0.2"/>
    <n v="3.8015999999999992"/>
    <n v="0.33749999999999991"/>
  </r>
  <r>
    <n v="2984"/>
    <s v="US-2011-112872"/>
    <x v="2"/>
    <x v="776"/>
    <d v="2011-12-11T00:00:00"/>
    <s v="Second Class"/>
    <s v="RC-19960"/>
    <s v="Ryan Crowe"/>
    <x v="0"/>
    <s v="United States"/>
    <x v="24"/>
    <x v="21"/>
    <n v="97477"/>
    <x v="1"/>
    <s v="OFF-ST-10002205"/>
    <x v="1"/>
    <x v="4"/>
    <s v="File Shuttle I and Handi-File"/>
    <n v="53.424000000000007"/>
    <n v="3"/>
    <n v="0.2"/>
    <n v="4.6746000000000016"/>
    <n v="8.7500000000000022E-2"/>
  </r>
  <r>
    <n v="2985"/>
    <s v="US-2011-112872"/>
    <x v="2"/>
    <x v="776"/>
    <d v="2011-12-11T00:00:00"/>
    <s v="Second Class"/>
    <s v="RC-19960"/>
    <s v="Ryan Crowe"/>
    <x v="0"/>
    <s v="United States"/>
    <x v="24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n v="-0.62000000000000011"/>
  </r>
  <r>
    <n v="2986"/>
    <s v="CA-2013-139269"/>
    <x v="0"/>
    <x v="822"/>
    <d v="2013-05-31T00:00:00"/>
    <s v="Standard Class"/>
    <s v="JB-16045"/>
    <s v="Julia Barnett"/>
    <x v="2"/>
    <s v="United States"/>
    <x v="38"/>
    <x v="32"/>
    <n v="31907"/>
    <x v="0"/>
    <s v="FUR-FU-10000755"/>
    <x v="0"/>
    <x v="5"/>
    <s v="Eldon Expressions Mahogany Wood Desk Collection"/>
    <n v="24.96"/>
    <n v="4"/>
    <n v="0"/>
    <n v="6.240000000000002"/>
    <n v="0.25000000000000006"/>
  </r>
  <r>
    <n v="2987"/>
    <s v="CA-2013-139269"/>
    <x v="0"/>
    <x v="822"/>
    <d v="2013-05-31T00:00:00"/>
    <s v="Standard Class"/>
    <s v="JB-16045"/>
    <s v="Julia Barnett"/>
    <x v="2"/>
    <s v="United States"/>
    <x v="38"/>
    <x v="32"/>
    <n v="31907"/>
    <x v="0"/>
    <s v="OFF-PA-10002893"/>
    <x v="1"/>
    <x v="10"/>
    <s v="Wirebound Service Call Books, 5 1/2&quot; x 4&quot;"/>
    <n v="19.36"/>
    <n v="2"/>
    <n v="0"/>
    <n v="9.2927999999999997"/>
    <n v="0.48"/>
  </r>
  <r>
    <n v="2988"/>
    <s v="CA-2013-139269"/>
    <x v="0"/>
    <x v="822"/>
    <d v="2013-05-31T00:00:00"/>
    <s v="Standard Class"/>
    <s v="JB-16045"/>
    <s v="Julia Barnett"/>
    <x v="2"/>
    <s v="United States"/>
    <x v="38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n v="0.12000000000000001"/>
  </r>
  <r>
    <n v="2989"/>
    <s v="CA-2013-139010"/>
    <x v="0"/>
    <x v="823"/>
    <d v="2013-02-26T00:00:00"/>
    <s v="Second Class"/>
    <s v="MC-17635"/>
    <s v="Matthew Clasen"/>
    <x v="1"/>
    <s v="United States"/>
    <x v="1"/>
    <x v="1"/>
    <n v="90032"/>
    <x v="1"/>
    <s v="TEC-AC-10004227"/>
    <x v="2"/>
    <x v="11"/>
    <s v="SanDisk Ultra 16 GB MicroSDHC Class 10 Memory Card"/>
    <n v="12.99"/>
    <n v="1"/>
    <n v="0"/>
    <n v="0.77939999999999898"/>
    <n v="5.9999999999999921E-2"/>
  </r>
  <r>
    <n v="2990"/>
    <s v="CA-2013-139010"/>
    <x v="0"/>
    <x v="823"/>
    <d v="2013-02-26T00:00:00"/>
    <s v="Second Class"/>
    <s v="MC-17635"/>
    <s v="Matthew Clasen"/>
    <x v="1"/>
    <s v="United States"/>
    <x v="1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n v="0.35"/>
  </r>
  <r>
    <n v="2991"/>
    <s v="CA-2013-139010"/>
    <x v="0"/>
    <x v="823"/>
    <d v="2013-02-26T00:00:00"/>
    <s v="Second Class"/>
    <s v="MC-17635"/>
    <s v="Matthew Clasen"/>
    <x v="1"/>
    <s v="United States"/>
    <x v="1"/>
    <x v="1"/>
    <n v="90032"/>
    <x v="1"/>
    <s v="OFF-ST-10001809"/>
    <x v="1"/>
    <x v="4"/>
    <s v="Fellowes Officeware Wire Shelving"/>
    <n v="449.15"/>
    <n v="5"/>
    <n v="0"/>
    <n v="8.9829999999999899"/>
    <n v="1.999999999999998E-2"/>
  </r>
  <r>
    <n v="2992"/>
    <s v="CA-2013-139010"/>
    <x v="0"/>
    <x v="823"/>
    <d v="2013-02-26T00:00:00"/>
    <s v="Second Class"/>
    <s v="MC-17635"/>
    <s v="Matthew Clasen"/>
    <x v="1"/>
    <s v="United States"/>
    <x v="1"/>
    <x v="1"/>
    <n v="90032"/>
    <x v="1"/>
    <s v="OFF-BI-10002309"/>
    <x v="1"/>
    <x v="8"/>
    <s v="Avery Heavy-Duty EZD  Binder With Locking Rings"/>
    <n v="31.248000000000005"/>
    <n v="7"/>
    <n v="0.2"/>
    <n v="10.936799999999998"/>
    <n v="0.34999999999999987"/>
  </r>
  <r>
    <n v="2993"/>
    <s v="CA-2013-134376"/>
    <x v="0"/>
    <x v="824"/>
    <d v="2013-10-07T00:00:00"/>
    <s v="Standard Class"/>
    <s v="TT-21265"/>
    <s v="Tim Taslimi"/>
    <x v="1"/>
    <s v="United States"/>
    <x v="20"/>
    <x v="15"/>
    <n v="10024"/>
    <x v="3"/>
    <s v="OFF-AP-10004532"/>
    <x v="1"/>
    <x v="9"/>
    <s v="Kensington 6 Outlet Guardian Standard Surge Protector"/>
    <n v="61.44"/>
    <n v="3"/>
    <n v="0"/>
    <n v="16.588799999999999"/>
    <n v="0.27"/>
  </r>
  <r>
    <n v="2994"/>
    <s v="CA-2014-147291"/>
    <x v="3"/>
    <x v="825"/>
    <d v="2014-03-18T00:00:00"/>
    <s v="Standard Class"/>
    <s v="MJ-17740"/>
    <s v="Max Jones"/>
    <x v="0"/>
    <s v="United States"/>
    <x v="66"/>
    <x v="12"/>
    <n v="48227"/>
    <x v="2"/>
    <s v="OFF-BI-10003091"/>
    <x v="1"/>
    <x v="8"/>
    <s v="GBC DocuBind TL200 Manual Binding Machine"/>
    <n v="895.92"/>
    <n v="4"/>
    <n v="0"/>
    <n v="421.08239999999995"/>
    <n v="0.47"/>
  </r>
  <r>
    <n v="2995"/>
    <s v="CA-2013-112893"/>
    <x v="0"/>
    <x v="369"/>
    <d v="2013-09-14T00:00:00"/>
    <s v="Second Class"/>
    <s v="AT-10735"/>
    <s v="Annie Thurman"/>
    <x v="0"/>
    <s v="United States"/>
    <x v="280"/>
    <x v="1"/>
    <n v="95207"/>
    <x v="1"/>
    <s v="OFF-BI-10004654"/>
    <x v="1"/>
    <x v="8"/>
    <s v="VariCap6 Expandable Binder"/>
    <n v="55.360000000000007"/>
    <n v="4"/>
    <n v="0.2"/>
    <n v="18.683999999999997"/>
    <n v="0.33749999999999991"/>
  </r>
  <r>
    <n v="2996"/>
    <s v="US-2011-150532"/>
    <x v="2"/>
    <x v="686"/>
    <d v="2011-07-21T00:00:00"/>
    <s v="Standard Class"/>
    <s v="PB-19150"/>
    <s v="Philip Brown"/>
    <x v="0"/>
    <s v="United States"/>
    <x v="42"/>
    <x v="16"/>
    <n v="85023"/>
    <x v="1"/>
    <s v="OFF-ST-10000760"/>
    <x v="1"/>
    <x v="4"/>
    <s v="Eldon Fold 'N Roll Cart System"/>
    <n v="55.92"/>
    <n v="5"/>
    <n v="0.2"/>
    <n v="6.2910000000000004"/>
    <n v="0.1125"/>
  </r>
  <r>
    <n v="2997"/>
    <s v="CA-2011-138317"/>
    <x v="2"/>
    <x v="261"/>
    <d v="2011-06-25T00:00:00"/>
    <s v="Standard Class"/>
    <s v="NW-18400"/>
    <s v="Natalie Webber"/>
    <x v="0"/>
    <s v="United States"/>
    <x v="10"/>
    <x v="9"/>
    <n v="19120"/>
    <x v="3"/>
    <s v="OFF-EN-10001539"/>
    <x v="1"/>
    <x v="12"/>
    <s v="Staples"/>
    <n v="24.896000000000001"/>
    <n v="4"/>
    <n v="0.2"/>
    <n v="8.4024000000000001"/>
    <n v="0.33749999999999997"/>
  </r>
  <r>
    <n v="2998"/>
    <s v="CA-2011-138317"/>
    <x v="2"/>
    <x v="261"/>
    <d v="2011-06-25T00:00:00"/>
    <s v="Standard Class"/>
    <s v="NW-18400"/>
    <s v="Natalie Webber"/>
    <x v="0"/>
    <s v="United States"/>
    <x v="10"/>
    <x v="9"/>
    <n v="19120"/>
    <x v="3"/>
    <s v="FUR-FU-10000550"/>
    <x v="0"/>
    <x v="5"/>
    <s v="Stacking Trays by OIC"/>
    <n v="3.9840000000000004"/>
    <n v="1"/>
    <n v="0.2"/>
    <n v="0.64739999999999964"/>
    <n v="0.16249999999999989"/>
  </r>
  <r>
    <n v="2999"/>
    <s v="CA-2011-138317"/>
    <x v="2"/>
    <x v="261"/>
    <d v="2011-06-25T00:00:00"/>
    <s v="Standard Class"/>
    <s v="NW-18400"/>
    <s v="Natalie Webber"/>
    <x v="0"/>
    <s v="United States"/>
    <x v="10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n v="0.3000000000000001"/>
  </r>
  <r>
    <n v="3000"/>
    <s v="CA-2011-138317"/>
    <x v="2"/>
    <x v="261"/>
    <d v="2011-06-25T00:00:00"/>
    <s v="Standard Class"/>
    <s v="NW-18400"/>
    <s v="Natalie Webber"/>
    <x v="0"/>
    <s v="United States"/>
    <x v="10"/>
    <x v="9"/>
    <n v="19120"/>
    <x v="3"/>
    <s v="TEC-MA-10004521"/>
    <x v="2"/>
    <x v="15"/>
    <s v="Epson Perfection V600 Photo Scanner"/>
    <n v="206.99100000000004"/>
    <n v="3"/>
    <n v="0.7"/>
    <n v="-172.49250000000001"/>
    <n v="-0.83333333333333315"/>
  </r>
  <r>
    <n v="3001"/>
    <s v="CA-2011-138317"/>
    <x v="2"/>
    <x v="261"/>
    <d v="2011-06-25T00:00:00"/>
    <s v="Standard Class"/>
    <s v="NW-18400"/>
    <s v="Natalie Webber"/>
    <x v="0"/>
    <s v="United States"/>
    <x v="10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n v="8.7499999999999994E-2"/>
  </r>
  <r>
    <n v="3002"/>
    <s v="CA-2011-138317"/>
    <x v="2"/>
    <x v="261"/>
    <d v="2011-06-25T00:00:00"/>
    <s v="Standard Class"/>
    <s v="NW-18400"/>
    <s v="Natalie Webber"/>
    <x v="0"/>
    <s v="United States"/>
    <x v="10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n v="-0.8"/>
  </r>
  <r>
    <n v="3003"/>
    <s v="CA-2012-130610"/>
    <x v="1"/>
    <x v="761"/>
    <d v="2012-07-10T00:00:00"/>
    <s v="Standard Class"/>
    <s v="VP-21730"/>
    <s v="Victor Preis"/>
    <x v="2"/>
    <s v="United States"/>
    <x v="341"/>
    <x v="12"/>
    <n v="48310"/>
    <x v="2"/>
    <s v="OFF-BI-10003655"/>
    <x v="1"/>
    <x v="8"/>
    <s v="Durable Pressboard Binders"/>
    <n v="19"/>
    <n v="5"/>
    <n v="0"/>
    <n v="8.93"/>
    <n v="0.47"/>
  </r>
  <r>
    <n v="3004"/>
    <s v="CA-2014-104381"/>
    <x v="3"/>
    <x v="819"/>
    <d v="2014-12-24T00:00:00"/>
    <s v="Standard Class"/>
    <s v="RD-19810"/>
    <s v="Ross DeVincentis"/>
    <x v="2"/>
    <s v="United States"/>
    <x v="30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n v="0.31249999999999994"/>
  </r>
  <r>
    <n v="3005"/>
    <s v="CA-2013-131499"/>
    <x v="0"/>
    <x v="162"/>
    <d v="2013-09-11T00:00:00"/>
    <s v="First Class"/>
    <s v="MG-17875"/>
    <s v="Michael Grace"/>
    <x v="2"/>
    <s v="United States"/>
    <x v="20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n v="0.29999999999999988"/>
  </r>
  <r>
    <n v="3006"/>
    <s v="CA-2011-148761"/>
    <x v="2"/>
    <x v="826"/>
    <d v="2011-05-21T00:00:00"/>
    <s v="Standard Class"/>
    <s v="PA-19060"/>
    <s v="Pete Armstrong"/>
    <x v="2"/>
    <s v="United States"/>
    <x v="342"/>
    <x v="6"/>
    <n v="54703"/>
    <x v="2"/>
    <s v="OFF-BI-10000666"/>
    <x v="1"/>
    <x v="8"/>
    <s v="Surelock Post Binders"/>
    <n v="91.679999999999993"/>
    <n v="3"/>
    <n v="0"/>
    <n v="45.839999999999996"/>
    <n v="0.5"/>
  </r>
  <r>
    <n v="3007"/>
    <s v="CA-2014-116519"/>
    <x v="3"/>
    <x v="119"/>
    <d v="2014-10-16T00:00:00"/>
    <s v="First Class"/>
    <s v="CR-12730"/>
    <s v="Craig Reiter"/>
    <x v="0"/>
    <s v="United States"/>
    <x v="20"/>
    <x v="15"/>
    <n v="10009"/>
    <x v="3"/>
    <s v="OFF-AP-10000828"/>
    <x v="1"/>
    <x v="9"/>
    <s v="Avanti 4.4 Cu. Ft. Refrigerator"/>
    <n v="904.9"/>
    <n v="5"/>
    <n v="0"/>
    <n v="253.37199999999996"/>
    <n v="0.27999999999999997"/>
  </r>
  <r>
    <n v="3008"/>
    <s v="CA-2011-130729"/>
    <x v="2"/>
    <x v="745"/>
    <d v="2011-10-29T00:00:00"/>
    <s v="Standard Class"/>
    <s v="AA-10375"/>
    <s v="Allen Armold"/>
    <x v="0"/>
    <s v="United States"/>
    <x v="277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n v="0.32500000000000001"/>
  </r>
  <r>
    <n v="3009"/>
    <s v="CA-2013-124772"/>
    <x v="0"/>
    <x v="5"/>
    <d v="2013-12-07T00:00:00"/>
    <s v="First Class"/>
    <s v="JG-15160"/>
    <s v="James Galang"/>
    <x v="0"/>
    <s v="United States"/>
    <x v="208"/>
    <x v="0"/>
    <n v="42071"/>
    <x v="0"/>
    <s v="FUR-FU-10004748"/>
    <x v="0"/>
    <x v="5"/>
    <s v="Howard Miller 16&quot; Diameter Gallery Wall Clock"/>
    <n v="191.82"/>
    <n v="3"/>
    <n v="0"/>
    <n v="74.809799999999996"/>
    <n v="0.39"/>
  </r>
  <r>
    <n v="3010"/>
    <s v="CA-2013-115525"/>
    <x v="0"/>
    <x v="197"/>
    <d v="2013-07-30T00:00:00"/>
    <s v="Standard Class"/>
    <s v="RR-19525"/>
    <s v="Rick Reed"/>
    <x v="1"/>
    <s v="United States"/>
    <x v="167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n v="0.11249999999999982"/>
  </r>
  <r>
    <n v="3011"/>
    <s v="CA-2014-134845"/>
    <x v="3"/>
    <x v="827"/>
    <d v="2014-04-24T00:00:00"/>
    <s v="Standard Class"/>
    <s v="SR-20425"/>
    <s v="Sharelle Roach"/>
    <x v="2"/>
    <s v="United States"/>
    <x v="103"/>
    <x v="22"/>
    <n v="80027"/>
    <x v="1"/>
    <s v="OFF-BI-10000773"/>
    <x v="1"/>
    <x v="8"/>
    <s v="Insertable Tab Post Binder Dividers"/>
    <n v="12.030000000000001"/>
    <n v="5"/>
    <n v="0.7"/>
    <n v="-9.222999999999999"/>
    <n v="-0.7666666666666665"/>
  </r>
  <r>
    <n v="3012"/>
    <s v="CA-2014-134845"/>
    <x v="3"/>
    <x v="827"/>
    <d v="2014-04-24T00:00:00"/>
    <s v="Standard Class"/>
    <s v="SR-20425"/>
    <s v="Sharelle Roach"/>
    <x v="2"/>
    <s v="United States"/>
    <x v="103"/>
    <x v="22"/>
    <n v="80027"/>
    <x v="1"/>
    <s v="TEC-MA-10000822"/>
    <x v="2"/>
    <x v="15"/>
    <s v="Lexmark MX611dhe Monochrome Laser Printer"/>
    <n v="2549.9850000000006"/>
    <n v="5"/>
    <n v="0.7"/>
    <n v="-3399.9800000000009"/>
    <n v="-1.3333333333333335"/>
  </r>
  <r>
    <n v="3013"/>
    <s v="CA-2014-134845"/>
    <x v="3"/>
    <x v="827"/>
    <d v="2014-04-24T00:00:00"/>
    <s v="Standard Class"/>
    <s v="SR-20425"/>
    <s v="Sharelle Roach"/>
    <x v="2"/>
    <s v="United States"/>
    <x v="103"/>
    <x v="22"/>
    <n v="80027"/>
    <x v="1"/>
    <s v="OFF-BI-10001543"/>
    <x v="1"/>
    <x v="8"/>
    <s v="GBC VeloBinder Manual Binding System"/>
    <n v="21.594000000000005"/>
    <n v="2"/>
    <n v="0.7"/>
    <n v="-15.835599999999999"/>
    <n v="-0.73333333333333317"/>
  </r>
  <r>
    <n v="3014"/>
    <s v="CA-2014-134845"/>
    <x v="3"/>
    <x v="827"/>
    <d v="2014-04-24T00:00:00"/>
    <s v="Standard Class"/>
    <s v="SR-20425"/>
    <s v="Sharelle Roach"/>
    <x v="2"/>
    <s v="United States"/>
    <x v="103"/>
    <x v="22"/>
    <n v="80027"/>
    <x v="1"/>
    <s v="OFF-BI-10003355"/>
    <x v="1"/>
    <x v="8"/>
    <s v="Cardinal Holdit Business Card Pockets"/>
    <n v="8.9640000000000022"/>
    <n v="6"/>
    <n v="0.7"/>
    <n v="-6.573599999999999"/>
    <n v="-0.73333333333333306"/>
  </r>
  <r>
    <n v="3015"/>
    <s v="CA-2014-134845"/>
    <x v="3"/>
    <x v="827"/>
    <d v="2014-04-24T00:00:00"/>
    <s v="Standard Class"/>
    <s v="SR-20425"/>
    <s v="Sharelle Roach"/>
    <x v="2"/>
    <s v="United States"/>
    <x v="103"/>
    <x v="22"/>
    <n v="80027"/>
    <x v="1"/>
    <s v="OFF-PA-10002005"/>
    <x v="1"/>
    <x v="10"/>
    <s v="Xerox 225"/>
    <n v="20.736000000000004"/>
    <n v="4"/>
    <n v="0.2"/>
    <n v="7.2576000000000001"/>
    <n v="0.34999999999999992"/>
  </r>
  <r>
    <n v="3016"/>
    <s v="US-2012-138919"/>
    <x v="1"/>
    <x v="14"/>
    <d v="2012-09-21T00:00:00"/>
    <s v="Standard Class"/>
    <s v="LS-16975"/>
    <s v="Lindsay Shagiari"/>
    <x v="2"/>
    <s v="United States"/>
    <x v="20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n v="-0.30000000000000004"/>
  </r>
  <r>
    <n v="3017"/>
    <s v="US-2013-160528"/>
    <x v="0"/>
    <x v="828"/>
    <d v="2013-08-31T00:00:00"/>
    <s v="Standard Class"/>
    <s v="MH-18115"/>
    <s v="Mick Hernandez"/>
    <x v="2"/>
    <s v="United States"/>
    <x v="343"/>
    <x v="5"/>
    <n v="78577"/>
    <x v="2"/>
    <s v="OFF-ST-10002743"/>
    <x v="1"/>
    <x v="4"/>
    <s v="SAFCO Boltless Steel Shelving"/>
    <n v="727.29600000000005"/>
    <n v="8"/>
    <n v="0.2"/>
    <n v="-172.73280000000005"/>
    <n v="-0.23750000000000007"/>
  </r>
  <r>
    <n v="3018"/>
    <s v="US-2013-160528"/>
    <x v="0"/>
    <x v="828"/>
    <d v="2013-08-31T00:00:00"/>
    <s v="Standard Class"/>
    <s v="MH-18115"/>
    <s v="Mick Hernandez"/>
    <x v="2"/>
    <s v="United States"/>
    <x v="343"/>
    <x v="5"/>
    <n v="78577"/>
    <x v="2"/>
    <s v="FUR-FU-10004973"/>
    <x v="0"/>
    <x v="5"/>
    <s v="Flat Face Poster Frame"/>
    <n v="22.608000000000001"/>
    <n v="3"/>
    <n v="0.6"/>
    <n v="-10.173599999999997"/>
    <n v="-0.44999999999999984"/>
  </r>
  <r>
    <n v="3019"/>
    <s v="US-2013-160528"/>
    <x v="0"/>
    <x v="828"/>
    <d v="2013-08-31T00:00:00"/>
    <s v="Standard Class"/>
    <s v="MH-18115"/>
    <s v="Mick Hernandez"/>
    <x v="2"/>
    <s v="United States"/>
    <x v="343"/>
    <x v="5"/>
    <n v="78577"/>
    <x v="2"/>
    <s v="TEC-AC-10002842"/>
    <x v="2"/>
    <x v="11"/>
    <s v="WD My Passport Ultra 2TB Portable External Hard Drive"/>
    <n v="666.4"/>
    <n v="7"/>
    <n v="0.2"/>
    <n v="-33.319999999999965"/>
    <n v="-4.9999999999999947E-2"/>
  </r>
  <r>
    <n v="3020"/>
    <s v="CA-2012-123568"/>
    <x v="1"/>
    <x v="627"/>
    <d v="2012-11-14T00:00:00"/>
    <s v="Standard Class"/>
    <s v="SC-20095"/>
    <s v="Sanjit Chand"/>
    <x v="0"/>
    <s v="United States"/>
    <x v="7"/>
    <x v="7"/>
    <n v="84084"/>
    <x v="1"/>
    <s v="OFF-FA-10002701"/>
    <x v="1"/>
    <x v="13"/>
    <s v="Alliance Rubber Bands"/>
    <n v="5.04"/>
    <n v="3"/>
    <n v="0"/>
    <n v="0.20159999999999978"/>
    <n v="3.9999999999999959E-2"/>
  </r>
  <r>
    <n v="3021"/>
    <s v="CA-2012-123568"/>
    <x v="1"/>
    <x v="627"/>
    <d v="2012-11-14T00:00:00"/>
    <s v="Standard Class"/>
    <s v="SC-20095"/>
    <s v="Sanjit Chand"/>
    <x v="0"/>
    <s v="United States"/>
    <x v="7"/>
    <x v="7"/>
    <n v="84084"/>
    <x v="1"/>
    <s v="OFF-PA-10001125"/>
    <x v="1"/>
    <x v="10"/>
    <s v="Xerox 1988"/>
    <n v="92.94"/>
    <n v="3"/>
    <n v="0"/>
    <n v="41.822999999999993"/>
    <n v="0.44999999999999996"/>
  </r>
  <r>
    <n v="3022"/>
    <s v="CA-2012-123568"/>
    <x v="1"/>
    <x v="627"/>
    <d v="2012-11-14T00:00:00"/>
    <s v="Standard Class"/>
    <s v="SC-20095"/>
    <s v="Sanjit Chand"/>
    <x v="0"/>
    <s v="United States"/>
    <x v="7"/>
    <x v="7"/>
    <n v="84084"/>
    <x v="1"/>
    <s v="FUR-FU-10004090"/>
    <x v="0"/>
    <x v="5"/>
    <s v="Executive Impressions 14&quot; Contract Wall Clock"/>
    <n v="66.69"/>
    <n v="3"/>
    <n v="0"/>
    <n v="22.007699999999996"/>
    <n v="0.32999999999999996"/>
  </r>
  <r>
    <n v="3023"/>
    <s v="CA-2012-123568"/>
    <x v="1"/>
    <x v="627"/>
    <d v="2012-11-14T00:00:00"/>
    <s v="Standard Class"/>
    <s v="SC-20095"/>
    <s v="Sanjit Chand"/>
    <x v="0"/>
    <s v="United States"/>
    <x v="7"/>
    <x v="7"/>
    <n v="84084"/>
    <x v="1"/>
    <s v="OFF-BI-10001510"/>
    <x v="1"/>
    <x v="8"/>
    <s v="Deluxe Heavy-Duty Vinyl Round Ring Binder"/>
    <n v="91.68"/>
    <n v="5"/>
    <n v="0.2"/>
    <n v="28.65"/>
    <n v="0.31249999999999994"/>
  </r>
  <r>
    <n v="3024"/>
    <s v="CA-2014-124674"/>
    <x v="3"/>
    <x v="701"/>
    <d v="2014-11-24T00:00:00"/>
    <s v="Standard Class"/>
    <s v="JB-16000"/>
    <s v="Joy Bell-"/>
    <x v="0"/>
    <s v="United States"/>
    <x v="180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n v="-4.4117647058823616E-2"/>
  </r>
  <r>
    <n v="3025"/>
    <s v="CA-2012-164441"/>
    <x v="1"/>
    <x v="627"/>
    <d v="2012-11-13T00:00:00"/>
    <s v="Standard Class"/>
    <s v="AC-10450"/>
    <s v="Amy Cox"/>
    <x v="0"/>
    <s v="United States"/>
    <x v="20"/>
    <x v="15"/>
    <n v="10011"/>
    <x v="3"/>
    <s v="OFF-BI-10001922"/>
    <x v="1"/>
    <x v="8"/>
    <s v="Storex Dura Pro Binders"/>
    <n v="52.272000000000006"/>
    <n v="11"/>
    <n v="0.2"/>
    <n v="17.641799999999996"/>
    <n v="0.33749999999999991"/>
  </r>
  <r>
    <n v="3026"/>
    <s v="CA-2012-164441"/>
    <x v="1"/>
    <x v="627"/>
    <d v="2012-11-13T00:00:00"/>
    <s v="Standard Class"/>
    <s v="AC-10450"/>
    <s v="Amy Cox"/>
    <x v="0"/>
    <s v="United States"/>
    <x v="20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n v="0.45"/>
  </r>
  <r>
    <n v="3027"/>
    <s v="CA-2014-169054"/>
    <x v="3"/>
    <x v="300"/>
    <d v="2014-04-27T00:00:00"/>
    <s v="Standard Class"/>
    <s v="MO-17800"/>
    <s v="Meg O'Connel"/>
    <x v="2"/>
    <s v="United States"/>
    <x v="10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n v="0"/>
  </r>
  <r>
    <n v="3028"/>
    <s v="CA-2011-106719"/>
    <x v="2"/>
    <x v="829"/>
    <d v="2011-08-24T00:00:00"/>
    <s v="Same Day"/>
    <s v="RB-19645"/>
    <s v="Robert Barroso"/>
    <x v="1"/>
    <s v="United States"/>
    <x v="344"/>
    <x v="37"/>
    <n v="59102"/>
    <x v="1"/>
    <s v="OFF-BI-10002799"/>
    <x v="1"/>
    <x v="8"/>
    <s v="SlimView Poly Binder, 3/8&quot;"/>
    <n v="8.2880000000000003"/>
    <n v="2"/>
    <n v="0.2"/>
    <n v="2.6935999999999991"/>
    <n v="0.3249999999999999"/>
  </r>
  <r>
    <n v="3029"/>
    <s v="CA-2014-116855"/>
    <x v="3"/>
    <x v="94"/>
    <d v="2014-12-22T00:00:00"/>
    <s v="Standard Class"/>
    <s v="AI-10855"/>
    <s v="Arianne Irving"/>
    <x v="0"/>
    <s v="United States"/>
    <x v="269"/>
    <x v="17"/>
    <n v="23320"/>
    <x v="0"/>
    <s v="FUR-CH-10003846"/>
    <x v="0"/>
    <x v="1"/>
    <s v="Hon Valutask Swivel Chairs"/>
    <n v="504.90000000000003"/>
    <n v="5"/>
    <n v="0"/>
    <n v="80.78400000000002"/>
    <n v="0.16000000000000003"/>
  </r>
  <r>
    <n v="3030"/>
    <s v="US-2013-164189"/>
    <x v="0"/>
    <x v="830"/>
    <d v="2013-03-29T00:00:00"/>
    <s v="Standard Class"/>
    <s v="DR-12880"/>
    <s v="Dan Reichenbach"/>
    <x v="1"/>
    <s v="United States"/>
    <x v="345"/>
    <x v="21"/>
    <n v="97030"/>
    <x v="1"/>
    <s v="TEC-PH-10003691"/>
    <x v="2"/>
    <x v="7"/>
    <s v="BlackBerry Q10"/>
    <n v="403.16800000000001"/>
    <n v="4"/>
    <n v="0.2"/>
    <n v="25.198000000000008"/>
    <n v="6.2500000000000014E-2"/>
  </r>
  <r>
    <n v="3031"/>
    <s v="CA-2012-168480"/>
    <x v="1"/>
    <x v="481"/>
    <d v="2012-09-27T00:00:00"/>
    <s v="Standard Class"/>
    <s v="DM-12955"/>
    <s v="Dario Medina"/>
    <x v="1"/>
    <s v="United States"/>
    <x v="291"/>
    <x v="12"/>
    <n v="48146"/>
    <x v="2"/>
    <s v="FUR-BO-10000468"/>
    <x v="0"/>
    <x v="0"/>
    <s v="O'Sullivan 2-Shelf Heavy-Duty Bookcases"/>
    <n v="194.32"/>
    <n v="4"/>
    <n v="0"/>
    <n v="31.091200000000015"/>
    <n v="0.16000000000000009"/>
  </r>
  <r>
    <n v="3032"/>
    <s v="CA-2012-168480"/>
    <x v="1"/>
    <x v="481"/>
    <d v="2012-09-27T00:00:00"/>
    <s v="Standard Class"/>
    <s v="DM-12955"/>
    <s v="Dario Medina"/>
    <x v="1"/>
    <s v="United States"/>
    <x v="291"/>
    <x v="12"/>
    <n v="48146"/>
    <x v="2"/>
    <s v="OFF-AR-10001044"/>
    <x v="1"/>
    <x v="6"/>
    <s v="BOSTON Ranger #55 Pencil Sharpener, Black"/>
    <n v="25.99"/>
    <n v="1"/>
    <n v="0"/>
    <n v="7.5370999999999988"/>
    <n v="0.28999999999999998"/>
  </r>
  <r>
    <n v="3033"/>
    <s v="US-2013-114293"/>
    <x v="0"/>
    <x v="831"/>
    <d v="2013-11-27T00:00:00"/>
    <s v="Standard Class"/>
    <s v="JH-16180"/>
    <s v="Justin Hirsh"/>
    <x v="0"/>
    <s v="United States"/>
    <x v="345"/>
    <x v="21"/>
    <n v="97030"/>
    <x v="1"/>
    <s v="FUR-CH-10003833"/>
    <x v="0"/>
    <x v="1"/>
    <s v="Novimex Fabric Task Chair"/>
    <n v="195.136"/>
    <n v="4"/>
    <n v="0.2"/>
    <n v="-12.196000000000005"/>
    <n v="-6.2500000000000028E-2"/>
  </r>
  <r>
    <n v="3034"/>
    <s v="CA-2014-134173"/>
    <x v="3"/>
    <x v="118"/>
    <d v="2014-09-22T00:00:00"/>
    <s v="Standard Class"/>
    <s v="AB-10060"/>
    <s v="Adam Bellavance"/>
    <x v="2"/>
    <s v="United States"/>
    <x v="10"/>
    <x v="9"/>
    <n v="19143"/>
    <x v="3"/>
    <s v="OFF-PA-10004355"/>
    <x v="1"/>
    <x v="10"/>
    <s v="Xerox 231"/>
    <n v="20.736000000000004"/>
    <n v="4"/>
    <n v="0.2"/>
    <n v="7.2576000000000001"/>
    <n v="0.34999999999999992"/>
  </r>
  <r>
    <n v="3035"/>
    <s v="US-2012-123960"/>
    <x v="1"/>
    <x v="832"/>
    <d v="2012-06-16T00:00:00"/>
    <s v="Standard Class"/>
    <s v="BD-11605"/>
    <s v="Brian Dahlen"/>
    <x v="0"/>
    <s v="United States"/>
    <x v="53"/>
    <x v="28"/>
    <n v="71203"/>
    <x v="0"/>
    <s v="TEC-AC-10003038"/>
    <x v="2"/>
    <x v="11"/>
    <s v="Kingston Digital DataTraveler 16GB USB 2.0"/>
    <n v="53.699999999999996"/>
    <n v="6"/>
    <n v="0"/>
    <n v="10.202999999999994"/>
    <n v="0.18999999999999989"/>
  </r>
  <r>
    <n v="3036"/>
    <s v="US-2012-123960"/>
    <x v="1"/>
    <x v="832"/>
    <d v="2012-06-16T00:00:00"/>
    <s v="Standard Class"/>
    <s v="BD-11605"/>
    <s v="Brian Dahlen"/>
    <x v="0"/>
    <s v="United States"/>
    <x v="53"/>
    <x v="28"/>
    <n v="71203"/>
    <x v="0"/>
    <s v="OFF-BI-10002799"/>
    <x v="1"/>
    <x v="8"/>
    <s v="SlimView Poly Binder, 3/8&quot;"/>
    <n v="36.26"/>
    <n v="7"/>
    <n v="0"/>
    <n v="16.679599999999997"/>
    <n v="0.45999999999999996"/>
  </r>
  <r>
    <n v="3037"/>
    <s v="US-2012-123960"/>
    <x v="1"/>
    <x v="832"/>
    <d v="2012-06-16T00:00:00"/>
    <s v="Standard Class"/>
    <s v="BD-11605"/>
    <s v="Brian Dahlen"/>
    <x v="0"/>
    <s v="United States"/>
    <x v="53"/>
    <x v="28"/>
    <n v="71203"/>
    <x v="0"/>
    <s v="OFF-AR-10003582"/>
    <x v="1"/>
    <x v="6"/>
    <s v="Boston Electric Pencil Sharpener, Model 1818, Charcoal Black"/>
    <n v="56.3"/>
    <n v="2"/>
    <n v="0"/>
    <n v="15.764000000000003"/>
    <n v="0.28000000000000008"/>
  </r>
  <r>
    <n v="3038"/>
    <s v="US-2012-123960"/>
    <x v="1"/>
    <x v="832"/>
    <d v="2012-06-16T00:00:00"/>
    <s v="Standard Class"/>
    <s v="BD-11605"/>
    <s v="Brian Dahlen"/>
    <x v="0"/>
    <s v="United States"/>
    <x v="53"/>
    <x v="28"/>
    <n v="71203"/>
    <x v="0"/>
    <s v="OFF-PA-10004451"/>
    <x v="1"/>
    <x v="10"/>
    <s v="Xerox 222"/>
    <n v="32.400000000000006"/>
    <n v="5"/>
    <n v="0"/>
    <n v="15.552000000000001"/>
    <n v="0.48"/>
  </r>
  <r>
    <n v="3039"/>
    <s v="US-2012-123960"/>
    <x v="1"/>
    <x v="832"/>
    <d v="2012-06-16T00:00:00"/>
    <s v="Standard Class"/>
    <s v="BD-11605"/>
    <s v="Brian Dahlen"/>
    <x v="0"/>
    <s v="United States"/>
    <x v="53"/>
    <x v="28"/>
    <n v="71203"/>
    <x v="0"/>
    <s v="FUR-FU-10004666"/>
    <x v="0"/>
    <x v="5"/>
    <s v="DAX Clear Channel Poster Frame"/>
    <n v="29.16"/>
    <n v="2"/>
    <n v="0"/>
    <n v="10.789200000000001"/>
    <n v="0.37000000000000005"/>
  </r>
  <r>
    <n v="3040"/>
    <s v="CA-2014-101749"/>
    <x v="3"/>
    <x v="621"/>
    <d v="2014-10-09T00:00:00"/>
    <s v="Standard Class"/>
    <s v="AS-10045"/>
    <s v="Aaron Smayling"/>
    <x v="1"/>
    <s v="United States"/>
    <x v="45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n v="-3.7500000000000151E-2"/>
  </r>
  <r>
    <n v="3041"/>
    <s v="US-2013-147991"/>
    <x v="0"/>
    <x v="465"/>
    <d v="2013-05-10T00:00:00"/>
    <s v="Standard Class"/>
    <s v="ZD-21925"/>
    <s v="Zuschuss Donatelli"/>
    <x v="0"/>
    <s v="United States"/>
    <x v="346"/>
    <x v="18"/>
    <n v="37421"/>
    <x v="0"/>
    <s v="FUR-FU-10004270"/>
    <x v="0"/>
    <x v="5"/>
    <s v="Eldon Image Series Desk Accessories, Burgundy"/>
    <n v="16.72"/>
    <n v="5"/>
    <n v="0.2"/>
    <n v="3.3439999999999994"/>
    <n v="0.19999999999999998"/>
  </r>
  <r>
    <n v="3042"/>
    <s v="CA-2014-149559"/>
    <x v="3"/>
    <x v="220"/>
    <d v="2014-09-13T00:00:00"/>
    <s v="Same Day"/>
    <s v="KF-16285"/>
    <s v="Karen Ferguson"/>
    <x v="2"/>
    <s v="United States"/>
    <x v="85"/>
    <x v="1"/>
    <n v="90805"/>
    <x v="1"/>
    <s v="OFF-PA-10003172"/>
    <x v="1"/>
    <x v="10"/>
    <s v="Xerox 1996"/>
    <n v="12.96"/>
    <n v="2"/>
    <n v="0"/>
    <n v="6.2208000000000006"/>
    <n v="0.48000000000000004"/>
  </r>
  <r>
    <n v="3043"/>
    <s v="CA-2014-149559"/>
    <x v="3"/>
    <x v="220"/>
    <d v="2014-09-13T00:00:00"/>
    <s v="Same Day"/>
    <s v="KF-16285"/>
    <s v="Karen Ferguson"/>
    <x v="2"/>
    <s v="United States"/>
    <x v="85"/>
    <x v="1"/>
    <n v="90805"/>
    <x v="1"/>
    <s v="OFF-EN-10002312"/>
    <x v="1"/>
    <x v="12"/>
    <s v="#10 Self-Seal White Envelopes"/>
    <n v="22.18"/>
    <n v="2"/>
    <n v="0"/>
    <n v="10.8682"/>
    <n v="0.49"/>
  </r>
  <r>
    <n v="3044"/>
    <s v="CA-2014-149559"/>
    <x v="3"/>
    <x v="220"/>
    <d v="2014-09-13T00:00:00"/>
    <s v="Same Day"/>
    <s v="KF-16285"/>
    <s v="Karen Ferguson"/>
    <x v="2"/>
    <s v="United States"/>
    <x v="85"/>
    <x v="1"/>
    <n v="90805"/>
    <x v="1"/>
    <s v="FUR-CH-10002320"/>
    <x v="0"/>
    <x v="1"/>
    <s v="Hon Pagoda Stacking Chairs"/>
    <n v="2054.2720000000004"/>
    <n v="8"/>
    <n v="0.2"/>
    <n v="256.78399999999976"/>
    <n v="0.12499999999999986"/>
  </r>
  <r>
    <n v="3045"/>
    <s v="CA-2012-135174"/>
    <x v="1"/>
    <x v="28"/>
    <d v="2012-05-02T00:00:00"/>
    <s v="Second Class"/>
    <s v="BP-11230"/>
    <s v="Benjamin Patterson"/>
    <x v="0"/>
    <s v="United States"/>
    <x v="21"/>
    <x v="24"/>
    <n v="45373"/>
    <x v="3"/>
    <s v="TEC-PH-10001530"/>
    <x v="2"/>
    <x v="7"/>
    <s v="Cisco Unified IP Phone 7945G VoIP phone"/>
    <n v="1022.97"/>
    <n v="5"/>
    <n v="0.4"/>
    <n v="-255.74250000000001"/>
    <n v="-0.25"/>
  </r>
  <r>
    <n v="3046"/>
    <s v="CA-2014-125290"/>
    <x v="3"/>
    <x v="44"/>
    <d v="2014-11-11T00:00:00"/>
    <s v="Second Class"/>
    <s v="CC-12430"/>
    <s v="Chuck Clark"/>
    <x v="2"/>
    <s v="United States"/>
    <x v="31"/>
    <x v="11"/>
    <n v="55407"/>
    <x v="2"/>
    <s v="OFF-AR-10001216"/>
    <x v="1"/>
    <x v="6"/>
    <s v="Newell 339"/>
    <n v="13.899999999999999"/>
    <n v="5"/>
    <n v="0"/>
    <n v="3.6139999999999994"/>
    <n v="0.26"/>
  </r>
  <r>
    <n v="3047"/>
    <s v="CA-2014-125290"/>
    <x v="3"/>
    <x v="44"/>
    <d v="2014-11-11T00:00:00"/>
    <s v="Second Class"/>
    <s v="CC-12430"/>
    <s v="Chuck Clark"/>
    <x v="2"/>
    <s v="United States"/>
    <x v="31"/>
    <x v="11"/>
    <n v="55407"/>
    <x v="2"/>
    <s v="OFF-PA-10003127"/>
    <x v="1"/>
    <x v="10"/>
    <s v="Staples"/>
    <n v="26.38"/>
    <n v="1"/>
    <n v="0"/>
    <n v="12.134799999999998"/>
    <n v="0.45999999999999996"/>
  </r>
  <r>
    <n v="3048"/>
    <s v="CA-2011-137351"/>
    <x v="2"/>
    <x v="587"/>
    <d v="2011-10-04T00:00:00"/>
    <s v="Standard Class"/>
    <s v="DB-13615"/>
    <s v="Doug Bickford"/>
    <x v="0"/>
    <s v="United States"/>
    <x v="4"/>
    <x v="4"/>
    <n v="98105"/>
    <x v="1"/>
    <s v="OFF-BI-10003910"/>
    <x v="1"/>
    <x v="8"/>
    <s v="DXL Angle-View Binders with Locking Rings by Samsill"/>
    <n v="43.176000000000002"/>
    <n v="7"/>
    <n v="0.2"/>
    <n v="13.4925"/>
    <n v="0.3125"/>
  </r>
  <r>
    <n v="3049"/>
    <s v="CA-2014-121419"/>
    <x v="3"/>
    <x v="459"/>
    <d v="2014-04-05T00:00:00"/>
    <s v="First Class"/>
    <s v="TC-21475"/>
    <s v="Tony Chapman"/>
    <x v="2"/>
    <s v="United States"/>
    <x v="38"/>
    <x v="32"/>
    <n v="31907"/>
    <x v="0"/>
    <s v="FUR-TA-10004534"/>
    <x v="0"/>
    <x v="3"/>
    <s v="Bevis 44 x 96 Conference Tables"/>
    <n v="411.8"/>
    <n v="2"/>
    <n v="0"/>
    <n v="70.005999999999972"/>
    <n v="0.16999999999999993"/>
  </r>
  <r>
    <n v="3050"/>
    <s v="CA-2014-121419"/>
    <x v="3"/>
    <x v="459"/>
    <d v="2014-04-05T00:00:00"/>
    <s v="First Class"/>
    <s v="TC-21475"/>
    <s v="Tony Chapman"/>
    <x v="2"/>
    <s v="United States"/>
    <x v="38"/>
    <x v="32"/>
    <n v="31907"/>
    <x v="0"/>
    <s v="TEC-AC-10000892"/>
    <x v="2"/>
    <x v="11"/>
    <s v="NETGEAR N750 Dual Band Wi-Fi Gigabit Router"/>
    <n v="360"/>
    <n v="4"/>
    <n v="0"/>
    <n v="129.6"/>
    <n v="0.36"/>
  </r>
  <r>
    <n v="3051"/>
    <s v="US-2014-148054"/>
    <x v="3"/>
    <x v="833"/>
    <d v="2014-10-12T00:00:00"/>
    <s v="Standard Class"/>
    <s v="NZ-18565"/>
    <s v="Nick Zandusky"/>
    <x v="2"/>
    <s v="United States"/>
    <x v="347"/>
    <x v="45"/>
    <n v="83642"/>
    <x v="1"/>
    <s v="FUR-FU-10003247"/>
    <x v="0"/>
    <x v="5"/>
    <s v="36X48 HARDFLOOR CHAIRMAT"/>
    <n v="41.96"/>
    <n v="2"/>
    <n v="0"/>
    <n v="2.9371999999999971"/>
    <n v="6.9999999999999937E-2"/>
  </r>
  <r>
    <n v="3052"/>
    <s v="US-2014-148054"/>
    <x v="3"/>
    <x v="833"/>
    <d v="2014-10-12T00:00:00"/>
    <s v="Standard Class"/>
    <s v="NZ-18565"/>
    <s v="Nick Zandusky"/>
    <x v="2"/>
    <s v="United States"/>
    <x v="347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n v="0.28999999999999987"/>
  </r>
  <r>
    <n v="3053"/>
    <s v="US-2014-148054"/>
    <x v="3"/>
    <x v="833"/>
    <d v="2014-10-12T00:00:00"/>
    <s v="Standard Class"/>
    <s v="NZ-18565"/>
    <s v="Nick Zandusky"/>
    <x v="2"/>
    <s v="United States"/>
    <x v="347"/>
    <x v="45"/>
    <n v="83642"/>
    <x v="1"/>
    <s v="OFF-PA-10001295"/>
    <x v="1"/>
    <x v="10"/>
    <s v="Computer Printout Paper with Letter-Trim Perforations"/>
    <n v="37.94"/>
    <n v="2"/>
    <n v="0"/>
    <n v="18.211199999999998"/>
    <n v="0.48"/>
  </r>
  <r>
    <n v="3054"/>
    <s v="CA-2013-128517"/>
    <x v="0"/>
    <x v="526"/>
    <d v="2013-04-15T00:00:00"/>
    <s v="Second Class"/>
    <s v="SW-20350"/>
    <s v="Sean Wendt"/>
    <x v="2"/>
    <s v="United States"/>
    <x v="66"/>
    <x v="12"/>
    <n v="48227"/>
    <x v="2"/>
    <s v="TEC-PH-10002555"/>
    <x v="2"/>
    <x v="7"/>
    <s v="Nortel Meridian M5316 Digital phone"/>
    <n v="517.9"/>
    <n v="2"/>
    <n v="0"/>
    <n v="134.654"/>
    <n v="0.26"/>
  </r>
  <r>
    <n v="3055"/>
    <s v="CA-2013-128517"/>
    <x v="0"/>
    <x v="526"/>
    <d v="2013-04-15T00:00:00"/>
    <s v="Second Class"/>
    <s v="SW-20350"/>
    <s v="Sean Wendt"/>
    <x v="2"/>
    <s v="United States"/>
    <x v="66"/>
    <x v="12"/>
    <n v="48227"/>
    <x v="2"/>
    <s v="OFF-BI-10000831"/>
    <x v="1"/>
    <x v="8"/>
    <s v="Storex Flexible Poly Binders with Double Pockets"/>
    <n v="5.28"/>
    <n v="2"/>
    <n v="0"/>
    <n v="2.4287999999999998"/>
    <n v="0.45999999999999996"/>
  </r>
  <r>
    <n v="3056"/>
    <s v="US-2012-100377"/>
    <x v="1"/>
    <x v="834"/>
    <d v="2012-09-01T00:00:00"/>
    <s v="Standard Class"/>
    <s v="TS-21370"/>
    <s v="Todd Sumrall"/>
    <x v="1"/>
    <s v="United States"/>
    <x v="22"/>
    <x v="10"/>
    <n v="60623"/>
    <x v="2"/>
    <s v="TEC-CO-10001046"/>
    <x v="2"/>
    <x v="16"/>
    <s v="Canon Imageclass D680 Copier / Fax"/>
    <n v="2799.9600000000005"/>
    <n v="5"/>
    <n v="0.2"/>
    <n v="874.98749999999984"/>
    <n v="0.31249999999999989"/>
  </r>
  <r>
    <n v="3057"/>
    <s v="CA-2014-131492"/>
    <x v="3"/>
    <x v="15"/>
    <d v="2014-10-25T00:00:00"/>
    <s v="Second Class"/>
    <s v="HH-15010"/>
    <s v="Hilary Holden"/>
    <x v="1"/>
    <s v="United States"/>
    <x v="8"/>
    <x v="1"/>
    <n v="94110"/>
    <x v="1"/>
    <s v="OFF-EN-10002973"/>
    <x v="1"/>
    <x v="12"/>
    <s v="Ampad #10 Peel &amp; Seel Holiday Envelopes"/>
    <n v="8.9600000000000009"/>
    <n v="2"/>
    <n v="0"/>
    <n v="4.3008000000000006"/>
    <n v="0.48000000000000004"/>
  </r>
  <r>
    <n v="3058"/>
    <s v="CA-2014-131492"/>
    <x v="3"/>
    <x v="15"/>
    <d v="2014-10-25T00:00:00"/>
    <s v="Second Class"/>
    <s v="HH-15010"/>
    <s v="Hilary Holden"/>
    <x v="1"/>
    <s v="United States"/>
    <x v="8"/>
    <x v="1"/>
    <n v="94110"/>
    <x v="1"/>
    <s v="OFF-LA-10001641"/>
    <x v="1"/>
    <x v="2"/>
    <s v="Avery 518"/>
    <n v="31.5"/>
    <n v="10"/>
    <n v="0"/>
    <n v="15.120000000000001"/>
    <n v="0.48000000000000004"/>
  </r>
  <r>
    <n v="3059"/>
    <s v="CA-2014-131492"/>
    <x v="3"/>
    <x v="15"/>
    <d v="2014-10-25T00:00:00"/>
    <s v="Second Class"/>
    <s v="HH-15010"/>
    <s v="Hilary Holden"/>
    <x v="1"/>
    <s v="United States"/>
    <x v="8"/>
    <x v="1"/>
    <n v="94110"/>
    <x v="1"/>
    <s v="FUR-FU-10003878"/>
    <x v="0"/>
    <x v="5"/>
    <s v="Linden 10&quot; Round Wall Clock, Black"/>
    <n v="30.56"/>
    <n v="2"/>
    <n v="0"/>
    <n v="10.3904"/>
    <n v="0.34"/>
  </r>
  <r>
    <n v="3060"/>
    <s v="CA-2014-131492"/>
    <x v="3"/>
    <x v="15"/>
    <d v="2014-10-25T00:00:00"/>
    <s v="Second Class"/>
    <s v="HH-15010"/>
    <s v="Hilary Holden"/>
    <x v="1"/>
    <s v="United States"/>
    <x v="8"/>
    <x v="1"/>
    <n v="94110"/>
    <x v="1"/>
    <s v="FUR-TA-10003837"/>
    <x v="0"/>
    <x v="3"/>
    <s v="Anderson Hickey Conga Table Tops &amp; Accessories"/>
    <n v="24.368000000000002"/>
    <n v="2"/>
    <n v="0.2"/>
    <n v="-3.3506000000000018"/>
    <n v="-0.13750000000000007"/>
  </r>
  <r>
    <n v="3061"/>
    <s v="CA-2013-144554"/>
    <x v="0"/>
    <x v="77"/>
    <d v="2013-11-13T00:00:00"/>
    <s v="Standard Class"/>
    <s v="DM-13345"/>
    <s v="Denise Monton"/>
    <x v="1"/>
    <s v="United States"/>
    <x v="46"/>
    <x v="24"/>
    <n v="43055"/>
    <x v="3"/>
    <s v="TEC-AC-10002800"/>
    <x v="2"/>
    <x v="11"/>
    <s v="Plantronics Audio 478 Stereo USB Headset"/>
    <n v="119.97600000000001"/>
    <n v="3"/>
    <n v="0.2"/>
    <n v="22.495499999999989"/>
    <n v="0.18749999999999989"/>
  </r>
  <r>
    <n v="3062"/>
    <s v="CA-2014-127621"/>
    <x v="3"/>
    <x v="448"/>
    <d v="2014-03-08T00:00:00"/>
    <s v="Standard Class"/>
    <s v="RE-19450"/>
    <s v="Richard Eichhorn"/>
    <x v="0"/>
    <s v="United States"/>
    <x v="61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n v="0.36249999999999988"/>
  </r>
  <r>
    <n v="3063"/>
    <s v="CA-2012-145184"/>
    <x v="1"/>
    <x v="154"/>
    <d v="2012-11-29T00:00:00"/>
    <s v="First Class"/>
    <s v="JD-16150"/>
    <s v="Justin Deggeller"/>
    <x v="1"/>
    <s v="United States"/>
    <x v="46"/>
    <x v="13"/>
    <n v="19711"/>
    <x v="3"/>
    <s v="TEC-PH-10002350"/>
    <x v="2"/>
    <x v="7"/>
    <s v="Apple EarPods with Remote and Mic"/>
    <n v="83.97"/>
    <n v="3"/>
    <n v="0"/>
    <n v="23.511599999999998"/>
    <n v="0.27999999999999997"/>
  </r>
  <r>
    <n v="3064"/>
    <s v="CA-2012-145184"/>
    <x v="1"/>
    <x v="154"/>
    <d v="2012-11-29T00:00:00"/>
    <s v="First Class"/>
    <s v="JD-16150"/>
    <s v="Justin Deggeller"/>
    <x v="1"/>
    <s v="United States"/>
    <x v="46"/>
    <x v="13"/>
    <n v="19711"/>
    <x v="3"/>
    <s v="TEC-AC-10000397"/>
    <x v="2"/>
    <x v="11"/>
    <s v="Perixx PERIBOARD-512B, Ergonomic Split Keyboard"/>
    <n v="104.97"/>
    <n v="3"/>
    <n v="0"/>
    <n v="7.3479000000000028"/>
    <n v="7.0000000000000021E-2"/>
  </r>
  <r>
    <n v="3065"/>
    <s v="CA-2014-106859"/>
    <x v="3"/>
    <x v="677"/>
    <d v="2014-03-19T00:00:00"/>
    <s v="Second Class"/>
    <s v="BF-11215"/>
    <s v="Benjamin Farhat"/>
    <x v="2"/>
    <s v="United States"/>
    <x v="305"/>
    <x v="27"/>
    <n v="87105"/>
    <x v="1"/>
    <s v="OFF-ST-10000615"/>
    <x v="1"/>
    <x v="4"/>
    <s v="SimpliFile Personal File, Black Granite, 15w x 6-15/16d x 11-1/4h"/>
    <n v="90.8"/>
    <n v="8"/>
    <n v="0"/>
    <n v="25.424000000000007"/>
    <n v="0.28000000000000008"/>
  </r>
  <r>
    <n v="3066"/>
    <s v="CA-2014-106859"/>
    <x v="3"/>
    <x v="677"/>
    <d v="2014-03-19T00:00:00"/>
    <s v="Second Class"/>
    <s v="BF-11215"/>
    <s v="Benjamin Farhat"/>
    <x v="2"/>
    <s v="United States"/>
    <x v="305"/>
    <x v="27"/>
    <n v="87105"/>
    <x v="1"/>
    <s v="TEC-PH-10004531"/>
    <x v="2"/>
    <x v="7"/>
    <s v="OtterBox Commuter Series Case - iPhone 5 &amp; 5s"/>
    <n v="140.73599999999999"/>
    <n v="8"/>
    <n v="0.2"/>
    <n v="49.257599999999996"/>
    <n v="0.35"/>
  </r>
  <r>
    <n v="3067"/>
    <s v="CA-2014-106859"/>
    <x v="3"/>
    <x v="677"/>
    <d v="2014-03-19T00:00:00"/>
    <s v="Second Class"/>
    <s v="BF-11215"/>
    <s v="Benjamin Farhat"/>
    <x v="2"/>
    <s v="United States"/>
    <x v="305"/>
    <x v="27"/>
    <n v="87105"/>
    <x v="1"/>
    <s v="TEC-AC-10004001"/>
    <x v="2"/>
    <x v="11"/>
    <s v="Logitech Wireless Headset H600 Over-The-Head Design"/>
    <n v="214.95000000000002"/>
    <n v="5"/>
    <n v="0"/>
    <n v="88.129500000000007"/>
    <n v="0.41"/>
  </r>
  <r>
    <n v="3068"/>
    <s v="CA-2014-106859"/>
    <x v="3"/>
    <x v="677"/>
    <d v="2014-03-19T00:00:00"/>
    <s v="Second Class"/>
    <s v="BF-11215"/>
    <s v="Benjamin Farhat"/>
    <x v="2"/>
    <s v="United States"/>
    <x v="305"/>
    <x v="27"/>
    <n v="87105"/>
    <x v="1"/>
    <s v="OFF-PA-10001534"/>
    <x v="1"/>
    <x v="10"/>
    <s v="Xerox 230"/>
    <n v="45.36"/>
    <n v="7"/>
    <n v="0"/>
    <n v="21.772800000000004"/>
    <n v="0.48000000000000009"/>
  </r>
  <r>
    <n v="3069"/>
    <s v="CA-2014-106859"/>
    <x v="3"/>
    <x v="677"/>
    <d v="2014-03-19T00:00:00"/>
    <s v="Second Class"/>
    <s v="BF-11215"/>
    <s v="Benjamin Farhat"/>
    <x v="2"/>
    <s v="United States"/>
    <x v="305"/>
    <x v="27"/>
    <n v="87105"/>
    <x v="1"/>
    <s v="OFF-PA-10001815"/>
    <x v="1"/>
    <x v="10"/>
    <s v="Xerox 1885"/>
    <n v="288.24"/>
    <n v="6"/>
    <n v="0"/>
    <n v="138.35519999999997"/>
    <n v="0.47999999999999987"/>
  </r>
  <r>
    <n v="3070"/>
    <s v="US-2014-120089"/>
    <x v="3"/>
    <x v="329"/>
    <d v="2014-12-01T00:00:00"/>
    <s v="Same Day"/>
    <s v="ML-17755"/>
    <s v="Max Ludwig"/>
    <x v="2"/>
    <s v="United States"/>
    <x v="167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n v="0.12499999999999981"/>
  </r>
  <r>
    <n v="3071"/>
    <s v="CA-2011-119375"/>
    <x v="2"/>
    <x v="664"/>
    <d v="2011-11-22T00:00:00"/>
    <s v="Standard Class"/>
    <s v="YC-21895"/>
    <s v="Yoseph Carroll"/>
    <x v="1"/>
    <s v="United States"/>
    <x v="46"/>
    <x v="13"/>
    <n v="19711"/>
    <x v="3"/>
    <s v="OFF-ST-10002011"/>
    <x v="1"/>
    <x v="4"/>
    <s v="Smead Adjustable Mobile File Trolley with Lockable Top"/>
    <n v="2934.33"/>
    <n v="7"/>
    <n v="0"/>
    <n v="792.26910000000021"/>
    <n v="0.27000000000000007"/>
  </r>
  <r>
    <n v="3072"/>
    <s v="CA-2011-119375"/>
    <x v="2"/>
    <x v="664"/>
    <d v="2011-11-22T00:00:00"/>
    <s v="Standard Class"/>
    <s v="YC-21895"/>
    <s v="Yoseph Carroll"/>
    <x v="1"/>
    <s v="United States"/>
    <x v="46"/>
    <x v="13"/>
    <n v="19711"/>
    <x v="3"/>
    <s v="FUR-FU-10002379"/>
    <x v="0"/>
    <x v="5"/>
    <s v="Eldon Econocleat Chair Mats for Low Pile Carpets"/>
    <n v="124.41"/>
    <n v="3"/>
    <n v="0"/>
    <n v="14.929199999999994"/>
    <n v="0.11999999999999995"/>
  </r>
  <r>
    <n v="3073"/>
    <s v="CA-2011-119375"/>
    <x v="2"/>
    <x v="664"/>
    <d v="2011-11-22T00:00:00"/>
    <s v="Standard Class"/>
    <s v="YC-21895"/>
    <s v="Yoseph Carroll"/>
    <x v="1"/>
    <s v="United States"/>
    <x v="46"/>
    <x v="13"/>
    <n v="19711"/>
    <x v="3"/>
    <s v="OFF-AR-10003752"/>
    <x v="1"/>
    <x v="6"/>
    <s v="Deluxe Chalkboard Eraser Cleaner"/>
    <n v="57.75"/>
    <n v="5"/>
    <n v="0"/>
    <n v="26.564999999999998"/>
    <n v="0.45999999999999996"/>
  </r>
  <r>
    <n v="3074"/>
    <s v="CA-2013-125206"/>
    <x v="0"/>
    <x v="835"/>
    <d v="2013-01-05T00:00:00"/>
    <s v="First Class"/>
    <s v="LR-16915"/>
    <s v="Lena Radford"/>
    <x v="0"/>
    <s v="United States"/>
    <x v="1"/>
    <x v="1"/>
    <n v="90045"/>
    <x v="1"/>
    <s v="OFF-ST-10003692"/>
    <x v="1"/>
    <x v="4"/>
    <s v="Recycled Steel Personal File for Hanging File Folders"/>
    <n v="114.46"/>
    <n v="2"/>
    <n v="0"/>
    <n v="28.614999999999995"/>
    <n v="0.24999999999999997"/>
  </r>
  <r>
    <n v="3075"/>
    <s v="CA-2012-126137"/>
    <x v="1"/>
    <x v="292"/>
    <d v="2012-10-08T00:00:00"/>
    <s v="Standard Class"/>
    <s v="BS-11755"/>
    <s v="Bruce Stewart"/>
    <x v="0"/>
    <s v="United States"/>
    <x v="1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n v="0.15294117647058825"/>
  </r>
  <r>
    <n v="3076"/>
    <s v="CA-2011-143903"/>
    <x v="2"/>
    <x v="836"/>
    <d v="2011-07-24T00:00:00"/>
    <s v="Standard Class"/>
    <s v="KM-16375"/>
    <s v="Katherine Murray"/>
    <x v="2"/>
    <s v="United States"/>
    <x v="61"/>
    <x v="5"/>
    <n v="75217"/>
    <x v="2"/>
    <s v="OFF-ST-10003306"/>
    <x v="1"/>
    <x v="4"/>
    <s v="Letter Size Cart"/>
    <n v="342.86400000000003"/>
    <n v="3"/>
    <n v="0.2"/>
    <n v="38.572199999999953"/>
    <n v="0.11249999999999985"/>
  </r>
  <r>
    <n v="3077"/>
    <s v="CA-2011-143903"/>
    <x v="2"/>
    <x v="836"/>
    <d v="2011-07-24T00:00:00"/>
    <s v="Standard Class"/>
    <s v="KM-16375"/>
    <s v="Katherine Murray"/>
    <x v="2"/>
    <s v="United States"/>
    <x v="61"/>
    <x v="5"/>
    <n v="75217"/>
    <x v="2"/>
    <s v="FUR-FU-10003724"/>
    <x v="0"/>
    <x v="5"/>
    <s v="Westinghouse Clip-On Gooseneck Lamps"/>
    <n v="16.739999999999998"/>
    <n v="5"/>
    <n v="0.6"/>
    <n v="-14.228999999999997"/>
    <n v="-0.85"/>
  </r>
  <r>
    <n v="3078"/>
    <s v="CA-2011-143903"/>
    <x v="2"/>
    <x v="836"/>
    <d v="2011-07-24T00:00:00"/>
    <s v="Standard Class"/>
    <s v="KM-16375"/>
    <s v="Katherine Murray"/>
    <x v="2"/>
    <s v="United States"/>
    <x v="61"/>
    <x v="5"/>
    <n v="75217"/>
    <x v="2"/>
    <s v="FUR-CH-10002024"/>
    <x v="0"/>
    <x v="1"/>
    <s v="HON 5400 Series Task Chairs for Big and Tall"/>
    <n v="981.37199999999996"/>
    <n v="2"/>
    <n v="0.3"/>
    <n v="-140.19599999999997"/>
    <n v="-0.14285714285714282"/>
  </r>
  <r>
    <n v="3079"/>
    <s v="CA-2011-104780"/>
    <x v="2"/>
    <x v="371"/>
    <d v="2011-05-25T00:00:00"/>
    <s v="Standard Class"/>
    <s v="BT-11530"/>
    <s v="Bradley Talbott"/>
    <x v="2"/>
    <s v="United States"/>
    <x v="70"/>
    <x v="1"/>
    <n v="92037"/>
    <x v="1"/>
    <s v="OFF-AR-10003514"/>
    <x v="1"/>
    <x v="6"/>
    <s v="4009 Highlighters by Sanford"/>
    <n v="31.84"/>
    <n v="8"/>
    <n v="0"/>
    <n v="10.507199999999997"/>
    <n v="0.3299999999999999"/>
  </r>
  <r>
    <n v="3080"/>
    <s v="CA-2014-101182"/>
    <x v="3"/>
    <x v="507"/>
    <d v="2014-09-06T00:00:00"/>
    <s v="First Class"/>
    <s v="KB-16405"/>
    <s v="Katrina Bavinger"/>
    <x v="2"/>
    <s v="United States"/>
    <x v="339"/>
    <x v="1"/>
    <n v="92307"/>
    <x v="1"/>
    <s v="OFF-PA-10001800"/>
    <x v="1"/>
    <x v="10"/>
    <s v="Xerox 220"/>
    <n v="12.96"/>
    <n v="2"/>
    <n v="0"/>
    <n v="6.2208000000000006"/>
    <n v="0.48000000000000004"/>
  </r>
  <r>
    <n v="3081"/>
    <s v="CA-2014-101182"/>
    <x v="3"/>
    <x v="507"/>
    <d v="2014-09-06T00:00:00"/>
    <s v="First Class"/>
    <s v="KB-16405"/>
    <s v="Katrina Bavinger"/>
    <x v="2"/>
    <s v="United States"/>
    <x v="339"/>
    <x v="1"/>
    <n v="92307"/>
    <x v="1"/>
    <s v="TEC-PH-10003589"/>
    <x v="2"/>
    <x v="7"/>
    <s v="invisibleSHIELD by ZAGG Smudge-Free Screen Protector"/>
    <n v="43.176000000000002"/>
    <n v="3"/>
    <n v="0.2"/>
    <n v="15.111599999999999"/>
    <n v="0.35"/>
  </r>
  <r>
    <n v="3082"/>
    <s v="US-2014-132297"/>
    <x v="3"/>
    <x v="837"/>
    <d v="2014-06-03T00:00:00"/>
    <s v="Standard Class"/>
    <s v="DW-13480"/>
    <s v="Dianna Wilson"/>
    <x v="2"/>
    <s v="United States"/>
    <x v="103"/>
    <x v="0"/>
    <n v="40214"/>
    <x v="0"/>
    <s v="OFF-BI-10003364"/>
    <x v="1"/>
    <x v="8"/>
    <s v="Binding Machine Supplies"/>
    <n v="58.34"/>
    <n v="2"/>
    <n v="0"/>
    <n v="28.0032"/>
    <n v="0.48"/>
  </r>
  <r>
    <n v="3083"/>
    <s v="US-2014-132297"/>
    <x v="3"/>
    <x v="837"/>
    <d v="2014-06-03T00:00:00"/>
    <s v="Standard Class"/>
    <s v="DW-13480"/>
    <s v="Dianna Wilson"/>
    <x v="2"/>
    <s v="United States"/>
    <x v="103"/>
    <x v="0"/>
    <n v="40214"/>
    <x v="0"/>
    <s v="TEC-PH-10002834"/>
    <x v="2"/>
    <x v="7"/>
    <s v="Google Nexus 5"/>
    <n v="539.97"/>
    <n v="3"/>
    <n v="0"/>
    <n v="134.99250000000001"/>
    <n v="0.25"/>
  </r>
  <r>
    <n v="3084"/>
    <s v="CA-2011-100328"/>
    <x v="2"/>
    <x v="838"/>
    <d v="2011-02-04T00:00:00"/>
    <s v="Standard Class"/>
    <s v="JC-15340"/>
    <s v="Jasper Cacioppo"/>
    <x v="0"/>
    <s v="United States"/>
    <x v="20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n v="0.33749999999999991"/>
  </r>
  <r>
    <n v="3085"/>
    <s v="CA-2014-118773"/>
    <x v="3"/>
    <x v="839"/>
    <d v="2014-02-15T00:00:00"/>
    <s v="Standard Class"/>
    <s v="TP-21415"/>
    <s v="Tom Prescott"/>
    <x v="0"/>
    <s v="United States"/>
    <x v="12"/>
    <x v="5"/>
    <n v="77070"/>
    <x v="2"/>
    <s v="OFF-BI-10004584"/>
    <x v="1"/>
    <x v="8"/>
    <s v="GBC ProClick 150 Presentation Binding System"/>
    <n v="252.78399999999996"/>
    <n v="4"/>
    <n v="0.8"/>
    <n v="-417.09360000000004"/>
    <n v="-1.6500000000000004"/>
  </r>
  <r>
    <n v="3086"/>
    <s v="CA-2014-118773"/>
    <x v="3"/>
    <x v="839"/>
    <d v="2014-02-15T00:00:00"/>
    <s v="Standard Class"/>
    <s v="TP-21415"/>
    <s v="Tom Prescott"/>
    <x v="0"/>
    <s v="United States"/>
    <x v="12"/>
    <x v="5"/>
    <n v="77070"/>
    <x v="2"/>
    <s v="TEC-AC-10002402"/>
    <x v="2"/>
    <x v="11"/>
    <s v="Razer Kraken PRO Over Ear PC and Music Headset"/>
    <n v="127.98399999999999"/>
    <n v="2"/>
    <n v="0.2"/>
    <n v="15.997999999999987"/>
    <n v="0.1249999999999999"/>
  </r>
  <r>
    <n v="3087"/>
    <s v="CA-2014-118773"/>
    <x v="3"/>
    <x v="839"/>
    <d v="2014-02-15T00:00:00"/>
    <s v="Standard Class"/>
    <s v="TP-21415"/>
    <s v="Tom Prescott"/>
    <x v="0"/>
    <s v="United States"/>
    <x v="12"/>
    <x v="5"/>
    <n v="77070"/>
    <x v="2"/>
    <s v="FUR-FU-10000550"/>
    <x v="0"/>
    <x v="5"/>
    <s v="Stacking Trays by OIC"/>
    <n v="3.9840000000000004"/>
    <n v="2"/>
    <n v="0.6"/>
    <n v="-2.6892000000000005"/>
    <n v="-0.67500000000000004"/>
  </r>
  <r>
    <n v="3088"/>
    <s v="CA-2014-118773"/>
    <x v="3"/>
    <x v="839"/>
    <d v="2014-02-15T00:00:00"/>
    <s v="Standard Class"/>
    <s v="TP-21415"/>
    <s v="Tom Prescott"/>
    <x v="0"/>
    <s v="United States"/>
    <x v="12"/>
    <x v="5"/>
    <n v="77070"/>
    <x v="2"/>
    <s v="OFF-AP-10000055"/>
    <x v="1"/>
    <x v="9"/>
    <s v="Belkin F9S820V06 8 Outlet Surge"/>
    <n v="12.991999999999996"/>
    <n v="2"/>
    <n v="0.8"/>
    <n v="-32.480000000000004"/>
    <n v="-2.5000000000000013"/>
  </r>
  <r>
    <n v="3089"/>
    <s v="US-2014-159205"/>
    <x v="3"/>
    <x v="185"/>
    <d v="2014-04-03T00:00:00"/>
    <s v="Second Class"/>
    <s v="DB-12910"/>
    <s v="Daniel Byrd"/>
    <x v="2"/>
    <s v="United States"/>
    <x v="0"/>
    <x v="0"/>
    <n v="42420"/>
    <x v="0"/>
    <s v="FUR-FU-10001591"/>
    <x v="0"/>
    <x v="5"/>
    <s v="Advantus Panel Wall Certificate Holder - 8.5x11"/>
    <n v="61"/>
    <n v="5"/>
    <n v="0"/>
    <n v="25.620000000000005"/>
    <n v="0.4200000000000001"/>
  </r>
  <r>
    <n v="3090"/>
    <s v="US-2014-159205"/>
    <x v="3"/>
    <x v="185"/>
    <d v="2014-04-03T00:00:00"/>
    <s v="Second Class"/>
    <s v="DB-12910"/>
    <s v="Daniel Byrd"/>
    <x v="2"/>
    <s v="United States"/>
    <x v="0"/>
    <x v="0"/>
    <n v="42420"/>
    <x v="0"/>
    <s v="TEC-PH-10000526"/>
    <x v="2"/>
    <x v="7"/>
    <s v="Vtech CS6719"/>
    <n v="671.93"/>
    <n v="7"/>
    <n v="0"/>
    <n v="188.1404"/>
    <n v="0.28000000000000003"/>
  </r>
  <r>
    <n v="3091"/>
    <s v="CA-2013-112123"/>
    <x v="0"/>
    <x v="840"/>
    <d v="2013-03-09T00:00:00"/>
    <s v="Standard Class"/>
    <s v="BH-11710"/>
    <s v="Brosina Hoffman"/>
    <x v="0"/>
    <s v="United States"/>
    <x v="46"/>
    <x v="13"/>
    <n v="19711"/>
    <x v="3"/>
    <s v="OFF-BI-10001071"/>
    <x v="1"/>
    <x v="8"/>
    <s v="GBC ProClick Punch Binding System"/>
    <n v="447.85999999999996"/>
    <n v="7"/>
    <n v="0"/>
    <n v="219.45140000000001"/>
    <n v="0.49000000000000005"/>
  </r>
  <r>
    <n v="3092"/>
    <s v="CA-2013-112123"/>
    <x v="0"/>
    <x v="840"/>
    <d v="2013-03-09T00:00:00"/>
    <s v="Standard Class"/>
    <s v="BH-11710"/>
    <s v="Brosina Hoffman"/>
    <x v="0"/>
    <s v="United States"/>
    <x v="46"/>
    <x v="13"/>
    <n v="19711"/>
    <x v="3"/>
    <s v="TEC-PH-10001557"/>
    <x v="2"/>
    <x v="7"/>
    <s v="Pyle PMP37LED"/>
    <n v="479.95"/>
    <n v="5"/>
    <n v="0"/>
    <n v="129.5865"/>
    <n v="0.27"/>
  </r>
  <r>
    <n v="3093"/>
    <s v="CA-2013-112123"/>
    <x v="0"/>
    <x v="840"/>
    <d v="2013-03-09T00:00:00"/>
    <s v="Standard Class"/>
    <s v="BH-11710"/>
    <s v="Brosina Hoffman"/>
    <x v="0"/>
    <s v="United States"/>
    <x v="46"/>
    <x v="13"/>
    <n v="19711"/>
    <x v="3"/>
    <s v="OFF-PA-10001977"/>
    <x v="1"/>
    <x v="10"/>
    <s v="Xerox 194"/>
    <n v="166.44"/>
    <n v="3"/>
    <n v="0"/>
    <n v="79.891199999999998"/>
    <n v="0.48"/>
  </r>
  <r>
    <n v="3094"/>
    <s v="CA-2012-114468"/>
    <x v="1"/>
    <x v="841"/>
    <d v="2012-08-23T00:00:00"/>
    <s v="Same Day"/>
    <s v="TD-20995"/>
    <s v="Tamara Dahlen"/>
    <x v="0"/>
    <s v="United States"/>
    <x v="348"/>
    <x v="10"/>
    <n v="60440"/>
    <x v="2"/>
    <s v="OFF-SU-10004231"/>
    <x v="1"/>
    <x v="14"/>
    <s v="Acme Tagit Stainless Steel Antibacterial Scissors"/>
    <n v="31.680000000000003"/>
    <n v="4"/>
    <n v="0.2"/>
    <n v="2.7719999999999994"/>
    <n v="8.7499999999999967E-2"/>
  </r>
  <r>
    <n v="3095"/>
    <s v="CA-2012-114468"/>
    <x v="1"/>
    <x v="841"/>
    <d v="2012-08-23T00:00:00"/>
    <s v="Same Day"/>
    <s v="TD-20995"/>
    <s v="Tamara Dahlen"/>
    <x v="0"/>
    <s v="United States"/>
    <x v="348"/>
    <x v="10"/>
    <n v="60440"/>
    <x v="2"/>
    <s v="OFF-PA-10000809"/>
    <x v="1"/>
    <x v="10"/>
    <s v="Xerox 206"/>
    <n v="10.368000000000002"/>
    <n v="2"/>
    <n v="0.2"/>
    <n v="3.6288"/>
    <n v="0.34999999999999992"/>
  </r>
  <r>
    <n v="3096"/>
    <s v="CA-2012-114468"/>
    <x v="1"/>
    <x v="841"/>
    <d v="2012-08-23T00:00:00"/>
    <s v="Same Day"/>
    <s v="TD-20995"/>
    <s v="Tamara Dahlen"/>
    <x v="0"/>
    <s v="United States"/>
    <x v="348"/>
    <x v="10"/>
    <n v="60440"/>
    <x v="2"/>
    <s v="OFF-FA-10003021"/>
    <x v="1"/>
    <x v="13"/>
    <s v="Staples"/>
    <n v="12.032"/>
    <n v="8"/>
    <n v="0.2"/>
    <n v="2.2559999999999993"/>
    <n v="0.18749999999999994"/>
  </r>
  <r>
    <n v="3097"/>
    <s v="CA-2012-114468"/>
    <x v="1"/>
    <x v="841"/>
    <d v="2012-08-23T00:00:00"/>
    <s v="Same Day"/>
    <s v="TD-20995"/>
    <s v="Tamara Dahlen"/>
    <x v="0"/>
    <s v="United States"/>
    <x v="348"/>
    <x v="10"/>
    <n v="60440"/>
    <x v="2"/>
    <s v="OFF-AP-10000696"/>
    <x v="1"/>
    <x v="9"/>
    <s v="Holmes Odor Grabber"/>
    <n v="5.7679999999999989"/>
    <n v="2"/>
    <n v="0.8"/>
    <n v="-13.554800000000004"/>
    <n v="-2.350000000000001"/>
  </r>
  <r>
    <n v="3098"/>
    <s v="CA-2014-135692"/>
    <x v="3"/>
    <x v="842"/>
    <d v="2014-05-02T00:00:00"/>
    <s v="Standard Class"/>
    <s v="CV-12805"/>
    <s v="Cynthia Voltz"/>
    <x v="1"/>
    <s v="United States"/>
    <x v="5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n v="0.35000000000000003"/>
  </r>
  <r>
    <n v="3099"/>
    <s v="CA-2014-135692"/>
    <x v="3"/>
    <x v="842"/>
    <d v="2014-05-02T00:00:00"/>
    <s v="Standard Class"/>
    <s v="CV-12805"/>
    <s v="Cynthia Voltz"/>
    <x v="1"/>
    <s v="United States"/>
    <x v="5"/>
    <x v="5"/>
    <n v="76106"/>
    <x v="2"/>
    <s v="FUR-BO-10002268"/>
    <x v="0"/>
    <x v="0"/>
    <s v="Sauder Barrister Bookcases"/>
    <n v="220.26559999999998"/>
    <n v="4"/>
    <n v="0.32"/>
    <n v="-42.1096"/>
    <n v="-0.19117647058823531"/>
  </r>
  <r>
    <n v="3100"/>
    <s v="CA-2014-131233"/>
    <x v="3"/>
    <x v="349"/>
    <d v="2014-04-20T00:00:00"/>
    <s v="Standard Class"/>
    <s v="CS-12355"/>
    <s v="Christine Sundaresam"/>
    <x v="0"/>
    <s v="United States"/>
    <x v="20"/>
    <x v="15"/>
    <n v="10024"/>
    <x v="3"/>
    <s v="OFF-BI-10000829"/>
    <x v="1"/>
    <x v="8"/>
    <s v="Avery Non-Stick Binders"/>
    <n v="10.776000000000002"/>
    <n v="3"/>
    <n v="0.2"/>
    <n v="3.5021999999999989"/>
    <n v="0.32499999999999984"/>
  </r>
  <r>
    <n v="3101"/>
    <s v="CA-2014-131233"/>
    <x v="3"/>
    <x v="349"/>
    <d v="2014-04-20T00:00:00"/>
    <s v="Standard Class"/>
    <s v="CS-12355"/>
    <s v="Christine Sundaresam"/>
    <x v="0"/>
    <s v="United States"/>
    <x v="20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n v="3.7499999999999881E-2"/>
  </r>
  <r>
    <n v="3102"/>
    <s v="CA-2014-119578"/>
    <x v="3"/>
    <x v="66"/>
    <d v="2014-12-28T00:00:00"/>
    <s v="Second Class"/>
    <s v="JG-15310"/>
    <s v="Jason Gross"/>
    <x v="1"/>
    <s v="United States"/>
    <x v="205"/>
    <x v="34"/>
    <n v="2908"/>
    <x v="3"/>
    <s v="OFF-SU-10003505"/>
    <x v="1"/>
    <x v="14"/>
    <s v="Premier Electric Letter Opener"/>
    <n v="695.16"/>
    <n v="6"/>
    <n v="0"/>
    <n v="34.757999999999953"/>
    <n v="4.9999999999999933E-2"/>
  </r>
  <r>
    <n v="3103"/>
    <s v="CA-2014-119578"/>
    <x v="3"/>
    <x v="66"/>
    <d v="2014-12-28T00:00:00"/>
    <s v="Second Class"/>
    <s v="JG-15310"/>
    <s v="Jason Gross"/>
    <x v="1"/>
    <s v="United States"/>
    <x v="205"/>
    <x v="34"/>
    <n v="2908"/>
    <x v="3"/>
    <s v="FUR-BO-10003660"/>
    <x v="0"/>
    <x v="0"/>
    <s v="Bush Cubix Collection Bookcases, Fully Assembled"/>
    <n v="220.98"/>
    <n v="1"/>
    <n v="0"/>
    <n v="50.825400000000002"/>
    <n v="0.23"/>
  </r>
  <r>
    <n v="3104"/>
    <s v="CA-2013-124562"/>
    <x v="0"/>
    <x v="16"/>
    <d v="2013-12-13T00:00:00"/>
    <s v="Standard Class"/>
    <s v="JP-16135"/>
    <s v="Julie Prescott"/>
    <x v="2"/>
    <s v="United States"/>
    <x v="38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n v="-0.7333333333333335"/>
  </r>
  <r>
    <n v="3105"/>
    <s v="US-2014-140074"/>
    <x v="3"/>
    <x v="721"/>
    <d v="2014-03-30T00:00:00"/>
    <s v="Standard Class"/>
    <s v="EC-14050"/>
    <s v="Erin Creighton"/>
    <x v="0"/>
    <s v="United States"/>
    <x v="20"/>
    <x v="15"/>
    <n v="10024"/>
    <x v="3"/>
    <s v="OFF-PA-10002741"/>
    <x v="1"/>
    <x v="10"/>
    <s v="Xerox 1980"/>
    <n v="25.68"/>
    <n v="6"/>
    <n v="0"/>
    <n v="11.555999999999997"/>
    <n v="0.4499999999999999"/>
  </r>
  <r>
    <n v="3106"/>
    <s v="CA-2013-103037"/>
    <x v="0"/>
    <x v="197"/>
    <d v="2013-07-30T00:00:00"/>
    <s v="Standard Class"/>
    <s v="KH-16630"/>
    <s v="Ken Heidel"/>
    <x v="1"/>
    <s v="United States"/>
    <x v="12"/>
    <x v="5"/>
    <n v="77070"/>
    <x v="2"/>
    <s v="OFF-LA-10004345"/>
    <x v="1"/>
    <x v="2"/>
    <s v="Avery 493"/>
    <n v="15.712000000000002"/>
    <n v="4"/>
    <n v="0.2"/>
    <n v="5.6955999999999989"/>
    <n v="0.36249999999999988"/>
  </r>
  <r>
    <n v="3107"/>
    <s v="CA-2014-127460"/>
    <x v="3"/>
    <x v="815"/>
    <d v="2014-07-15T00:00:00"/>
    <s v="Standard Class"/>
    <s v="FG-14260"/>
    <s v="Frank Gastineau"/>
    <x v="2"/>
    <s v="United States"/>
    <x v="34"/>
    <x v="10"/>
    <n v="60505"/>
    <x v="2"/>
    <s v="OFF-ST-10004340"/>
    <x v="1"/>
    <x v="4"/>
    <s v="Fellowes Mobile File Cart, Black"/>
    <n v="298.464"/>
    <n v="6"/>
    <n v="0.2"/>
    <n v="26.115600000000015"/>
    <n v="8.750000000000005E-2"/>
  </r>
  <r>
    <n v="3108"/>
    <s v="CA-2013-121671"/>
    <x v="0"/>
    <x v="19"/>
    <d v="2013-07-23T00:00:00"/>
    <s v="Standard Class"/>
    <s v="AA-10480"/>
    <s v="Andrew Allen"/>
    <x v="0"/>
    <s v="United States"/>
    <x v="24"/>
    <x v="25"/>
    <n v="65807"/>
    <x v="2"/>
    <s v="OFF-PA-10001471"/>
    <x v="1"/>
    <x v="10"/>
    <s v="Strathmore Photo Frame Cards"/>
    <n v="21.93"/>
    <n v="3"/>
    <n v="0"/>
    <n v="10.087799999999998"/>
    <n v="0.45999999999999991"/>
  </r>
  <r>
    <n v="3109"/>
    <s v="CA-2013-121671"/>
    <x v="0"/>
    <x v="19"/>
    <d v="2013-07-23T00:00:00"/>
    <s v="Standard Class"/>
    <s v="AA-10480"/>
    <s v="Andrew Allen"/>
    <x v="0"/>
    <s v="United States"/>
    <x v="24"/>
    <x v="25"/>
    <n v="65807"/>
    <x v="2"/>
    <s v="OFF-ST-10002344"/>
    <x v="1"/>
    <x v="4"/>
    <s v="Carina 42&quot;Hx23 3/4&quot;W Media Storage Unit"/>
    <n v="242.94"/>
    <n v="3"/>
    <n v="0"/>
    <n v="4.8588000000000164"/>
    <n v="2.0000000000000066E-2"/>
  </r>
  <r>
    <n v="3110"/>
    <s v="CA-2013-121671"/>
    <x v="0"/>
    <x v="19"/>
    <d v="2013-07-23T00:00:00"/>
    <s v="Standard Class"/>
    <s v="AA-10480"/>
    <s v="Andrew Allen"/>
    <x v="0"/>
    <s v="United States"/>
    <x v="24"/>
    <x v="25"/>
    <n v="65807"/>
    <x v="2"/>
    <s v="OFF-PA-10001892"/>
    <x v="1"/>
    <x v="10"/>
    <s v="Rediform Wirebound &quot;Phone Memo&quot; Message Book, 11 x 5-3/4"/>
    <n v="7.64"/>
    <n v="1"/>
    <n v="0"/>
    <n v="3.7435999999999998"/>
    <n v="0.49"/>
  </r>
  <r>
    <n v="3111"/>
    <s v="CA-2013-121671"/>
    <x v="0"/>
    <x v="19"/>
    <d v="2013-07-23T00:00:00"/>
    <s v="Standard Class"/>
    <s v="AA-10480"/>
    <s v="Andrew Allen"/>
    <x v="0"/>
    <s v="United States"/>
    <x v="24"/>
    <x v="25"/>
    <n v="65807"/>
    <x v="2"/>
    <s v="OFF-PA-10001934"/>
    <x v="1"/>
    <x v="10"/>
    <s v="Xerox 1993"/>
    <n v="51.84"/>
    <n v="8"/>
    <n v="0"/>
    <n v="25.401600000000002"/>
    <n v="0.49"/>
  </r>
  <r>
    <n v="3112"/>
    <s v="CA-2013-121671"/>
    <x v="0"/>
    <x v="19"/>
    <d v="2013-07-23T00:00:00"/>
    <s v="Standard Class"/>
    <s v="AA-10480"/>
    <s v="Andrew Allen"/>
    <x v="0"/>
    <s v="United States"/>
    <x v="24"/>
    <x v="25"/>
    <n v="65807"/>
    <x v="2"/>
    <s v="OFF-ST-10000078"/>
    <x v="1"/>
    <x v="4"/>
    <s v="Tennsco 6- and 18-Compartment Lockers"/>
    <n v="265.17"/>
    <n v="1"/>
    <n v="0"/>
    <n v="47.730599999999981"/>
    <n v="0.17999999999999991"/>
  </r>
  <r>
    <n v="3113"/>
    <s v="CA-2013-150350"/>
    <x v="0"/>
    <x v="828"/>
    <d v="2013-08-31T00:00:00"/>
    <s v="Standard Class"/>
    <s v="MS-17770"/>
    <s v="Maxwell Schwartz"/>
    <x v="0"/>
    <s v="United States"/>
    <x v="4"/>
    <x v="4"/>
    <n v="98105"/>
    <x v="1"/>
    <s v="TEC-MA-10001972"/>
    <x v="2"/>
    <x v="15"/>
    <s v="Okidata C331dn Printer"/>
    <n v="837.59999999999991"/>
    <n v="3"/>
    <n v="0.2"/>
    <n v="62.82000000000005"/>
    <n v="7.5000000000000067E-2"/>
  </r>
  <r>
    <n v="3114"/>
    <s v="CA-2013-150350"/>
    <x v="0"/>
    <x v="828"/>
    <d v="2013-08-31T00:00:00"/>
    <s v="Standard Class"/>
    <s v="MS-17770"/>
    <s v="Maxwell Schwartz"/>
    <x v="0"/>
    <s v="United States"/>
    <x v="4"/>
    <x v="4"/>
    <n v="98105"/>
    <x v="1"/>
    <s v="OFF-EN-10002504"/>
    <x v="1"/>
    <x v="12"/>
    <s v="Tyvek  Top-Opening Peel &amp; Seel Envelopes, Plain White"/>
    <n v="135.9"/>
    <n v="5"/>
    <n v="0"/>
    <n v="63.872999999999998"/>
    <n v="0.47"/>
  </r>
  <r>
    <n v="3115"/>
    <s v="CA-2013-150350"/>
    <x v="0"/>
    <x v="828"/>
    <d v="2013-08-31T00:00:00"/>
    <s v="Standard Class"/>
    <s v="MS-17770"/>
    <s v="Maxwell Schwartz"/>
    <x v="0"/>
    <s v="United States"/>
    <x v="4"/>
    <x v="4"/>
    <n v="98105"/>
    <x v="1"/>
    <s v="OFF-PA-10002160"/>
    <x v="1"/>
    <x v="10"/>
    <s v="Xerox 1978"/>
    <n v="34.68"/>
    <n v="6"/>
    <n v="0"/>
    <n v="16.993200000000002"/>
    <n v="0.49000000000000005"/>
  </r>
  <r>
    <n v="3116"/>
    <s v="CA-2013-150350"/>
    <x v="0"/>
    <x v="828"/>
    <d v="2013-08-31T00:00:00"/>
    <s v="Standard Class"/>
    <s v="MS-17770"/>
    <s v="Maxwell Schwartz"/>
    <x v="0"/>
    <s v="United States"/>
    <x v="4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n v="-7.5000000000000039E-2"/>
  </r>
  <r>
    <n v="3117"/>
    <s v="CA-2013-150350"/>
    <x v="0"/>
    <x v="828"/>
    <d v="2013-08-31T00:00:00"/>
    <s v="Standard Class"/>
    <s v="MS-17770"/>
    <s v="Maxwell Schwartz"/>
    <x v="0"/>
    <s v="United States"/>
    <x v="4"/>
    <x v="4"/>
    <n v="98105"/>
    <x v="1"/>
    <s v="OFF-AP-10001492"/>
    <x v="1"/>
    <x v="9"/>
    <s v="Acco Six-Outlet Power Strip, 4' Cord Length"/>
    <n v="43.099999999999994"/>
    <n v="5"/>
    <n v="0"/>
    <n v="11.206"/>
    <n v="0.26"/>
  </r>
  <r>
    <n v="3118"/>
    <s v="CA-2013-150350"/>
    <x v="0"/>
    <x v="828"/>
    <d v="2013-08-31T00:00:00"/>
    <s v="Standard Class"/>
    <s v="MS-17770"/>
    <s v="Maxwell Schwartz"/>
    <x v="0"/>
    <s v="United States"/>
    <x v="4"/>
    <x v="4"/>
    <n v="98105"/>
    <x v="1"/>
    <s v="OFF-SU-10002189"/>
    <x v="1"/>
    <x v="14"/>
    <s v="Acme Rosewood Handle Letter Opener"/>
    <n v="15.88"/>
    <n v="4"/>
    <n v="0"/>
    <n v="0.15879999999999939"/>
    <n v="9.9999999999999603E-3"/>
  </r>
  <r>
    <n v="3119"/>
    <s v="CA-2012-121720"/>
    <x v="1"/>
    <x v="832"/>
    <d v="2012-06-12T00:00:00"/>
    <s v="First Class"/>
    <s v="JE-15610"/>
    <s v="Jim Epp"/>
    <x v="1"/>
    <s v="United States"/>
    <x v="121"/>
    <x v="2"/>
    <n v="33801"/>
    <x v="0"/>
    <s v="FUR-CH-10003312"/>
    <x v="0"/>
    <x v="1"/>
    <s v="Hon 2090 “Pillow Soft” Series Mid Back Swivel/Tilt Chairs"/>
    <n v="1123.92"/>
    <n v="5"/>
    <n v="0.2"/>
    <n v="-182.63700000000017"/>
    <n v="-0.16250000000000014"/>
  </r>
  <r>
    <n v="3120"/>
    <s v="CA-2012-121720"/>
    <x v="1"/>
    <x v="832"/>
    <d v="2012-06-12T00:00:00"/>
    <s v="First Class"/>
    <s v="JE-15610"/>
    <s v="Jim Epp"/>
    <x v="1"/>
    <s v="United States"/>
    <x v="121"/>
    <x v="2"/>
    <n v="33801"/>
    <x v="0"/>
    <s v="TEC-PH-10002496"/>
    <x v="2"/>
    <x v="7"/>
    <s v="Cisco SPA301"/>
    <n v="249.58400000000003"/>
    <n v="2"/>
    <n v="0.2"/>
    <n v="31.197999999999986"/>
    <n v="0.12499999999999993"/>
  </r>
  <r>
    <n v="3121"/>
    <s v="CA-2012-121720"/>
    <x v="1"/>
    <x v="832"/>
    <d v="2012-06-12T00:00:00"/>
    <s v="First Class"/>
    <s v="JE-15610"/>
    <s v="Jim Epp"/>
    <x v="1"/>
    <s v="United States"/>
    <x v="121"/>
    <x v="2"/>
    <n v="33801"/>
    <x v="0"/>
    <s v="FUR-FU-10003464"/>
    <x v="0"/>
    <x v="5"/>
    <s v="Seth Thomas 8 1/2&quot; Cubicle Clock"/>
    <n v="48.671999999999997"/>
    <n v="3"/>
    <n v="0.2"/>
    <n v="7.3007999999999988"/>
    <n v="0.15"/>
  </r>
  <r>
    <n v="3122"/>
    <s v="CA-2012-121720"/>
    <x v="1"/>
    <x v="832"/>
    <d v="2012-06-12T00:00:00"/>
    <s v="First Class"/>
    <s v="JE-15610"/>
    <s v="Jim Epp"/>
    <x v="1"/>
    <s v="United States"/>
    <x v="121"/>
    <x v="2"/>
    <n v="33801"/>
    <x v="0"/>
    <s v="OFF-AR-10000380"/>
    <x v="1"/>
    <x v="6"/>
    <s v="Hunt PowerHouse Electric Pencil Sharpener, Blue"/>
    <n v="60.768000000000001"/>
    <n v="2"/>
    <n v="0.2"/>
    <n v="7.5959999999999894"/>
    <n v="0.12499999999999982"/>
  </r>
  <r>
    <n v="3123"/>
    <s v="CA-2012-121720"/>
    <x v="1"/>
    <x v="832"/>
    <d v="2012-06-12T00:00:00"/>
    <s v="First Class"/>
    <s v="JE-15610"/>
    <s v="Jim Epp"/>
    <x v="1"/>
    <s v="United States"/>
    <x v="121"/>
    <x v="2"/>
    <n v="33801"/>
    <x v="0"/>
    <s v="OFF-BI-10004593"/>
    <x v="1"/>
    <x v="8"/>
    <s v="Ibico Laser Imprintable Binding System Covers"/>
    <n v="78.600000000000009"/>
    <n v="5"/>
    <n v="0.7"/>
    <n v="-62.88000000000001"/>
    <n v="-0.8"/>
  </r>
  <r>
    <n v="3124"/>
    <s v="CA-2012-121720"/>
    <x v="1"/>
    <x v="832"/>
    <d v="2012-06-12T00:00:00"/>
    <s v="First Class"/>
    <s v="JE-15610"/>
    <s v="Jim Epp"/>
    <x v="1"/>
    <s v="United States"/>
    <x v="121"/>
    <x v="2"/>
    <n v="33801"/>
    <x v="0"/>
    <s v="OFF-BI-10001308"/>
    <x v="1"/>
    <x v="8"/>
    <s v="GBC Standard Plastic Binding Systems' Combs"/>
    <n v="3.7680000000000007"/>
    <n v="2"/>
    <n v="0.7"/>
    <n v="-3.1400000000000006"/>
    <n v="-0.83333333333333337"/>
  </r>
  <r>
    <n v="3125"/>
    <s v="CA-2012-121720"/>
    <x v="1"/>
    <x v="832"/>
    <d v="2012-06-12T00:00:00"/>
    <s v="First Class"/>
    <s v="JE-15610"/>
    <s v="Jim Epp"/>
    <x v="1"/>
    <s v="United States"/>
    <x v="121"/>
    <x v="2"/>
    <n v="33801"/>
    <x v="0"/>
    <s v="OFF-ST-10001780"/>
    <x v="1"/>
    <x v="4"/>
    <s v="Tennsco 16-Compartment Lockers with Coat Rack"/>
    <n v="1036.624"/>
    <n v="2"/>
    <n v="0.2"/>
    <n v="51.831200000000024"/>
    <n v="5.0000000000000024E-2"/>
  </r>
  <r>
    <n v="3126"/>
    <s v="CA-2012-121720"/>
    <x v="1"/>
    <x v="832"/>
    <d v="2012-06-12T00:00:00"/>
    <s v="First Class"/>
    <s v="JE-15610"/>
    <s v="Jim Epp"/>
    <x v="1"/>
    <s v="United States"/>
    <x v="121"/>
    <x v="2"/>
    <n v="33801"/>
    <x v="0"/>
    <s v="OFF-ST-10003816"/>
    <x v="1"/>
    <x v="4"/>
    <s v="Fellowes High-Stak Drawer Files"/>
    <n v="563.80799999999999"/>
    <n v="4"/>
    <n v="0.2"/>
    <n v="21.142799999999966"/>
    <n v="3.7499999999999936E-2"/>
  </r>
  <r>
    <n v="3127"/>
    <s v="CA-2014-149895"/>
    <x v="3"/>
    <x v="565"/>
    <d v="2014-09-13T00:00:00"/>
    <s v="Standard Class"/>
    <s v="EB-14110"/>
    <s v="Eugene Barchas"/>
    <x v="0"/>
    <s v="United States"/>
    <x v="10"/>
    <x v="9"/>
    <n v="19134"/>
    <x v="3"/>
    <s v="TEC-PH-10002200"/>
    <x v="2"/>
    <x v="7"/>
    <s v="Aastra 6757i CT Wireless VoIP phone"/>
    <n v="258.52799999999996"/>
    <n v="2"/>
    <n v="0.4"/>
    <n v="-47.396800000000013"/>
    <n v="-0.1833333333333334"/>
  </r>
  <r>
    <n v="3128"/>
    <s v="CA-2014-147564"/>
    <x v="3"/>
    <x v="280"/>
    <d v="2014-10-07T00:00:00"/>
    <s v="Standard Class"/>
    <s v="BP-11155"/>
    <s v="Becky Pak"/>
    <x v="0"/>
    <s v="United States"/>
    <x v="20"/>
    <x v="15"/>
    <n v="10011"/>
    <x v="3"/>
    <s v="OFF-PA-10004438"/>
    <x v="1"/>
    <x v="10"/>
    <s v="Xerox 1907"/>
    <n v="49.12"/>
    <n v="4"/>
    <n v="0"/>
    <n v="23.086399999999998"/>
    <n v="0.47"/>
  </r>
  <r>
    <n v="3129"/>
    <s v="CA-2011-136399"/>
    <x v="2"/>
    <x v="757"/>
    <d v="2011-12-17T00:00:00"/>
    <s v="First Class"/>
    <s v="CC-12100"/>
    <s v="Chad Cunningham"/>
    <x v="2"/>
    <s v="United States"/>
    <x v="1"/>
    <x v="1"/>
    <n v="90049"/>
    <x v="1"/>
    <s v="FUR-FU-10004090"/>
    <x v="0"/>
    <x v="5"/>
    <s v="Executive Impressions 14&quot; Contract Wall Clock"/>
    <n v="44.46"/>
    <n v="2"/>
    <n v="0"/>
    <n v="14.671799999999998"/>
    <n v="0.32999999999999996"/>
  </r>
  <r>
    <n v="3130"/>
    <s v="CA-2011-136399"/>
    <x v="2"/>
    <x v="757"/>
    <d v="2011-12-17T00:00:00"/>
    <s v="First Class"/>
    <s v="CC-12100"/>
    <s v="Chad Cunningham"/>
    <x v="2"/>
    <s v="United States"/>
    <x v="1"/>
    <x v="1"/>
    <n v="90049"/>
    <x v="1"/>
    <s v="FUR-CH-10002602"/>
    <x v="0"/>
    <x v="1"/>
    <s v="DMI Arturo Collection Mission-style Design Wood Chair"/>
    <n v="241.56799999999998"/>
    <n v="2"/>
    <n v="0.2"/>
    <n v="18.11760000000001"/>
    <n v="7.5000000000000053E-2"/>
  </r>
  <r>
    <n v="3131"/>
    <s v="CA-2011-136399"/>
    <x v="2"/>
    <x v="757"/>
    <d v="2011-12-17T00:00:00"/>
    <s v="First Class"/>
    <s v="CC-12100"/>
    <s v="Chad Cunningham"/>
    <x v="2"/>
    <s v="United States"/>
    <x v="1"/>
    <x v="1"/>
    <n v="90049"/>
    <x v="1"/>
    <s v="TEC-AC-10001142"/>
    <x v="2"/>
    <x v="11"/>
    <s v="First Data FD10 PIN Pad"/>
    <n v="395"/>
    <n v="5"/>
    <n v="0"/>
    <n v="39.499999999999957"/>
    <n v="9.9999999999999895E-2"/>
  </r>
  <r>
    <n v="3132"/>
    <s v="CA-2011-136399"/>
    <x v="2"/>
    <x v="757"/>
    <d v="2011-12-17T00:00:00"/>
    <s v="First Class"/>
    <s v="CC-12100"/>
    <s v="Chad Cunningham"/>
    <x v="2"/>
    <s v="United States"/>
    <x v="1"/>
    <x v="1"/>
    <n v="90049"/>
    <x v="1"/>
    <s v="TEC-PH-10004977"/>
    <x v="2"/>
    <x v="7"/>
    <s v="GE 30524EE4"/>
    <n v="627.16800000000012"/>
    <n v="4"/>
    <n v="0.2"/>
    <n v="70.55639999999994"/>
    <n v="0.11249999999999988"/>
  </r>
  <r>
    <n v="3133"/>
    <s v="CA-2011-107916"/>
    <x v="2"/>
    <x v="829"/>
    <d v="2011-08-26T00:00:00"/>
    <s v="First Class"/>
    <s v="JP-15460"/>
    <s v="Jennifer Patt"/>
    <x v="1"/>
    <s v="United States"/>
    <x v="147"/>
    <x v="15"/>
    <n v="11572"/>
    <x v="3"/>
    <s v="FUR-FU-10004586"/>
    <x v="0"/>
    <x v="5"/>
    <s v="G.E. Longer-Life Indoor Recessed Floodlight Bulbs"/>
    <n v="13.28"/>
    <n v="2"/>
    <n v="0"/>
    <n v="6.3743999999999996"/>
    <n v="0.48"/>
  </r>
  <r>
    <n v="3134"/>
    <s v="CA-2011-107916"/>
    <x v="2"/>
    <x v="829"/>
    <d v="2011-08-26T00:00:00"/>
    <s v="First Class"/>
    <s v="JP-15460"/>
    <s v="Jennifer Patt"/>
    <x v="1"/>
    <s v="United States"/>
    <x v="147"/>
    <x v="15"/>
    <n v="11572"/>
    <x v="3"/>
    <s v="OFF-BI-10001116"/>
    <x v="1"/>
    <x v="8"/>
    <s v="Wilson Jones 1&quot; Hanging DublLock Ring Binders"/>
    <n v="12.672000000000001"/>
    <n v="3"/>
    <n v="0.2"/>
    <n v="4.4352000000000009"/>
    <n v="0.35000000000000003"/>
  </r>
  <r>
    <n v="3135"/>
    <s v="CA-2014-164168"/>
    <x v="3"/>
    <x v="105"/>
    <d v="2014-11-19T00:00:00"/>
    <s v="Standard Class"/>
    <s v="LS-16975"/>
    <s v="Lindsay Shagiari"/>
    <x v="2"/>
    <s v="United States"/>
    <x v="61"/>
    <x v="5"/>
    <n v="75081"/>
    <x v="2"/>
    <s v="OFF-BI-10000666"/>
    <x v="1"/>
    <x v="8"/>
    <s v="Surelock Post Binders"/>
    <n v="30.559999999999992"/>
    <n v="5"/>
    <n v="0.8"/>
    <n v="-45.840000000000018"/>
    <n v="-1.5000000000000009"/>
  </r>
  <r>
    <n v="3136"/>
    <s v="CA-2014-164168"/>
    <x v="3"/>
    <x v="105"/>
    <d v="2014-11-19T00:00:00"/>
    <s v="Standard Class"/>
    <s v="LS-16975"/>
    <s v="Lindsay Shagiari"/>
    <x v="2"/>
    <s v="United States"/>
    <x v="61"/>
    <x v="5"/>
    <n v="75081"/>
    <x v="2"/>
    <s v="OFF-ST-10002583"/>
    <x v="1"/>
    <x v="4"/>
    <s v="Fellowes Neat Ideas Storage Cubes"/>
    <n v="77.951999999999998"/>
    <n v="3"/>
    <n v="0.2"/>
    <n v="-15.590400000000002"/>
    <n v="-0.20000000000000004"/>
  </r>
  <r>
    <n v="3137"/>
    <s v="CA-2014-164168"/>
    <x v="3"/>
    <x v="105"/>
    <d v="2014-11-19T00:00:00"/>
    <s v="Standard Class"/>
    <s v="LS-16975"/>
    <s v="Lindsay Shagiari"/>
    <x v="2"/>
    <s v="United States"/>
    <x v="61"/>
    <x v="5"/>
    <n v="75081"/>
    <x v="2"/>
    <s v="TEC-PH-10004908"/>
    <x v="2"/>
    <x v="7"/>
    <s v="Panasonic KX TS3282W Corded phone"/>
    <n v="67.992000000000004"/>
    <n v="1"/>
    <n v="0.2"/>
    <n v="8.4989999999999917"/>
    <n v="0.12499999999999988"/>
  </r>
  <r>
    <n v="3138"/>
    <s v="CA-2014-164168"/>
    <x v="3"/>
    <x v="105"/>
    <d v="2014-11-19T00:00:00"/>
    <s v="Standard Class"/>
    <s v="LS-16975"/>
    <s v="Lindsay Shagiari"/>
    <x v="2"/>
    <s v="United States"/>
    <x v="61"/>
    <x v="5"/>
    <n v="75081"/>
    <x v="2"/>
    <s v="OFF-EN-10001219"/>
    <x v="1"/>
    <x v="12"/>
    <s v="#10- 4 1/8&quot; x 9 1/2&quot; Security-Tint Envelopes"/>
    <n v="12.224"/>
    <n v="2"/>
    <n v="0.2"/>
    <n v="4.4311999999999996"/>
    <n v="0.36249999999999993"/>
  </r>
  <r>
    <n v="3139"/>
    <s v="CA-2014-164168"/>
    <x v="3"/>
    <x v="105"/>
    <d v="2014-11-19T00:00:00"/>
    <s v="Standard Class"/>
    <s v="LS-16975"/>
    <s v="Lindsay Shagiari"/>
    <x v="2"/>
    <s v="United States"/>
    <x v="61"/>
    <x v="5"/>
    <n v="75081"/>
    <x v="2"/>
    <s v="TEC-AC-10004568"/>
    <x v="2"/>
    <x v="11"/>
    <s v="Maxell LTO Ultrium - 800 GB"/>
    <n v="44.783999999999999"/>
    <n v="2"/>
    <n v="0.2"/>
    <n v="-0.55980000000000452"/>
    <n v="-1.2500000000000101E-2"/>
  </r>
  <r>
    <n v="3140"/>
    <s v="CA-2014-164168"/>
    <x v="3"/>
    <x v="105"/>
    <d v="2014-11-19T00:00:00"/>
    <s v="Standard Class"/>
    <s v="LS-16975"/>
    <s v="Lindsay Shagiari"/>
    <x v="2"/>
    <s v="United States"/>
    <x v="61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n v="-0.77500000000000036"/>
  </r>
  <r>
    <n v="3141"/>
    <s v="CA-2012-112557"/>
    <x v="1"/>
    <x v="334"/>
    <d v="2012-04-28T00:00:00"/>
    <s v="First Class"/>
    <s v="JL-15850"/>
    <s v="John Lucas"/>
    <x v="0"/>
    <s v="United States"/>
    <x v="20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n v="0.44000000000000006"/>
  </r>
  <r>
    <n v="3142"/>
    <s v="US-2011-122959"/>
    <x v="2"/>
    <x v="432"/>
    <d v="2011-12-12T00:00:00"/>
    <s v="Same Day"/>
    <s v="CY-12745"/>
    <s v="Craig Yedwab"/>
    <x v="1"/>
    <s v="United States"/>
    <x v="52"/>
    <x v="5"/>
    <n v="78207"/>
    <x v="2"/>
    <s v="OFF-BI-10003650"/>
    <x v="1"/>
    <x v="8"/>
    <s v="GBC DocuBind 300 Electric Binding Machine"/>
    <n v="210.39199999999997"/>
    <n v="2"/>
    <n v="0.8"/>
    <n v="-336.62720000000013"/>
    <n v="-1.6000000000000008"/>
  </r>
  <r>
    <n v="3143"/>
    <s v="CA-2014-162572"/>
    <x v="3"/>
    <x v="145"/>
    <d v="2014-09-28T00:00:00"/>
    <s v="Second Class"/>
    <s v="RB-19360"/>
    <s v="Raymond Buch"/>
    <x v="0"/>
    <s v="United States"/>
    <x v="74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n v="0.30000000000000004"/>
  </r>
  <r>
    <n v="3144"/>
    <s v="CA-2014-162572"/>
    <x v="3"/>
    <x v="145"/>
    <d v="2014-09-28T00:00:00"/>
    <s v="Second Class"/>
    <s v="RB-19360"/>
    <s v="Raymond Buch"/>
    <x v="0"/>
    <s v="United States"/>
    <x v="74"/>
    <x v="24"/>
    <n v="45231"/>
    <x v="3"/>
    <s v="OFF-AR-10001547"/>
    <x v="1"/>
    <x v="6"/>
    <s v="Newell 311"/>
    <n v="10.608000000000001"/>
    <n v="6"/>
    <n v="0.2"/>
    <n v="0.92819999999999991"/>
    <n v="8.7499999999999981E-2"/>
  </r>
  <r>
    <n v="3145"/>
    <s v="US-2013-148110"/>
    <x v="0"/>
    <x v="64"/>
    <d v="2013-09-12T00:00:00"/>
    <s v="Standard Class"/>
    <s v="AR-10825"/>
    <s v="Anthony Rawles"/>
    <x v="1"/>
    <s v="United States"/>
    <x v="89"/>
    <x v="5"/>
    <n v="78745"/>
    <x v="2"/>
    <s v="FUR-CH-10002647"/>
    <x v="0"/>
    <x v="1"/>
    <s v="Situations Contoured Folding Chairs, 4/Set"/>
    <n v="347.80200000000002"/>
    <n v="7"/>
    <n v="0.3"/>
    <n v="-24.842999999999961"/>
    <n v="-7.1428571428571314E-2"/>
  </r>
  <r>
    <n v="3146"/>
    <s v="CA-2014-131828"/>
    <x v="3"/>
    <x v="512"/>
    <d v="2014-02-14T00:00:00"/>
    <s v="Second Class"/>
    <s v="CS-11845"/>
    <s v="Cari Sayre"/>
    <x v="1"/>
    <s v="United States"/>
    <x v="4"/>
    <x v="4"/>
    <n v="98105"/>
    <x v="1"/>
    <s v="FUR-CH-10004495"/>
    <x v="0"/>
    <x v="1"/>
    <s v="Global Leather and Oak Executive Chair, Black"/>
    <n v="963.13600000000008"/>
    <n v="4"/>
    <n v="0.2"/>
    <n v="108.35279999999986"/>
    <n v="0.11249999999999985"/>
  </r>
  <r>
    <n v="3147"/>
    <s v="CA-2014-131828"/>
    <x v="3"/>
    <x v="512"/>
    <d v="2014-02-14T00:00:00"/>
    <s v="Second Class"/>
    <s v="CS-11845"/>
    <s v="Cari Sayre"/>
    <x v="1"/>
    <s v="United States"/>
    <x v="4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n v="8.7499999999999994E-2"/>
  </r>
  <r>
    <n v="3148"/>
    <s v="CA-2011-109218"/>
    <x v="2"/>
    <x v="479"/>
    <d v="2011-07-03T00:00:00"/>
    <s v="Second Class"/>
    <s v="AR-10825"/>
    <s v="Anthony Rawles"/>
    <x v="1"/>
    <s v="United States"/>
    <x v="1"/>
    <x v="1"/>
    <n v="90004"/>
    <x v="1"/>
    <s v="OFF-AR-10001374"/>
    <x v="1"/>
    <x v="6"/>
    <s v="BIC Brite Liner Highlighters, Chisel Tip"/>
    <n v="32.400000000000006"/>
    <n v="5"/>
    <n v="0"/>
    <n v="10.367999999999999"/>
    <n v="0.3199999999999999"/>
  </r>
  <r>
    <n v="3149"/>
    <s v="CA-2013-120558"/>
    <x v="0"/>
    <x v="843"/>
    <d v="2013-06-11T00:00:00"/>
    <s v="First Class"/>
    <s v="RD-19810"/>
    <s v="Ross DeVincentis"/>
    <x v="2"/>
    <s v="United States"/>
    <x v="20"/>
    <x v="15"/>
    <n v="10035"/>
    <x v="3"/>
    <s v="OFF-PA-10003441"/>
    <x v="1"/>
    <x v="10"/>
    <s v="Xerox 226"/>
    <n v="32.400000000000006"/>
    <n v="5"/>
    <n v="0"/>
    <n v="15.552000000000001"/>
    <n v="0.48"/>
  </r>
  <r>
    <n v="3150"/>
    <s v="US-2011-109036"/>
    <x v="2"/>
    <x v="414"/>
    <d v="2011-12-25T00:00:00"/>
    <s v="Standard Class"/>
    <s v="KH-16510"/>
    <s v="Keith Herrera"/>
    <x v="0"/>
    <s v="United States"/>
    <x v="4"/>
    <x v="4"/>
    <n v="98103"/>
    <x v="1"/>
    <s v="OFF-LA-10002043"/>
    <x v="1"/>
    <x v="2"/>
    <s v="Avery 489"/>
    <n v="31.049999999999997"/>
    <n v="3"/>
    <n v="0"/>
    <n v="14.904"/>
    <n v="0.48000000000000004"/>
  </r>
  <r>
    <n v="3151"/>
    <s v="CA-2012-147830"/>
    <x v="1"/>
    <x v="83"/>
    <d v="2012-12-18T00:00:00"/>
    <s v="First Class"/>
    <s v="NF-18385"/>
    <s v="Natalie Fritzler"/>
    <x v="0"/>
    <s v="United States"/>
    <x v="46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n v="0.3"/>
  </r>
  <r>
    <n v="3152"/>
    <s v="CA-2012-147830"/>
    <x v="1"/>
    <x v="83"/>
    <d v="2012-12-18T00:00:00"/>
    <s v="First Class"/>
    <s v="NF-18385"/>
    <s v="Natalie Fritzler"/>
    <x v="0"/>
    <s v="United States"/>
    <x v="46"/>
    <x v="24"/>
    <n v="43055"/>
    <x v="3"/>
    <s v="TEC-MA-10000418"/>
    <x v="2"/>
    <x v="15"/>
    <s v="Cubify CubeX 3D Printer Double Head Print"/>
    <n v="1799.9940000000001"/>
    <n v="2"/>
    <n v="0.7"/>
    <n v="-2639.9912000000004"/>
    <n v="-1.4666666666666668"/>
  </r>
  <r>
    <n v="3153"/>
    <s v="CA-2012-147830"/>
    <x v="1"/>
    <x v="83"/>
    <d v="2012-12-18T00:00:00"/>
    <s v="First Class"/>
    <s v="NF-18385"/>
    <s v="Natalie Fritzler"/>
    <x v="0"/>
    <s v="United States"/>
    <x v="46"/>
    <x v="24"/>
    <n v="43055"/>
    <x v="3"/>
    <s v="TEC-PH-10004908"/>
    <x v="2"/>
    <x v="7"/>
    <s v="Panasonic KX TS3282W Corded phone"/>
    <n v="101.98799999999999"/>
    <n v="2"/>
    <n v="0.4"/>
    <n v="-16.998000000000019"/>
    <n v="-0.16666666666666688"/>
  </r>
  <r>
    <n v="3154"/>
    <s v="CA-2012-147830"/>
    <x v="1"/>
    <x v="83"/>
    <d v="2012-12-18T00:00:00"/>
    <s v="First Class"/>
    <s v="NF-18385"/>
    <s v="Natalie Fritzler"/>
    <x v="0"/>
    <s v="United States"/>
    <x v="46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n v="0.26250000000000007"/>
  </r>
  <r>
    <n v="3155"/>
    <s v="CA-2014-150497"/>
    <x v="3"/>
    <x v="228"/>
    <d v="2014-07-25T00:00:00"/>
    <s v="Standard Class"/>
    <s v="SM-20950"/>
    <s v="Suzanne McNair"/>
    <x v="1"/>
    <s v="United States"/>
    <x v="349"/>
    <x v="11"/>
    <n v="55369"/>
    <x v="2"/>
    <s v="OFF-BI-10004600"/>
    <x v="1"/>
    <x v="8"/>
    <s v="Ibico Ibimaster 300 Manual Binding System"/>
    <n v="735.98"/>
    <n v="2"/>
    <n v="0"/>
    <n v="331.19099999999997"/>
    <n v="0.44999999999999996"/>
  </r>
  <r>
    <n v="3156"/>
    <s v="CA-2011-128986"/>
    <x v="2"/>
    <x v="93"/>
    <d v="2011-08-05T00:00:00"/>
    <s v="Second Class"/>
    <s v="GH-14410"/>
    <s v="Gary Hansen"/>
    <x v="2"/>
    <s v="United States"/>
    <x v="220"/>
    <x v="16"/>
    <n v="85301"/>
    <x v="1"/>
    <s v="OFF-PA-10001289"/>
    <x v="1"/>
    <x v="10"/>
    <s v="White Computer Printout Paper by Universal"/>
    <n v="93.024000000000001"/>
    <n v="3"/>
    <n v="0.2"/>
    <n v="33.721199999999996"/>
    <n v="0.36249999999999993"/>
  </r>
  <r>
    <n v="3157"/>
    <s v="CA-2012-139584"/>
    <x v="1"/>
    <x v="252"/>
    <d v="2012-08-28T00:00:00"/>
    <s v="Standard Class"/>
    <s v="EM-13810"/>
    <s v="Eleni McCrary"/>
    <x v="1"/>
    <s v="United States"/>
    <x v="20"/>
    <x v="15"/>
    <n v="10009"/>
    <x v="3"/>
    <s v="FUR-TA-10001539"/>
    <x v="0"/>
    <x v="3"/>
    <s v="Chromcraft Rectangular Conference Tables"/>
    <n v="284.36399999999998"/>
    <n v="2"/>
    <n v="0.4"/>
    <n v="-75.830400000000054"/>
    <n v="-0.26666666666666689"/>
  </r>
  <r>
    <n v="3158"/>
    <s v="CA-2012-139584"/>
    <x v="1"/>
    <x v="252"/>
    <d v="2012-08-28T00:00:00"/>
    <s v="Standard Class"/>
    <s v="EM-13810"/>
    <s v="Eleni McCrary"/>
    <x v="1"/>
    <s v="United States"/>
    <x v="20"/>
    <x v="15"/>
    <n v="10009"/>
    <x v="3"/>
    <s v="TEC-AC-10001266"/>
    <x v="2"/>
    <x v="11"/>
    <s v="Memorex Micro Travel Drive 8 GB"/>
    <n v="26"/>
    <n v="2"/>
    <n v="0"/>
    <n v="11.7"/>
    <n v="0.44999999999999996"/>
  </r>
  <r>
    <n v="3159"/>
    <s v="US-2013-162677"/>
    <x v="0"/>
    <x v="253"/>
    <d v="2013-03-28T00:00:00"/>
    <s v="First Class"/>
    <s v="DB-13210"/>
    <s v="Dean Braden"/>
    <x v="0"/>
    <s v="United States"/>
    <x v="108"/>
    <x v="3"/>
    <n v="28540"/>
    <x v="0"/>
    <s v="OFF-ST-10001291"/>
    <x v="1"/>
    <x v="4"/>
    <s v="Tenex Personal Self-Stacking Standard File Box, Black/Gray"/>
    <n v="67.64"/>
    <n v="5"/>
    <n v="0.2"/>
    <n v="5.9184999999999981"/>
    <n v="8.7499999999999967E-2"/>
  </r>
  <r>
    <n v="3160"/>
    <s v="US-2013-162677"/>
    <x v="0"/>
    <x v="253"/>
    <d v="2013-03-28T00:00:00"/>
    <s v="First Class"/>
    <s v="DB-13210"/>
    <s v="Dean Braden"/>
    <x v="0"/>
    <s v="United States"/>
    <x v="108"/>
    <x v="3"/>
    <n v="28540"/>
    <x v="0"/>
    <s v="TEC-AC-10001314"/>
    <x v="2"/>
    <x v="11"/>
    <s v="Case Logic 2.4GHz Wireless Keyboard"/>
    <n v="119.97600000000001"/>
    <n v="3"/>
    <n v="0.2"/>
    <n v="-17.996400000000019"/>
    <n v="-0.15000000000000013"/>
  </r>
  <r>
    <n v="3161"/>
    <s v="US-2011-150924"/>
    <x v="2"/>
    <x v="171"/>
    <d v="2011-09-16T00:00:00"/>
    <s v="Second Class"/>
    <s v="PT-19090"/>
    <s v="Pete Takahito"/>
    <x v="0"/>
    <s v="United States"/>
    <x v="12"/>
    <x v="5"/>
    <n v="77070"/>
    <x v="2"/>
    <s v="OFF-BI-10004040"/>
    <x v="1"/>
    <x v="8"/>
    <s v="Wilson Jones Impact Binders"/>
    <n v="5.1799999999999988"/>
    <n v="5"/>
    <n v="0.8"/>
    <n v="-8.0289999999999999"/>
    <n v="-1.5500000000000003"/>
  </r>
  <r>
    <n v="3162"/>
    <s v="CA-2011-153969"/>
    <x v="2"/>
    <x v="158"/>
    <d v="2011-09-25T00:00:00"/>
    <s v="Standard Class"/>
    <s v="HF-14995"/>
    <s v="Herbert Flentye"/>
    <x v="0"/>
    <s v="United States"/>
    <x v="8"/>
    <x v="1"/>
    <n v="94109"/>
    <x v="1"/>
    <s v="OFF-EN-10001539"/>
    <x v="1"/>
    <x v="12"/>
    <s v="Staples"/>
    <n v="15.56"/>
    <n v="2"/>
    <n v="0"/>
    <n v="7.3132000000000001"/>
    <n v="0.47"/>
  </r>
  <r>
    <n v="3163"/>
    <s v="CA-2011-153969"/>
    <x v="2"/>
    <x v="158"/>
    <d v="2011-09-25T00:00:00"/>
    <s v="Standard Class"/>
    <s v="HF-14995"/>
    <s v="Herbert Flentye"/>
    <x v="0"/>
    <s v="United States"/>
    <x v="8"/>
    <x v="1"/>
    <n v="94109"/>
    <x v="1"/>
    <s v="OFF-EN-10004483"/>
    <x v="1"/>
    <x v="12"/>
    <s v="#10 White Business Envelopes,4 1/8 x 9 1/2"/>
    <n v="78.349999999999994"/>
    <n v="5"/>
    <n v="0"/>
    <n v="36.824499999999993"/>
    <n v="0.47"/>
  </r>
  <r>
    <n v="3164"/>
    <s v="CA-2011-153969"/>
    <x v="2"/>
    <x v="158"/>
    <d v="2011-09-25T00:00:00"/>
    <s v="Standard Class"/>
    <s v="HF-14995"/>
    <s v="Herbert Flentye"/>
    <x v="0"/>
    <s v="United States"/>
    <x v="8"/>
    <x v="1"/>
    <n v="94109"/>
    <x v="1"/>
    <s v="OFF-AR-10001615"/>
    <x v="1"/>
    <x v="6"/>
    <s v="Newell 34"/>
    <n v="59.519999999999996"/>
    <n v="3"/>
    <n v="0"/>
    <n v="15.475200000000001"/>
    <n v="0.26"/>
  </r>
  <r>
    <n v="3165"/>
    <s v="CA-2011-153969"/>
    <x v="2"/>
    <x v="158"/>
    <d v="2011-09-25T00:00:00"/>
    <s v="Standard Class"/>
    <s v="HF-14995"/>
    <s v="Herbert Flentye"/>
    <x v="0"/>
    <s v="United States"/>
    <x v="8"/>
    <x v="1"/>
    <n v="94109"/>
    <x v="1"/>
    <s v="OFF-PA-10000327"/>
    <x v="1"/>
    <x v="10"/>
    <s v="Xerox 1971"/>
    <n v="38.520000000000003"/>
    <n v="9"/>
    <n v="0"/>
    <n v="17.333999999999996"/>
    <n v="0.44999999999999984"/>
  </r>
  <r>
    <n v="3166"/>
    <s v="CA-2011-153969"/>
    <x v="2"/>
    <x v="158"/>
    <d v="2011-09-25T00:00:00"/>
    <s v="Standard Class"/>
    <s v="HF-14995"/>
    <s v="Herbert Flentye"/>
    <x v="0"/>
    <s v="United States"/>
    <x v="8"/>
    <x v="1"/>
    <n v="94109"/>
    <x v="1"/>
    <s v="TEC-PH-10001299"/>
    <x v="2"/>
    <x v="7"/>
    <s v="Polycom CX300 Desktop Phone USB VoIP phone"/>
    <n v="239.98400000000004"/>
    <n v="2"/>
    <n v="0.2"/>
    <n v="23.998400000000004"/>
    <n v="0.1"/>
  </r>
  <r>
    <n v="3167"/>
    <s v="CA-2011-153969"/>
    <x v="2"/>
    <x v="158"/>
    <d v="2011-09-25T00:00:00"/>
    <s v="Standard Class"/>
    <s v="HF-14995"/>
    <s v="Herbert Flentye"/>
    <x v="0"/>
    <s v="United States"/>
    <x v="8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n v="0.49"/>
  </r>
  <r>
    <n v="3168"/>
    <s v="CA-2013-146682"/>
    <x v="0"/>
    <x v="517"/>
    <d v="2013-11-01T00:00:00"/>
    <s v="First Class"/>
    <s v="KW-16435"/>
    <s v="Katrina Willman"/>
    <x v="0"/>
    <s v="United States"/>
    <x v="190"/>
    <x v="12"/>
    <n v="48911"/>
    <x v="2"/>
    <s v="FUR-FU-10002671"/>
    <x v="0"/>
    <x v="5"/>
    <s v="Electrix 20W Halogen Replacement Bulb for Zoom-In Desk Lamp"/>
    <n v="67"/>
    <n v="5"/>
    <n v="0"/>
    <n v="32.159999999999997"/>
    <n v="0.47999999999999993"/>
  </r>
  <r>
    <n v="3169"/>
    <s v="CA-2013-138695"/>
    <x v="0"/>
    <x v="316"/>
    <d v="2013-06-04T00:00:00"/>
    <s v="Standard Class"/>
    <s v="KC-16675"/>
    <s v="Kimberly Carter"/>
    <x v="1"/>
    <s v="United States"/>
    <x v="315"/>
    <x v="2"/>
    <n v="32303"/>
    <x v="0"/>
    <s v="FUR-CH-10003833"/>
    <x v="0"/>
    <x v="1"/>
    <s v="Novimex Fabric Task Chair"/>
    <n v="390.27199999999999"/>
    <n v="8"/>
    <n v="0.2"/>
    <n v="-24.39200000000001"/>
    <n v="-6.2500000000000028E-2"/>
  </r>
  <r>
    <n v="3170"/>
    <s v="CA-2013-138695"/>
    <x v="0"/>
    <x v="316"/>
    <d v="2013-06-04T00:00:00"/>
    <s v="Standard Class"/>
    <s v="KC-16675"/>
    <s v="Kimberly Carter"/>
    <x v="1"/>
    <s v="United States"/>
    <x v="315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n v="0.31249999999999989"/>
  </r>
  <r>
    <n v="3171"/>
    <s v="CA-2014-107461"/>
    <x v="3"/>
    <x v="202"/>
    <d v="2014-12-27T00:00:00"/>
    <s v="Second Class"/>
    <s v="PK-19075"/>
    <s v="Pete Kriz"/>
    <x v="0"/>
    <s v="United States"/>
    <x v="29"/>
    <x v="20"/>
    <n v="29203"/>
    <x v="0"/>
    <s v="OFF-BI-10002003"/>
    <x v="1"/>
    <x v="8"/>
    <s v="Ibico Presentation Index for Binding Systems"/>
    <n v="23.88"/>
    <n v="6"/>
    <n v="0"/>
    <n v="11.223600000000001"/>
    <n v="0.47000000000000008"/>
  </r>
  <r>
    <n v="3172"/>
    <s v="US-2013-133879"/>
    <x v="0"/>
    <x v="844"/>
    <d v="2013-03-29T00:00:00"/>
    <s v="Standard Class"/>
    <s v="KT-16465"/>
    <s v="Kean Takahito"/>
    <x v="0"/>
    <s v="United States"/>
    <x v="22"/>
    <x v="10"/>
    <n v="60623"/>
    <x v="2"/>
    <s v="OFF-BI-10004465"/>
    <x v="1"/>
    <x v="8"/>
    <s v="Avery Durable Slant Ring Binders"/>
    <n v="3.1679999999999993"/>
    <n v="2"/>
    <n v="0.8"/>
    <n v="-4.7520000000000007"/>
    <n v="-1.5000000000000007"/>
  </r>
  <r>
    <n v="3173"/>
    <s v="US-2013-133879"/>
    <x v="0"/>
    <x v="844"/>
    <d v="2013-03-29T00:00:00"/>
    <s v="Standard Class"/>
    <s v="KT-16465"/>
    <s v="Kean Takahito"/>
    <x v="0"/>
    <s v="United States"/>
    <x v="22"/>
    <x v="10"/>
    <n v="60623"/>
    <x v="2"/>
    <s v="FUR-CH-10000665"/>
    <x v="0"/>
    <x v="1"/>
    <s v="Global Airflow Leather Mesh Back Chair, Black"/>
    <n v="528.42999999999995"/>
    <n v="5"/>
    <n v="0.3"/>
    <n v="0"/>
    <n v="0"/>
  </r>
  <r>
    <n v="3174"/>
    <s v="US-2013-133879"/>
    <x v="0"/>
    <x v="844"/>
    <d v="2013-03-29T00:00:00"/>
    <s v="Standard Class"/>
    <s v="KT-16465"/>
    <s v="Kean Takahito"/>
    <x v="0"/>
    <s v="United States"/>
    <x v="22"/>
    <x v="10"/>
    <n v="60623"/>
    <x v="2"/>
    <s v="OFF-AR-10004956"/>
    <x v="1"/>
    <x v="6"/>
    <s v="Newell 33"/>
    <n v="13.392000000000001"/>
    <n v="3"/>
    <n v="0.2"/>
    <n v="1.5065999999999975"/>
    <n v="0.11249999999999981"/>
  </r>
  <r>
    <n v="3175"/>
    <s v="CA-2014-157483"/>
    <x v="3"/>
    <x v="343"/>
    <d v="2014-11-19T00:00:00"/>
    <s v="Standard Class"/>
    <s v="EP-13915"/>
    <s v="Emily Phan"/>
    <x v="0"/>
    <s v="United States"/>
    <x v="66"/>
    <x v="12"/>
    <n v="48227"/>
    <x v="2"/>
    <s v="OFF-AR-10004260"/>
    <x v="1"/>
    <x v="6"/>
    <s v="Boston 1799 Powerhouse Electric Pencil Sharpener"/>
    <n v="181.86"/>
    <n v="7"/>
    <n v="0"/>
    <n v="50.9208"/>
    <n v="0.27999999999999997"/>
  </r>
  <r>
    <n v="3176"/>
    <s v="US-2014-132059"/>
    <x v="3"/>
    <x v="397"/>
    <d v="2014-09-30T00:00:00"/>
    <s v="Standard Class"/>
    <s v="AP-10915"/>
    <s v="Arthur Prichep"/>
    <x v="0"/>
    <s v="United States"/>
    <x v="299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n v="-1.3333333333333333"/>
  </r>
  <r>
    <n v="3177"/>
    <s v="US-2014-132059"/>
    <x v="3"/>
    <x v="397"/>
    <d v="2014-09-30T00:00:00"/>
    <s v="Standard Class"/>
    <s v="AP-10915"/>
    <s v="Arthur Prichep"/>
    <x v="0"/>
    <s v="United States"/>
    <x v="299"/>
    <x v="22"/>
    <n v="80525"/>
    <x v="1"/>
    <s v="TEC-AC-10003280"/>
    <x v="2"/>
    <x v="11"/>
    <s v="Belkin F8E887 USB Wired Ergonomic Keyboard"/>
    <n v="47.984000000000002"/>
    <n v="2"/>
    <n v="0.2"/>
    <n v="0.59979999999999656"/>
    <n v="1.2499999999999928E-2"/>
  </r>
  <r>
    <n v="3178"/>
    <s v="CA-2014-122280"/>
    <x v="3"/>
    <x v="18"/>
    <d v="2014-09-11T00:00:00"/>
    <s v="Same Day"/>
    <s v="SH-20395"/>
    <s v="Shahid Hopkins"/>
    <x v="0"/>
    <s v="United States"/>
    <x v="20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n v="0.48000000000000004"/>
  </r>
  <r>
    <n v="3179"/>
    <s v="CA-2014-105235"/>
    <x v="3"/>
    <x v="256"/>
    <d v="2014-12-12T00:00:00"/>
    <s v="Standard Class"/>
    <s v="SM-20950"/>
    <s v="Suzanne McNair"/>
    <x v="1"/>
    <s v="United States"/>
    <x v="20"/>
    <x v="15"/>
    <n v="10011"/>
    <x v="3"/>
    <s v="FUR-FU-10001487"/>
    <x v="0"/>
    <x v="5"/>
    <s v="Eldon Expressions Wood and Plastic Desk Accessories, Cherry Wood"/>
    <n v="20.94"/>
    <n v="3"/>
    <n v="0"/>
    <n v="6.0725999999999987"/>
    <n v="0.28999999999999992"/>
  </r>
  <r>
    <n v="3180"/>
    <s v="CA-2014-105235"/>
    <x v="3"/>
    <x v="256"/>
    <d v="2014-12-12T00:00:00"/>
    <s v="Standard Class"/>
    <s v="SM-20950"/>
    <s v="Suzanne McNair"/>
    <x v="1"/>
    <s v="United States"/>
    <x v="20"/>
    <x v="15"/>
    <n v="10011"/>
    <x v="3"/>
    <s v="FUR-FU-10000521"/>
    <x v="0"/>
    <x v="5"/>
    <s v="Seth Thomas 14&quot; Putty-Colored Wall Clock"/>
    <n v="58.68"/>
    <n v="2"/>
    <n v="0"/>
    <n v="18.190799999999996"/>
    <n v="0.30999999999999994"/>
  </r>
  <r>
    <n v="3181"/>
    <s v="CA-2014-105235"/>
    <x v="3"/>
    <x v="256"/>
    <d v="2014-12-12T00:00:00"/>
    <s v="Standard Class"/>
    <s v="SM-20950"/>
    <s v="Suzanne McNair"/>
    <x v="1"/>
    <s v="United States"/>
    <x v="20"/>
    <x v="15"/>
    <n v="10011"/>
    <x v="3"/>
    <s v="OFF-AP-10001271"/>
    <x v="1"/>
    <x v="9"/>
    <s v="Eureka The Boss Cordless Rechargeable Stick Vac"/>
    <n v="254.89999999999998"/>
    <n v="5"/>
    <n v="0"/>
    <n v="68.823000000000008"/>
    <n v="0.27000000000000007"/>
  </r>
  <r>
    <n v="3182"/>
    <s v="CA-2014-152912"/>
    <x v="3"/>
    <x v="45"/>
    <d v="2014-11-13T00:00:00"/>
    <s v="Second Class"/>
    <s v="BM-11650"/>
    <s v="Brian Moss"/>
    <x v="1"/>
    <s v="United States"/>
    <x v="29"/>
    <x v="39"/>
    <n v="21044"/>
    <x v="3"/>
    <s v="OFF-BI-10004728"/>
    <x v="1"/>
    <x v="8"/>
    <s v="Wilson Jones Turn Tabs Binder Tool for Ring Binders"/>
    <n v="9.64"/>
    <n v="2"/>
    <n v="0"/>
    <n v="4.4344000000000001"/>
    <n v="0.45999999999999996"/>
  </r>
  <r>
    <n v="3183"/>
    <s v="CA-2014-152912"/>
    <x v="3"/>
    <x v="45"/>
    <d v="2014-11-13T00:00:00"/>
    <s v="Second Class"/>
    <s v="BM-11650"/>
    <s v="Brian Moss"/>
    <x v="1"/>
    <s v="United States"/>
    <x v="29"/>
    <x v="39"/>
    <n v="21044"/>
    <x v="3"/>
    <s v="TEC-AC-10004666"/>
    <x v="2"/>
    <x v="11"/>
    <s v="Maxell iVDR EX 500GB Cartridge"/>
    <n v="826.62000000000012"/>
    <n v="3"/>
    <n v="0"/>
    <n v="355.4466000000001"/>
    <n v="0.43000000000000005"/>
  </r>
  <r>
    <n v="3184"/>
    <s v="CA-2014-152912"/>
    <x v="3"/>
    <x v="45"/>
    <d v="2014-11-13T00:00:00"/>
    <s v="Second Class"/>
    <s v="BM-11650"/>
    <s v="Brian Moss"/>
    <x v="1"/>
    <s v="United States"/>
    <x v="29"/>
    <x v="39"/>
    <n v="21044"/>
    <x v="3"/>
    <s v="OFF-ST-10003208"/>
    <x v="1"/>
    <x v="4"/>
    <s v="Adjustable Depth Letter/Legal Cart"/>
    <n v="1633.14"/>
    <n v="9"/>
    <n v="0"/>
    <n v="473.61059999999975"/>
    <n v="0.28999999999999981"/>
  </r>
  <r>
    <n v="3185"/>
    <s v="CA-2014-152912"/>
    <x v="3"/>
    <x v="45"/>
    <d v="2014-11-13T00:00:00"/>
    <s v="Second Class"/>
    <s v="BM-11650"/>
    <s v="Brian Moss"/>
    <x v="1"/>
    <s v="United States"/>
    <x v="29"/>
    <x v="39"/>
    <n v="21044"/>
    <x v="3"/>
    <s v="OFF-ST-10003208"/>
    <x v="1"/>
    <x v="4"/>
    <s v="Adjustable Depth Letter/Legal Cart"/>
    <n v="544.38"/>
    <n v="3"/>
    <n v="0"/>
    <n v="157.87019999999993"/>
    <n v="0.28999999999999987"/>
  </r>
  <r>
    <n v="3186"/>
    <s v="CA-2011-123498"/>
    <x v="2"/>
    <x v="845"/>
    <d v="2011-11-09T00:00:00"/>
    <s v="First Class"/>
    <s v="TC-20980"/>
    <s v="Tamara Chand"/>
    <x v="1"/>
    <s v="United States"/>
    <x v="12"/>
    <x v="5"/>
    <n v="77041"/>
    <x v="2"/>
    <s v="OFF-BI-10000632"/>
    <x v="1"/>
    <x v="8"/>
    <s v="Satellite Sectional Post Binders"/>
    <n v="26.045999999999992"/>
    <n v="3"/>
    <n v="0.8"/>
    <n v="-44.278199999999998"/>
    <n v="-1.7000000000000004"/>
  </r>
  <r>
    <n v="3187"/>
    <s v="CA-2011-123498"/>
    <x v="2"/>
    <x v="845"/>
    <d v="2011-11-09T00:00:00"/>
    <s v="First Class"/>
    <s v="TC-20980"/>
    <s v="Tamara Chand"/>
    <x v="1"/>
    <s v="United States"/>
    <x v="12"/>
    <x v="5"/>
    <n v="77041"/>
    <x v="2"/>
    <s v="OFF-EN-10004773"/>
    <x v="1"/>
    <x v="12"/>
    <s v="Staples"/>
    <n v="74.352000000000004"/>
    <n v="3"/>
    <n v="0.2"/>
    <n v="26.952599999999997"/>
    <n v="0.36249999999999993"/>
  </r>
  <r>
    <n v="3188"/>
    <s v="CA-2014-159352"/>
    <x v="3"/>
    <x v="846"/>
    <d v="2014-03-18T00:00:00"/>
    <s v="Standard Class"/>
    <s v="KB-16585"/>
    <s v="Ken Black"/>
    <x v="1"/>
    <s v="United States"/>
    <x v="90"/>
    <x v="31"/>
    <n v="1852"/>
    <x v="3"/>
    <s v="TEC-PH-10004700"/>
    <x v="2"/>
    <x v="7"/>
    <s v="PowerGen Dual USB Car Charger"/>
    <n v="69.930000000000007"/>
    <n v="7"/>
    <n v="0"/>
    <n v="32.1678"/>
    <n v="0.45999999999999996"/>
  </r>
  <r>
    <n v="3189"/>
    <s v="US-2014-146416"/>
    <x v="3"/>
    <x v="179"/>
    <d v="2014-10-23T00:00:00"/>
    <s v="Second Class"/>
    <s v="JE-16165"/>
    <s v="Justin Ellison"/>
    <x v="1"/>
    <s v="United States"/>
    <x v="350"/>
    <x v="1"/>
    <n v="95695"/>
    <x v="1"/>
    <s v="OFF-LA-10003714"/>
    <x v="1"/>
    <x v="2"/>
    <s v="Avery 510"/>
    <n v="3.75"/>
    <n v="1"/>
    <n v="0"/>
    <n v="1.7999999999999998"/>
    <n v="0.47999999999999993"/>
  </r>
  <r>
    <n v="3190"/>
    <s v="US-2014-146416"/>
    <x v="3"/>
    <x v="179"/>
    <d v="2014-10-23T00:00:00"/>
    <s v="Second Class"/>
    <s v="JE-16165"/>
    <s v="Justin Ellison"/>
    <x v="1"/>
    <s v="United States"/>
    <x v="350"/>
    <x v="1"/>
    <n v="95695"/>
    <x v="1"/>
    <s v="OFF-BI-10001787"/>
    <x v="1"/>
    <x v="8"/>
    <s v="Wilson Jones Four-Pocket Poly Binders"/>
    <n v="20.928000000000001"/>
    <n v="4"/>
    <n v="0.2"/>
    <n v="7.5864000000000003"/>
    <n v="0.36249999999999999"/>
  </r>
  <r>
    <n v="3191"/>
    <s v="US-2012-163783"/>
    <x v="1"/>
    <x v="17"/>
    <d v="2013-01-01T00:00:00"/>
    <s v="Standard Class"/>
    <s v="DR-12940"/>
    <s v="Daniel Raglin"/>
    <x v="2"/>
    <s v="United States"/>
    <x v="22"/>
    <x v="10"/>
    <n v="60610"/>
    <x v="2"/>
    <s v="OFF-ST-10002957"/>
    <x v="1"/>
    <x v="4"/>
    <s v="Sterilite Show Offs Storage Containers"/>
    <n v="12.672000000000001"/>
    <n v="3"/>
    <n v="0.2"/>
    <n v="-3.1680000000000001"/>
    <n v="-0.25"/>
  </r>
  <r>
    <n v="3192"/>
    <s v="CA-2014-123981"/>
    <x v="3"/>
    <x v="280"/>
    <d v="2014-10-09T00:00:00"/>
    <s v="Standard Class"/>
    <s v="RW-19630"/>
    <s v="Rob Williams"/>
    <x v="1"/>
    <s v="United States"/>
    <x v="20"/>
    <x v="15"/>
    <n v="10035"/>
    <x v="3"/>
    <s v="TEC-PH-10002115"/>
    <x v="2"/>
    <x v="7"/>
    <s v="Plantronics 81402"/>
    <n v="65.989999999999995"/>
    <n v="1"/>
    <n v="0"/>
    <n v="17.157400000000003"/>
    <n v="0.26000000000000006"/>
  </r>
  <r>
    <n v="3193"/>
    <s v="CA-2014-158953"/>
    <x v="3"/>
    <x v="400"/>
    <d v="2014-06-09T00:00:00"/>
    <s v="Standard Class"/>
    <s v="ML-18040"/>
    <s v="Michelle Lonsdale"/>
    <x v="1"/>
    <s v="United States"/>
    <x v="351"/>
    <x v="5"/>
    <n v="77489"/>
    <x v="2"/>
    <s v="OFF-BI-10002557"/>
    <x v="1"/>
    <x v="8"/>
    <s v="Presstex Flexible Ring Binders"/>
    <n v="6.3699999999999983"/>
    <n v="7"/>
    <n v="0.8"/>
    <n v="-9.5550000000000015"/>
    <n v="-1.5000000000000007"/>
  </r>
  <r>
    <n v="3194"/>
    <s v="CA-2011-165428"/>
    <x v="2"/>
    <x v="416"/>
    <d v="2011-09-04T00:00:00"/>
    <s v="First Class"/>
    <s v="JL-15130"/>
    <s v="Jack Lebron"/>
    <x v="0"/>
    <s v="United States"/>
    <x v="12"/>
    <x v="5"/>
    <n v="77036"/>
    <x v="2"/>
    <s v="OFF-BI-10002949"/>
    <x v="1"/>
    <x v="8"/>
    <s v="Prestige Round Ring Binders"/>
    <n v="3.6479999999999992"/>
    <n v="3"/>
    <n v="0.8"/>
    <n v="-6.0192000000000032"/>
    <n v="-1.6500000000000012"/>
  </r>
  <r>
    <n v="3195"/>
    <s v="CA-2011-165428"/>
    <x v="2"/>
    <x v="416"/>
    <d v="2011-09-04T00:00:00"/>
    <s v="First Class"/>
    <s v="JL-15130"/>
    <s v="Jack Lebron"/>
    <x v="0"/>
    <s v="United States"/>
    <x v="12"/>
    <x v="5"/>
    <n v="77036"/>
    <x v="2"/>
    <s v="OFF-PA-10004100"/>
    <x v="1"/>
    <x v="10"/>
    <s v="Xerox 216"/>
    <n v="31.104000000000006"/>
    <n v="6"/>
    <n v="0.2"/>
    <n v="10.8864"/>
    <n v="0.34999999999999992"/>
  </r>
  <r>
    <n v="3196"/>
    <s v="CA-2013-169026"/>
    <x v="0"/>
    <x v="590"/>
    <d v="2013-08-14T00:00:00"/>
    <s v="Standard Class"/>
    <s v="CM-12655"/>
    <s v="Corinna Mitchell"/>
    <x v="2"/>
    <s v="United States"/>
    <x v="25"/>
    <x v="35"/>
    <n v="39212"/>
    <x v="0"/>
    <s v="OFF-FA-10001883"/>
    <x v="1"/>
    <x v="13"/>
    <s v="Alliance Super-Size Bands, Assorted Sizes"/>
    <n v="23.34"/>
    <n v="3"/>
    <n v="0"/>
    <n v="0.23339999999999961"/>
    <n v="9.9999999999999829E-3"/>
  </r>
  <r>
    <n v="3197"/>
    <s v="CA-2014-109750"/>
    <x v="3"/>
    <x v="847"/>
    <d v="2014-07-29T00:00:00"/>
    <s v="Standard Class"/>
    <s v="FH-14365"/>
    <s v="Fred Hopkins"/>
    <x v="1"/>
    <s v="United States"/>
    <x v="20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n v="0.47"/>
  </r>
  <r>
    <n v="3198"/>
    <s v="CA-2012-149384"/>
    <x v="1"/>
    <x v="848"/>
    <d v="2012-07-10T00:00:00"/>
    <s v="Same Day"/>
    <s v="EH-13945"/>
    <s v="Eric Hoffmann"/>
    <x v="0"/>
    <s v="United States"/>
    <x v="228"/>
    <x v="16"/>
    <n v="85281"/>
    <x v="1"/>
    <s v="OFF-BI-10003196"/>
    <x v="1"/>
    <x v="8"/>
    <s v="Accohide Poly Flexible Ring Binders"/>
    <n v="3.366000000000001"/>
    <n v="3"/>
    <n v="0.7"/>
    <n v="-2.2439999999999989"/>
    <n v="-0.66666666666666619"/>
  </r>
  <r>
    <n v="3199"/>
    <s v="CA-2011-131527"/>
    <x v="2"/>
    <x v="588"/>
    <d v="2011-12-07T00:00:00"/>
    <s v="Standard Class"/>
    <s v="TB-21280"/>
    <s v="Toby Braunhardt"/>
    <x v="0"/>
    <s v="United States"/>
    <x v="108"/>
    <x v="3"/>
    <n v="28540"/>
    <x v="0"/>
    <s v="TEC-PH-10001644"/>
    <x v="2"/>
    <x v="7"/>
    <s v="BlueLounge Milo Smartphone Stand, White/Metallic"/>
    <n v="95.968000000000004"/>
    <n v="4"/>
    <n v="0.2"/>
    <n v="9.5968000000000053"/>
    <n v="0.10000000000000005"/>
  </r>
  <r>
    <n v="3200"/>
    <s v="CA-2014-164000"/>
    <x v="3"/>
    <x v="404"/>
    <d v="2014-12-23T00:00:00"/>
    <s v="Standard Class"/>
    <s v="AH-10030"/>
    <s v="Aaron Hawkins"/>
    <x v="1"/>
    <s v="United States"/>
    <x v="10"/>
    <x v="9"/>
    <n v="19134"/>
    <x v="3"/>
    <s v="OFF-AR-10003183"/>
    <x v="1"/>
    <x v="6"/>
    <s v="Avery Fluorescent Highlighter Four-Color Set"/>
    <n v="18.704000000000001"/>
    <n v="7"/>
    <n v="0.2"/>
    <n v="2.3379999999999983"/>
    <n v="0.1249999999999999"/>
  </r>
  <r>
    <n v="3201"/>
    <s v="CA-2011-164224"/>
    <x v="2"/>
    <x v="598"/>
    <d v="2011-05-20T00:00:00"/>
    <s v="Second Class"/>
    <s v="TT-21070"/>
    <s v="Ted Trevino"/>
    <x v="0"/>
    <s v="United States"/>
    <x v="59"/>
    <x v="24"/>
    <n v="44312"/>
    <x v="3"/>
    <s v="FUR-FU-10000308"/>
    <x v="0"/>
    <x v="5"/>
    <s v="Deflect-o Glass Clear Studded Chair Mats"/>
    <n v="149.232"/>
    <n v="3"/>
    <n v="0.2"/>
    <n v="3.7308000000000021"/>
    <n v="2.5000000000000015E-2"/>
  </r>
  <r>
    <n v="3202"/>
    <s v="CA-2011-164224"/>
    <x v="2"/>
    <x v="598"/>
    <d v="2011-05-20T00:00:00"/>
    <s v="Second Class"/>
    <s v="TT-21070"/>
    <s v="Ted Trevino"/>
    <x v="0"/>
    <s v="United States"/>
    <x v="59"/>
    <x v="24"/>
    <n v="44312"/>
    <x v="3"/>
    <s v="OFF-PA-10001526"/>
    <x v="1"/>
    <x v="10"/>
    <s v="Xerox 1949"/>
    <n v="15.936000000000002"/>
    <n v="4"/>
    <n v="0.2"/>
    <n v="5.7768000000000015"/>
    <n v="0.36250000000000004"/>
  </r>
  <r>
    <n v="3203"/>
    <s v="CA-2011-158372"/>
    <x v="2"/>
    <x v="849"/>
    <d v="2011-11-16T00:00:00"/>
    <s v="Standard Class"/>
    <s v="RD-19900"/>
    <s v="Ruben Dartt"/>
    <x v="0"/>
    <s v="United States"/>
    <x v="70"/>
    <x v="1"/>
    <n v="92037"/>
    <x v="1"/>
    <s v="TEC-PH-10002103"/>
    <x v="2"/>
    <x v="7"/>
    <s v="Jabra SPEAK 410"/>
    <n v="601.53599999999994"/>
    <n v="8"/>
    <n v="0.2"/>
    <n v="60.153600000000012"/>
    <n v="0.10000000000000003"/>
  </r>
  <r>
    <n v="3204"/>
    <s v="CA-2011-158372"/>
    <x v="2"/>
    <x v="849"/>
    <d v="2011-11-16T00:00:00"/>
    <s v="Standard Class"/>
    <s v="RD-19900"/>
    <s v="Ruben Dartt"/>
    <x v="0"/>
    <s v="United States"/>
    <x v="70"/>
    <x v="1"/>
    <n v="92037"/>
    <x v="1"/>
    <s v="TEC-AC-10004209"/>
    <x v="2"/>
    <x v="11"/>
    <s v="Memorex Froggy Flash Drive 4 GB"/>
    <n v="10.99"/>
    <n v="1"/>
    <n v="0"/>
    <n v="4.2861000000000002"/>
    <n v="0.39"/>
  </r>
  <r>
    <n v="3205"/>
    <s v="CA-2011-158372"/>
    <x v="2"/>
    <x v="849"/>
    <d v="2011-11-16T00:00:00"/>
    <s v="Standard Class"/>
    <s v="RD-19900"/>
    <s v="Ruben Dartt"/>
    <x v="0"/>
    <s v="United States"/>
    <x v="70"/>
    <x v="1"/>
    <n v="92037"/>
    <x v="1"/>
    <s v="FUR-FU-10000397"/>
    <x v="0"/>
    <x v="5"/>
    <s v="Luxo Economy Swing Arm Lamp"/>
    <n v="39.880000000000003"/>
    <n v="2"/>
    <n v="0"/>
    <n v="11.166400000000003"/>
    <n v="0.28000000000000008"/>
  </r>
  <r>
    <n v="3206"/>
    <s v="CA-2011-158372"/>
    <x v="2"/>
    <x v="849"/>
    <d v="2011-11-16T00:00:00"/>
    <s v="Standard Class"/>
    <s v="RD-19900"/>
    <s v="Ruben Dartt"/>
    <x v="0"/>
    <s v="United States"/>
    <x v="70"/>
    <x v="1"/>
    <n v="92037"/>
    <x v="1"/>
    <s v="OFF-PA-10002137"/>
    <x v="1"/>
    <x v="10"/>
    <s v="Southworth 100% Résumé Paper, 24lb."/>
    <n v="62.24"/>
    <n v="8"/>
    <n v="0"/>
    <n v="28.007999999999996"/>
    <n v="0.4499999999999999"/>
  </r>
  <r>
    <n v="3207"/>
    <s v="CA-2011-158372"/>
    <x v="2"/>
    <x v="849"/>
    <d v="2011-11-16T00:00:00"/>
    <s v="Standard Class"/>
    <s v="RD-19900"/>
    <s v="Ruben Dartt"/>
    <x v="0"/>
    <s v="United States"/>
    <x v="70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n v="0.28000000000000003"/>
  </r>
  <r>
    <n v="3208"/>
    <s v="CA-2011-158372"/>
    <x v="2"/>
    <x v="849"/>
    <d v="2011-11-16T00:00:00"/>
    <s v="Standard Class"/>
    <s v="RD-19900"/>
    <s v="Ruben Dartt"/>
    <x v="0"/>
    <s v="United States"/>
    <x v="70"/>
    <x v="1"/>
    <n v="92037"/>
    <x v="1"/>
    <s v="OFF-LA-10000407"/>
    <x v="1"/>
    <x v="2"/>
    <s v="Avery White Multi-Purpose Labels"/>
    <n v="39.840000000000003"/>
    <n v="8"/>
    <n v="0"/>
    <n v="18.3264"/>
    <n v="0.45999999999999996"/>
  </r>
  <r>
    <n v="3209"/>
    <s v="CA-2013-108882"/>
    <x v="0"/>
    <x v="850"/>
    <d v="2013-01-15T00:00:00"/>
    <s v="Standard Class"/>
    <s v="LA-16780"/>
    <s v="Laura Armstrong"/>
    <x v="1"/>
    <s v="United States"/>
    <x v="201"/>
    <x v="1"/>
    <n v="93727"/>
    <x v="1"/>
    <s v="TEC-AC-10000420"/>
    <x v="2"/>
    <x v="11"/>
    <s v="Logitech G500s Laser Gaming Mouse with Adjustable Weight Tuning"/>
    <n v="349.95"/>
    <n v="5"/>
    <n v="0"/>
    <n v="118.98299999999999"/>
    <n v="0.33999999999999997"/>
  </r>
  <r>
    <n v="3210"/>
    <s v="CA-2013-108882"/>
    <x v="0"/>
    <x v="850"/>
    <d v="2013-01-15T00:00:00"/>
    <s v="Standard Class"/>
    <s v="LA-16780"/>
    <s v="Laura Armstrong"/>
    <x v="1"/>
    <s v="United States"/>
    <x v="201"/>
    <x v="1"/>
    <n v="93727"/>
    <x v="1"/>
    <s v="TEC-PH-10002726"/>
    <x v="2"/>
    <x v="7"/>
    <s v="netTALK DUO VoIP Telephone Service"/>
    <n v="377.92800000000005"/>
    <n v="9"/>
    <n v="0.2"/>
    <n v="141.72300000000001"/>
    <n v="0.375"/>
  </r>
  <r>
    <n v="3211"/>
    <s v="US-2014-108245"/>
    <x v="3"/>
    <x v="585"/>
    <d v="2014-09-28T00:00:00"/>
    <s v="Standard Class"/>
    <s v="SH-19975"/>
    <s v="Sally Hughsby"/>
    <x v="1"/>
    <s v="United States"/>
    <x v="352"/>
    <x v="5"/>
    <n v="77581"/>
    <x v="2"/>
    <s v="OFF-EN-10001415"/>
    <x v="1"/>
    <x v="12"/>
    <s v="Staples"/>
    <n v="13.392000000000001"/>
    <n v="3"/>
    <n v="0.2"/>
    <n v="5.0220000000000002"/>
    <n v="0.375"/>
  </r>
  <r>
    <n v="3212"/>
    <s v="US-2014-108245"/>
    <x v="3"/>
    <x v="585"/>
    <d v="2014-09-28T00:00:00"/>
    <s v="Standard Class"/>
    <s v="SH-19975"/>
    <s v="Sally Hughsby"/>
    <x v="1"/>
    <s v="United States"/>
    <x v="352"/>
    <x v="5"/>
    <n v="77581"/>
    <x v="2"/>
    <s v="OFF-BI-10000773"/>
    <x v="1"/>
    <x v="8"/>
    <s v="Insertable Tab Post Binder Dividers"/>
    <n v="11.227999999999998"/>
    <n v="7"/>
    <n v="0.8"/>
    <n v="-18.52620000000001"/>
    <n v="-1.6500000000000012"/>
  </r>
  <r>
    <n v="3213"/>
    <s v="CA-2011-142314"/>
    <x v="2"/>
    <x v="851"/>
    <d v="2011-12-28T00:00:00"/>
    <s v="Standard Class"/>
    <s v="SF-20200"/>
    <s v="Sarah Foster"/>
    <x v="0"/>
    <s v="United States"/>
    <x v="102"/>
    <x v="14"/>
    <n v="47374"/>
    <x v="2"/>
    <s v="OFF-AP-10002350"/>
    <x v="1"/>
    <x v="9"/>
    <s v="Belkin F9H710-06 7 Outlet SurgeMaster Surge Protector"/>
    <n v="207.24"/>
    <n v="11"/>
    <n v="0"/>
    <n v="58.027200000000001"/>
    <n v="0.27999999999999997"/>
  </r>
  <r>
    <n v="3214"/>
    <s v="CA-2013-132409"/>
    <x v="0"/>
    <x v="439"/>
    <d v="2013-06-02T00:00:00"/>
    <s v="Standard Class"/>
    <s v="TH-21235"/>
    <s v="Tiffany House"/>
    <x v="1"/>
    <s v="United States"/>
    <x v="10"/>
    <x v="9"/>
    <n v="19134"/>
    <x v="3"/>
    <s v="OFF-AR-10001919"/>
    <x v="1"/>
    <x v="6"/>
    <s v="OIC #2 Pencils, Medium Soft"/>
    <n v="1.504"/>
    <n v="1"/>
    <n v="0.2"/>
    <n v="0.16919999999999991"/>
    <n v="0.11249999999999993"/>
  </r>
  <r>
    <n v="3215"/>
    <s v="CA-2013-132409"/>
    <x v="0"/>
    <x v="439"/>
    <d v="2013-06-02T00:00:00"/>
    <s v="Standard Class"/>
    <s v="TH-21235"/>
    <s v="Tiffany House"/>
    <x v="1"/>
    <s v="United States"/>
    <x v="10"/>
    <x v="9"/>
    <n v="19134"/>
    <x v="3"/>
    <s v="OFF-AP-10002082"/>
    <x v="1"/>
    <x v="9"/>
    <s v="Holmes HEPA Air Purifier"/>
    <n v="34.848000000000006"/>
    <n v="2"/>
    <n v="0.2"/>
    <n v="6.5339999999999971"/>
    <n v="0.18749999999999989"/>
  </r>
  <r>
    <n v="3216"/>
    <s v="CA-2014-150189"/>
    <x v="3"/>
    <x v="141"/>
    <d v="2014-07-11T00:00:00"/>
    <s v="First Class"/>
    <s v="VG-21790"/>
    <s v="Vivek Gonzalez"/>
    <x v="0"/>
    <s v="United States"/>
    <x v="353"/>
    <x v="1"/>
    <n v="94403"/>
    <x v="1"/>
    <s v="OFF-LA-10002762"/>
    <x v="1"/>
    <x v="2"/>
    <s v="Avery 485"/>
    <n v="75.179999999999993"/>
    <n v="6"/>
    <n v="0"/>
    <n v="35.334599999999995"/>
    <n v="0.47"/>
  </r>
  <r>
    <n v="3217"/>
    <s v="CA-2011-114433"/>
    <x v="2"/>
    <x v="8"/>
    <d v="2011-05-17T00:00:00"/>
    <s v="Standard Class"/>
    <s v="NP-18325"/>
    <s v="Naresj Patel"/>
    <x v="0"/>
    <s v="United States"/>
    <x v="182"/>
    <x v="1"/>
    <n v="94601"/>
    <x v="1"/>
    <s v="TEC-AC-10002800"/>
    <x v="2"/>
    <x v="11"/>
    <s v="Plantronics Audio 478 Stereo USB Headset"/>
    <n v="149.97"/>
    <n v="3"/>
    <n v="0"/>
    <n v="52.489499999999992"/>
    <n v="0.35"/>
  </r>
  <r>
    <n v="3218"/>
    <s v="CA-2014-104640"/>
    <x v="3"/>
    <x v="468"/>
    <d v="2014-11-17T00:00:00"/>
    <s v="Standard Class"/>
    <s v="FH-14275"/>
    <s v="Frank Hawley"/>
    <x v="1"/>
    <s v="United States"/>
    <x v="20"/>
    <x v="15"/>
    <n v="10024"/>
    <x v="3"/>
    <s v="OFF-BI-10003925"/>
    <x v="1"/>
    <x v="8"/>
    <s v="Fellowes PB300 Plastic Comb Binding Machine"/>
    <n v="931.17600000000016"/>
    <n v="3"/>
    <n v="0.2"/>
    <n v="314.27190000000002"/>
    <n v="0.33749999999999997"/>
  </r>
  <r>
    <n v="3219"/>
    <s v="CA-2014-104640"/>
    <x v="3"/>
    <x v="468"/>
    <d v="2014-11-17T00:00:00"/>
    <s v="Standard Class"/>
    <s v="FH-14275"/>
    <s v="Frank Hawley"/>
    <x v="1"/>
    <s v="United States"/>
    <x v="20"/>
    <x v="15"/>
    <n v="10024"/>
    <x v="3"/>
    <s v="TEC-PH-10002200"/>
    <x v="2"/>
    <x v="7"/>
    <s v="Aastra 6757i CT Wireless VoIP phone"/>
    <n v="430.88"/>
    <n v="2"/>
    <n v="0"/>
    <n v="124.95519999999999"/>
    <n v="0.28999999999999998"/>
  </r>
  <r>
    <n v="3220"/>
    <s v="US-2012-137008"/>
    <x v="1"/>
    <x v="653"/>
    <d v="2012-10-08T00:00:00"/>
    <s v="Standard Class"/>
    <s v="JP-15460"/>
    <s v="Jennifer Patt"/>
    <x v="1"/>
    <s v="United States"/>
    <x v="80"/>
    <x v="30"/>
    <n v="8701"/>
    <x v="3"/>
    <s v="OFF-PA-10001295"/>
    <x v="1"/>
    <x v="10"/>
    <s v="Computer Printout Paper with Letter-Trim Perforations"/>
    <n v="94.85"/>
    <n v="5"/>
    <n v="0"/>
    <n v="45.527999999999992"/>
    <n v="0.47999999999999993"/>
  </r>
  <r>
    <n v="3221"/>
    <s v="US-2012-137008"/>
    <x v="1"/>
    <x v="653"/>
    <d v="2012-10-08T00:00:00"/>
    <s v="Standard Class"/>
    <s v="JP-15460"/>
    <s v="Jennifer Patt"/>
    <x v="1"/>
    <s v="United States"/>
    <x v="80"/>
    <x v="30"/>
    <n v="8701"/>
    <x v="3"/>
    <s v="OFF-EN-10002500"/>
    <x v="1"/>
    <x v="12"/>
    <s v="Globe Weis Peel &amp; Seel First Class Envelopes"/>
    <n v="51.12"/>
    <n v="4"/>
    <n v="0"/>
    <n v="23.003999999999998"/>
    <n v="0.44999999999999996"/>
  </r>
  <r>
    <n v="3222"/>
    <s v="US-2012-137008"/>
    <x v="1"/>
    <x v="653"/>
    <d v="2012-10-08T00:00:00"/>
    <s v="Standard Class"/>
    <s v="JP-15460"/>
    <s v="Jennifer Patt"/>
    <x v="1"/>
    <s v="United States"/>
    <x v="80"/>
    <x v="30"/>
    <n v="8701"/>
    <x v="3"/>
    <s v="TEC-AC-10000892"/>
    <x v="2"/>
    <x v="11"/>
    <s v="NETGEAR N750 Dual Band Wi-Fi Gigabit Router"/>
    <n v="90"/>
    <n v="1"/>
    <n v="0"/>
    <n v="32.4"/>
    <n v="0.36"/>
  </r>
  <r>
    <n v="3223"/>
    <s v="CA-2011-108189"/>
    <x v="2"/>
    <x v="852"/>
    <d v="2011-10-05T00:00:00"/>
    <s v="First Class"/>
    <s v="ES-14080"/>
    <s v="Erin Smith"/>
    <x v="1"/>
    <s v="United States"/>
    <x v="228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n v="0.36249999999999999"/>
  </r>
  <r>
    <n v="3224"/>
    <s v="CA-2011-108189"/>
    <x v="2"/>
    <x v="852"/>
    <d v="2011-10-05T00:00:00"/>
    <s v="First Class"/>
    <s v="ES-14080"/>
    <s v="Erin Smith"/>
    <x v="1"/>
    <s v="United States"/>
    <x v="228"/>
    <x v="16"/>
    <n v="85281"/>
    <x v="1"/>
    <s v="OFF-FA-10000735"/>
    <x v="1"/>
    <x v="13"/>
    <s v="Staples"/>
    <n v="4.6719999999999997"/>
    <n v="2"/>
    <n v="0.2"/>
    <n v="1.4599999999999997"/>
    <n v="0.31249999999999994"/>
  </r>
  <r>
    <n v="3225"/>
    <s v="CA-2011-108189"/>
    <x v="2"/>
    <x v="852"/>
    <d v="2011-10-05T00:00:00"/>
    <s v="First Class"/>
    <s v="ES-14080"/>
    <s v="Erin Smith"/>
    <x v="1"/>
    <s v="United States"/>
    <x v="228"/>
    <x v="16"/>
    <n v="85281"/>
    <x v="1"/>
    <s v="TEC-PH-10001760"/>
    <x v="2"/>
    <x v="7"/>
    <s v="Bose SoundLink Bluetooth Speaker"/>
    <n v="318.40000000000003"/>
    <n v="2"/>
    <n v="0.2"/>
    <n v="107.46"/>
    <n v="0.33749999999999997"/>
  </r>
  <r>
    <n v="3226"/>
    <s v="CA-2011-108189"/>
    <x v="2"/>
    <x v="852"/>
    <d v="2011-10-05T00:00:00"/>
    <s v="First Class"/>
    <s v="ES-14080"/>
    <s v="Erin Smith"/>
    <x v="1"/>
    <s v="United States"/>
    <x v="228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n v="0.36250000000000004"/>
  </r>
  <r>
    <n v="3227"/>
    <s v="CA-2011-108189"/>
    <x v="2"/>
    <x v="852"/>
    <d v="2011-10-05T00:00:00"/>
    <s v="First Class"/>
    <s v="ES-14080"/>
    <s v="Erin Smith"/>
    <x v="1"/>
    <s v="United States"/>
    <x v="228"/>
    <x v="16"/>
    <n v="85281"/>
    <x v="1"/>
    <s v="OFF-SU-10003567"/>
    <x v="1"/>
    <x v="14"/>
    <s v="Stiletto Hand Letter Openers"/>
    <n v="15.36"/>
    <n v="2"/>
    <n v="0.2"/>
    <n v="-3.2639999999999993"/>
    <n v="-0.21249999999999997"/>
  </r>
  <r>
    <n v="3228"/>
    <s v="CA-2011-108189"/>
    <x v="2"/>
    <x v="852"/>
    <d v="2011-10-05T00:00:00"/>
    <s v="First Class"/>
    <s v="ES-14080"/>
    <s v="Erin Smith"/>
    <x v="1"/>
    <s v="United States"/>
    <x v="228"/>
    <x v="16"/>
    <n v="85281"/>
    <x v="1"/>
    <s v="TEC-PH-10001557"/>
    <x v="2"/>
    <x v="7"/>
    <s v="Pyle PMP37LED"/>
    <n v="230.376"/>
    <n v="3"/>
    <n v="0.2"/>
    <n v="20.157899999999991"/>
    <n v="8.7499999999999953E-2"/>
  </r>
  <r>
    <n v="3229"/>
    <s v="CA-2011-108189"/>
    <x v="2"/>
    <x v="852"/>
    <d v="2011-10-05T00:00:00"/>
    <s v="First Class"/>
    <s v="ES-14080"/>
    <s v="Erin Smith"/>
    <x v="1"/>
    <s v="United States"/>
    <x v="228"/>
    <x v="16"/>
    <n v="85281"/>
    <x v="1"/>
    <s v="TEC-AC-10003038"/>
    <x v="2"/>
    <x v="11"/>
    <s v="Kingston Digital DataTraveler 16GB USB 2.0"/>
    <n v="7.16"/>
    <n v="1"/>
    <n v="0.2"/>
    <n v="-8.9500000000001023E-2"/>
    <n v="-1.2500000000000143E-2"/>
  </r>
  <r>
    <n v="3230"/>
    <s v="CA-2011-154641"/>
    <x v="2"/>
    <x v="430"/>
    <d v="2011-08-16T00:00:00"/>
    <s v="Standard Class"/>
    <s v="KL-16645"/>
    <s v="Ken Lonsdale"/>
    <x v="0"/>
    <s v="United States"/>
    <x v="20"/>
    <x v="15"/>
    <n v="10035"/>
    <x v="3"/>
    <s v="OFF-ST-10004459"/>
    <x v="1"/>
    <x v="4"/>
    <s v="Tennsco Single-Tier Lockers"/>
    <n v="375.34"/>
    <n v="1"/>
    <n v="0"/>
    <n v="18.766999999999996"/>
    <n v="4.9999999999999996E-2"/>
  </r>
  <r>
    <n v="3231"/>
    <s v="CA-2014-131625"/>
    <x v="3"/>
    <x v="853"/>
    <d v="2014-09-06T00:00:00"/>
    <s v="Second Class"/>
    <s v="BN-11515"/>
    <s v="Bradley Nguyen"/>
    <x v="0"/>
    <s v="United States"/>
    <x v="20"/>
    <x v="15"/>
    <n v="10009"/>
    <x v="3"/>
    <s v="FUR-FU-10004960"/>
    <x v="0"/>
    <x v="5"/>
    <s v="Seth Thomas 12&quot; Clock w/ Goldtone Case"/>
    <n v="114.9"/>
    <n v="5"/>
    <n v="0"/>
    <n v="39.066000000000003"/>
    <n v="0.34"/>
  </r>
  <r>
    <n v="3232"/>
    <s v="US-2014-156356"/>
    <x v="3"/>
    <x v="513"/>
    <d v="2014-04-23T00:00:00"/>
    <s v="Standard Class"/>
    <s v="ND-18370"/>
    <s v="Natalie DeCherney"/>
    <x v="0"/>
    <s v="United States"/>
    <x v="12"/>
    <x v="5"/>
    <n v="77095"/>
    <x v="2"/>
    <s v="OFF-BI-10000632"/>
    <x v="1"/>
    <x v="8"/>
    <s v="Satellite Sectional Post Binders"/>
    <n v="26.045999999999992"/>
    <n v="3"/>
    <n v="0.8"/>
    <n v="-44.278199999999998"/>
    <n v="-1.7000000000000004"/>
  </r>
  <r>
    <n v="3233"/>
    <s v="US-2014-156356"/>
    <x v="3"/>
    <x v="513"/>
    <d v="2014-04-23T00:00:00"/>
    <s v="Standard Class"/>
    <s v="ND-18370"/>
    <s v="Natalie DeCherney"/>
    <x v="0"/>
    <s v="United States"/>
    <x v="12"/>
    <x v="5"/>
    <n v="77095"/>
    <x v="2"/>
    <s v="OFF-BI-10001107"/>
    <x v="1"/>
    <x v="8"/>
    <s v="GBC White Gloss Covers, Plain Front"/>
    <n v="2.8959999999999995"/>
    <n v="1"/>
    <n v="0.8"/>
    <n v="-4.7784000000000013"/>
    <n v="-1.6500000000000008"/>
  </r>
  <r>
    <n v="3234"/>
    <s v="US-2014-156356"/>
    <x v="3"/>
    <x v="513"/>
    <d v="2014-04-23T00:00:00"/>
    <s v="Standard Class"/>
    <s v="ND-18370"/>
    <s v="Natalie DeCherney"/>
    <x v="0"/>
    <s v="United States"/>
    <x v="12"/>
    <x v="5"/>
    <n v="77095"/>
    <x v="2"/>
    <s v="OFF-ST-10002301"/>
    <x v="1"/>
    <x v="4"/>
    <s v="Tennsco Commercial Shelving"/>
    <n v="32.544000000000004"/>
    <n v="2"/>
    <n v="0.2"/>
    <n v="-7.7292000000000041"/>
    <n v="-0.2375000000000001"/>
  </r>
  <r>
    <n v="3235"/>
    <s v="CA-2013-138933"/>
    <x v="0"/>
    <x v="423"/>
    <d v="2013-04-28T00:00:00"/>
    <s v="First Class"/>
    <s v="JL-15130"/>
    <s v="Jack Lebron"/>
    <x v="0"/>
    <s v="United States"/>
    <x v="169"/>
    <x v="1"/>
    <n v="92503"/>
    <x v="1"/>
    <s v="OFF-BI-10003355"/>
    <x v="1"/>
    <x v="8"/>
    <s v="Cardinal Holdit Business Card Pockets"/>
    <n v="3.9840000000000004"/>
    <n v="1"/>
    <n v="0.2"/>
    <n v="1.3944000000000001"/>
    <n v="0.35"/>
  </r>
  <r>
    <n v="3236"/>
    <s v="CA-2013-140746"/>
    <x v="0"/>
    <x v="804"/>
    <d v="2013-01-15T00:00:00"/>
    <s v="Same Day"/>
    <s v="RC-19825"/>
    <s v="Roy Collins"/>
    <x v="0"/>
    <s v="United States"/>
    <x v="54"/>
    <x v="29"/>
    <n v="6824"/>
    <x v="3"/>
    <s v="FUR-TA-10002903"/>
    <x v="0"/>
    <x v="3"/>
    <s v="Bevis Round Bullnose 29&quot; High Table Top"/>
    <n v="181.79699999999997"/>
    <n v="1"/>
    <n v="0.3"/>
    <n v="-15.582599999999999"/>
    <n v="-8.5714285714285729E-2"/>
  </r>
  <r>
    <n v="3237"/>
    <s v="CA-2013-146836"/>
    <x v="0"/>
    <x v="440"/>
    <d v="2013-05-03T00:00:00"/>
    <s v="Same Day"/>
    <s v="CC-12475"/>
    <s v="Cindy Chapman"/>
    <x v="0"/>
    <s v="United States"/>
    <x v="20"/>
    <x v="15"/>
    <n v="10024"/>
    <x v="3"/>
    <s v="OFF-ST-10001580"/>
    <x v="1"/>
    <x v="4"/>
    <s v="Super Decoflex Portable Personal File"/>
    <n v="44.94"/>
    <n v="3"/>
    <n v="0"/>
    <n v="12.5832"/>
    <n v="0.28000000000000003"/>
  </r>
  <r>
    <n v="3238"/>
    <s v="CA-2013-146836"/>
    <x v="0"/>
    <x v="440"/>
    <d v="2013-05-03T00:00:00"/>
    <s v="Same Day"/>
    <s v="CC-12475"/>
    <s v="Cindy Chapman"/>
    <x v="0"/>
    <s v="United States"/>
    <x v="20"/>
    <x v="15"/>
    <n v="10024"/>
    <x v="3"/>
    <s v="OFF-BI-10000315"/>
    <x v="1"/>
    <x v="8"/>
    <s v="Poly Designer Cover &amp; Back"/>
    <n v="45.576000000000001"/>
    <n v="3"/>
    <n v="0.2"/>
    <n v="15.951599999999997"/>
    <n v="0.34999999999999992"/>
  </r>
  <r>
    <n v="3239"/>
    <s v="US-2013-127971"/>
    <x v="0"/>
    <x v="73"/>
    <d v="2013-11-28T00:00:00"/>
    <s v="Standard Class"/>
    <s v="DW-13195"/>
    <s v="David Wiener"/>
    <x v="1"/>
    <s v="United States"/>
    <x v="12"/>
    <x v="5"/>
    <n v="77095"/>
    <x v="2"/>
    <s v="FUR-CH-10003774"/>
    <x v="0"/>
    <x v="1"/>
    <s v="Global Wood Trimmed Manager's Task Chair, Khaki"/>
    <n v="318.43"/>
    <n v="5"/>
    <n v="0.3"/>
    <n v="-77.333000000000013"/>
    <n v="-0.24285714285714288"/>
  </r>
  <r>
    <n v="3240"/>
    <s v="US-2013-127971"/>
    <x v="0"/>
    <x v="73"/>
    <d v="2013-11-28T00:00:00"/>
    <s v="Standard Class"/>
    <s v="DW-13195"/>
    <s v="David Wiener"/>
    <x v="1"/>
    <s v="United States"/>
    <x v="12"/>
    <x v="5"/>
    <n v="77095"/>
    <x v="2"/>
    <s v="TEC-PH-10003095"/>
    <x v="2"/>
    <x v="7"/>
    <s v="Samsung HM1900 Bluetooth Headset"/>
    <n v="122.91999999999999"/>
    <n v="7"/>
    <n v="0.2"/>
    <n v="46.095000000000006"/>
    <n v="0.37500000000000011"/>
  </r>
  <r>
    <n v="3241"/>
    <s v="US-2013-127971"/>
    <x v="0"/>
    <x v="73"/>
    <d v="2013-11-28T00:00:00"/>
    <s v="Standard Class"/>
    <s v="DW-13195"/>
    <s v="David Wiener"/>
    <x v="1"/>
    <s v="United States"/>
    <x v="12"/>
    <x v="5"/>
    <n v="77095"/>
    <x v="2"/>
    <s v="FUR-FU-10000023"/>
    <x v="0"/>
    <x v="5"/>
    <s v="Eldon Wave Desk Accessories"/>
    <n v="7.0679999999999996"/>
    <n v="3"/>
    <n v="0.6"/>
    <n v="-2.8271999999999995"/>
    <n v="-0.39999999999999997"/>
  </r>
  <r>
    <n v="3242"/>
    <s v="US-2013-140809"/>
    <x v="0"/>
    <x v="854"/>
    <d v="2013-02-03T00:00:00"/>
    <s v="First Class"/>
    <s v="CK-12760"/>
    <s v="Cyma Kinney"/>
    <x v="1"/>
    <s v="United States"/>
    <x v="81"/>
    <x v="17"/>
    <n v="22204"/>
    <x v="0"/>
    <s v="OFF-ST-10002214"/>
    <x v="1"/>
    <x v="4"/>
    <s v="X-Rack File for Hanging Folders"/>
    <n v="56.449999999999996"/>
    <n v="5"/>
    <n v="0"/>
    <n v="14.676999999999998"/>
    <n v="0.26"/>
  </r>
  <r>
    <n v="3243"/>
    <s v="CA-2014-114524"/>
    <x v="3"/>
    <x v="185"/>
    <d v="2014-04-06T00:00:00"/>
    <s v="Second Class"/>
    <s v="EG-13900"/>
    <s v="Emily Grady"/>
    <x v="0"/>
    <s v="United States"/>
    <x v="22"/>
    <x v="10"/>
    <n v="60623"/>
    <x v="2"/>
    <s v="OFF-BI-10002799"/>
    <x v="1"/>
    <x v="8"/>
    <s v="SlimView Poly Binder, 3/8&quot;"/>
    <n v="13.467999999999998"/>
    <n v="13"/>
    <n v="0.8"/>
    <n v="-22.895600000000005"/>
    <n v="-1.7000000000000006"/>
  </r>
  <r>
    <n v="3244"/>
    <s v="CA-2014-113355"/>
    <x v="3"/>
    <x v="96"/>
    <d v="2014-12-06T00:00:00"/>
    <s v="Standard Class"/>
    <s v="SJ-20215"/>
    <s v="Sarah Jordon"/>
    <x v="0"/>
    <s v="United States"/>
    <x v="55"/>
    <x v="5"/>
    <n v="75051"/>
    <x v="2"/>
    <s v="TEC-PH-10004912"/>
    <x v="2"/>
    <x v="7"/>
    <s v="Cisco SPA112 2 Port Phone Adapter"/>
    <n v="219.80000000000004"/>
    <n v="5"/>
    <n v="0.2"/>
    <n v="24.727499999999971"/>
    <n v="0.11249999999999985"/>
  </r>
  <r>
    <n v="3245"/>
    <s v="CA-2014-113355"/>
    <x v="3"/>
    <x v="96"/>
    <d v="2014-12-06T00:00:00"/>
    <s v="Standard Class"/>
    <s v="SJ-20215"/>
    <s v="Sarah Jordon"/>
    <x v="0"/>
    <s v="United States"/>
    <x v="55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n v="-5.7142857142857134E-2"/>
  </r>
  <r>
    <n v="3246"/>
    <s v="US-2014-140907"/>
    <x v="3"/>
    <x v="389"/>
    <d v="2014-12-13T00:00:00"/>
    <s v="Second Class"/>
    <s v="BP-11185"/>
    <s v="Ben Peterman"/>
    <x v="1"/>
    <s v="United States"/>
    <x v="4"/>
    <x v="4"/>
    <n v="98103"/>
    <x v="1"/>
    <s v="TEC-AC-10004510"/>
    <x v="2"/>
    <x v="11"/>
    <s v="Logitech Desktop MK120 Mouse and keyboard Combo"/>
    <n v="49.08"/>
    <n v="3"/>
    <n v="0"/>
    <n v="4.9079999999999977"/>
    <n v="9.999999999999995E-2"/>
  </r>
  <r>
    <n v="3247"/>
    <s v="US-2014-140907"/>
    <x v="3"/>
    <x v="389"/>
    <d v="2014-12-13T00:00:00"/>
    <s v="Second Class"/>
    <s v="BP-11185"/>
    <s v="Ben Peterman"/>
    <x v="1"/>
    <s v="United States"/>
    <x v="4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n v="0.12000000000000002"/>
  </r>
  <r>
    <n v="3248"/>
    <s v="US-2014-140907"/>
    <x v="3"/>
    <x v="389"/>
    <d v="2014-12-13T00:00:00"/>
    <s v="Second Class"/>
    <s v="BP-11185"/>
    <s v="Ben Peterman"/>
    <x v="1"/>
    <s v="United States"/>
    <x v="4"/>
    <x v="4"/>
    <n v="98103"/>
    <x v="1"/>
    <s v="OFF-AR-10000799"/>
    <x v="1"/>
    <x v="6"/>
    <s v="Col-Erase Pencils with Erasers"/>
    <n v="18.240000000000002"/>
    <n v="3"/>
    <n v="0"/>
    <n v="5.2895999999999983"/>
    <n v="0.28999999999999987"/>
  </r>
  <r>
    <n v="3249"/>
    <s v="CA-2013-159730"/>
    <x v="0"/>
    <x v="42"/>
    <d v="2013-09-22T00:00:00"/>
    <s v="Standard Class"/>
    <s v="SJ-20125"/>
    <s v="Sanjit Jacobs"/>
    <x v="2"/>
    <s v="United States"/>
    <x v="4"/>
    <x v="4"/>
    <n v="98103"/>
    <x v="1"/>
    <s v="FUR-CH-10004875"/>
    <x v="0"/>
    <x v="1"/>
    <s v="Harbour Creations 67200 Series Stacking Chairs"/>
    <n v="113.88800000000002"/>
    <n v="2"/>
    <n v="0.2"/>
    <n v="9.9651999999999994"/>
    <n v="8.7499999999999981E-2"/>
  </r>
  <r>
    <n v="3250"/>
    <s v="CA-2013-159730"/>
    <x v="0"/>
    <x v="42"/>
    <d v="2013-09-22T00:00:00"/>
    <s v="Standard Class"/>
    <s v="SJ-20125"/>
    <s v="Sanjit Jacobs"/>
    <x v="2"/>
    <s v="United States"/>
    <x v="4"/>
    <x v="4"/>
    <n v="98103"/>
    <x v="1"/>
    <s v="TEC-PH-10002085"/>
    <x v="2"/>
    <x v="7"/>
    <s v="Clarity 53712"/>
    <n v="105.584"/>
    <n v="2"/>
    <n v="0.2"/>
    <n v="7.9188000000000045"/>
    <n v="7.5000000000000039E-2"/>
  </r>
  <r>
    <n v="3251"/>
    <s v="CA-2013-157868"/>
    <x v="0"/>
    <x v="443"/>
    <d v="2013-12-30T00:00:00"/>
    <s v="Standard Class"/>
    <s v="MC-17590"/>
    <s v="Matt Collister"/>
    <x v="1"/>
    <s v="United States"/>
    <x v="354"/>
    <x v="12"/>
    <n v="49505"/>
    <x v="2"/>
    <s v="OFF-FA-10000992"/>
    <x v="1"/>
    <x v="13"/>
    <s v="Acco Clips to Go Binder Clips, 24 Clips in Two Sizes"/>
    <n v="24.849999999999998"/>
    <n v="7"/>
    <n v="0"/>
    <n v="11.679499999999999"/>
    <n v="0.47000000000000003"/>
  </r>
  <r>
    <n v="3252"/>
    <s v="CA-2014-119389"/>
    <x v="3"/>
    <x v="827"/>
    <d v="2014-04-20T00:00:00"/>
    <s v="First Class"/>
    <s v="BG-11740"/>
    <s v="Bruce Geld"/>
    <x v="0"/>
    <s v="United States"/>
    <x v="10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n v="8.7500000000000008E-2"/>
  </r>
  <r>
    <n v="3253"/>
    <s v="CA-2014-110373"/>
    <x v="3"/>
    <x v="855"/>
    <d v="2014-10-31T00:00:00"/>
    <s v="Second Class"/>
    <s v="MA-17560"/>
    <s v="Matt Abelman"/>
    <x v="2"/>
    <s v="United States"/>
    <x v="22"/>
    <x v="10"/>
    <n v="60610"/>
    <x v="2"/>
    <s v="OFF-AR-10003045"/>
    <x v="1"/>
    <x v="6"/>
    <s v="Prang Colored Pencils"/>
    <n v="7.0559999999999992"/>
    <n v="3"/>
    <n v="0.2"/>
    <n v="2.2050000000000001"/>
    <n v="0.31250000000000006"/>
  </r>
  <r>
    <n v="3254"/>
    <s v="CA-2014-110373"/>
    <x v="3"/>
    <x v="855"/>
    <d v="2014-10-31T00:00:00"/>
    <s v="Second Class"/>
    <s v="MA-17560"/>
    <s v="Matt Abelman"/>
    <x v="2"/>
    <s v="United States"/>
    <x v="22"/>
    <x v="10"/>
    <n v="60610"/>
    <x v="2"/>
    <s v="TEC-PH-10001536"/>
    <x v="2"/>
    <x v="7"/>
    <s v="Spigen Samsung Galaxy S5 Case Wallet"/>
    <n v="27.183999999999997"/>
    <n v="2"/>
    <n v="0.2"/>
    <n v="2.0387999999999984"/>
    <n v="7.4999999999999942E-2"/>
  </r>
  <r>
    <n v="3255"/>
    <s v="CA-2013-155474"/>
    <x v="0"/>
    <x v="630"/>
    <d v="2013-07-15T00:00:00"/>
    <s v="Standard Class"/>
    <s v="CC-12220"/>
    <s v="Chris Cortes"/>
    <x v="0"/>
    <s v="United States"/>
    <x v="4"/>
    <x v="4"/>
    <n v="98105"/>
    <x v="1"/>
    <s v="TEC-PH-10001580"/>
    <x v="2"/>
    <x v="7"/>
    <s v="Logitech Mobile Speakerphone P710e - speaker phone"/>
    <n v="107.98399999999999"/>
    <n v="1"/>
    <n v="0.2"/>
    <n v="9.4485999999999954"/>
    <n v="8.7499999999999967E-2"/>
  </r>
  <r>
    <n v="3256"/>
    <s v="CA-2013-155474"/>
    <x v="0"/>
    <x v="630"/>
    <d v="2013-07-15T00:00:00"/>
    <s v="Standard Class"/>
    <s v="CC-12220"/>
    <s v="Chris Cortes"/>
    <x v="0"/>
    <s v="United States"/>
    <x v="4"/>
    <x v="4"/>
    <n v="98105"/>
    <x v="1"/>
    <s v="OFF-BI-10004209"/>
    <x v="1"/>
    <x v="8"/>
    <s v="Fellowes Twister Kit, Gray/Clear, 3/pkg"/>
    <n v="19.295999999999999"/>
    <n v="3"/>
    <n v="0.2"/>
    <n v="6.0299999999999994"/>
    <n v="0.3125"/>
  </r>
  <r>
    <n v="3257"/>
    <s v="CA-2012-155453"/>
    <x v="1"/>
    <x v="101"/>
    <d v="2012-08-14T00:00:00"/>
    <s v="Standard Class"/>
    <s v="RA-19885"/>
    <s v="Ruben Ausman"/>
    <x v="1"/>
    <s v="United States"/>
    <x v="108"/>
    <x v="2"/>
    <n v="32216"/>
    <x v="0"/>
    <s v="OFF-LA-10001613"/>
    <x v="1"/>
    <x v="2"/>
    <s v="Avery File Folder Labels"/>
    <n v="4.6079999999999997"/>
    <n v="2"/>
    <n v="0.2"/>
    <n v="1.6704000000000001"/>
    <n v="0.36250000000000004"/>
  </r>
  <r>
    <n v="3258"/>
    <s v="US-2013-161844"/>
    <x v="0"/>
    <x v="10"/>
    <d v="2013-12-15T00:00:00"/>
    <s v="Second Class"/>
    <s v="DK-12835"/>
    <s v="Damala Kotsonis"/>
    <x v="1"/>
    <s v="United States"/>
    <x v="47"/>
    <x v="18"/>
    <n v="37064"/>
    <x v="0"/>
    <s v="FUR-TA-10001676"/>
    <x v="0"/>
    <x v="3"/>
    <s v="Hon 61000 Series Interactive Training Tables"/>
    <n v="79.97399999999999"/>
    <n v="3"/>
    <n v="0.4"/>
    <n v="-29.323800000000006"/>
    <n v="-0.36666666666666681"/>
  </r>
  <r>
    <n v="3259"/>
    <s v="US-2013-161844"/>
    <x v="0"/>
    <x v="10"/>
    <d v="2013-12-15T00:00:00"/>
    <s v="Second Class"/>
    <s v="DK-12835"/>
    <s v="Damala Kotsonis"/>
    <x v="1"/>
    <s v="United States"/>
    <x v="47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n v="-0.69999999999999973"/>
  </r>
  <r>
    <n v="3260"/>
    <s v="US-2013-162103"/>
    <x v="0"/>
    <x v="373"/>
    <d v="2013-11-18T00:00:00"/>
    <s v="Standard Class"/>
    <s v="LB-16795"/>
    <s v="Laurel Beltran"/>
    <x v="2"/>
    <s v="United States"/>
    <x v="336"/>
    <x v="10"/>
    <n v="60035"/>
    <x v="2"/>
    <s v="OFF-BI-10000285"/>
    <x v="1"/>
    <x v="8"/>
    <s v="XtraLife ClearVue Slant-D Ring Binders by Cardinal"/>
    <n v="3.1359999999999992"/>
    <n v="2"/>
    <n v="0.8"/>
    <n v="-4.7040000000000006"/>
    <n v="-1.5000000000000007"/>
  </r>
  <r>
    <n v="3261"/>
    <s v="CA-2011-151554"/>
    <x v="2"/>
    <x v="687"/>
    <d v="2011-11-15T00:00:00"/>
    <s v="First Class"/>
    <s v="CM-11815"/>
    <s v="Candace McMahon"/>
    <x v="1"/>
    <s v="United States"/>
    <x v="45"/>
    <x v="5"/>
    <n v="77506"/>
    <x v="2"/>
    <s v="OFF-PA-10004609"/>
    <x v="1"/>
    <x v="10"/>
    <s v="Xerox 221"/>
    <n v="20.736000000000004"/>
    <n v="4"/>
    <n v="0.2"/>
    <n v="7.2576000000000001"/>
    <n v="0.34999999999999992"/>
  </r>
  <r>
    <n v="3262"/>
    <s v="CA-2011-140662"/>
    <x v="2"/>
    <x v="664"/>
    <d v="2011-11-19T00:00:00"/>
    <s v="First Class"/>
    <s v="TS-21205"/>
    <s v="Thomas Seio"/>
    <x v="1"/>
    <s v="United States"/>
    <x v="8"/>
    <x v="1"/>
    <n v="94109"/>
    <x v="1"/>
    <s v="TEC-AC-10001314"/>
    <x v="2"/>
    <x v="11"/>
    <s v="Case Logic 2.4GHz Wireless Keyboard"/>
    <n v="99.98"/>
    <n v="2"/>
    <n v="0"/>
    <n v="7.9983999999999895"/>
    <n v="7.9999999999999891E-2"/>
  </r>
  <r>
    <n v="3263"/>
    <s v="CA-2011-140662"/>
    <x v="2"/>
    <x v="664"/>
    <d v="2011-11-19T00:00:00"/>
    <s v="First Class"/>
    <s v="TS-21205"/>
    <s v="Thomas Seio"/>
    <x v="1"/>
    <s v="United States"/>
    <x v="8"/>
    <x v="1"/>
    <n v="94109"/>
    <x v="1"/>
    <s v="OFF-PA-10003395"/>
    <x v="1"/>
    <x v="10"/>
    <s v="Xerox 1941"/>
    <n v="733.94999999999993"/>
    <n v="7"/>
    <n v="0"/>
    <n v="352.29599999999999"/>
    <n v="0.48000000000000004"/>
  </r>
  <r>
    <n v="3264"/>
    <s v="CA-2011-140662"/>
    <x v="2"/>
    <x v="664"/>
    <d v="2011-11-19T00:00:00"/>
    <s v="First Class"/>
    <s v="TS-21205"/>
    <s v="Thomas Seio"/>
    <x v="1"/>
    <s v="United States"/>
    <x v="8"/>
    <x v="1"/>
    <n v="94109"/>
    <x v="1"/>
    <s v="OFF-AP-10001242"/>
    <x v="1"/>
    <x v="9"/>
    <s v="APC 7 Outlet Network SurgeArrest Surge Protector"/>
    <n v="241.44"/>
    <n v="3"/>
    <n v="0"/>
    <n v="72.431999999999988"/>
    <n v="0.29999999999999993"/>
  </r>
  <r>
    <n v="3265"/>
    <s v="CA-2013-122518"/>
    <x v="0"/>
    <x v="758"/>
    <d v="2013-03-09T00:00:00"/>
    <s v="Second Class"/>
    <s v="RF-19345"/>
    <s v="Randy Ferguson"/>
    <x v="1"/>
    <s v="United States"/>
    <x v="100"/>
    <x v="2"/>
    <n v="33180"/>
    <x v="0"/>
    <s v="OFF-LA-10001641"/>
    <x v="1"/>
    <x v="2"/>
    <s v="Avery 518"/>
    <n v="10.08"/>
    <n v="4"/>
    <n v="0.2"/>
    <n v="3.528"/>
    <n v="0.35"/>
  </r>
  <r>
    <n v="3266"/>
    <s v="US-2011-126571"/>
    <x v="2"/>
    <x v="856"/>
    <d v="2011-10-15T00:00:00"/>
    <s v="Standard Class"/>
    <s v="JF-15565"/>
    <s v="Jill Fjeld"/>
    <x v="0"/>
    <s v="United States"/>
    <x v="10"/>
    <x v="9"/>
    <n v="19120"/>
    <x v="3"/>
    <s v="OFF-ST-10003816"/>
    <x v="1"/>
    <x v="4"/>
    <s v="Fellowes High-Stak Drawer Files"/>
    <n v="281.904"/>
    <n v="2"/>
    <n v="0.2"/>
    <n v="10.571399999999983"/>
    <n v="3.7499999999999936E-2"/>
  </r>
  <r>
    <n v="3267"/>
    <s v="US-2011-126571"/>
    <x v="2"/>
    <x v="856"/>
    <d v="2011-10-15T00:00:00"/>
    <s v="Standard Class"/>
    <s v="JF-15565"/>
    <s v="Jill Fjeld"/>
    <x v="0"/>
    <s v="United States"/>
    <x v="10"/>
    <x v="9"/>
    <n v="19120"/>
    <x v="3"/>
    <s v="OFF-EN-10002230"/>
    <x v="1"/>
    <x v="12"/>
    <s v="Airmail Envelopes"/>
    <n v="201.43200000000002"/>
    <n v="3"/>
    <n v="0.2"/>
    <n v="67.983299999999986"/>
    <n v="0.33749999999999991"/>
  </r>
  <r>
    <n v="3268"/>
    <s v="CA-2011-143840"/>
    <x v="2"/>
    <x v="857"/>
    <d v="2011-05-29T00:00:00"/>
    <s v="Standard Class"/>
    <s v="EH-14185"/>
    <s v="Evan Henry"/>
    <x v="0"/>
    <s v="United States"/>
    <x v="27"/>
    <x v="19"/>
    <n v="35601"/>
    <x v="0"/>
    <s v="TEC-PH-10002660"/>
    <x v="2"/>
    <x v="7"/>
    <s v="Nortel Networks T7316 E Nt8 B27"/>
    <n v="135.97999999999999"/>
    <n v="2"/>
    <n v="0"/>
    <n v="33.995000000000005"/>
    <n v="0.25000000000000006"/>
  </r>
  <r>
    <n v="3269"/>
    <s v="CA-2011-143840"/>
    <x v="2"/>
    <x v="857"/>
    <d v="2011-05-29T00:00:00"/>
    <s v="Standard Class"/>
    <s v="EH-14185"/>
    <s v="Evan Henry"/>
    <x v="0"/>
    <s v="United States"/>
    <x v="27"/>
    <x v="19"/>
    <n v="35601"/>
    <x v="0"/>
    <s v="TEC-PH-10003171"/>
    <x v="2"/>
    <x v="7"/>
    <s v="Plantronics Encore H101 Dual Earpieces Headset"/>
    <n v="44.95"/>
    <n v="1"/>
    <n v="0"/>
    <n v="12.585999999999999"/>
    <n v="0.27999999999999997"/>
  </r>
  <r>
    <n v="3270"/>
    <s v="CA-2011-115980"/>
    <x v="2"/>
    <x v="858"/>
    <d v="2011-07-19T00:00:00"/>
    <s v="Standard Class"/>
    <s v="VW-21775"/>
    <s v="Victoria Wilson"/>
    <x v="1"/>
    <s v="United States"/>
    <x v="298"/>
    <x v="44"/>
    <n v="57103"/>
    <x v="2"/>
    <s v="TEC-AC-10003709"/>
    <x v="2"/>
    <x v="11"/>
    <s v="Maxell 4.7GB DVD-R 5/Pack"/>
    <n v="2.9699999999999998"/>
    <n v="3"/>
    <n v="0"/>
    <n v="1.3068000000000004"/>
    <n v="0.44000000000000017"/>
  </r>
  <r>
    <n v="3271"/>
    <s v="CA-2011-115980"/>
    <x v="2"/>
    <x v="858"/>
    <d v="2011-07-19T00:00:00"/>
    <s v="Standard Class"/>
    <s v="VW-21775"/>
    <s v="Victoria Wilson"/>
    <x v="1"/>
    <s v="United States"/>
    <x v="298"/>
    <x v="44"/>
    <n v="57103"/>
    <x v="2"/>
    <s v="OFF-FA-10000304"/>
    <x v="1"/>
    <x v="13"/>
    <s v="Advantus Push Pins"/>
    <n v="6.5400000000000009"/>
    <n v="3"/>
    <n v="0"/>
    <n v="2.6814000000000004"/>
    <n v="0.41000000000000003"/>
  </r>
  <r>
    <n v="3272"/>
    <s v="CA-2012-155145"/>
    <x v="1"/>
    <x v="17"/>
    <d v="2012-12-29T00:00:00"/>
    <s v="Second Class"/>
    <s v="KN-16450"/>
    <s v="Kean Nguyen"/>
    <x v="1"/>
    <s v="United States"/>
    <x v="355"/>
    <x v="1"/>
    <n v="93277"/>
    <x v="1"/>
    <s v="TEC-AC-10003709"/>
    <x v="2"/>
    <x v="11"/>
    <s v="Maxell 4.7GB DVD-R 5/Pack"/>
    <n v="7.92"/>
    <n v="8"/>
    <n v="0"/>
    <n v="3.4848000000000008"/>
    <n v="0.44000000000000011"/>
  </r>
  <r>
    <n v="3273"/>
    <s v="CA-2012-146038"/>
    <x v="1"/>
    <x v="97"/>
    <d v="2012-02-16T00:00:00"/>
    <s v="Standard Class"/>
    <s v="SJ-20215"/>
    <s v="Sarah Jordon"/>
    <x v="0"/>
    <s v="United States"/>
    <x v="1"/>
    <x v="1"/>
    <n v="90049"/>
    <x v="1"/>
    <s v="FUR-CH-10002774"/>
    <x v="0"/>
    <x v="1"/>
    <s v="Global Deluxe Stacking Chair, Gray"/>
    <n v="203.92"/>
    <n v="5"/>
    <n v="0.2"/>
    <n v="22.940999999999995"/>
    <n v="0.11249999999999999"/>
  </r>
  <r>
    <n v="3274"/>
    <s v="CA-2014-133865"/>
    <x v="3"/>
    <x v="540"/>
    <d v="2014-05-13T00:00:00"/>
    <s v="Standard Class"/>
    <s v="PS-19045"/>
    <s v="Penelope Sewall"/>
    <x v="2"/>
    <s v="United States"/>
    <x v="1"/>
    <x v="1"/>
    <n v="90032"/>
    <x v="1"/>
    <s v="TEC-CO-10001046"/>
    <x v="2"/>
    <x v="16"/>
    <s v="Canon Imageclass D680 Copier / Fax"/>
    <n v="3359.9520000000002"/>
    <n v="6"/>
    <n v="0.2"/>
    <n v="1049.9849999999999"/>
    <n v="0.31249999999999994"/>
  </r>
  <r>
    <n v="3275"/>
    <s v="CA-2014-116358"/>
    <x v="3"/>
    <x v="808"/>
    <d v="2014-11-07T00:00:00"/>
    <s v="Standard Class"/>
    <s v="KM-16225"/>
    <s v="Kalyca Meade"/>
    <x v="1"/>
    <s v="United States"/>
    <x v="356"/>
    <x v="41"/>
    <n v="66212"/>
    <x v="2"/>
    <s v="OFF-FA-10003495"/>
    <x v="1"/>
    <x v="13"/>
    <s v="Staples"/>
    <n v="18.240000000000002"/>
    <n v="3"/>
    <n v="0"/>
    <n v="9.120000000000001"/>
    <n v="0.5"/>
  </r>
  <r>
    <n v="3276"/>
    <s v="CA-2014-116358"/>
    <x v="3"/>
    <x v="808"/>
    <d v="2014-11-07T00:00:00"/>
    <s v="Standard Class"/>
    <s v="KM-16225"/>
    <s v="Kalyca Meade"/>
    <x v="1"/>
    <s v="United States"/>
    <x v="356"/>
    <x v="41"/>
    <n v="66212"/>
    <x v="2"/>
    <s v="OFF-AR-10004685"/>
    <x v="1"/>
    <x v="6"/>
    <s v="Binney &amp; Smith Crayola Metallic Colored Pencils, 8-Color Set"/>
    <n v="27.78"/>
    <n v="6"/>
    <n v="0"/>
    <n v="9.1673999999999989"/>
    <n v="0.32999999999999996"/>
  </r>
  <r>
    <n v="3277"/>
    <s v="CA-2011-102988"/>
    <x v="2"/>
    <x v="267"/>
    <d v="2011-04-09T00:00:00"/>
    <s v="Second Class"/>
    <s v="GM-14695"/>
    <s v="Greg Maxwell"/>
    <x v="1"/>
    <s v="United States"/>
    <x v="166"/>
    <x v="17"/>
    <n v="22304"/>
    <x v="0"/>
    <s v="OFF-AR-10004757"/>
    <x v="1"/>
    <x v="6"/>
    <s v="Crayola Colored Pencils"/>
    <n v="22.959999999999997"/>
    <n v="7"/>
    <n v="0"/>
    <n v="7.5767999999999986"/>
    <n v="0.32999999999999996"/>
  </r>
  <r>
    <n v="3278"/>
    <s v="CA-2011-102988"/>
    <x v="2"/>
    <x v="267"/>
    <d v="2011-04-09T00:00:00"/>
    <s v="Second Class"/>
    <s v="GM-14695"/>
    <s v="Greg Maxwell"/>
    <x v="1"/>
    <s v="United States"/>
    <x v="166"/>
    <x v="17"/>
    <n v="22304"/>
    <x v="0"/>
    <s v="TEC-PH-10001615"/>
    <x v="2"/>
    <x v="7"/>
    <s v="AT&amp;T CL82213"/>
    <n v="28.99"/>
    <n v="1"/>
    <n v="0"/>
    <n v="8.4070999999999962"/>
    <n v="0.28999999999999987"/>
  </r>
  <r>
    <n v="3279"/>
    <s v="CA-2011-102988"/>
    <x v="2"/>
    <x v="267"/>
    <d v="2011-04-09T00:00:00"/>
    <s v="Second Class"/>
    <s v="GM-14695"/>
    <s v="Greg Maxwell"/>
    <x v="1"/>
    <s v="United States"/>
    <x v="166"/>
    <x v="17"/>
    <n v="22304"/>
    <x v="0"/>
    <s v="OFF-PA-10003349"/>
    <x v="1"/>
    <x v="10"/>
    <s v="Xerox 1957"/>
    <n v="12.96"/>
    <n v="2"/>
    <n v="0"/>
    <n v="6.3504000000000005"/>
    <n v="0.49"/>
  </r>
  <r>
    <n v="3280"/>
    <s v="CA-2011-102988"/>
    <x v="2"/>
    <x v="267"/>
    <d v="2011-04-09T00:00:00"/>
    <s v="Second Class"/>
    <s v="GM-14695"/>
    <s v="Greg Maxwell"/>
    <x v="1"/>
    <s v="United States"/>
    <x v="166"/>
    <x v="17"/>
    <n v="22304"/>
    <x v="0"/>
    <s v="OFF-AR-10000127"/>
    <x v="1"/>
    <x v="6"/>
    <s v="Newell 321"/>
    <n v="22.959999999999997"/>
    <n v="7"/>
    <n v="0"/>
    <n v="6.6583999999999968"/>
    <n v="0.28999999999999987"/>
  </r>
  <r>
    <n v="3281"/>
    <s v="CA-2011-102988"/>
    <x v="2"/>
    <x v="267"/>
    <d v="2011-04-09T00:00:00"/>
    <s v="Second Class"/>
    <s v="GM-14695"/>
    <s v="Greg Maxwell"/>
    <x v="1"/>
    <s v="United States"/>
    <x v="166"/>
    <x v="17"/>
    <n v="22304"/>
    <x v="0"/>
    <s v="OFF-SU-10002881"/>
    <x v="1"/>
    <x v="14"/>
    <s v="Martin Yale Chadless Opener Electric Letter Opener"/>
    <n v="4164.0499999999993"/>
    <n v="5"/>
    <n v="0"/>
    <n v="83.281000000000063"/>
    <n v="2.0000000000000018E-2"/>
  </r>
  <r>
    <n v="3282"/>
    <s v="US-2011-117170"/>
    <x v="2"/>
    <x v="328"/>
    <d v="2011-09-24T00:00:00"/>
    <s v="Standard Class"/>
    <s v="KT-16465"/>
    <s v="Kean Takahito"/>
    <x v="0"/>
    <s v="United States"/>
    <x v="253"/>
    <x v="3"/>
    <n v="27604"/>
    <x v="0"/>
    <s v="TEC-AC-10001109"/>
    <x v="2"/>
    <x v="11"/>
    <s v="Logitech Trackman Marble Mouse"/>
    <n v="47.984000000000002"/>
    <n v="2"/>
    <n v="0.2"/>
    <n v="13.195600000000001"/>
    <n v="0.27500000000000002"/>
  </r>
  <r>
    <n v="3283"/>
    <s v="US-2011-117170"/>
    <x v="2"/>
    <x v="328"/>
    <d v="2011-09-24T00:00:00"/>
    <s v="Standard Class"/>
    <s v="KT-16465"/>
    <s v="Kean Takahito"/>
    <x v="0"/>
    <s v="United States"/>
    <x v="253"/>
    <x v="3"/>
    <n v="27604"/>
    <x v="0"/>
    <s v="OFF-PA-10000682"/>
    <x v="1"/>
    <x v="10"/>
    <s v="Xerox 1924"/>
    <n v="4.6240000000000006"/>
    <n v="1"/>
    <n v="0.2"/>
    <n v="1.6762000000000001"/>
    <n v="0.36249999999999999"/>
  </r>
  <r>
    <n v="3284"/>
    <s v="CA-2011-159478"/>
    <x v="2"/>
    <x v="587"/>
    <d v="2011-10-06T00:00:00"/>
    <s v="Standard Class"/>
    <s v="MH-17785"/>
    <s v="Maya Herman"/>
    <x v="1"/>
    <s v="United States"/>
    <x v="20"/>
    <x v="15"/>
    <n v="10035"/>
    <x v="3"/>
    <s v="FUR-FU-10000221"/>
    <x v="0"/>
    <x v="5"/>
    <s v="Master Caster Door Stop, Brown"/>
    <n v="15.24"/>
    <n v="3"/>
    <n v="0"/>
    <n v="5.1815999999999995"/>
    <n v="0.33999999999999997"/>
  </r>
  <r>
    <n v="3285"/>
    <s v="CA-2011-103702"/>
    <x v="2"/>
    <x v="171"/>
    <d v="2011-09-17T00:00:00"/>
    <s v="Standard Class"/>
    <s v="AF-10885"/>
    <s v="Art Foster"/>
    <x v="0"/>
    <s v="United States"/>
    <x v="54"/>
    <x v="24"/>
    <n v="45014"/>
    <x v="3"/>
    <s v="OFF-BI-10002429"/>
    <x v="1"/>
    <x v="8"/>
    <s v="Premier Elliptical Ring Binder, Black"/>
    <n v="63.924000000000007"/>
    <n v="7"/>
    <n v="0.7"/>
    <n v="-46.877600000000001"/>
    <n v="-0.73333333333333328"/>
  </r>
  <r>
    <n v="3286"/>
    <s v="CA-2014-150525"/>
    <x v="3"/>
    <x v="297"/>
    <d v="2014-02-26T00:00:00"/>
    <s v="Standard Class"/>
    <s v="JP-16135"/>
    <s v="Julie Prescott"/>
    <x v="2"/>
    <s v="United States"/>
    <x v="254"/>
    <x v="26"/>
    <n v="74403"/>
    <x v="2"/>
    <s v="OFF-AR-10002375"/>
    <x v="1"/>
    <x v="6"/>
    <s v="Newell 351"/>
    <n v="6.56"/>
    <n v="2"/>
    <n v="0"/>
    <n v="1.9023999999999992"/>
    <n v="0.28999999999999987"/>
  </r>
  <r>
    <n v="3287"/>
    <s v="CA-2014-150525"/>
    <x v="3"/>
    <x v="297"/>
    <d v="2014-02-26T00:00:00"/>
    <s v="Standard Class"/>
    <s v="JP-16135"/>
    <s v="Julie Prescott"/>
    <x v="2"/>
    <s v="United States"/>
    <x v="254"/>
    <x v="26"/>
    <n v="74403"/>
    <x v="2"/>
    <s v="OFF-AP-10000595"/>
    <x v="1"/>
    <x v="9"/>
    <s v="Disposable Triple-Filter Dust Bags"/>
    <n v="13.11"/>
    <n v="3"/>
    <n v="0"/>
    <n v="3.4086000000000003"/>
    <n v="0.26"/>
  </r>
  <r>
    <n v="3288"/>
    <s v="CA-2012-157770"/>
    <x v="1"/>
    <x v="350"/>
    <d v="2012-12-15T00:00:00"/>
    <s v="First Class"/>
    <s v="RD-19585"/>
    <s v="Rob Dowd"/>
    <x v="0"/>
    <s v="United States"/>
    <x v="357"/>
    <x v="1"/>
    <n v="92592"/>
    <x v="1"/>
    <s v="TEC-PH-10001530"/>
    <x v="2"/>
    <x v="7"/>
    <s v="Plantronics Voyager Pro Legend"/>
    <n v="494.37600000000009"/>
    <n v="3"/>
    <n v="0.2"/>
    <n v="49.437599999999975"/>
    <n v="9.9999999999999936E-2"/>
  </r>
  <r>
    <n v="3289"/>
    <s v="CA-2012-157770"/>
    <x v="1"/>
    <x v="350"/>
    <d v="2012-12-15T00:00:00"/>
    <s v="First Class"/>
    <s v="RD-19585"/>
    <s v="Rob Dowd"/>
    <x v="0"/>
    <s v="United States"/>
    <x v="357"/>
    <x v="1"/>
    <n v="92592"/>
    <x v="1"/>
    <s v="OFF-BI-10000050"/>
    <x v="1"/>
    <x v="8"/>
    <s v="Angle-D Binders with Locking Rings, Label Holders"/>
    <n v="29.2"/>
    <n v="5"/>
    <n v="0.2"/>
    <n v="9.8549999999999969"/>
    <n v="0.33749999999999991"/>
  </r>
  <r>
    <n v="3290"/>
    <s v="CA-2012-157770"/>
    <x v="1"/>
    <x v="350"/>
    <d v="2012-12-15T00:00:00"/>
    <s v="First Class"/>
    <s v="RD-19585"/>
    <s v="Rob Dowd"/>
    <x v="0"/>
    <s v="United States"/>
    <x v="357"/>
    <x v="1"/>
    <n v="92592"/>
    <x v="1"/>
    <s v="TEC-AC-10001552"/>
    <x v="2"/>
    <x v="11"/>
    <s v="Logitech K350 2.4Ghz Wireless Keyboard"/>
    <n v="248.85000000000002"/>
    <n v="5"/>
    <n v="0"/>
    <n v="27.373499999999993"/>
    <n v="0.10999999999999996"/>
  </r>
  <r>
    <n v="3291"/>
    <s v="CA-2012-157770"/>
    <x v="1"/>
    <x v="350"/>
    <d v="2012-12-15T00:00:00"/>
    <s v="First Class"/>
    <s v="RD-19585"/>
    <s v="Rob Dowd"/>
    <x v="0"/>
    <s v="United States"/>
    <x v="357"/>
    <x v="1"/>
    <n v="92592"/>
    <x v="1"/>
    <s v="TEC-AC-10003399"/>
    <x v="2"/>
    <x v="11"/>
    <s v="Memorex Mini Travel Drive 64 GB USB 2.0 Flash Drive"/>
    <n v="36.24"/>
    <n v="1"/>
    <n v="0"/>
    <n v="15.220800000000001"/>
    <n v="0.42"/>
  </r>
  <r>
    <n v="3292"/>
    <s v="CA-2013-167290"/>
    <x v="0"/>
    <x v="859"/>
    <d v="2013-11-05T00:00:00"/>
    <s v="Standard Class"/>
    <s v="JF-15295"/>
    <s v="Jason Fortune-"/>
    <x v="0"/>
    <s v="United States"/>
    <x v="341"/>
    <x v="12"/>
    <n v="48310"/>
    <x v="2"/>
    <s v="OFF-AR-10004078"/>
    <x v="1"/>
    <x v="6"/>
    <s v="Newell 312"/>
    <n v="11.68"/>
    <n v="2"/>
    <n v="0"/>
    <n v="3.5039999999999996"/>
    <n v="0.3"/>
  </r>
  <r>
    <n v="3293"/>
    <s v="CA-2011-106264"/>
    <x v="2"/>
    <x v="58"/>
    <d v="2011-12-30T00:00:00"/>
    <s v="Standard Class"/>
    <s v="CK-12595"/>
    <s v="Clytie Kelty"/>
    <x v="0"/>
    <s v="United States"/>
    <x v="70"/>
    <x v="1"/>
    <n v="92024"/>
    <x v="1"/>
    <s v="OFF-SU-10002189"/>
    <x v="1"/>
    <x v="14"/>
    <s v="Acme Rosewood Handle Letter Opener"/>
    <n v="11.91"/>
    <n v="3"/>
    <n v="0"/>
    <n v="0.11909999999999954"/>
    <n v="9.999999999999962E-3"/>
  </r>
  <r>
    <n v="3294"/>
    <s v="CA-2011-106264"/>
    <x v="2"/>
    <x v="58"/>
    <d v="2011-12-30T00:00:00"/>
    <s v="Standard Class"/>
    <s v="CK-12595"/>
    <s v="Clytie Kelty"/>
    <x v="0"/>
    <s v="United States"/>
    <x v="70"/>
    <x v="1"/>
    <n v="92024"/>
    <x v="1"/>
    <s v="FUR-FU-10001852"/>
    <x v="0"/>
    <x v="5"/>
    <s v="Eldon Regeneration Recycled Desk Accessories, Smoke"/>
    <n v="3.48"/>
    <n v="2"/>
    <n v="0"/>
    <n v="1.1135999999999999"/>
    <n v="0.32"/>
  </r>
  <r>
    <n v="3295"/>
    <s v="CA-2011-138023"/>
    <x v="2"/>
    <x v="860"/>
    <d v="2011-08-18T00:00:00"/>
    <s v="First Class"/>
    <s v="KH-16510"/>
    <s v="Keith Herrera"/>
    <x v="0"/>
    <s v="United States"/>
    <x v="61"/>
    <x v="5"/>
    <n v="75081"/>
    <x v="2"/>
    <s v="OFF-BI-10003638"/>
    <x v="1"/>
    <x v="8"/>
    <s v="GBC Durable Plastic Covers"/>
    <n v="30.959999999999994"/>
    <n v="8"/>
    <n v="0.8"/>
    <n v="-52.632000000000019"/>
    <n v="-1.7000000000000011"/>
  </r>
  <r>
    <n v="3296"/>
    <s v="CA-2014-113418"/>
    <x v="3"/>
    <x v="172"/>
    <d v="2014-10-04T00:00:00"/>
    <s v="First Class"/>
    <s v="CM-12655"/>
    <s v="Corinna Mitchell"/>
    <x v="2"/>
    <s v="United States"/>
    <x v="20"/>
    <x v="15"/>
    <n v="10035"/>
    <x v="3"/>
    <s v="TEC-MA-10002428"/>
    <x v="2"/>
    <x v="15"/>
    <s v="Fellowes Powershred HS-440 4-Sheet High Security Shredder"/>
    <n v="1704.89"/>
    <n v="11"/>
    <n v="0"/>
    <n v="767.20049999999992"/>
    <n v="0.4499999999999999"/>
  </r>
  <r>
    <n v="3297"/>
    <s v="US-2012-110569"/>
    <x v="1"/>
    <x v="293"/>
    <d v="2012-05-30T00:00:00"/>
    <s v="Standard Class"/>
    <s v="EB-13870"/>
    <s v="Emily Burns"/>
    <x v="0"/>
    <s v="United States"/>
    <x v="42"/>
    <x v="16"/>
    <n v="85023"/>
    <x v="1"/>
    <s v="OFF-BI-10001036"/>
    <x v="1"/>
    <x v="8"/>
    <s v="Cardinal EasyOpen D-Ring Binders"/>
    <n v="19.194000000000003"/>
    <n v="7"/>
    <n v="0.7"/>
    <n v="-12.795999999999999"/>
    <n v="-0.66666666666666652"/>
  </r>
  <r>
    <n v="3298"/>
    <s v="US-2012-110569"/>
    <x v="1"/>
    <x v="293"/>
    <d v="2012-05-30T00:00:00"/>
    <s v="Standard Class"/>
    <s v="EB-13870"/>
    <s v="Emily Burns"/>
    <x v="0"/>
    <s v="United States"/>
    <x v="42"/>
    <x v="16"/>
    <n v="85023"/>
    <x v="1"/>
    <s v="OFF-AP-10004708"/>
    <x v="1"/>
    <x v="9"/>
    <s v="Fellowes Superior 10 Outlet Split Surge Protector"/>
    <n v="121.79200000000002"/>
    <n v="4"/>
    <n v="0.2"/>
    <n v="13.701599999999988"/>
    <n v="0.11249999999999989"/>
  </r>
  <r>
    <n v="3299"/>
    <s v="CA-2014-136308"/>
    <x v="3"/>
    <x v="673"/>
    <d v="2014-11-17T00:00:00"/>
    <s v="Same Day"/>
    <s v="MW-18235"/>
    <s v="Mitch Willingham"/>
    <x v="1"/>
    <s v="United States"/>
    <x v="8"/>
    <x v="1"/>
    <n v="94122"/>
    <x v="1"/>
    <s v="TEC-MA-10000488"/>
    <x v="2"/>
    <x v="15"/>
    <s v="Bady BDG101FRU Card Printer"/>
    <n v="1919.9760000000001"/>
    <n v="3"/>
    <n v="0.2"/>
    <n v="215.99729999999977"/>
    <n v="0.11249999999999988"/>
  </r>
  <r>
    <n v="3300"/>
    <s v="US-2011-159926"/>
    <x v="2"/>
    <x v="728"/>
    <d v="2011-11-22T00:00:00"/>
    <s v="Standard Class"/>
    <s v="CS-11950"/>
    <s v="Carlos Soltero"/>
    <x v="0"/>
    <s v="United States"/>
    <x v="10"/>
    <x v="9"/>
    <n v="19140"/>
    <x v="3"/>
    <s v="OFF-BI-10003656"/>
    <x v="1"/>
    <x v="8"/>
    <s v="Fellowes PB200 Plastic Comb Binding Machine"/>
    <n v="50.997000000000007"/>
    <n v="1"/>
    <n v="0.7"/>
    <n v="-40.797600000000003"/>
    <n v="-0.79999999999999993"/>
  </r>
  <r>
    <n v="3301"/>
    <s v="US-2011-159926"/>
    <x v="2"/>
    <x v="728"/>
    <d v="2011-11-22T00:00:00"/>
    <s v="Standard Class"/>
    <s v="CS-11950"/>
    <s v="Carlos Soltero"/>
    <x v="0"/>
    <s v="United States"/>
    <x v="10"/>
    <x v="9"/>
    <n v="19140"/>
    <x v="3"/>
    <s v="OFF-ST-10003656"/>
    <x v="1"/>
    <x v="4"/>
    <s v="Safco Industrial Wire Shelving"/>
    <n v="76.792000000000002"/>
    <n v="1"/>
    <n v="0.2"/>
    <n v="-16.318300000000001"/>
    <n v="-0.21249999999999999"/>
  </r>
  <r>
    <n v="3302"/>
    <s v="US-2011-159926"/>
    <x v="2"/>
    <x v="728"/>
    <d v="2011-11-22T00:00:00"/>
    <s v="Standard Class"/>
    <s v="CS-11950"/>
    <s v="Carlos Soltero"/>
    <x v="0"/>
    <s v="United States"/>
    <x v="10"/>
    <x v="9"/>
    <n v="19140"/>
    <x v="3"/>
    <s v="TEC-PH-10001128"/>
    <x v="2"/>
    <x v="7"/>
    <s v="Motorola Droid Maxx"/>
    <n v="539.96399999999994"/>
    <n v="6"/>
    <n v="0.4"/>
    <n v="-107.99280000000002"/>
    <n v="-0.20000000000000004"/>
  </r>
  <r>
    <n v="3303"/>
    <s v="US-2011-159926"/>
    <x v="2"/>
    <x v="728"/>
    <d v="2011-11-22T00:00:00"/>
    <s v="Standard Class"/>
    <s v="CS-11950"/>
    <s v="Carlos Soltero"/>
    <x v="0"/>
    <s v="United States"/>
    <x v="10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n v="8.7500000000000008E-2"/>
  </r>
  <r>
    <n v="3304"/>
    <s v="US-2011-159926"/>
    <x v="2"/>
    <x v="728"/>
    <d v="2011-11-22T00:00:00"/>
    <s v="Standard Class"/>
    <s v="CS-11950"/>
    <s v="Carlos Soltero"/>
    <x v="0"/>
    <s v="United States"/>
    <x v="10"/>
    <x v="9"/>
    <n v="19140"/>
    <x v="3"/>
    <s v="OFF-BI-10004656"/>
    <x v="1"/>
    <x v="8"/>
    <s v="Peel &amp; Stick Add-On Corner Pockets"/>
    <n v="1.9440000000000004"/>
    <n v="3"/>
    <n v="0.7"/>
    <n v="-1.4255999999999998"/>
    <n v="-0.73333333333333306"/>
  </r>
  <r>
    <n v="3305"/>
    <s v="CA-2011-104738"/>
    <x v="2"/>
    <x v="125"/>
    <d v="2012-01-01T00:00:00"/>
    <s v="Second Class"/>
    <s v="SP-20620"/>
    <s v="Stefania Perrino"/>
    <x v="1"/>
    <s v="United States"/>
    <x v="128"/>
    <x v="5"/>
    <n v="78041"/>
    <x v="2"/>
    <s v="OFF-EN-10004955"/>
    <x v="1"/>
    <x v="12"/>
    <s v="Fashion Color Clasp Envelopes"/>
    <n v="12.984000000000002"/>
    <n v="3"/>
    <n v="0.2"/>
    <n v="4.7066999999999997"/>
    <n v="0.36249999999999993"/>
  </r>
  <r>
    <n v="3306"/>
    <s v="CA-2011-104738"/>
    <x v="2"/>
    <x v="125"/>
    <d v="2012-01-01T00:00:00"/>
    <s v="Second Class"/>
    <s v="SP-20620"/>
    <s v="Stefania Perrino"/>
    <x v="1"/>
    <s v="United States"/>
    <x v="128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n v="8.7500000000000036E-2"/>
  </r>
  <r>
    <n v="3307"/>
    <s v="CA-2011-104738"/>
    <x v="2"/>
    <x v="125"/>
    <d v="2012-01-01T00:00:00"/>
    <s v="Second Class"/>
    <s v="SP-20620"/>
    <s v="Stefania Perrino"/>
    <x v="1"/>
    <s v="United States"/>
    <x v="128"/>
    <x v="5"/>
    <n v="78041"/>
    <x v="2"/>
    <s v="TEC-PH-10000576"/>
    <x v="2"/>
    <x v="7"/>
    <s v="AT&amp;T 1080 Corded phone"/>
    <n v="328.77600000000007"/>
    <n v="3"/>
    <n v="0.2"/>
    <n v="28.767899999999997"/>
    <n v="8.7499999999999981E-2"/>
  </r>
  <r>
    <n v="3308"/>
    <s v="CA-2011-104738"/>
    <x v="2"/>
    <x v="125"/>
    <d v="2012-01-01T00:00:00"/>
    <s v="Second Class"/>
    <s v="SP-20620"/>
    <s v="Stefania Perrino"/>
    <x v="1"/>
    <s v="United States"/>
    <x v="128"/>
    <x v="5"/>
    <n v="78041"/>
    <x v="2"/>
    <s v="OFF-BI-10002160"/>
    <x v="1"/>
    <x v="8"/>
    <s v="Acco Hanging Data Binders"/>
    <n v="2.2859999999999996"/>
    <n v="3"/>
    <n v="0.8"/>
    <n v="-3.6576000000000004"/>
    <n v="-1.6000000000000005"/>
  </r>
  <r>
    <n v="3309"/>
    <s v="CA-2011-104738"/>
    <x v="2"/>
    <x v="125"/>
    <d v="2012-01-01T00:00:00"/>
    <s v="Second Class"/>
    <s v="SP-20620"/>
    <s v="Stefania Perrino"/>
    <x v="1"/>
    <s v="United States"/>
    <x v="128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n v="0.3000000000000001"/>
  </r>
  <r>
    <n v="3310"/>
    <s v="CA-2012-144386"/>
    <x v="1"/>
    <x v="599"/>
    <d v="2012-11-11T00:00:00"/>
    <s v="Standard Class"/>
    <s v="GT-14635"/>
    <s v="Grant Thornton"/>
    <x v="1"/>
    <s v="United States"/>
    <x v="20"/>
    <x v="15"/>
    <n v="10009"/>
    <x v="3"/>
    <s v="OFF-BI-10001116"/>
    <x v="1"/>
    <x v="8"/>
    <s v="Wilson Jones 1&quot; Hanging DublLock Ring Binders"/>
    <n v="25.344000000000001"/>
    <n v="6"/>
    <n v="0.2"/>
    <n v="8.8704000000000018"/>
    <n v="0.35000000000000003"/>
  </r>
  <r>
    <n v="3311"/>
    <s v="CA-2013-111416"/>
    <x v="0"/>
    <x v="42"/>
    <d v="2013-09-23T00:00:00"/>
    <s v="Standard Class"/>
    <s v="LW-17215"/>
    <s v="Luke Weiss"/>
    <x v="0"/>
    <s v="United States"/>
    <x v="20"/>
    <x v="15"/>
    <n v="10035"/>
    <x v="3"/>
    <s v="OFF-BI-10002026"/>
    <x v="1"/>
    <x v="8"/>
    <s v="Avery Arch Ring Binders"/>
    <n v="232.40000000000003"/>
    <n v="5"/>
    <n v="0.2"/>
    <n v="78.434999999999988"/>
    <n v="0.33749999999999991"/>
  </r>
  <r>
    <n v="3312"/>
    <s v="CA-2013-162747"/>
    <x v="0"/>
    <x v="231"/>
    <d v="2013-03-26T00:00:00"/>
    <s v="Second Class"/>
    <s v="AH-10030"/>
    <s v="Aaron Hawkins"/>
    <x v="1"/>
    <s v="United States"/>
    <x v="200"/>
    <x v="35"/>
    <n v="39503"/>
    <x v="0"/>
    <s v="FUR-FU-10003691"/>
    <x v="0"/>
    <x v="5"/>
    <s v="Eldon Image Series Desk Accessories, Ebony"/>
    <n v="86.45"/>
    <n v="7"/>
    <n v="0"/>
    <n v="38.038000000000004"/>
    <n v="0.44"/>
  </r>
  <r>
    <n v="3313"/>
    <s v="US-2011-133130"/>
    <x v="2"/>
    <x v="127"/>
    <d v="2011-10-01T00:00:00"/>
    <s v="Standard Class"/>
    <s v="TH-21100"/>
    <s v="Thea Hendricks"/>
    <x v="0"/>
    <s v="United States"/>
    <x v="70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n v="7.5000000000000025E-2"/>
  </r>
  <r>
    <n v="3314"/>
    <s v="US-2011-133130"/>
    <x v="2"/>
    <x v="127"/>
    <d v="2011-10-01T00:00:00"/>
    <s v="Standard Class"/>
    <s v="TH-21100"/>
    <s v="Thea Hendricks"/>
    <x v="0"/>
    <s v="United States"/>
    <x v="70"/>
    <x v="1"/>
    <n v="92037"/>
    <x v="1"/>
    <s v="OFF-PA-10000675"/>
    <x v="1"/>
    <x v="10"/>
    <s v="Xerox 1919"/>
    <n v="81.98"/>
    <n v="2"/>
    <n v="0"/>
    <n v="40.170200000000001"/>
    <n v="0.49"/>
  </r>
  <r>
    <n v="3315"/>
    <s v="CA-2014-169978"/>
    <x v="3"/>
    <x v="165"/>
    <d v="2014-12-29T00:00:00"/>
    <s v="Standard Class"/>
    <s v="HG-15025"/>
    <s v="Hunter Glantz"/>
    <x v="0"/>
    <s v="United States"/>
    <x v="147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n v="0.17777777777777781"/>
  </r>
  <r>
    <n v="3316"/>
    <s v="CA-2014-169978"/>
    <x v="3"/>
    <x v="165"/>
    <d v="2014-12-29T00:00:00"/>
    <s v="Standard Class"/>
    <s v="HG-15025"/>
    <s v="Hunter Glantz"/>
    <x v="0"/>
    <s v="United States"/>
    <x v="147"/>
    <x v="15"/>
    <n v="11572"/>
    <x v="3"/>
    <s v="OFF-BI-10001900"/>
    <x v="1"/>
    <x v="8"/>
    <s v="DXL Angle-View Binders with Locking Rings, Black"/>
    <n v="14.376000000000001"/>
    <n v="3"/>
    <n v="0.2"/>
    <n v="4.8518999999999997"/>
    <n v="0.33749999999999997"/>
  </r>
  <r>
    <n v="3317"/>
    <s v="CA-2014-161739"/>
    <x v="3"/>
    <x v="468"/>
    <d v="2014-11-16T00:00:00"/>
    <s v="Second Class"/>
    <s v="EB-13750"/>
    <s v="Edward Becker"/>
    <x v="1"/>
    <s v="United States"/>
    <x v="171"/>
    <x v="5"/>
    <n v="78664"/>
    <x v="2"/>
    <s v="FUR-FU-10001468"/>
    <x v="0"/>
    <x v="5"/>
    <s v="Tenex Antistatic Computer Chair Mats"/>
    <n v="341.96"/>
    <n v="5"/>
    <n v="0.6"/>
    <n v="-427.45000000000005"/>
    <n v="-1.2500000000000002"/>
  </r>
  <r>
    <n v="3318"/>
    <s v="CA-2012-165057"/>
    <x v="1"/>
    <x v="861"/>
    <d v="2012-09-15T00:00:00"/>
    <s v="Standard Class"/>
    <s v="SC-20725"/>
    <s v="Steven Cartwright"/>
    <x v="0"/>
    <s v="United States"/>
    <x v="56"/>
    <x v="1"/>
    <n v="92374"/>
    <x v="1"/>
    <s v="OFF-AR-10004648"/>
    <x v="1"/>
    <x v="6"/>
    <s v="Boston 19500 Mighty Mite Electric Pencil Sharpener"/>
    <n v="181.35"/>
    <n v="9"/>
    <n v="0"/>
    <n v="48.964500000000001"/>
    <n v="0.27"/>
  </r>
  <r>
    <n v="3319"/>
    <s v="CA-2012-165057"/>
    <x v="1"/>
    <x v="861"/>
    <d v="2012-09-15T00:00:00"/>
    <s v="Standard Class"/>
    <s v="SC-20725"/>
    <s v="Steven Cartwright"/>
    <x v="0"/>
    <s v="United States"/>
    <x v="56"/>
    <x v="1"/>
    <n v="92374"/>
    <x v="1"/>
    <s v="OFF-LA-10003190"/>
    <x v="1"/>
    <x v="2"/>
    <s v="Avery 474"/>
    <n v="8.64"/>
    <n v="3"/>
    <n v="0"/>
    <n v="4.2336"/>
    <n v="0.49"/>
  </r>
  <r>
    <n v="3320"/>
    <s v="CA-2011-134551"/>
    <x v="2"/>
    <x v="414"/>
    <d v="2011-12-25T00:00:00"/>
    <s v="Standard Class"/>
    <s v="TS-21505"/>
    <s v="Tony Sayre"/>
    <x v="0"/>
    <s v="United States"/>
    <x v="29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n v="8.7500000000000036E-2"/>
  </r>
  <r>
    <n v="3321"/>
    <s v="CA-2011-134551"/>
    <x v="2"/>
    <x v="414"/>
    <d v="2011-12-25T00:00:00"/>
    <s v="Standard Class"/>
    <s v="TS-21505"/>
    <s v="Tony Sayre"/>
    <x v="0"/>
    <s v="United States"/>
    <x v="29"/>
    <x v="18"/>
    <n v="38401"/>
    <x v="0"/>
    <s v="FUR-CH-10004287"/>
    <x v="0"/>
    <x v="1"/>
    <s v="SAFCO Arco Folding Chair"/>
    <n v="662.88"/>
    <n v="3"/>
    <n v="0.2"/>
    <n v="74.573999999999955"/>
    <n v="0.11249999999999993"/>
  </r>
  <r>
    <n v="3322"/>
    <s v="CA-2011-134551"/>
    <x v="2"/>
    <x v="414"/>
    <d v="2011-12-25T00:00:00"/>
    <s v="Standard Class"/>
    <s v="TS-21505"/>
    <s v="Tony Sayre"/>
    <x v="0"/>
    <s v="United States"/>
    <x v="29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n v="0.34999999999999992"/>
  </r>
  <r>
    <n v="3323"/>
    <s v="CA-2012-120810"/>
    <x v="1"/>
    <x v="862"/>
    <d v="2012-07-27T00:00:00"/>
    <s v="Standard Class"/>
    <s v="TH-21550"/>
    <s v="Tracy Hopkins"/>
    <x v="2"/>
    <s v="United States"/>
    <x v="20"/>
    <x v="15"/>
    <n v="10009"/>
    <x v="3"/>
    <s v="OFF-AP-10002892"/>
    <x v="1"/>
    <x v="9"/>
    <s v="Belkin F5C206VTEL 6 Outlet Surge"/>
    <n v="68.94"/>
    <n v="3"/>
    <n v="0"/>
    <n v="20.681999999999995"/>
    <n v="0.29999999999999993"/>
  </r>
  <r>
    <n v="3324"/>
    <s v="CA-2012-120810"/>
    <x v="1"/>
    <x v="862"/>
    <d v="2012-07-27T00:00:00"/>
    <s v="Standard Class"/>
    <s v="TH-21550"/>
    <s v="Tracy Hopkins"/>
    <x v="2"/>
    <s v="United States"/>
    <x v="20"/>
    <x v="15"/>
    <n v="10009"/>
    <x v="3"/>
    <s v="FUR-FU-10002253"/>
    <x v="0"/>
    <x v="5"/>
    <s v="Howard Miller 13&quot; Diameter Pewter Finish Round Wall Clock"/>
    <n v="128.82"/>
    <n v="3"/>
    <n v="0"/>
    <n v="50.239800000000002"/>
    <n v="0.39"/>
  </r>
  <r>
    <n v="3325"/>
    <s v="CA-2011-165309"/>
    <x v="2"/>
    <x v="7"/>
    <d v="2011-11-15T00:00:00"/>
    <s v="Standard Class"/>
    <s v="KD-16270"/>
    <s v="Karen Daniels"/>
    <x v="0"/>
    <s v="United States"/>
    <x v="12"/>
    <x v="5"/>
    <n v="77095"/>
    <x v="2"/>
    <s v="OFF-BI-10001359"/>
    <x v="1"/>
    <x v="8"/>
    <s v="GBC DocuBind TL300 Electric Binding System"/>
    <n v="896.98999999999978"/>
    <n v="5"/>
    <n v="0.8"/>
    <n v="-1480.0335000000009"/>
    <n v="-1.6500000000000015"/>
  </r>
  <r>
    <n v="3326"/>
    <s v="CA-2011-165309"/>
    <x v="2"/>
    <x v="7"/>
    <d v="2011-11-15T00:00:00"/>
    <s v="Standard Class"/>
    <s v="KD-16270"/>
    <s v="Karen Daniels"/>
    <x v="0"/>
    <s v="United States"/>
    <x v="12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n v="-1.6000000000000005"/>
  </r>
  <r>
    <n v="3327"/>
    <s v="CA-2011-165309"/>
    <x v="2"/>
    <x v="7"/>
    <d v="2011-11-15T00:00:00"/>
    <s v="Standard Class"/>
    <s v="KD-16270"/>
    <s v="Karen Daniels"/>
    <x v="0"/>
    <s v="United States"/>
    <x v="12"/>
    <x v="5"/>
    <n v="77095"/>
    <x v="2"/>
    <s v="OFF-AR-10003582"/>
    <x v="1"/>
    <x v="6"/>
    <s v="Boston Electric Pencil Sharpener, Model 1818, Charcoal Black"/>
    <n v="67.56"/>
    <n v="3"/>
    <n v="0.2"/>
    <n v="6.7560000000000038"/>
    <n v="0.10000000000000005"/>
  </r>
  <r>
    <n v="3328"/>
    <s v="CA-2011-165309"/>
    <x v="2"/>
    <x v="7"/>
    <d v="2011-11-15T00:00:00"/>
    <s v="Standard Class"/>
    <s v="KD-16270"/>
    <s v="Karen Daniels"/>
    <x v="0"/>
    <s v="United States"/>
    <x v="12"/>
    <x v="5"/>
    <n v="77095"/>
    <x v="2"/>
    <s v="OFF-PA-10003724"/>
    <x v="1"/>
    <x v="10"/>
    <s v="Wirebound Message Book, 4 per Page"/>
    <n v="21.720000000000002"/>
    <n v="5"/>
    <n v="0.2"/>
    <n v="7.8734999999999991"/>
    <n v="0.36249999999999993"/>
  </r>
  <r>
    <n v="3329"/>
    <s v="CA-2011-165309"/>
    <x v="2"/>
    <x v="7"/>
    <d v="2011-11-15T00:00:00"/>
    <s v="Standard Class"/>
    <s v="KD-16270"/>
    <s v="Karen Daniels"/>
    <x v="0"/>
    <s v="United States"/>
    <x v="12"/>
    <x v="5"/>
    <n v="77095"/>
    <x v="2"/>
    <s v="OFF-PA-10001033"/>
    <x v="1"/>
    <x v="10"/>
    <s v="Xerox 1893"/>
    <n v="262.33600000000001"/>
    <n v="8"/>
    <n v="0.2"/>
    <n v="95.096800000000002"/>
    <n v="0.36249999999999999"/>
  </r>
  <r>
    <n v="3330"/>
    <s v="CA-2011-165309"/>
    <x v="2"/>
    <x v="7"/>
    <d v="2011-11-15T00:00:00"/>
    <s v="Standard Class"/>
    <s v="KD-16270"/>
    <s v="Karen Daniels"/>
    <x v="0"/>
    <s v="United States"/>
    <x v="12"/>
    <x v="5"/>
    <n v="77095"/>
    <x v="2"/>
    <s v="TEC-PH-10003505"/>
    <x v="2"/>
    <x v="7"/>
    <s v="Geemarc AmpliPOWER60"/>
    <n v="148.47999999999999"/>
    <n v="2"/>
    <n v="0.2"/>
    <n v="16.703999999999986"/>
    <n v="0.11249999999999992"/>
  </r>
  <r>
    <n v="3331"/>
    <s v="CA-2011-165309"/>
    <x v="2"/>
    <x v="7"/>
    <d v="2011-11-15T00:00:00"/>
    <s v="Standard Class"/>
    <s v="KD-16270"/>
    <s v="Karen Daniels"/>
    <x v="0"/>
    <s v="United States"/>
    <x v="12"/>
    <x v="5"/>
    <n v="77095"/>
    <x v="2"/>
    <s v="TEC-PH-10004959"/>
    <x v="2"/>
    <x v="7"/>
    <s v="Classic Ivory Antique Telephone ZL1810"/>
    <n v="241.17599999999999"/>
    <n v="3"/>
    <n v="0.2"/>
    <n v="15.07350000000001"/>
    <n v="6.2500000000000042E-2"/>
  </r>
  <r>
    <n v="3332"/>
    <s v="CA-2014-122595"/>
    <x v="3"/>
    <x v="817"/>
    <d v="2014-12-21T00:00:00"/>
    <s v="Standard Class"/>
    <s v="GM-14455"/>
    <s v="Gary Mitchum"/>
    <x v="2"/>
    <s v="United States"/>
    <x v="22"/>
    <x v="10"/>
    <n v="60653"/>
    <x v="2"/>
    <s v="TEC-AC-10000474"/>
    <x v="2"/>
    <x v="11"/>
    <s v="Kensington Expert Mouse Optical USB Trackball for PC or Mac"/>
    <n v="227.976"/>
    <n v="3"/>
    <n v="0.2"/>
    <n v="28.496999999999957"/>
    <n v="0.12499999999999982"/>
  </r>
  <r>
    <n v="3333"/>
    <s v="CA-2014-122595"/>
    <x v="3"/>
    <x v="817"/>
    <d v="2014-12-21T00:00:00"/>
    <s v="Standard Class"/>
    <s v="GM-14455"/>
    <s v="Gary Mitchum"/>
    <x v="2"/>
    <s v="United States"/>
    <x v="22"/>
    <x v="10"/>
    <n v="60653"/>
    <x v="2"/>
    <s v="TEC-PH-10003095"/>
    <x v="2"/>
    <x v="7"/>
    <s v="Samsung HM1900 Bluetooth Headset"/>
    <n v="52.679999999999993"/>
    <n v="3"/>
    <n v="0.2"/>
    <n v="19.754999999999999"/>
    <n v="0.37500000000000006"/>
  </r>
  <r>
    <n v="3334"/>
    <s v="CA-2014-122595"/>
    <x v="3"/>
    <x v="817"/>
    <d v="2014-12-21T00:00:00"/>
    <s v="Standard Class"/>
    <s v="GM-14455"/>
    <s v="Gary Mitchum"/>
    <x v="2"/>
    <s v="United States"/>
    <x v="22"/>
    <x v="10"/>
    <n v="60653"/>
    <x v="2"/>
    <s v="FUR-FU-10002963"/>
    <x v="0"/>
    <x v="5"/>
    <s v="Master Caster Door Stop, Gray"/>
    <n v="2.032"/>
    <n v="1"/>
    <n v="0.6"/>
    <n v="-1.3208000000000002"/>
    <n v="-0.65000000000000013"/>
  </r>
  <r>
    <n v="3335"/>
    <s v="US-2014-109253"/>
    <x v="3"/>
    <x v="170"/>
    <d v="2014-08-23T00:00:00"/>
    <s v="First Class"/>
    <s v="PR-18880"/>
    <s v="Patrick Ryan"/>
    <x v="0"/>
    <s v="United States"/>
    <x v="182"/>
    <x v="1"/>
    <n v="94601"/>
    <x v="1"/>
    <s v="OFF-AR-10000203"/>
    <x v="1"/>
    <x v="6"/>
    <s v="Newell 336"/>
    <n v="17.12"/>
    <n v="4"/>
    <n v="0"/>
    <n v="4.9647999999999985"/>
    <n v="0.28999999999999992"/>
  </r>
  <r>
    <n v="3336"/>
    <s v="US-2014-109253"/>
    <x v="3"/>
    <x v="170"/>
    <d v="2014-08-23T00:00:00"/>
    <s v="First Class"/>
    <s v="PR-18880"/>
    <s v="Patrick Ryan"/>
    <x v="0"/>
    <s v="United States"/>
    <x v="182"/>
    <x v="1"/>
    <n v="94601"/>
    <x v="1"/>
    <s v="TEC-PH-10004667"/>
    <x v="2"/>
    <x v="7"/>
    <s v="Cisco 8x8 Inc. 6753i IP Business Phone System"/>
    <n v="431.96800000000007"/>
    <n v="4"/>
    <n v="0.2"/>
    <n v="37.797199999999975"/>
    <n v="8.7499999999999925E-2"/>
  </r>
  <r>
    <n v="3337"/>
    <s v="US-2014-109253"/>
    <x v="3"/>
    <x v="170"/>
    <d v="2014-08-23T00:00:00"/>
    <s v="First Class"/>
    <s v="PR-18880"/>
    <s v="Patrick Ryan"/>
    <x v="0"/>
    <s v="United States"/>
    <x v="182"/>
    <x v="1"/>
    <n v="94601"/>
    <x v="1"/>
    <s v="FUR-FU-10000193"/>
    <x v="0"/>
    <x v="5"/>
    <s v="Tenex Chairmats For Use with Hard Floors"/>
    <n v="129.91999999999999"/>
    <n v="4"/>
    <n v="0"/>
    <n v="10.393599999999992"/>
    <n v="7.9999999999999946E-2"/>
  </r>
  <r>
    <n v="3338"/>
    <s v="US-2014-109253"/>
    <x v="3"/>
    <x v="170"/>
    <d v="2014-08-23T00:00:00"/>
    <s v="First Class"/>
    <s v="PR-18880"/>
    <s v="Patrick Ryan"/>
    <x v="0"/>
    <s v="United States"/>
    <x v="182"/>
    <x v="1"/>
    <n v="94601"/>
    <x v="1"/>
    <s v="FUR-TA-10001539"/>
    <x v="0"/>
    <x v="3"/>
    <s v="Chromcraft Rectangular Conference Tables"/>
    <n v="568.72800000000007"/>
    <n v="3"/>
    <n v="0.2"/>
    <n v="28.436399999999935"/>
    <n v="4.9999999999999878E-2"/>
  </r>
  <r>
    <n v="3339"/>
    <s v="US-2014-109253"/>
    <x v="3"/>
    <x v="170"/>
    <d v="2014-08-23T00:00:00"/>
    <s v="First Class"/>
    <s v="PR-18880"/>
    <s v="Patrick Ryan"/>
    <x v="0"/>
    <s v="United States"/>
    <x v="182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n v="0.36249999999999993"/>
  </r>
  <r>
    <n v="3340"/>
    <s v="US-2014-109253"/>
    <x v="3"/>
    <x v="170"/>
    <d v="2014-08-23T00:00:00"/>
    <s v="First Class"/>
    <s v="PR-18880"/>
    <s v="Patrick Ryan"/>
    <x v="0"/>
    <s v="United States"/>
    <x v="182"/>
    <x v="1"/>
    <n v="94601"/>
    <x v="1"/>
    <s v="OFF-AP-10002867"/>
    <x v="1"/>
    <x v="9"/>
    <s v="Fellowes Command Center 5-outlet power strip"/>
    <n v="203.52"/>
    <n v="3"/>
    <n v="0"/>
    <n v="54.950400000000002"/>
    <n v="0.27"/>
  </r>
  <r>
    <n v="3341"/>
    <s v="US-2014-109253"/>
    <x v="3"/>
    <x v="170"/>
    <d v="2014-08-23T00:00:00"/>
    <s v="First Class"/>
    <s v="PR-18880"/>
    <s v="Patrick Ryan"/>
    <x v="0"/>
    <s v="United States"/>
    <x v="182"/>
    <x v="1"/>
    <n v="94601"/>
    <x v="1"/>
    <s v="OFF-LA-10001158"/>
    <x v="1"/>
    <x v="2"/>
    <s v="Avery Address/Shipping Labels for Typewriters, 4&quot; x 2&quot;"/>
    <n v="51.75"/>
    <n v="5"/>
    <n v="0"/>
    <n v="24.84"/>
    <n v="0.48"/>
  </r>
  <r>
    <n v="3342"/>
    <s v="CA-2013-145982"/>
    <x v="0"/>
    <x v="278"/>
    <d v="2013-09-02T00:00:00"/>
    <s v="Second Class"/>
    <s v="TB-21055"/>
    <s v="Ted Butterfield"/>
    <x v="0"/>
    <s v="United States"/>
    <x v="94"/>
    <x v="31"/>
    <n v="2169"/>
    <x v="3"/>
    <s v="OFF-PA-10000675"/>
    <x v="1"/>
    <x v="10"/>
    <s v="Xerox 1919"/>
    <n v="122.97"/>
    <n v="3"/>
    <n v="0"/>
    <n v="60.255300000000005"/>
    <n v="0.49000000000000005"/>
  </r>
  <r>
    <n v="3343"/>
    <s v="CA-2013-145982"/>
    <x v="0"/>
    <x v="278"/>
    <d v="2013-09-02T00:00:00"/>
    <s v="Second Class"/>
    <s v="TB-21055"/>
    <s v="Ted Butterfield"/>
    <x v="0"/>
    <s v="United States"/>
    <x v="94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n v="8.5714285714285715E-2"/>
  </r>
  <r>
    <n v="3344"/>
    <s v="CA-2013-145982"/>
    <x v="0"/>
    <x v="278"/>
    <d v="2013-09-02T00:00:00"/>
    <s v="Second Class"/>
    <s v="TB-21055"/>
    <s v="Ted Butterfield"/>
    <x v="0"/>
    <s v="United States"/>
    <x v="94"/>
    <x v="31"/>
    <n v="2169"/>
    <x v="3"/>
    <s v="TEC-PH-10000011"/>
    <x v="2"/>
    <x v="7"/>
    <s v="PureGear Roll-On Screen Protector"/>
    <n v="59.97"/>
    <n v="3"/>
    <n v="0"/>
    <n v="28.785599999999995"/>
    <n v="0.47999999999999993"/>
  </r>
  <r>
    <n v="3345"/>
    <s v="CA-2013-145982"/>
    <x v="0"/>
    <x v="278"/>
    <d v="2013-09-02T00:00:00"/>
    <s v="Second Class"/>
    <s v="TB-21055"/>
    <s v="Ted Butterfield"/>
    <x v="0"/>
    <s v="United States"/>
    <x v="94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n v="0.44999999999999996"/>
  </r>
  <r>
    <n v="3346"/>
    <s v="CA-2013-145982"/>
    <x v="0"/>
    <x v="278"/>
    <d v="2013-09-02T00:00:00"/>
    <s v="Second Class"/>
    <s v="TB-21055"/>
    <s v="Ted Butterfield"/>
    <x v="0"/>
    <s v="United States"/>
    <x v="94"/>
    <x v="31"/>
    <n v="2169"/>
    <x v="3"/>
    <s v="OFF-FA-10000735"/>
    <x v="1"/>
    <x v="13"/>
    <s v="Staples"/>
    <n v="11.68"/>
    <n v="4"/>
    <n v="0"/>
    <n v="5.2559999999999993"/>
    <n v="0.44999999999999996"/>
  </r>
  <r>
    <n v="3347"/>
    <s v="CA-2013-145982"/>
    <x v="0"/>
    <x v="278"/>
    <d v="2013-09-02T00:00:00"/>
    <s v="Second Class"/>
    <s v="TB-21055"/>
    <s v="Ted Butterfield"/>
    <x v="0"/>
    <s v="United States"/>
    <x v="94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n v="0.47999999999999993"/>
  </r>
  <r>
    <n v="3348"/>
    <s v="CA-2012-112011"/>
    <x v="1"/>
    <x v="863"/>
    <d v="2012-08-20T00:00:00"/>
    <s v="Standard Class"/>
    <s v="ON-18715"/>
    <s v="Odella Nelson"/>
    <x v="1"/>
    <s v="United States"/>
    <x v="358"/>
    <x v="1"/>
    <n v="92399"/>
    <x v="1"/>
    <s v="OFF-AR-10003156"/>
    <x v="1"/>
    <x v="6"/>
    <s v="50 Colored Long Pencils"/>
    <n v="50.8"/>
    <n v="5"/>
    <n v="0"/>
    <n v="13.208000000000002"/>
    <n v="0.26000000000000006"/>
  </r>
  <r>
    <n v="3349"/>
    <s v="CA-2014-154732"/>
    <x v="3"/>
    <x v="60"/>
    <d v="2014-11-08T00:00:00"/>
    <s v="First Class"/>
    <s v="AH-10195"/>
    <s v="Alan Haines"/>
    <x v="1"/>
    <s v="United States"/>
    <x v="22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n v="-1.6000000000000005"/>
  </r>
  <r>
    <n v="3350"/>
    <s v="US-2013-157308"/>
    <x v="0"/>
    <x v="864"/>
    <d v="2013-08-22T00:00:00"/>
    <s v="Standard Class"/>
    <s v="NM-18520"/>
    <s v="Neoma Murray"/>
    <x v="0"/>
    <s v="United States"/>
    <x v="4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n v="0.36249999999999988"/>
  </r>
  <r>
    <n v="3351"/>
    <s v="CA-2013-147536"/>
    <x v="0"/>
    <x v="482"/>
    <d v="2014-01-01T00:00:00"/>
    <s v="Standard Class"/>
    <s v="AR-10510"/>
    <s v="Andrew Roberts"/>
    <x v="0"/>
    <s v="United States"/>
    <x v="20"/>
    <x v="15"/>
    <n v="10024"/>
    <x v="3"/>
    <s v="TEC-AC-10003280"/>
    <x v="2"/>
    <x v="11"/>
    <s v="Belkin F8E887 USB Wired Ergonomic Keyboard"/>
    <n v="89.97"/>
    <n v="3"/>
    <n v="0"/>
    <n v="18.893699999999995"/>
    <n v="0.20999999999999996"/>
  </r>
  <r>
    <n v="3352"/>
    <s v="US-2011-134733"/>
    <x v="2"/>
    <x v="865"/>
    <d v="2011-09-28T00:00:00"/>
    <s v="Standard Class"/>
    <s v="BM-11650"/>
    <s v="Brian Moss"/>
    <x v="1"/>
    <s v="United States"/>
    <x v="70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n v="4.7058823529411736E-2"/>
  </r>
  <r>
    <n v="3353"/>
    <s v="US-2011-134733"/>
    <x v="2"/>
    <x v="865"/>
    <d v="2011-09-28T00:00:00"/>
    <s v="Standard Class"/>
    <s v="BM-11650"/>
    <s v="Brian Moss"/>
    <x v="1"/>
    <s v="United States"/>
    <x v="70"/>
    <x v="1"/>
    <n v="92037"/>
    <x v="1"/>
    <s v="TEC-PH-10002726"/>
    <x v="2"/>
    <x v="7"/>
    <s v="netTALK DUO VoIP Telephone Service"/>
    <n v="83.984000000000009"/>
    <n v="2"/>
    <n v="0.2"/>
    <n v="31.494"/>
    <n v="0.37499999999999994"/>
  </r>
  <r>
    <n v="3354"/>
    <s v="US-2011-150434"/>
    <x v="2"/>
    <x v="866"/>
    <d v="2011-07-24T00:00:00"/>
    <s v="Standard Class"/>
    <s v="CA-12310"/>
    <s v="Christine Abelman"/>
    <x v="1"/>
    <s v="United States"/>
    <x v="39"/>
    <x v="29"/>
    <n v="6010"/>
    <x v="3"/>
    <s v="TEC-PH-10000895"/>
    <x v="2"/>
    <x v="7"/>
    <s v="Polycom VVX 310 VoIP phone"/>
    <n v="359.98"/>
    <n v="2"/>
    <n v="0"/>
    <n v="93.594800000000021"/>
    <n v="0.26000000000000006"/>
  </r>
  <r>
    <n v="3355"/>
    <s v="US-2011-150434"/>
    <x v="2"/>
    <x v="866"/>
    <d v="2011-07-24T00:00:00"/>
    <s v="Standard Class"/>
    <s v="CA-12310"/>
    <s v="Christine Abelman"/>
    <x v="1"/>
    <s v="United States"/>
    <x v="39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n v="-5.7142857142857155E-2"/>
  </r>
  <r>
    <n v="3356"/>
    <s v="US-2011-150434"/>
    <x v="2"/>
    <x v="866"/>
    <d v="2011-07-24T00:00:00"/>
    <s v="Standard Class"/>
    <s v="CA-12310"/>
    <s v="Christine Abelman"/>
    <x v="1"/>
    <s v="United States"/>
    <x v="39"/>
    <x v="29"/>
    <n v="6010"/>
    <x v="3"/>
    <s v="OFF-BI-10003694"/>
    <x v="1"/>
    <x v="8"/>
    <s v="Avery 3 1/2&quot; Diskette Storage Pages, 10/Pack"/>
    <n v="20.88"/>
    <n v="2"/>
    <n v="0"/>
    <n v="9.6047999999999991"/>
    <n v="0.45999999999999996"/>
  </r>
  <r>
    <n v="3357"/>
    <s v="US-2011-150434"/>
    <x v="2"/>
    <x v="866"/>
    <d v="2011-07-24T00:00:00"/>
    <s v="Standard Class"/>
    <s v="CA-12310"/>
    <s v="Christine Abelman"/>
    <x v="1"/>
    <s v="United States"/>
    <x v="39"/>
    <x v="29"/>
    <n v="6010"/>
    <x v="3"/>
    <s v="OFF-BI-10002160"/>
    <x v="1"/>
    <x v="8"/>
    <s v="Acco Hanging Data Binders"/>
    <n v="3.81"/>
    <n v="1"/>
    <n v="0"/>
    <n v="1.8288"/>
    <n v="0.48"/>
  </r>
  <r>
    <n v="3358"/>
    <s v="CA-2014-100335"/>
    <x v="3"/>
    <x v="210"/>
    <d v="2014-09-14T00:00:00"/>
    <s v="Standard Class"/>
    <s v="NF-18595"/>
    <s v="Nicole Fjeld"/>
    <x v="2"/>
    <s v="United States"/>
    <x v="22"/>
    <x v="10"/>
    <n v="60610"/>
    <x v="2"/>
    <s v="OFF-PA-10001685"/>
    <x v="1"/>
    <x v="10"/>
    <s v="Staples"/>
    <n v="73.007999999999996"/>
    <n v="9"/>
    <n v="0.2"/>
    <n v="26.465400000000006"/>
    <n v="0.3625000000000001"/>
  </r>
  <r>
    <n v="3359"/>
    <s v="CA-2013-139234"/>
    <x v="0"/>
    <x v="715"/>
    <d v="2013-05-11T00:00:00"/>
    <s v="Standard Class"/>
    <s v="AF-10870"/>
    <s v="Art Ferguson"/>
    <x v="0"/>
    <s v="United States"/>
    <x v="22"/>
    <x v="10"/>
    <n v="60610"/>
    <x v="2"/>
    <s v="OFF-BI-10000773"/>
    <x v="1"/>
    <x v="8"/>
    <s v="Insertable Tab Post Binder Dividers"/>
    <n v="3.2079999999999993"/>
    <n v="2"/>
    <n v="0.8"/>
    <n v="-5.2932000000000023"/>
    <n v="-1.650000000000001"/>
  </r>
  <r>
    <n v="3360"/>
    <s v="CA-2013-139234"/>
    <x v="0"/>
    <x v="715"/>
    <d v="2013-05-11T00:00:00"/>
    <s v="Standard Class"/>
    <s v="AF-10870"/>
    <s v="Art Ferguson"/>
    <x v="0"/>
    <s v="United States"/>
    <x v="22"/>
    <x v="10"/>
    <n v="60610"/>
    <x v="2"/>
    <s v="TEC-AC-10004510"/>
    <x v="2"/>
    <x v="11"/>
    <s v="Logitech Desktop MK120 Mouse and keyboard Combo"/>
    <n v="26.176000000000002"/>
    <n v="2"/>
    <n v="0.2"/>
    <n v="-3.272000000000002"/>
    <n v="-0.12500000000000006"/>
  </r>
  <r>
    <n v="3361"/>
    <s v="US-2012-142020"/>
    <x v="1"/>
    <x v="593"/>
    <d v="2012-06-08T00:00:00"/>
    <s v="Second Class"/>
    <s v="TC-21535"/>
    <s v="Tracy Collins"/>
    <x v="2"/>
    <s v="United States"/>
    <x v="20"/>
    <x v="15"/>
    <n v="10024"/>
    <x v="3"/>
    <s v="OFF-PA-10004569"/>
    <x v="1"/>
    <x v="10"/>
    <s v="Wirebound Message Books, Two 4 1/4&quot; x 5&quot; Forms per Page"/>
    <n v="30.44"/>
    <n v="4"/>
    <n v="0"/>
    <n v="14.306799999999999"/>
    <n v="0.47"/>
  </r>
  <r>
    <n v="3362"/>
    <s v="US-2012-142020"/>
    <x v="1"/>
    <x v="593"/>
    <d v="2012-06-08T00:00:00"/>
    <s v="Second Class"/>
    <s v="TC-21535"/>
    <s v="Tracy Collins"/>
    <x v="2"/>
    <s v="United States"/>
    <x v="20"/>
    <x v="15"/>
    <n v="10024"/>
    <x v="3"/>
    <s v="FUR-FU-10000672"/>
    <x v="0"/>
    <x v="5"/>
    <s v="Executive Impressions 10&quot; Spectator Wall Clock"/>
    <n v="35.28"/>
    <n v="3"/>
    <n v="0"/>
    <n v="11.995199999999997"/>
    <n v="0.33999999999999991"/>
  </r>
  <r>
    <n v="3363"/>
    <s v="CA-2012-139962"/>
    <x v="1"/>
    <x v="350"/>
    <d v="2012-12-20T00:00:00"/>
    <s v="Standard Class"/>
    <s v="Dp-13240"/>
    <s v="Dean percer"/>
    <x v="2"/>
    <s v="United States"/>
    <x v="359"/>
    <x v="31"/>
    <n v="2151"/>
    <x v="3"/>
    <s v="OFF-PA-10004451"/>
    <x v="1"/>
    <x v="10"/>
    <s v="Xerox 222"/>
    <n v="19.440000000000001"/>
    <n v="3"/>
    <n v="0"/>
    <n v="9.3312000000000008"/>
    <n v="0.48000000000000004"/>
  </r>
  <r>
    <n v="3364"/>
    <s v="CA-2012-139962"/>
    <x v="1"/>
    <x v="350"/>
    <d v="2012-12-20T00:00:00"/>
    <s v="Standard Class"/>
    <s v="Dp-13240"/>
    <s v="Dean percer"/>
    <x v="2"/>
    <s v="United States"/>
    <x v="359"/>
    <x v="31"/>
    <n v="2151"/>
    <x v="3"/>
    <s v="OFF-BI-10004738"/>
    <x v="1"/>
    <x v="8"/>
    <s v="Flexible Leather- Look Classic Collection Ring Binder"/>
    <n v="37.880000000000003"/>
    <n v="2"/>
    <n v="0"/>
    <n v="18.940000000000001"/>
    <n v="0.5"/>
  </r>
  <r>
    <n v="3365"/>
    <s v="CA-2013-130050"/>
    <x v="0"/>
    <x v="87"/>
    <d v="2013-07-19T00:00:00"/>
    <s v="Second Class"/>
    <s v="MC-17425"/>
    <s v="Mark Cousins"/>
    <x v="1"/>
    <s v="United States"/>
    <x v="12"/>
    <x v="5"/>
    <n v="77036"/>
    <x v="2"/>
    <s v="FUR-FU-10001940"/>
    <x v="0"/>
    <x v="5"/>
    <s v="Staples"/>
    <n v="9.5519999999999996"/>
    <n v="3"/>
    <n v="0.6"/>
    <n v="-3.8207999999999984"/>
    <n v="-0.39999999999999986"/>
  </r>
  <r>
    <n v="3366"/>
    <s v="CA-2011-115161"/>
    <x v="2"/>
    <x v="867"/>
    <d v="2011-02-03T00:00:00"/>
    <s v="First Class"/>
    <s v="LC-17050"/>
    <s v="Liz Carlisle"/>
    <x v="0"/>
    <s v="United States"/>
    <x v="133"/>
    <x v="1"/>
    <n v="92691"/>
    <x v="1"/>
    <s v="FUR-BO-10003966"/>
    <x v="0"/>
    <x v="0"/>
    <s v="Sauder Facets Collection Library, Sky Alder Finish"/>
    <n v="290.666"/>
    <n v="2"/>
    <n v="0.15"/>
    <n v="3.4195999999999884"/>
    <n v="1.1764705882352901E-2"/>
  </r>
  <r>
    <n v="3367"/>
    <s v="CA-2011-165379"/>
    <x v="2"/>
    <x v="868"/>
    <d v="2011-07-15T00:00:00"/>
    <s v="Standard Class"/>
    <s v="BM-11650"/>
    <s v="Brian Moss"/>
    <x v="1"/>
    <s v="United States"/>
    <x v="61"/>
    <x v="5"/>
    <n v="75217"/>
    <x v="2"/>
    <s v="OFF-PA-10003072"/>
    <x v="1"/>
    <x v="10"/>
    <s v="Eureka Recycled Copy Paper 8 1/2&quot; x 11&quot;, Ream"/>
    <n v="10.368000000000002"/>
    <n v="2"/>
    <n v="0.2"/>
    <n v="3.6288"/>
    <n v="0.34999999999999992"/>
  </r>
  <r>
    <n v="3368"/>
    <s v="CA-2011-165379"/>
    <x v="2"/>
    <x v="868"/>
    <d v="2011-07-15T00:00:00"/>
    <s v="Standard Class"/>
    <s v="BM-11650"/>
    <s v="Brian Moss"/>
    <x v="1"/>
    <s v="United States"/>
    <x v="61"/>
    <x v="5"/>
    <n v="75217"/>
    <x v="2"/>
    <s v="OFF-PA-10002245"/>
    <x v="1"/>
    <x v="10"/>
    <s v="Xerox 1895"/>
    <n v="14.352000000000002"/>
    <n v="3"/>
    <n v="0.2"/>
    <n v="4.4849999999999994"/>
    <n v="0.31249999999999989"/>
  </r>
  <r>
    <n v="3369"/>
    <s v="CA-2012-115511"/>
    <x v="1"/>
    <x v="82"/>
    <d v="2012-11-25T00:00:00"/>
    <s v="Standard Class"/>
    <s v="NW-18400"/>
    <s v="Natalie Webber"/>
    <x v="0"/>
    <s v="United States"/>
    <x v="98"/>
    <x v="33"/>
    <n v="89115"/>
    <x v="1"/>
    <s v="FUR-BO-10002598"/>
    <x v="0"/>
    <x v="0"/>
    <s v="Hon Metal Bookcases, Putty"/>
    <n v="141.96"/>
    <n v="2"/>
    <n v="0"/>
    <n v="41.168399999999991"/>
    <n v="0.28999999999999992"/>
  </r>
  <r>
    <n v="3370"/>
    <s v="CA-2012-115511"/>
    <x v="1"/>
    <x v="82"/>
    <d v="2012-11-25T00:00:00"/>
    <s v="Standard Class"/>
    <s v="NW-18400"/>
    <s v="Natalie Webber"/>
    <x v="0"/>
    <s v="United States"/>
    <x v="98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n v="0.35"/>
  </r>
  <r>
    <n v="3371"/>
    <s v="CA-2013-134887"/>
    <x v="0"/>
    <x v="869"/>
    <d v="2013-03-26T00:00:00"/>
    <s v="Same Day"/>
    <s v="TB-21280"/>
    <s v="Toby Braunhardt"/>
    <x v="0"/>
    <s v="United States"/>
    <x v="110"/>
    <x v="26"/>
    <n v="73071"/>
    <x v="2"/>
    <s v="TEC-AC-10003832"/>
    <x v="2"/>
    <x v="11"/>
    <s v="Logitech P710e Mobile Speakerphone"/>
    <n v="1287.45"/>
    <n v="5"/>
    <n v="0"/>
    <n v="244.61549999999988"/>
    <n v="0.18999999999999989"/>
  </r>
  <r>
    <n v="3372"/>
    <s v="CA-2014-123778"/>
    <x v="3"/>
    <x v="397"/>
    <d v="2014-10-01T00:00:00"/>
    <s v="Standard Class"/>
    <s v="BS-11755"/>
    <s v="Bruce Stewart"/>
    <x v="0"/>
    <s v="United States"/>
    <x v="8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n v="0.35"/>
  </r>
  <r>
    <n v="3373"/>
    <s v="CA-2014-123778"/>
    <x v="3"/>
    <x v="397"/>
    <d v="2014-10-01T00:00:00"/>
    <s v="Standard Class"/>
    <s v="BS-11755"/>
    <s v="Bruce Stewart"/>
    <x v="0"/>
    <s v="United States"/>
    <x v="8"/>
    <x v="1"/>
    <n v="94122"/>
    <x v="1"/>
    <s v="OFF-AP-10001242"/>
    <x v="1"/>
    <x v="9"/>
    <s v="APC 7 Outlet Network SurgeArrest Surge Protector"/>
    <n v="160.96"/>
    <n v="2"/>
    <n v="0"/>
    <n v="48.287999999999997"/>
    <n v="0.3"/>
  </r>
  <r>
    <n v="3374"/>
    <s v="CA-2012-161718"/>
    <x v="1"/>
    <x v="784"/>
    <d v="2012-12-10T00:00:00"/>
    <s v="Standard Class"/>
    <s v="SO-20335"/>
    <s v="Sean O'Donnell"/>
    <x v="0"/>
    <s v="United States"/>
    <x v="337"/>
    <x v="15"/>
    <n v="11550"/>
    <x v="3"/>
    <s v="FUR-FU-10002445"/>
    <x v="0"/>
    <x v="5"/>
    <s v="DAX Two-Tone Rosewood/Black Document Frame, Desktop, 5 x 7"/>
    <n v="28.44"/>
    <n v="3"/>
    <n v="0"/>
    <n v="11.376000000000001"/>
    <n v="0.4"/>
  </r>
  <r>
    <n v="3375"/>
    <s v="CA-2012-161718"/>
    <x v="1"/>
    <x v="784"/>
    <d v="2012-12-10T00:00:00"/>
    <s v="Standard Class"/>
    <s v="SO-20335"/>
    <s v="Sean O'Donnell"/>
    <x v="0"/>
    <s v="United States"/>
    <x v="337"/>
    <x v="15"/>
    <n v="11550"/>
    <x v="3"/>
    <s v="FUR-CH-10002372"/>
    <x v="0"/>
    <x v="1"/>
    <s v="Office Star - Ergonomically Designed Knee Chair"/>
    <n v="364.41"/>
    <n v="5"/>
    <n v="0.1"/>
    <n v="8.0980000000000203"/>
    <n v="2.2222222222222275E-2"/>
  </r>
  <r>
    <n v="3376"/>
    <s v="CA-2012-161718"/>
    <x v="1"/>
    <x v="784"/>
    <d v="2012-12-10T00:00:00"/>
    <s v="Standard Class"/>
    <s v="SO-20335"/>
    <s v="Sean O'Donnell"/>
    <x v="0"/>
    <s v="United States"/>
    <x v="337"/>
    <x v="15"/>
    <n v="11550"/>
    <x v="3"/>
    <s v="TEC-PH-10000376"/>
    <x v="2"/>
    <x v="7"/>
    <s v="Square Credit Card Reader"/>
    <n v="39.96"/>
    <n v="4"/>
    <n v="0"/>
    <n v="10.389600000000002"/>
    <n v="0.26"/>
  </r>
  <r>
    <n v="3377"/>
    <s v="CA-2012-161718"/>
    <x v="1"/>
    <x v="784"/>
    <d v="2012-12-10T00:00:00"/>
    <s v="Standard Class"/>
    <s v="SO-20335"/>
    <s v="Sean O'Donnell"/>
    <x v="0"/>
    <s v="United States"/>
    <x v="337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n v="0.18888888888888888"/>
  </r>
  <r>
    <n v="3378"/>
    <s v="CA-2013-100671"/>
    <x v="0"/>
    <x v="474"/>
    <d v="2013-11-05T00:00:00"/>
    <s v="First Class"/>
    <s v="CS-12490"/>
    <s v="Cindy Schnelling"/>
    <x v="1"/>
    <s v="United States"/>
    <x v="360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n v="6.249999999999991E-2"/>
  </r>
  <r>
    <n v="3379"/>
    <s v="CA-2014-142867"/>
    <x v="3"/>
    <x v="294"/>
    <d v="2014-03-22T00:00:00"/>
    <s v="Standard Class"/>
    <s v="PO-19180"/>
    <s v="Philisse Overcash"/>
    <x v="2"/>
    <s v="United States"/>
    <x v="12"/>
    <x v="5"/>
    <n v="77095"/>
    <x v="2"/>
    <s v="OFF-BI-10003166"/>
    <x v="1"/>
    <x v="8"/>
    <s v="GBC Plasticlear Binding Covers"/>
    <n v="13.775999999999996"/>
    <n v="6"/>
    <n v="0.8"/>
    <n v="-22.04160000000001"/>
    <n v="-1.6000000000000012"/>
  </r>
  <r>
    <n v="3380"/>
    <s v="CA-2014-142867"/>
    <x v="3"/>
    <x v="294"/>
    <d v="2014-03-22T00:00:00"/>
    <s v="Standard Class"/>
    <s v="PO-19180"/>
    <s v="Philisse Overcash"/>
    <x v="2"/>
    <s v="United States"/>
    <x v="12"/>
    <x v="5"/>
    <n v="77095"/>
    <x v="2"/>
    <s v="OFF-PA-10004610"/>
    <x v="1"/>
    <x v="10"/>
    <s v="Xerox 1900"/>
    <n v="10.272000000000002"/>
    <n v="3"/>
    <n v="0.2"/>
    <n v="3.2099999999999982"/>
    <n v="0.31249999999999978"/>
  </r>
  <r>
    <n v="3381"/>
    <s v="CA-2014-103156"/>
    <x v="3"/>
    <x v="51"/>
    <d v="2014-11-25T00:00:00"/>
    <s v="First Class"/>
    <s v="TD-20995"/>
    <s v="Tamara Dahlen"/>
    <x v="0"/>
    <s v="United States"/>
    <x v="10"/>
    <x v="9"/>
    <n v="19120"/>
    <x v="3"/>
    <s v="FUR-FU-10000320"/>
    <x v="0"/>
    <x v="5"/>
    <s v="OIC Stacking Trays"/>
    <n v="24.048000000000002"/>
    <n v="9"/>
    <n v="0.2"/>
    <n v="7.2144000000000013"/>
    <n v="0.30000000000000004"/>
  </r>
  <r>
    <n v="3382"/>
    <s v="US-2014-162208"/>
    <x v="3"/>
    <x v="151"/>
    <d v="2014-08-31T00:00:00"/>
    <s v="First Class"/>
    <s v="SP-20620"/>
    <s v="Stefania Perrino"/>
    <x v="1"/>
    <s v="United States"/>
    <x v="67"/>
    <x v="2"/>
    <n v="33614"/>
    <x v="0"/>
    <s v="OFF-EN-10004030"/>
    <x v="1"/>
    <x v="12"/>
    <s v="Convenience Packs of Business Envelopes"/>
    <n v="2.8960000000000004"/>
    <n v="1"/>
    <n v="0.2"/>
    <n v="0.97739999999999994"/>
    <n v="0.33749999999999991"/>
  </r>
  <r>
    <n v="3383"/>
    <s v="CA-2012-130659"/>
    <x v="1"/>
    <x v="784"/>
    <d v="2012-12-09T00:00:00"/>
    <s v="Second Class"/>
    <s v="MS-17365"/>
    <s v="Maribeth Schnelling"/>
    <x v="0"/>
    <s v="United States"/>
    <x v="20"/>
    <x v="15"/>
    <n v="10035"/>
    <x v="3"/>
    <s v="OFF-EN-10004147"/>
    <x v="1"/>
    <x v="12"/>
    <s v="Wausau Papers Astrobrights Colored Envelopes"/>
    <n v="17.940000000000001"/>
    <n v="3"/>
    <n v="0"/>
    <n v="8.7906000000000013"/>
    <n v="0.49000000000000005"/>
  </r>
  <r>
    <n v="3384"/>
    <s v="CA-2012-130659"/>
    <x v="1"/>
    <x v="784"/>
    <d v="2012-12-09T00:00:00"/>
    <s v="Second Class"/>
    <s v="MS-17365"/>
    <s v="Maribeth Schnelling"/>
    <x v="0"/>
    <s v="United States"/>
    <x v="20"/>
    <x v="15"/>
    <n v="10035"/>
    <x v="3"/>
    <s v="FUR-CH-10003535"/>
    <x v="0"/>
    <x v="1"/>
    <s v="Global Armless Task Chair, Royal Blue"/>
    <n v="384.17399999999998"/>
    <n v="7"/>
    <n v="0.1"/>
    <n v="29.880199999999981"/>
    <n v="7.7777777777777737E-2"/>
  </r>
  <r>
    <n v="3385"/>
    <s v="CA-2012-130659"/>
    <x v="1"/>
    <x v="784"/>
    <d v="2012-12-09T00:00:00"/>
    <s v="Second Class"/>
    <s v="MS-17365"/>
    <s v="Maribeth Schnelling"/>
    <x v="0"/>
    <s v="United States"/>
    <x v="20"/>
    <x v="15"/>
    <n v="10035"/>
    <x v="3"/>
    <s v="TEC-PH-10004586"/>
    <x v="2"/>
    <x v="7"/>
    <s v="Wilson SignalBoost 841262 DB PRO Amplifier Kit"/>
    <n v="1799.75"/>
    <n v="5"/>
    <n v="0"/>
    <n v="539.92499999999995"/>
    <n v="0.3"/>
  </r>
  <r>
    <n v="3386"/>
    <s v="CA-2014-148404"/>
    <x v="3"/>
    <x v="566"/>
    <d v="2014-10-12T00:00:00"/>
    <s v="Standard Class"/>
    <s v="Dp-13240"/>
    <s v="Dean percer"/>
    <x v="2"/>
    <s v="United States"/>
    <x v="35"/>
    <x v="3"/>
    <n v="28205"/>
    <x v="0"/>
    <s v="OFF-ST-10003208"/>
    <x v="1"/>
    <x v="4"/>
    <s v="Adjustable Depth Letter/Legal Cart"/>
    <n v="580.67200000000003"/>
    <n v="4"/>
    <n v="0.2"/>
    <n v="65.325599999999895"/>
    <n v="0.11249999999999981"/>
  </r>
  <r>
    <n v="3387"/>
    <s v="CA-2014-148404"/>
    <x v="3"/>
    <x v="566"/>
    <d v="2014-10-12T00:00:00"/>
    <s v="Standard Class"/>
    <s v="Dp-13240"/>
    <s v="Dean percer"/>
    <x v="2"/>
    <s v="United States"/>
    <x v="35"/>
    <x v="3"/>
    <n v="28205"/>
    <x v="0"/>
    <s v="OFF-FA-10003112"/>
    <x v="1"/>
    <x v="13"/>
    <s v="Staples"/>
    <n v="18.936"/>
    <n v="3"/>
    <n v="0.2"/>
    <n v="5.9174999999999986"/>
    <n v="0.31249999999999994"/>
  </r>
  <r>
    <n v="3388"/>
    <s v="CA-2014-148404"/>
    <x v="3"/>
    <x v="566"/>
    <d v="2014-10-12T00:00:00"/>
    <s v="Standard Class"/>
    <s v="Dp-13240"/>
    <s v="Dean percer"/>
    <x v="2"/>
    <s v="United States"/>
    <x v="35"/>
    <x v="3"/>
    <n v="28205"/>
    <x v="0"/>
    <s v="TEC-PH-10004447"/>
    <x v="2"/>
    <x v="7"/>
    <s v="Toshiba IPT2010-SD IP Telephone"/>
    <n v="222.38400000000001"/>
    <n v="2"/>
    <n v="0.2"/>
    <n v="16.678799999999995"/>
    <n v="7.4999999999999969E-2"/>
  </r>
  <r>
    <n v="3389"/>
    <s v="CA-2014-148404"/>
    <x v="3"/>
    <x v="566"/>
    <d v="2014-10-12T00:00:00"/>
    <s v="Standard Class"/>
    <s v="Dp-13240"/>
    <s v="Dean percer"/>
    <x v="2"/>
    <s v="United States"/>
    <x v="35"/>
    <x v="3"/>
    <n v="28205"/>
    <x v="0"/>
    <s v="OFF-BI-10002854"/>
    <x v="1"/>
    <x v="8"/>
    <s v="Performers Binder/Pad Holder, Black"/>
    <n v="50.454000000000015"/>
    <n v="6"/>
    <n v="0.7"/>
    <n v="-33.635999999999996"/>
    <n v="-0.66666666666666641"/>
  </r>
  <r>
    <n v="3390"/>
    <s v="CA-2014-148404"/>
    <x v="3"/>
    <x v="566"/>
    <d v="2014-10-12T00:00:00"/>
    <s v="Standard Class"/>
    <s v="Dp-13240"/>
    <s v="Dean percer"/>
    <x v="2"/>
    <s v="United States"/>
    <x v="35"/>
    <x v="3"/>
    <n v="28205"/>
    <x v="0"/>
    <s v="FUR-TA-10001039"/>
    <x v="0"/>
    <x v="3"/>
    <s v="KI Adjustable-Height Table"/>
    <n v="154.76400000000001"/>
    <n v="3"/>
    <n v="0.4"/>
    <n v="-36.11160000000001"/>
    <n v="-0.23333333333333339"/>
  </r>
  <r>
    <n v="3391"/>
    <s v="CA-2014-101077"/>
    <x v="3"/>
    <x v="613"/>
    <d v="2014-03-31T00:00:00"/>
    <s v="Second Class"/>
    <s v="DB-13660"/>
    <s v="Duane Benoit"/>
    <x v="0"/>
    <s v="United States"/>
    <x v="61"/>
    <x v="5"/>
    <n v="75081"/>
    <x v="2"/>
    <s v="OFF-PA-10004239"/>
    <x v="1"/>
    <x v="10"/>
    <s v="Xerox 1953"/>
    <n v="6.8480000000000008"/>
    <n v="2"/>
    <n v="0.2"/>
    <n v="2.1399999999999992"/>
    <n v="0.31249999999999983"/>
  </r>
  <r>
    <n v="3392"/>
    <s v="CA-2011-166471"/>
    <x v="2"/>
    <x v="128"/>
    <d v="2011-08-13T00:00:00"/>
    <s v="Standard Class"/>
    <s v="MG-17650"/>
    <s v="Matthew Grinstein"/>
    <x v="2"/>
    <s v="United States"/>
    <x v="4"/>
    <x v="4"/>
    <n v="98103"/>
    <x v="1"/>
    <s v="TEC-PH-10001530"/>
    <x v="2"/>
    <x v="7"/>
    <s v="Cisco Unified IP Phone 7945G VoIP phone"/>
    <n v="1091.1680000000001"/>
    <n v="4"/>
    <n v="0.2"/>
    <n v="68.197999999999979"/>
    <n v="6.2499999999999972E-2"/>
  </r>
  <r>
    <n v="3393"/>
    <s v="CA-2011-166471"/>
    <x v="2"/>
    <x v="128"/>
    <d v="2011-08-13T00:00:00"/>
    <s v="Standard Class"/>
    <s v="MG-17650"/>
    <s v="Matthew Grinstein"/>
    <x v="2"/>
    <s v="United States"/>
    <x v="4"/>
    <x v="4"/>
    <n v="98103"/>
    <x v="1"/>
    <s v="TEC-PH-10000038"/>
    <x v="2"/>
    <x v="7"/>
    <s v="Jawbone MINI JAMBOX Wireless Bluetooth Speaker"/>
    <n v="219.16800000000001"/>
    <n v="2"/>
    <n v="0.2"/>
    <n v="-43.833600000000018"/>
    <n v="-0.20000000000000007"/>
  </r>
  <r>
    <n v="3394"/>
    <s v="CA-2011-105340"/>
    <x v="2"/>
    <x v="754"/>
    <d v="2011-11-25T00:00:00"/>
    <s v="First Class"/>
    <s v="EH-14185"/>
    <s v="Evan Henry"/>
    <x v="0"/>
    <s v="United States"/>
    <x v="45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n v="-1.6000000000000012"/>
  </r>
  <r>
    <n v="3395"/>
    <s v="US-2014-131583"/>
    <x v="3"/>
    <x v="193"/>
    <d v="2014-06-11T00:00:00"/>
    <s v="Same Day"/>
    <s v="CL-11890"/>
    <s v="Carl Ludwig"/>
    <x v="0"/>
    <s v="United States"/>
    <x v="10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n v="0.37499999999999994"/>
  </r>
  <r>
    <n v="3396"/>
    <s v="US-2014-148362"/>
    <x v="3"/>
    <x v="870"/>
    <d v="2014-07-09T00:00:00"/>
    <s v="Standard Class"/>
    <s v="KF-16285"/>
    <s v="Karen Ferguson"/>
    <x v="2"/>
    <s v="United States"/>
    <x v="245"/>
    <x v="14"/>
    <n v="46203"/>
    <x v="2"/>
    <s v="OFF-ST-10001128"/>
    <x v="1"/>
    <x v="4"/>
    <s v="Carina Mini System Audio Rack, Model AR050B"/>
    <n v="443.92"/>
    <n v="4"/>
    <n v="0"/>
    <n v="13.317600000000027"/>
    <n v="3.0000000000000061E-2"/>
  </r>
  <r>
    <n v="3397"/>
    <s v="US-2014-148362"/>
    <x v="3"/>
    <x v="870"/>
    <d v="2014-07-09T00:00:00"/>
    <s v="Standard Class"/>
    <s v="KF-16285"/>
    <s v="Karen Ferguson"/>
    <x v="2"/>
    <s v="United States"/>
    <x v="245"/>
    <x v="14"/>
    <n v="46203"/>
    <x v="2"/>
    <s v="OFF-BI-10003656"/>
    <x v="1"/>
    <x v="8"/>
    <s v="Fellowes PB200 Plastic Comb Binding Machine"/>
    <n v="169.99"/>
    <n v="1"/>
    <n v="0"/>
    <n v="78.195399999999992"/>
    <n v="0.45999999999999991"/>
  </r>
  <r>
    <n v="3398"/>
    <s v="US-2014-148362"/>
    <x v="3"/>
    <x v="870"/>
    <d v="2014-07-09T00:00:00"/>
    <s v="Standard Class"/>
    <s v="KF-16285"/>
    <s v="Karen Ferguson"/>
    <x v="2"/>
    <s v="United States"/>
    <x v="245"/>
    <x v="14"/>
    <n v="46203"/>
    <x v="2"/>
    <s v="OFF-PA-10003441"/>
    <x v="1"/>
    <x v="10"/>
    <s v="Xerox 226"/>
    <n v="25.92"/>
    <n v="4"/>
    <n v="0"/>
    <n v="12.441600000000001"/>
    <n v="0.48000000000000004"/>
  </r>
  <r>
    <n v="3399"/>
    <s v="CA-2011-102274"/>
    <x v="2"/>
    <x v="871"/>
    <d v="2011-11-26T00:00:00"/>
    <s v="Standard Class"/>
    <s v="DH-13075"/>
    <s v="Dave Hallsten"/>
    <x v="1"/>
    <s v="United States"/>
    <x v="102"/>
    <x v="0"/>
    <n v="40475"/>
    <x v="0"/>
    <s v="TEC-PH-10002923"/>
    <x v="2"/>
    <x v="7"/>
    <s v="Logitech B530 USB Headset - headset - Full size, Binaural"/>
    <n v="36.99"/>
    <n v="1"/>
    <n v="0"/>
    <n v="9.9873000000000012"/>
    <n v="0.27"/>
  </r>
  <r>
    <n v="3400"/>
    <s v="CA-2011-102274"/>
    <x v="2"/>
    <x v="871"/>
    <d v="2011-11-26T00:00:00"/>
    <s v="Standard Class"/>
    <s v="DH-13075"/>
    <s v="Dave Hallsten"/>
    <x v="1"/>
    <s v="United States"/>
    <x v="102"/>
    <x v="0"/>
    <n v="40475"/>
    <x v="0"/>
    <s v="OFF-PA-10004359"/>
    <x v="1"/>
    <x v="10"/>
    <s v="Multicolor Computer Printout Paper"/>
    <n v="629.09999999999991"/>
    <n v="6"/>
    <n v="0"/>
    <n v="301.96799999999996"/>
    <n v="0.48"/>
  </r>
  <r>
    <n v="3401"/>
    <s v="CA-2011-102274"/>
    <x v="2"/>
    <x v="871"/>
    <d v="2011-11-26T00:00:00"/>
    <s v="Standard Class"/>
    <s v="DH-13075"/>
    <s v="Dave Hallsten"/>
    <x v="1"/>
    <s v="United States"/>
    <x v="102"/>
    <x v="0"/>
    <n v="40475"/>
    <x v="0"/>
    <s v="OFF-ST-10001511"/>
    <x v="1"/>
    <x v="4"/>
    <s v="Space Solutions Commercial Steel Shelving"/>
    <n v="193.95000000000002"/>
    <n v="3"/>
    <n v="0"/>
    <n v="9.6974999999999838"/>
    <n v="4.9999999999999913E-2"/>
  </r>
  <r>
    <n v="3402"/>
    <s v="CA-2011-102274"/>
    <x v="2"/>
    <x v="871"/>
    <d v="2011-11-26T00:00:00"/>
    <s v="Standard Class"/>
    <s v="DH-13075"/>
    <s v="Dave Hallsten"/>
    <x v="1"/>
    <s v="United States"/>
    <x v="102"/>
    <x v="0"/>
    <n v="40475"/>
    <x v="0"/>
    <s v="OFF-AR-10002833"/>
    <x v="1"/>
    <x v="6"/>
    <s v="Newell 322"/>
    <n v="5.46"/>
    <n v="3"/>
    <n v="0"/>
    <n v="1.4742000000000002"/>
    <n v="0.27"/>
  </r>
  <r>
    <n v="3403"/>
    <s v="CA-2012-129700"/>
    <x v="1"/>
    <x v="124"/>
    <d v="2012-05-05T00:00:00"/>
    <s v="First Class"/>
    <s v="LA-16780"/>
    <s v="Laura Armstrong"/>
    <x v="1"/>
    <s v="United States"/>
    <x v="361"/>
    <x v="10"/>
    <n v="60477"/>
    <x v="2"/>
    <s v="FUR-FU-10001940"/>
    <x v="0"/>
    <x v="5"/>
    <s v="Staples"/>
    <n v="22.288"/>
    <n v="7"/>
    <n v="0.6"/>
    <n v="-8.9151999999999987"/>
    <n v="-0.39999999999999991"/>
  </r>
  <r>
    <n v="3404"/>
    <s v="CA-2014-168739"/>
    <x v="3"/>
    <x v="148"/>
    <d v="2014-06-06T00:00:00"/>
    <s v="Standard Class"/>
    <s v="HZ-14950"/>
    <s v="Henia Zydlo"/>
    <x v="0"/>
    <s v="United States"/>
    <x v="12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n v="-0.79999999999999982"/>
  </r>
  <r>
    <n v="3405"/>
    <s v="CA-2012-152527"/>
    <x v="1"/>
    <x v="872"/>
    <d v="2012-10-17T00:00:00"/>
    <s v="Same Day"/>
    <s v="CM-12190"/>
    <s v="Charlotte Melton"/>
    <x v="0"/>
    <s v="United States"/>
    <x v="1"/>
    <x v="1"/>
    <n v="90004"/>
    <x v="1"/>
    <s v="OFF-ST-10003479"/>
    <x v="1"/>
    <x v="4"/>
    <s v="Eldon Base for stackable storage shelf, platinum"/>
    <n v="77.88"/>
    <n v="2"/>
    <n v="0"/>
    <n v="3.8939999999999912"/>
    <n v="4.9999999999999892E-2"/>
  </r>
  <r>
    <n v="3406"/>
    <s v="US-2011-150119"/>
    <x v="2"/>
    <x v="488"/>
    <d v="2011-04-27T00:00:00"/>
    <s v="Standard Class"/>
    <s v="LB-16795"/>
    <s v="Laurel Beltran"/>
    <x v="2"/>
    <s v="United States"/>
    <x v="38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n v="-4.285714285714283E-2"/>
  </r>
  <r>
    <n v="3407"/>
    <s v="US-2011-150119"/>
    <x v="2"/>
    <x v="488"/>
    <d v="2011-04-27T00:00:00"/>
    <s v="Standard Class"/>
    <s v="LB-16795"/>
    <s v="Laurel Beltran"/>
    <x v="2"/>
    <s v="United States"/>
    <x v="38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n v="-4.285714285714283E-2"/>
  </r>
  <r>
    <n v="3408"/>
    <s v="US-2011-150119"/>
    <x v="2"/>
    <x v="488"/>
    <d v="2011-04-27T00:00:00"/>
    <s v="Standard Class"/>
    <s v="LB-16795"/>
    <s v="Laurel Beltran"/>
    <x v="2"/>
    <s v="United States"/>
    <x v="38"/>
    <x v="24"/>
    <n v="43229"/>
    <x v="3"/>
    <s v="OFF-BI-10000145"/>
    <x v="1"/>
    <x v="8"/>
    <s v="Zipper Ring Binder Pockets"/>
    <n v="7.4880000000000013"/>
    <n v="8"/>
    <n v="0.7"/>
    <n v="-5.2415999999999983"/>
    <n v="-0.69999999999999962"/>
  </r>
  <r>
    <n v="3409"/>
    <s v="US-2011-150119"/>
    <x v="2"/>
    <x v="488"/>
    <d v="2011-04-27T00:00:00"/>
    <s v="Standard Class"/>
    <s v="LB-16795"/>
    <s v="Laurel Beltran"/>
    <x v="2"/>
    <s v="United States"/>
    <x v="38"/>
    <x v="24"/>
    <n v="43229"/>
    <x v="3"/>
    <s v="FUR-FU-10002191"/>
    <x v="0"/>
    <x v="5"/>
    <s v="G.E. Halogen Desk Lamp Bulbs"/>
    <n v="22.336000000000002"/>
    <n v="4"/>
    <n v="0.2"/>
    <n v="7.8175999999999997"/>
    <n v="0.35"/>
  </r>
  <r>
    <n v="3410"/>
    <s v="US-2014-150847"/>
    <x v="3"/>
    <x v="504"/>
    <d v="2014-05-07T00:00:00"/>
    <s v="Standard Class"/>
    <s v="JF-15490"/>
    <s v="Jeremy Farry"/>
    <x v="0"/>
    <s v="United States"/>
    <x v="38"/>
    <x v="24"/>
    <n v="43229"/>
    <x v="3"/>
    <s v="OFF-PA-10004451"/>
    <x v="1"/>
    <x v="10"/>
    <s v="Xerox 222"/>
    <n v="10.368000000000002"/>
    <n v="2"/>
    <n v="0.2"/>
    <n v="3.6288"/>
    <n v="0.34999999999999992"/>
  </r>
  <r>
    <n v="3411"/>
    <s v="CA-2013-100244"/>
    <x v="0"/>
    <x v="873"/>
    <d v="2013-09-25T00:00:00"/>
    <s v="Standard Class"/>
    <s v="GM-14695"/>
    <s v="Greg Maxwell"/>
    <x v="1"/>
    <s v="United States"/>
    <x v="8"/>
    <x v="1"/>
    <n v="94122"/>
    <x v="1"/>
    <s v="OFF-PA-10001471"/>
    <x v="1"/>
    <x v="10"/>
    <s v="Strathmore Photo Frame Cards"/>
    <n v="65.789999999999992"/>
    <n v="9"/>
    <n v="0"/>
    <n v="30.263399999999997"/>
    <n v="0.46"/>
  </r>
  <r>
    <n v="3412"/>
    <s v="CA-2013-100244"/>
    <x v="0"/>
    <x v="873"/>
    <d v="2013-09-25T00:00:00"/>
    <s v="Standard Class"/>
    <s v="GM-14695"/>
    <s v="Greg Maxwell"/>
    <x v="1"/>
    <s v="United States"/>
    <x v="8"/>
    <x v="1"/>
    <n v="94122"/>
    <x v="1"/>
    <s v="OFF-BI-10003656"/>
    <x v="1"/>
    <x v="8"/>
    <s v="Fellowes PB200 Plastic Comb Binding Machine"/>
    <n v="271.98400000000004"/>
    <n v="2"/>
    <n v="0.2"/>
    <n v="88.394799999999975"/>
    <n v="0.32499999999999984"/>
  </r>
  <r>
    <n v="3413"/>
    <s v="CA-2013-100244"/>
    <x v="0"/>
    <x v="873"/>
    <d v="2013-09-25T00:00:00"/>
    <s v="Standard Class"/>
    <s v="GM-14695"/>
    <s v="Greg Maxwell"/>
    <x v="1"/>
    <s v="United States"/>
    <x v="8"/>
    <x v="1"/>
    <n v="94122"/>
    <x v="1"/>
    <s v="OFF-AR-10000940"/>
    <x v="1"/>
    <x v="6"/>
    <s v="Newell 343"/>
    <n v="11.76"/>
    <n v="4"/>
    <n v="0"/>
    <n v="3.1752000000000002"/>
    <n v="0.27"/>
  </r>
  <r>
    <n v="3414"/>
    <s v="CA-2013-100244"/>
    <x v="0"/>
    <x v="873"/>
    <d v="2013-09-25T00:00:00"/>
    <s v="Standard Class"/>
    <s v="GM-14695"/>
    <s v="Greg Maxwell"/>
    <x v="1"/>
    <s v="United States"/>
    <x v="8"/>
    <x v="1"/>
    <n v="94122"/>
    <x v="1"/>
    <s v="OFF-PA-10002319"/>
    <x v="1"/>
    <x v="10"/>
    <s v="Xerox 1944"/>
    <n v="77.52"/>
    <n v="2"/>
    <n v="0"/>
    <n v="37.9848"/>
    <n v="0.49000000000000005"/>
  </r>
  <r>
    <n v="3415"/>
    <s v="CA-2013-100244"/>
    <x v="0"/>
    <x v="873"/>
    <d v="2013-09-25T00:00:00"/>
    <s v="Standard Class"/>
    <s v="GM-14695"/>
    <s v="Greg Maxwell"/>
    <x v="1"/>
    <s v="United States"/>
    <x v="8"/>
    <x v="1"/>
    <n v="94122"/>
    <x v="1"/>
    <s v="OFF-BI-10000977"/>
    <x v="1"/>
    <x v="8"/>
    <s v="Ibico Plastic Spiral Binding Combs"/>
    <n v="48.64"/>
    <n v="2"/>
    <n v="0.2"/>
    <n v="15.807999999999996"/>
    <n v="0.3249999999999999"/>
  </r>
  <r>
    <n v="3416"/>
    <s v="CA-2013-116540"/>
    <x v="0"/>
    <x v="476"/>
    <d v="2013-09-03T00:00:00"/>
    <s v="Same Day"/>
    <s v="SS-20590"/>
    <s v="Sonia Sunley"/>
    <x v="0"/>
    <s v="United States"/>
    <x v="6"/>
    <x v="6"/>
    <n v="53711"/>
    <x v="2"/>
    <s v="OFF-FA-10002676"/>
    <x v="1"/>
    <x v="13"/>
    <s v="Colored Push Pins"/>
    <n v="1.81"/>
    <n v="1"/>
    <n v="0"/>
    <n v="0.65159999999999996"/>
    <n v="0.36"/>
  </r>
  <r>
    <n v="3417"/>
    <s v="CA-2013-116540"/>
    <x v="0"/>
    <x v="476"/>
    <d v="2013-09-03T00:00:00"/>
    <s v="Same Day"/>
    <s v="SS-20590"/>
    <s v="Sonia Sunley"/>
    <x v="0"/>
    <s v="United States"/>
    <x v="6"/>
    <x v="6"/>
    <n v="53711"/>
    <x v="2"/>
    <s v="OFF-BI-10004970"/>
    <x v="1"/>
    <x v="8"/>
    <s v="ACCOHIDE 3-Ring Binder, Blue, 1&quot;"/>
    <n v="8.26"/>
    <n v="2"/>
    <n v="0"/>
    <n v="3.8822000000000001"/>
    <n v="0.47000000000000003"/>
  </r>
  <r>
    <n v="3418"/>
    <s v="CA-2012-151841"/>
    <x v="1"/>
    <x v="381"/>
    <d v="2012-05-02T00:00:00"/>
    <s v="Standard Class"/>
    <s v="TC-21475"/>
    <s v="Tony Chapman"/>
    <x v="2"/>
    <s v="United States"/>
    <x v="34"/>
    <x v="22"/>
    <n v="80013"/>
    <x v="1"/>
    <s v="OFF-AP-10003971"/>
    <x v="1"/>
    <x v="9"/>
    <s v="Belkin 6 Outlet Metallic Surge Strip"/>
    <n v="43.560000000000009"/>
    <n v="5"/>
    <n v="0.2"/>
    <n v="3.2669999999999995"/>
    <n v="7.4999999999999969E-2"/>
  </r>
  <r>
    <n v="3419"/>
    <s v="CA-2012-151841"/>
    <x v="1"/>
    <x v="381"/>
    <d v="2012-05-02T00:00:00"/>
    <s v="Standard Class"/>
    <s v="TC-21475"/>
    <s v="Tony Chapman"/>
    <x v="2"/>
    <s v="United States"/>
    <x v="34"/>
    <x v="22"/>
    <n v="80013"/>
    <x v="1"/>
    <s v="OFF-SU-10001574"/>
    <x v="1"/>
    <x v="14"/>
    <s v="Acme Value Line Scissors"/>
    <n v="5.84"/>
    <n v="2"/>
    <n v="0.2"/>
    <n v="0.72999999999999954"/>
    <n v="0.12499999999999993"/>
  </r>
  <r>
    <n v="3420"/>
    <s v="CA-2012-150791"/>
    <x v="1"/>
    <x v="684"/>
    <d v="2012-09-13T00:00:00"/>
    <s v="Standard Class"/>
    <s v="CC-12430"/>
    <s v="Chuck Clark"/>
    <x v="2"/>
    <s v="United States"/>
    <x v="20"/>
    <x v="15"/>
    <n v="10024"/>
    <x v="3"/>
    <s v="FUR-CH-10000665"/>
    <x v="0"/>
    <x v="1"/>
    <s v="Global Airflow Leather Mesh Back Chair, Black"/>
    <n v="271.76400000000001"/>
    <n v="2"/>
    <n v="0.1"/>
    <n v="60.391999999999967"/>
    <n v="0.2222222222222221"/>
  </r>
  <r>
    <n v="3421"/>
    <s v="CA-2013-134803"/>
    <x v="0"/>
    <x v="316"/>
    <d v="2013-06-04T00:00:00"/>
    <s v="Standard Class"/>
    <s v="CL-12565"/>
    <s v="Clay Ludtke"/>
    <x v="0"/>
    <s v="United States"/>
    <x v="1"/>
    <x v="1"/>
    <n v="90004"/>
    <x v="1"/>
    <s v="OFF-AP-10000891"/>
    <x v="1"/>
    <x v="9"/>
    <s v="Kensington 7 Outlet MasterPiece HOMEOFFICE Power Control Center"/>
    <n v="262.24"/>
    <n v="2"/>
    <n v="0"/>
    <n v="78.671999999999997"/>
    <n v="0.3"/>
  </r>
  <r>
    <n v="3422"/>
    <s v="CA-2013-134803"/>
    <x v="0"/>
    <x v="316"/>
    <d v="2013-06-04T00:00:00"/>
    <s v="Standard Class"/>
    <s v="CL-12565"/>
    <s v="Clay Ludtke"/>
    <x v="0"/>
    <s v="United States"/>
    <x v="1"/>
    <x v="1"/>
    <n v="90004"/>
    <x v="1"/>
    <s v="OFF-PA-10003790"/>
    <x v="1"/>
    <x v="10"/>
    <s v="Xerox 1991"/>
    <n v="182.72"/>
    <n v="8"/>
    <n v="0"/>
    <n v="84.051199999999994"/>
    <n v="0.45999999999999996"/>
  </r>
  <r>
    <n v="3423"/>
    <s v="CA-2013-134803"/>
    <x v="0"/>
    <x v="316"/>
    <d v="2013-06-04T00:00:00"/>
    <s v="Standard Class"/>
    <s v="CL-12565"/>
    <s v="Clay Ludtke"/>
    <x v="0"/>
    <s v="United States"/>
    <x v="1"/>
    <x v="1"/>
    <n v="90004"/>
    <x v="1"/>
    <s v="TEC-AC-10002217"/>
    <x v="2"/>
    <x v="11"/>
    <s v="Imation Clip USB flash drive - 8 GB"/>
    <n v="131.6"/>
    <n v="7"/>
    <n v="0"/>
    <n v="7.8960000000000008"/>
    <n v="6.0000000000000012E-2"/>
  </r>
  <r>
    <n v="3424"/>
    <s v="CA-2013-134803"/>
    <x v="0"/>
    <x v="316"/>
    <d v="2013-06-04T00:00:00"/>
    <s v="Standard Class"/>
    <s v="CL-12565"/>
    <s v="Clay Ludtke"/>
    <x v="0"/>
    <s v="United States"/>
    <x v="1"/>
    <x v="1"/>
    <n v="90004"/>
    <x v="1"/>
    <s v="OFF-BI-10002215"/>
    <x v="1"/>
    <x v="8"/>
    <s v="Wilson Jones Hanging View Binder, White, 1&quot;"/>
    <n v="22.72"/>
    <n v="4"/>
    <n v="0.2"/>
    <n v="7.3839999999999986"/>
    <n v="0.32499999999999996"/>
  </r>
  <r>
    <n v="3425"/>
    <s v="CA-2013-134803"/>
    <x v="0"/>
    <x v="316"/>
    <d v="2013-06-04T00:00:00"/>
    <s v="Standard Class"/>
    <s v="CL-12565"/>
    <s v="Clay Ludtke"/>
    <x v="0"/>
    <s v="United States"/>
    <x v="1"/>
    <x v="1"/>
    <n v="90004"/>
    <x v="1"/>
    <s v="TEC-MA-10001972"/>
    <x v="2"/>
    <x v="15"/>
    <s v="Okidata C331dn Printer"/>
    <n v="558.4"/>
    <n v="2"/>
    <n v="0.2"/>
    <n v="41.880000000000024"/>
    <n v="7.5000000000000053E-2"/>
  </r>
  <r>
    <n v="3426"/>
    <s v="CA-2012-153381"/>
    <x v="1"/>
    <x v="496"/>
    <d v="2012-09-28T00:00:00"/>
    <s v="Standard Class"/>
    <s v="DE-13255"/>
    <s v="Deanra Eno"/>
    <x v="2"/>
    <s v="United States"/>
    <x v="362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n v="0.4499999999999999"/>
  </r>
  <r>
    <n v="3427"/>
    <s v="CA-2012-153381"/>
    <x v="1"/>
    <x v="496"/>
    <d v="2012-09-28T00:00:00"/>
    <s v="Standard Class"/>
    <s v="DE-13255"/>
    <s v="Deanra Eno"/>
    <x v="2"/>
    <s v="United States"/>
    <x v="362"/>
    <x v="23"/>
    <n v="52001"/>
    <x v="2"/>
    <s v="FUR-CH-10000988"/>
    <x v="0"/>
    <x v="1"/>
    <s v="Hon Olson Stacker Stools"/>
    <n v="1408.1"/>
    <n v="10"/>
    <n v="0"/>
    <n v="394.26800000000003"/>
    <n v="0.28000000000000003"/>
  </r>
  <r>
    <n v="3428"/>
    <s v="US-2014-111024"/>
    <x v="3"/>
    <x v="445"/>
    <d v="2014-07-07T00:00:00"/>
    <s v="Second Class"/>
    <s v="SZ-20035"/>
    <s v="Sam Zeldin"/>
    <x v="2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n v="0.33749999999999986"/>
  </r>
  <r>
    <n v="3429"/>
    <s v="US-2014-111024"/>
    <x v="3"/>
    <x v="445"/>
    <d v="2014-07-07T00:00:00"/>
    <s v="Second Class"/>
    <s v="SZ-20035"/>
    <s v="Sam Zeldin"/>
    <x v="2"/>
    <s v="United States"/>
    <x v="152"/>
    <x v="24"/>
    <n v="43130"/>
    <x v="3"/>
    <s v="FUR-TA-10002041"/>
    <x v="0"/>
    <x v="3"/>
    <s v="Bevis Round Conference Table Top, X-Base"/>
    <n v="215.148"/>
    <n v="2"/>
    <n v="0.4"/>
    <n v="-103.98819999999998"/>
    <n v="-0.48333333333333323"/>
  </r>
  <r>
    <n v="3430"/>
    <s v="US-2014-111024"/>
    <x v="3"/>
    <x v="445"/>
    <d v="2014-07-07T00:00:00"/>
    <s v="Second Class"/>
    <s v="SZ-20035"/>
    <s v="Sam Zeldin"/>
    <x v="2"/>
    <s v="United States"/>
    <x v="152"/>
    <x v="24"/>
    <n v="43130"/>
    <x v="3"/>
    <s v="OFF-PA-10002246"/>
    <x v="1"/>
    <x v="10"/>
    <s v="Wirebound Four 2-3/4 x 5 Forms per Page, 400 Sets per Book"/>
    <n v="30.96"/>
    <n v="6"/>
    <n v="0.2"/>
    <n v="11.223000000000001"/>
    <n v="0.36249999999999999"/>
  </r>
  <r>
    <n v="3431"/>
    <s v="CA-2014-148264"/>
    <x v="3"/>
    <x v="166"/>
    <d v="2014-12-10T00:00:00"/>
    <s v="First Class"/>
    <s v="LF-17185"/>
    <s v="Luke Foster"/>
    <x v="0"/>
    <s v="United States"/>
    <x v="75"/>
    <x v="1"/>
    <n v="90301"/>
    <x v="1"/>
    <s v="OFF-ST-10003327"/>
    <x v="1"/>
    <x v="4"/>
    <s v="Akro-Mils 12-Gallon Tote"/>
    <n v="29.79"/>
    <n v="3"/>
    <n v="0"/>
    <n v="8.6390999999999956"/>
    <n v="0.28999999999999987"/>
  </r>
  <r>
    <n v="3432"/>
    <s v="CA-2014-148264"/>
    <x v="3"/>
    <x v="166"/>
    <d v="2014-12-10T00:00:00"/>
    <s v="First Class"/>
    <s v="LF-17185"/>
    <s v="Luke Foster"/>
    <x v="0"/>
    <s v="United States"/>
    <x v="75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n v="0.12000000000000002"/>
  </r>
  <r>
    <n v="3433"/>
    <s v="CA-2014-148264"/>
    <x v="3"/>
    <x v="166"/>
    <d v="2014-12-10T00:00:00"/>
    <s v="First Class"/>
    <s v="LF-17185"/>
    <s v="Luke Foster"/>
    <x v="0"/>
    <s v="United States"/>
    <x v="75"/>
    <x v="1"/>
    <n v="90301"/>
    <x v="1"/>
    <s v="OFF-PA-10003651"/>
    <x v="1"/>
    <x v="10"/>
    <s v="Xerox 1968"/>
    <n v="60.12"/>
    <n v="9"/>
    <n v="0"/>
    <n v="28.857599999999998"/>
    <n v="0.48"/>
  </r>
  <r>
    <n v="3434"/>
    <s v="CA-2014-131212"/>
    <x v="3"/>
    <x v="256"/>
    <d v="2014-12-10T00:00:00"/>
    <s v="Standard Class"/>
    <s v="AB-10165"/>
    <s v="Alan Barnes"/>
    <x v="0"/>
    <s v="United States"/>
    <x v="234"/>
    <x v="4"/>
    <n v="98006"/>
    <x v="1"/>
    <s v="OFF-BI-10001617"/>
    <x v="1"/>
    <x v="8"/>
    <s v="GBC Wire Binding Combs"/>
    <n v="24.816000000000003"/>
    <n v="3"/>
    <n v="0.2"/>
    <n v="8.3753999999999991"/>
    <n v="0.33749999999999991"/>
  </r>
  <r>
    <n v="3435"/>
    <s v="CA-2014-131212"/>
    <x v="3"/>
    <x v="256"/>
    <d v="2014-12-10T00:00:00"/>
    <s v="Standard Class"/>
    <s v="AB-10165"/>
    <s v="Alan Barnes"/>
    <x v="0"/>
    <s v="United States"/>
    <x v="234"/>
    <x v="4"/>
    <n v="98006"/>
    <x v="1"/>
    <s v="OFF-BI-10000145"/>
    <x v="1"/>
    <x v="8"/>
    <s v="Zipper Ring Binder Pockets"/>
    <n v="14.976000000000003"/>
    <n v="6"/>
    <n v="0.2"/>
    <n v="5.4287999999999981"/>
    <n v="0.36249999999999982"/>
  </r>
  <r>
    <n v="3436"/>
    <s v="US-2012-100531"/>
    <x v="1"/>
    <x v="874"/>
    <d v="2012-09-29T00:00:00"/>
    <s v="First Class"/>
    <s v="NM-18520"/>
    <s v="Neoma Murray"/>
    <x v="0"/>
    <s v="United States"/>
    <x v="22"/>
    <x v="10"/>
    <n v="60610"/>
    <x v="2"/>
    <s v="OFF-BI-10001670"/>
    <x v="1"/>
    <x v="8"/>
    <s v="Vinyl Sectional Post Binders"/>
    <n v="15.079999999999998"/>
    <n v="2"/>
    <n v="0.8"/>
    <n v="-22.620000000000005"/>
    <n v="-1.5000000000000004"/>
  </r>
  <r>
    <n v="3437"/>
    <s v="US-2012-100531"/>
    <x v="1"/>
    <x v="874"/>
    <d v="2012-09-29T00:00:00"/>
    <s v="First Class"/>
    <s v="NM-18520"/>
    <s v="Neoma Murray"/>
    <x v="0"/>
    <s v="United States"/>
    <x v="22"/>
    <x v="10"/>
    <n v="60610"/>
    <x v="2"/>
    <s v="FUR-FU-10003849"/>
    <x v="0"/>
    <x v="5"/>
    <s v="DAX Metal Frame, Desktop, Stepped-Edge"/>
    <n v="24.288"/>
    <n v="3"/>
    <n v="0.6"/>
    <n v="-12.751199999999997"/>
    <n v="-0.52499999999999991"/>
  </r>
  <r>
    <n v="3438"/>
    <s v="CA-2014-152583"/>
    <x v="3"/>
    <x v="505"/>
    <d v="2014-10-31T00:00:00"/>
    <s v="Same Day"/>
    <s v="RA-19945"/>
    <s v="Ryan Akin"/>
    <x v="0"/>
    <s v="United States"/>
    <x v="61"/>
    <x v="5"/>
    <n v="75217"/>
    <x v="2"/>
    <s v="FUR-FU-10003849"/>
    <x v="0"/>
    <x v="5"/>
    <s v="DAX Metal Frame, Desktop, Stepped-Edge"/>
    <n v="16.192"/>
    <n v="2"/>
    <n v="0.6"/>
    <n v="-8.5007999999999981"/>
    <n v="-0.52499999999999991"/>
  </r>
  <r>
    <n v="3439"/>
    <s v="CA-2014-152583"/>
    <x v="3"/>
    <x v="505"/>
    <d v="2014-10-31T00:00:00"/>
    <s v="Same Day"/>
    <s v="RA-19945"/>
    <s v="Ryan Akin"/>
    <x v="0"/>
    <s v="United States"/>
    <x v="61"/>
    <x v="5"/>
    <n v="75217"/>
    <x v="2"/>
    <s v="FUR-TA-10002041"/>
    <x v="0"/>
    <x v="3"/>
    <s v="Bevis Round Conference Table Top, X-Base"/>
    <n v="251.00599999999997"/>
    <n v="2"/>
    <n v="0.3"/>
    <n v="-68.130199999999988"/>
    <n v="-0.27142857142857141"/>
  </r>
  <r>
    <n v="3440"/>
    <s v="CA-2014-152583"/>
    <x v="3"/>
    <x v="505"/>
    <d v="2014-10-31T00:00:00"/>
    <s v="Same Day"/>
    <s v="RA-19945"/>
    <s v="Ryan Akin"/>
    <x v="0"/>
    <s v="United States"/>
    <x v="61"/>
    <x v="5"/>
    <n v="75217"/>
    <x v="2"/>
    <s v="OFF-ST-10002214"/>
    <x v="1"/>
    <x v="4"/>
    <s v="X-Rack File for Hanging Folders"/>
    <n v="54.192"/>
    <n v="6"/>
    <n v="0.2"/>
    <n v="4.0643999999999973"/>
    <n v="7.4999999999999956E-2"/>
  </r>
  <r>
    <n v="3441"/>
    <s v="CA-2012-144099"/>
    <x v="1"/>
    <x v="239"/>
    <d v="2012-11-30T00:00:00"/>
    <s v="Same Day"/>
    <s v="PO-19195"/>
    <s v="Phillina Ober"/>
    <x v="2"/>
    <s v="United States"/>
    <x v="8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n v="0.36249999999999999"/>
  </r>
  <r>
    <n v="3442"/>
    <s v="CA-2011-158337"/>
    <x v="2"/>
    <x v="518"/>
    <d v="2011-03-14T00:00:00"/>
    <s v="Second Class"/>
    <s v="KA-16525"/>
    <s v="Kelly Andreada"/>
    <x v="0"/>
    <s v="United States"/>
    <x v="20"/>
    <x v="15"/>
    <n v="10024"/>
    <x v="3"/>
    <s v="OFF-PA-10002137"/>
    <x v="1"/>
    <x v="10"/>
    <s v="Southworth 100% Résumé Paper, 24lb."/>
    <n v="108.92"/>
    <n v="14"/>
    <n v="0"/>
    <n v="49.013999999999996"/>
    <n v="0.44999999999999996"/>
  </r>
  <r>
    <n v="3443"/>
    <s v="CA-2014-168858"/>
    <x v="3"/>
    <x v="123"/>
    <d v="2014-11-24T00:00:00"/>
    <s v="Standard Class"/>
    <s v="JD-16150"/>
    <s v="Justin Deggeller"/>
    <x v="1"/>
    <s v="United States"/>
    <x v="20"/>
    <x v="15"/>
    <n v="10011"/>
    <x v="3"/>
    <s v="OFF-EN-10001415"/>
    <x v="1"/>
    <x v="12"/>
    <s v="Staples"/>
    <n v="16.740000000000002"/>
    <n v="3"/>
    <n v="0"/>
    <n v="8.370000000000001"/>
    <n v="0.5"/>
  </r>
  <r>
    <n v="3444"/>
    <s v="CA-2014-168858"/>
    <x v="3"/>
    <x v="123"/>
    <d v="2014-11-24T00:00:00"/>
    <s v="Standard Class"/>
    <s v="JD-16150"/>
    <s v="Justin Deggeller"/>
    <x v="1"/>
    <s v="United States"/>
    <x v="20"/>
    <x v="15"/>
    <n v="10011"/>
    <x v="3"/>
    <s v="OFF-AP-10003849"/>
    <x v="1"/>
    <x v="9"/>
    <s v="Hoover Shoulder Vac Commercial Portable Vacuum"/>
    <n v="2504.7399999999998"/>
    <n v="7"/>
    <n v="0"/>
    <n v="626.18499999999995"/>
    <n v="0.25"/>
  </r>
  <r>
    <n v="3445"/>
    <s v="CA-2013-116344"/>
    <x v="0"/>
    <x v="875"/>
    <d v="2013-08-03T00:00:00"/>
    <s v="Standard Class"/>
    <s v="JO-15145"/>
    <s v="Jack O'Briant"/>
    <x v="1"/>
    <s v="United States"/>
    <x v="10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n v="-0.20000000000000004"/>
  </r>
  <r>
    <n v="3446"/>
    <s v="CA-2012-131779"/>
    <x v="1"/>
    <x v="821"/>
    <d v="2012-06-17T00:00:00"/>
    <s v="Standard Class"/>
    <s v="LE-16810"/>
    <s v="Laurel Elliston"/>
    <x v="0"/>
    <s v="United States"/>
    <x v="46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n v="0.1699999999999999"/>
  </r>
  <r>
    <n v="3447"/>
    <s v="CA-2013-158869"/>
    <x v="0"/>
    <x v="876"/>
    <d v="2013-08-08T00:00:00"/>
    <s v="First Class"/>
    <s v="AH-10690"/>
    <s v="Anna Häberlin"/>
    <x v="1"/>
    <s v="United States"/>
    <x v="20"/>
    <x v="15"/>
    <n v="10024"/>
    <x v="3"/>
    <s v="OFF-PA-10000474"/>
    <x v="1"/>
    <x v="10"/>
    <s v="Staples"/>
    <n v="70.88"/>
    <n v="2"/>
    <n v="0"/>
    <n v="33.313599999999994"/>
    <n v="0.46999999999999992"/>
  </r>
  <r>
    <n v="3448"/>
    <s v="CA-2014-102554"/>
    <x v="3"/>
    <x v="532"/>
    <d v="2014-06-16T00:00:00"/>
    <s v="Standard Class"/>
    <s v="KN-16705"/>
    <s v="Kristina Nunn"/>
    <x v="2"/>
    <s v="United States"/>
    <x v="109"/>
    <x v="19"/>
    <n v="36830"/>
    <x v="0"/>
    <s v="OFF-AR-10001919"/>
    <x v="1"/>
    <x v="6"/>
    <s v="OIC #2 Pencils, Medium Soft"/>
    <n v="3.76"/>
    <n v="2"/>
    <n v="0"/>
    <n v="1.0903999999999998"/>
    <n v="0.28999999999999998"/>
  </r>
  <r>
    <n v="3449"/>
    <s v="CA-2013-162614"/>
    <x v="0"/>
    <x v="877"/>
    <d v="2013-10-14T00:00:00"/>
    <s v="Standard Class"/>
    <s v="TB-21250"/>
    <s v="Tim Brockman"/>
    <x v="0"/>
    <s v="United States"/>
    <x v="1"/>
    <x v="1"/>
    <n v="90049"/>
    <x v="1"/>
    <s v="OFF-BI-10004001"/>
    <x v="1"/>
    <x v="8"/>
    <s v="GBC Recycled VeloBinder Covers"/>
    <n v="27.263999999999999"/>
    <n v="2"/>
    <n v="0.2"/>
    <n v="8.8607999999999976"/>
    <n v="0.3249999999999999"/>
  </r>
  <r>
    <n v="3450"/>
    <s v="CA-2011-168592"/>
    <x v="2"/>
    <x v="78"/>
    <d v="2011-09-14T00:00:00"/>
    <s v="Standard Class"/>
    <s v="DP-13390"/>
    <s v="Dennis Pardue"/>
    <x v="2"/>
    <s v="United States"/>
    <x v="8"/>
    <x v="1"/>
    <n v="94110"/>
    <x v="1"/>
    <s v="OFF-AP-10004785"/>
    <x v="1"/>
    <x v="9"/>
    <s v="Holmes Replacement Filter for HEPA Air Cleaner, Medium Room"/>
    <n v="56.65"/>
    <n v="5"/>
    <n v="0"/>
    <n v="24.359500000000004"/>
    <n v="0.4300000000000001"/>
  </r>
  <r>
    <n v="3451"/>
    <s v="CA-2011-168592"/>
    <x v="2"/>
    <x v="78"/>
    <d v="2011-09-14T00:00:00"/>
    <s v="Standard Class"/>
    <s v="DP-13390"/>
    <s v="Dennis Pardue"/>
    <x v="2"/>
    <s v="United States"/>
    <x v="8"/>
    <x v="1"/>
    <n v="94110"/>
    <x v="1"/>
    <s v="OFF-ST-10002406"/>
    <x v="1"/>
    <x v="4"/>
    <s v="Pizazz Global Quick File"/>
    <n v="14.97"/>
    <n v="1"/>
    <n v="0"/>
    <n v="4.1916000000000011"/>
    <n v="0.28000000000000008"/>
  </r>
  <r>
    <n v="3452"/>
    <s v="CA-2011-168592"/>
    <x v="2"/>
    <x v="78"/>
    <d v="2011-09-14T00:00:00"/>
    <s v="Standard Class"/>
    <s v="DP-13390"/>
    <s v="Dennis Pardue"/>
    <x v="2"/>
    <s v="United States"/>
    <x v="8"/>
    <x v="1"/>
    <n v="94110"/>
    <x v="1"/>
    <s v="OFF-FA-10002988"/>
    <x v="1"/>
    <x v="13"/>
    <s v="Ideal Clamps"/>
    <n v="4.0199999999999996"/>
    <n v="2"/>
    <n v="0"/>
    <n v="1.9697999999999998"/>
    <n v="0.49"/>
  </r>
  <r>
    <n v="3453"/>
    <s v="CA-2011-157609"/>
    <x v="2"/>
    <x v="878"/>
    <d v="2011-03-21T00:00:00"/>
    <s v="Second Class"/>
    <s v="KN-16705"/>
    <s v="Kristina Nunn"/>
    <x v="2"/>
    <s v="United States"/>
    <x v="253"/>
    <x v="3"/>
    <n v="27604"/>
    <x v="0"/>
    <s v="TEC-PH-10002415"/>
    <x v="2"/>
    <x v="7"/>
    <s v="Polycom VoiceStation 500 Conference phone"/>
    <n v="471.92"/>
    <n v="2"/>
    <n v="0.2"/>
    <n v="29.495000000000019"/>
    <n v="6.2500000000000042E-2"/>
  </r>
  <r>
    <n v="3454"/>
    <s v="CA-2012-153325"/>
    <x v="1"/>
    <x v="879"/>
    <d v="2012-03-02T00:00:00"/>
    <s v="Second Class"/>
    <s v="ST-20530"/>
    <s v="Shui Tom"/>
    <x v="0"/>
    <s v="United States"/>
    <x v="203"/>
    <x v="32"/>
    <n v="31204"/>
    <x v="0"/>
    <s v="OFF-BI-10004236"/>
    <x v="1"/>
    <x v="8"/>
    <s v="XtraLife ClearVue Slant-D Ring Binder, White, 3&quot;"/>
    <n v="58.72"/>
    <n v="4"/>
    <n v="0"/>
    <n v="27.011199999999999"/>
    <n v="0.45999999999999996"/>
  </r>
  <r>
    <n v="3455"/>
    <s v="CA-2012-153626"/>
    <x v="1"/>
    <x v="584"/>
    <d v="2012-07-14T00:00:00"/>
    <s v="Standard Class"/>
    <s v="EB-13870"/>
    <s v="Emily Burns"/>
    <x v="0"/>
    <s v="United States"/>
    <x v="316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n v="0.16249999999999987"/>
  </r>
  <r>
    <n v="3456"/>
    <s v="CA-2013-166485"/>
    <x v="0"/>
    <x v="880"/>
    <d v="2013-02-27T00:00:00"/>
    <s v="Standard Class"/>
    <s v="AH-10210"/>
    <s v="Alan Hwang"/>
    <x v="0"/>
    <s v="United States"/>
    <x v="316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n v="0.33749999999999991"/>
  </r>
  <r>
    <n v="3457"/>
    <s v="CA-2014-136448"/>
    <x v="3"/>
    <x v="118"/>
    <d v="2014-09-19T00:00:00"/>
    <s v="First Class"/>
    <s v="AS-10090"/>
    <s v="Adam Shillingsburg"/>
    <x v="0"/>
    <s v="United States"/>
    <x v="10"/>
    <x v="9"/>
    <n v="19143"/>
    <x v="3"/>
    <s v="TEC-AC-10001109"/>
    <x v="2"/>
    <x v="11"/>
    <s v="Logitech Trackman Marble Mouse"/>
    <n v="71.975999999999999"/>
    <n v="3"/>
    <n v="0.2"/>
    <n v="19.793400000000005"/>
    <n v="0.27500000000000008"/>
  </r>
  <r>
    <n v="3458"/>
    <s v="CA-2014-136448"/>
    <x v="3"/>
    <x v="118"/>
    <d v="2014-09-19T00:00:00"/>
    <s v="First Class"/>
    <s v="AS-10090"/>
    <s v="Adam Shillingsburg"/>
    <x v="0"/>
    <s v="United States"/>
    <x v="10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n v="9.9999999999999978E-2"/>
  </r>
  <r>
    <n v="3459"/>
    <s v="CA-2014-136448"/>
    <x v="3"/>
    <x v="118"/>
    <d v="2014-09-19T00:00:00"/>
    <s v="First Class"/>
    <s v="AS-10090"/>
    <s v="Adam Shillingsburg"/>
    <x v="0"/>
    <s v="United States"/>
    <x v="10"/>
    <x v="9"/>
    <n v="19143"/>
    <x v="3"/>
    <s v="OFF-BI-10002393"/>
    <x v="1"/>
    <x v="8"/>
    <s v="Binder Posts"/>
    <n v="3.4440000000000008"/>
    <n v="2"/>
    <n v="0.7"/>
    <n v="-2.7551999999999994"/>
    <n v="-0.7999999999999996"/>
  </r>
  <r>
    <n v="3460"/>
    <s v="CA-2014-136448"/>
    <x v="3"/>
    <x v="118"/>
    <d v="2014-09-19T00:00:00"/>
    <s v="First Class"/>
    <s v="AS-10090"/>
    <s v="Adam Shillingsburg"/>
    <x v="0"/>
    <s v="United States"/>
    <x v="10"/>
    <x v="9"/>
    <n v="19143"/>
    <x v="3"/>
    <s v="OFF-BI-10001359"/>
    <x v="1"/>
    <x v="8"/>
    <s v="GBC DocuBind TL300 Electric Binding System"/>
    <n v="538.19400000000007"/>
    <n v="2"/>
    <n v="0.7"/>
    <n v="-412.61539999999991"/>
    <n v="-0.76666666666666639"/>
  </r>
  <r>
    <n v="3461"/>
    <s v="CA-2014-136448"/>
    <x v="3"/>
    <x v="118"/>
    <d v="2014-09-19T00:00:00"/>
    <s v="First Class"/>
    <s v="AS-10090"/>
    <s v="Adam Shillingsburg"/>
    <x v="0"/>
    <s v="United States"/>
    <x v="10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n v="0.3000000000000001"/>
  </r>
  <r>
    <n v="3462"/>
    <s v="CA-2014-114258"/>
    <x v="3"/>
    <x v="60"/>
    <d v="2014-11-11T00:00:00"/>
    <s v="Second Class"/>
    <s v="EM-13825"/>
    <s v="Elizabeth Moffitt"/>
    <x v="1"/>
    <s v="United States"/>
    <x v="61"/>
    <x v="5"/>
    <n v="75081"/>
    <x v="2"/>
    <s v="TEC-PH-10003012"/>
    <x v="2"/>
    <x v="7"/>
    <s v="Nortel Meridian M3904 Professional Digital phone"/>
    <n v="492.76800000000003"/>
    <n v="4"/>
    <n v="0.2"/>
    <n v="55.436399999999935"/>
    <n v="0.11249999999999986"/>
  </r>
  <r>
    <n v="3463"/>
    <s v="CA-2012-152611"/>
    <x v="1"/>
    <x v="763"/>
    <d v="2012-02-23T00:00:00"/>
    <s v="Second Class"/>
    <s v="KA-16525"/>
    <s v="Kelly Andreada"/>
    <x v="0"/>
    <s v="United States"/>
    <x v="275"/>
    <x v="30"/>
    <n v="8861"/>
    <x v="3"/>
    <s v="OFF-AR-10003903"/>
    <x v="1"/>
    <x v="6"/>
    <s v="Sanford 52201 APSCO Electric Pencil Sharpener"/>
    <n v="286.78999999999996"/>
    <n v="7"/>
    <n v="0"/>
    <n v="74.565400000000011"/>
    <n v="0.26000000000000006"/>
  </r>
  <r>
    <n v="3464"/>
    <s v="CA-2013-165470"/>
    <x v="0"/>
    <x v="881"/>
    <d v="2013-12-01T00:00:00"/>
    <s v="Standard Class"/>
    <s v="HJ-14875"/>
    <s v="Heather Jas"/>
    <x v="2"/>
    <s v="United States"/>
    <x v="108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n v="0.32499999999999996"/>
  </r>
  <r>
    <n v="3465"/>
    <s v="CA-2014-128699"/>
    <x v="3"/>
    <x v="734"/>
    <d v="2014-12-06T00:00:00"/>
    <s v="Second Class"/>
    <s v="ND-18370"/>
    <s v="Natalie DeCherney"/>
    <x v="0"/>
    <s v="United States"/>
    <x v="108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n v="0.14999999999999988"/>
  </r>
  <r>
    <n v="3466"/>
    <s v="US-2012-147242"/>
    <x v="1"/>
    <x v="229"/>
    <d v="2012-09-14T00:00:00"/>
    <s v="Standard Class"/>
    <s v="EH-13765"/>
    <s v="Edward Hooks"/>
    <x v="1"/>
    <s v="United States"/>
    <x v="359"/>
    <x v="31"/>
    <n v="2151"/>
    <x v="3"/>
    <s v="OFF-AP-10003842"/>
    <x v="1"/>
    <x v="9"/>
    <s v="Euro-Pro Shark Turbo Vacuum"/>
    <n v="61.96"/>
    <n v="2"/>
    <n v="0"/>
    <n v="16.1096"/>
    <n v="0.26"/>
  </r>
  <r>
    <n v="3467"/>
    <s v="US-2012-147242"/>
    <x v="1"/>
    <x v="229"/>
    <d v="2012-09-14T00:00:00"/>
    <s v="Standard Class"/>
    <s v="EH-13765"/>
    <s v="Edward Hooks"/>
    <x v="1"/>
    <s v="United States"/>
    <x v="359"/>
    <x v="31"/>
    <n v="2151"/>
    <x v="3"/>
    <s v="FUR-BO-10004695"/>
    <x v="0"/>
    <x v="0"/>
    <s v="O'Sullivan 2-Door Barrister Bookcase in Odessa Pine"/>
    <n v="361.96"/>
    <n v="2"/>
    <n v="0"/>
    <n v="83.25079999999997"/>
    <n v="0.22999999999999993"/>
  </r>
  <r>
    <n v="3468"/>
    <s v="US-2012-147242"/>
    <x v="1"/>
    <x v="229"/>
    <d v="2012-09-14T00:00:00"/>
    <s v="Standard Class"/>
    <s v="EH-13765"/>
    <s v="Edward Hooks"/>
    <x v="1"/>
    <s v="United States"/>
    <x v="359"/>
    <x v="31"/>
    <n v="2151"/>
    <x v="3"/>
    <s v="OFF-PA-10003039"/>
    <x v="1"/>
    <x v="10"/>
    <s v="Xerox 1960"/>
    <n v="278.82"/>
    <n v="9"/>
    <n v="0"/>
    <n v="125.46899999999999"/>
    <n v="0.45"/>
  </r>
  <r>
    <n v="3469"/>
    <s v="CA-2013-146143"/>
    <x v="0"/>
    <x v="882"/>
    <d v="2013-12-20T00:00:00"/>
    <s v="Standard Class"/>
    <s v="MC-17845"/>
    <s v="Michael Chen"/>
    <x v="0"/>
    <s v="United States"/>
    <x v="25"/>
    <x v="35"/>
    <n v="39212"/>
    <x v="0"/>
    <s v="FUR-FU-10002045"/>
    <x v="0"/>
    <x v="5"/>
    <s v="Executive Impressions 14&quot;"/>
    <n v="133.38"/>
    <n v="6"/>
    <n v="0"/>
    <n v="58.687200000000011"/>
    <n v="0.44000000000000011"/>
  </r>
  <r>
    <n v="3470"/>
    <s v="CA-2012-100888"/>
    <x v="1"/>
    <x v="744"/>
    <d v="2012-04-10T00:00:00"/>
    <s v="Standard Class"/>
    <s v="MH-17455"/>
    <s v="Mark Hamilton"/>
    <x v="0"/>
    <s v="United States"/>
    <x v="108"/>
    <x v="3"/>
    <n v="28540"/>
    <x v="0"/>
    <s v="OFF-PA-10001019"/>
    <x v="1"/>
    <x v="10"/>
    <s v="Xerox 1884"/>
    <n v="47.952000000000005"/>
    <n v="3"/>
    <n v="0.2"/>
    <n v="16.183799999999998"/>
    <n v="0.33749999999999991"/>
  </r>
  <r>
    <n v="3471"/>
    <s v="US-2013-150035"/>
    <x v="0"/>
    <x v="49"/>
    <d v="2013-12-06T00:00:00"/>
    <s v="Standard Class"/>
    <s v="CL-11890"/>
    <s v="Carl Ludwig"/>
    <x v="0"/>
    <s v="United States"/>
    <x v="8"/>
    <x v="1"/>
    <n v="94122"/>
    <x v="1"/>
    <s v="FUR-FU-10003724"/>
    <x v="0"/>
    <x v="5"/>
    <s v="Westinghouse Clip-On Gooseneck Lamps"/>
    <n v="16.739999999999998"/>
    <n v="2"/>
    <n v="0"/>
    <n v="4.3523999999999994"/>
    <n v="0.26"/>
  </r>
  <r>
    <n v="3472"/>
    <s v="CA-2014-122644"/>
    <x v="3"/>
    <x v="105"/>
    <d v="2014-11-18T00:00:00"/>
    <s v="Standard Class"/>
    <s v="SF-20965"/>
    <s v="Sylvia Foulston"/>
    <x v="1"/>
    <s v="United States"/>
    <x v="38"/>
    <x v="24"/>
    <n v="43229"/>
    <x v="3"/>
    <s v="OFF-PA-10003673"/>
    <x v="1"/>
    <x v="10"/>
    <s v="Strathmore Photo Mount Cards"/>
    <n v="10.848000000000001"/>
    <n v="2"/>
    <n v="0.2"/>
    <n v="3.5255999999999994"/>
    <n v="0.3249999999999999"/>
  </r>
  <r>
    <n v="3473"/>
    <s v="CA-2014-122644"/>
    <x v="3"/>
    <x v="105"/>
    <d v="2014-11-18T00:00:00"/>
    <s v="Standard Class"/>
    <s v="SF-20965"/>
    <s v="Sylvia Foulston"/>
    <x v="1"/>
    <s v="United States"/>
    <x v="38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n v="0.16249999999999989"/>
  </r>
  <r>
    <n v="3474"/>
    <s v="CA-2014-111815"/>
    <x v="3"/>
    <x v="448"/>
    <d v="2014-03-11T00:00:00"/>
    <s v="Standard Class"/>
    <s v="EP-13915"/>
    <s v="Emily Phan"/>
    <x v="0"/>
    <s v="United States"/>
    <x v="363"/>
    <x v="12"/>
    <n v="48127"/>
    <x v="2"/>
    <s v="FUR-CH-10000785"/>
    <x v="0"/>
    <x v="1"/>
    <s v="Global Ergonomic Managers Chair"/>
    <n v="180.98"/>
    <n v="1"/>
    <n v="0"/>
    <n v="47.0548"/>
    <n v="0.26"/>
  </r>
  <r>
    <n v="3475"/>
    <s v="CA-2014-111815"/>
    <x v="3"/>
    <x v="448"/>
    <d v="2014-03-11T00:00:00"/>
    <s v="Standard Class"/>
    <s v="EP-13915"/>
    <s v="Emily Phan"/>
    <x v="0"/>
    <s v="United States"/>
    <x v="363"/>
    <x v="12"/>
    <n v="48127"/>
    <x v="2"/>
    <s v="TEC-AC-10002926"/>
    <x v="2"/>
    <x v="11"/>
    <s v="Logitech Wireless Marathon Mouse M705"/>
    <n v="99.98"/>
    <n v="2"/>
    <n v="0"/>
    <n v="42.991400000000006"/>
    <n v="0.43000000000000005"/>
  </r>
  <r>
    <n v="3476"/>
    <s v="CA-2013-144911"/>
    <x v="0"/>
    <x v="581"/>
    <d v="2013-12-01T00:00:00"/>
    <s v="First Class"/>
    <s v="RW-19630"/>
    <s v="Rob Williams"/>
    <x v="1"/>
    <s v="United States"/>
    <x v="356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n v="0.44000000000000006"/>
  </r>
  <r>
    <n v="3477"/>
    <s v="CA-2013-144911"/>
    <x v="0"/>
    <x v="581"/>
    <d v="2013-12-01T00:00:00"/>
    <s v="First Class"/>
    <s v="RW-19630"/>
    <s v="Rob Williams"/>
    <x v="1"/>
    <s v="United States"/>
    <x v="356"/>
    <x v="41"/>
    <n v="66212"/>
    <x v="2"/>
    <s v="OFF-BI-10000977"/>
    <x v="1"/>
    <x v="8"/>
    <s v="Ibico Plastic Spiral Binding Combs"/>
    <n v="152"/>
    <n v="5"/>
    <n v="0"/>
    <n v="69.919999999999987"/>
    <n v="0.45999999999999991"/>
  </r>
  <r>
    <n v="3478"/>
    <s v="CA-2011-143385"/>
    <x v="2"/>
    <x v="883"/>
    <d v="2011-09-05T00:00:00"/>
    <s v="Standard Class"/>
    <s v="SJ-20500"/>
    <s v="Shirley Jackson"/>
    <x v="0"/>
    <s v="United States"/>
    <x v="364"/>
    <x v="27"/>
    <n v="87505"/>
    <x v="1"/>
    <s v="TEC-AC-10001635"/>
    <x v="2"/>
    <x v="11"/>
    <s v="KeyTronic KT400U2 - Keyboard - Black"/>
    <n v="92.52"/>
    <n v="9"/>
    <n v="0"/>
    <n v="18.503999999999991"/>
    <n v="0.1999999999999999"/>
  </r>
  <r>
    <n v="3479"/>
    <s v="CA-2013-131289"/>
    <x v="0"/>
    <x v="16"/>
    <d v="2013-12-15T00:00:00"/>
    <s v="Standard Class"/>
    <s v="SP-20620"/>
    <s v="Stefania Perrino"/>
    <x v="1"/>
    <s v="United States"/>
    <x v="8"/>
    <x v="1"/>
    <n v="94110"/>
    <x v="1"/>
    <s v="OFF-AR-10003056"/>
    <x v="1"/>
    <x v="6"/>
    <s v="Newell 341"/>
    <n v="8.56"/>
    <n v="2"/>
    <n v="0"/>
    <n v="2.4823999999999993"/>
    <n v="0.28999999999999992"/>
  </r>
  <r>
    <n v="3480"/>
    <s v="CA-2013-131289"/>
    <x v="0"/>
    <x v="16"/>
    <d v="2013-12-15T00:00:00"/>
    <s v="Standard Class"/>
    <s v="SP-20620"/>
    <s v="Stefania Perrino"/>
    <x v="1"/>
    <s v="United States"/>
    <x v="8"/>
    <x v="1"/>
    <n v="94110"/>
    <x v="1"/>
    <s v="OFF-PA-10003363"/>
    <x v="1"/>
    <x v="10"/>
    <s v="Xerox 204"/>
    <n v="45.36"/>
    <n v="7"/>
    <n v="0"/>
    <n v="21.772800000000004"/>
    <n v="0.48000000000000009"/>
  </r>
  <r>
    <n v="3481"/>
    <s v="CA-2013-131289"/>
    <x v="0"/>
    <x v="16"/>
    <d v="2013-12-15T00:00:00"/>
    <s v="Standard Class"/>
    <s v="SP-20620"/>
    <s v="Stefania Perrino"/>
    <x v="1"/>
    <s v="United States"/>
    <x v="8"/>
    <x v="1"/>
    <n v="94110"/>
    <x v="1"/>
    <s v="FUR-TA-10003954"/>
    <x v="0"/>
    <x v="3"/>
    <s v="Hon 94000 Series Round Tables"/>
    <n v="1421.6640000000002"/>
    <n v="6"/>
    <n v="0.2"/>
    <n v="-195.47879999999998"/>
    <n v="-0.13749999999999996"/>
  </r>
  <r>
    <n v="3482"/>
    <s v="CA-2011-124023"/>
    <x v="2"/>
    <x v="884"/>
    <d v="2011-04-10T00:00:00"/>
    <s v="First Class"/>
    <s v="PJ-19015"/>
    <s v="Pauline Johnson"/>
    <x v="0"/>
    <s v="United States"/>
    <x v="216"/>
    <x v="19"/>
    <n v="36608"/>
    <x v="0"/>
    <s v="FUR-FU-10004415"/>
    <x v="0"/>
    <x v="5"/>
    <s v="Stacking Tray, Side-Loading, Legal, Smoke"/>
    <n v="8.9600000000000009"/>
    <n v="2"/>
    <n v="0"/>
    <n v="2.7775999999999996"/>
    <n v="0.30999999999999994"/>
  </r>
  <r>
    <n v="3483"/>
    <s v="CA-2011-124688"/>
    <x v="2"/>
    <x v="9"/>
    <d v="2011-08-29T00:00:00"/>
    <s v="First Class"/>
    <s v="CC-12610"/>
    <s v="Corey Catlett"/>
    <x v="1"/>
    <s v="United States"/>
    <x v="24"/>
    <x v="17"/>
    <n v="22153"/>
    <x v="0"/>
    <s v="TEC-PH-10000455"/>
    <x v="2"/>
    <x v="7"/>
    <s v="GE 30522EE2"/>
    <n v="579.94999999999993"/>
    <n v="5"/>
    <n v="0"/>
    <n v="168.18549999999993"/>
    <n v="0.28999999999999992"/>
  </r>
  <r>
    <n v="3484"/>
    <s v="CA-2011-124688"/>
    <x v="2"/>
    <x v="9"/>
    <d v="2011-08-29T00:00:00"/>
    <s v="First Class"/>
    <s v="CC-12610"/>
    <s v="Corey Catlett"/>
    <x v="1"/>
    <s v="United States"/>
    <x v="24"/>
    <x v="17"/>
    <n v="22153"/>
    <x v="0"/>
    <s v="FUR-FU-10002456"/>
    <x v="0"/>
    <x v="5"/>
    <s v="Master Caster Door Stop, Large Neon Orange"/>
    <n v="29.12"/>
    <n v="4"/>
    <n v="0"/>
    <n v="12.521600000000003"/>
    <n v="0.4300000000000001"/>
  </r>
  <r>
    <n v="3485"/>
    <s v="CA-2011-124688"/>
    <x v="2"/>
    <x v="9"/>
    <d v="2011-08-29T00:00:00"/>
    <s v="First Class"/>
    <s v="CC-12610"/>
    <s v="Corey Catlett"/>
    <x v="1"/>
    <s v="United States"/>
    <x v="24"/>
    <x v="17"/>
    <n v="22153"/>
    <x v="0"/>
    <s v="FUR-TA-10003569"/>
    <x v="0"/>
    <x v="3"/>
    <s v="Bretford CR8500 Series Meeting Room Furniture"/>
    <n v="1202.94"/>
    <n v="3"/>
    <n v="0"/>
    <n v="300.73500000000001"/>
    <n v="0.25"/>
  </r>
  <r>
    <n v="3486"/>
    <s v="CA-2013-151169"/>
    <x v="0"/>
    <x v="147"/>
    <d v="2013-10-27T00:00:00"/>
    <s v="Standard Class"/>
    <s v="MY-18295"/>
    <s v="Muhammed Yedwab"/>
    <x v="1"/>
    <s v="United States"/>
    <x v="46"/>
    <x v="13"/>
    <n v="19711"/>
    <x v="3"/>
    <s v="OFF-BI-10002813"/>
    <x v="1"/>
    <x v="8"/>
    <s v="Avery Reinforcements for Hole-Punch Pages"/>
    <n v="7.92"/>
    <n v="4"/>
    <n v="0"/>
    <n v="3.5640000000000001"/>
    <n v="0.45"/>
  </r>
  <r>
    <n v="3487"/>
    <s v="US-2013-134761"/>
    <x v="0"/>
    <x v="885"/>
    <d v="2013-12-01T00:00:00"/>
    <s v="Same Day"/>
    <s v="DB-13210"/>
    <s v="Dean Braden"/>
    <x v="0"/>
    <s v="United States"/>
    <x v="365"/>
    <x v="3"/>
    <n v="28601"/>
    <x v="0"/>
    <s v="TEC-PH-10002890"/>
    <x v="2"/>
    <x v="7"/>
    <s v="AT&amp;T 17929 Lendline Telephone"/>
    <n v="36.192"/>
    <n v="1"/>
    <n v="0.2"/>
    <n v="2.7143999999999995"/>
    <n v="7.4999999999999983E-2"/>
  </r>
  <r>
    <n v="3488"/>
    <s v="CA-2014-120705"/>
    <x v="3"/>
    <x v="528"/>
    <d v="2014-09-12T00:00:00"/>
    <s v="Standard Class"/>
    <s v="MG-17875"/>
    <s v="Michael Grace"/>
    <x v="2"/>
    <s v="United States"/>
    <x v="2"/>
    <x v="2"/>
    <n v="33311"/>
    <x v="0"/>
    <s v="OFF-ST-10001522"/>
    <x v="1"/>
    <x v="4"/>
    <s v="Gould Plastics 18-Pocket Panel Bin, 34w x 5-1/4d x 20-1/2h"/>
    <n v="147.184"/>
    <n v="2"/>
    <n v="0.2"/>
    <n v="-29.436800000000012"/>
    <n v="-0.20000000000000009"/>
  </r>
  <r>
    <n v="3489"/>
    <s v="CA-2012-157322"/>
    <x v="1"/>
    <x v="740"/>
    <d v="2012-07-06T00:00:00"/>
    <s v="Standard Class"/>
    <s v="RH-19600"/>
    <s v="Rob Haberlin"/>
    <x v="0"/>
    <s v="United States"/>
    <x v="366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n v="-1.4285714285714341E-2"/>
  </r>
  <r>
    <n v="3490"/>
    <s v="CA-2012-157322"/>
    <x v="1"/>
    <x v="740"/>
    <d v="2012-07-06T00:00:00"/>
    <s v="Standard Class"/>
    <s v="RH-19600"/>
    <s v="Rob Haberlin"/>
    <x v="0"/>
    <s v="United States"/>
    <x v="366"/>
    <x v="10"/>
    <n v="60188"/>
    <x v="2"/>
    <s v="FUR-CH-10003774"/>
    <x v="0"/>
    <x v="1"/>
    <s v="Global Wood Trimmed Manager's Task Chair, Khaki"/>
    <n v="382.11599999999999"/>
    <n v="6"/>
    <n v="0.3"/>
    <n v="-92.799600000000027"/>
    <n v="-0.24285714285714294"/>
  </r>
  <r>
    <n v="3491"/>
    <s v="CA-2012-157322"/>
    <x v="1"/>
    <x v="740"/>
    <d v="2012-07-06T00:00:00"/>
    <s v="Standard Class"/>
    <s v="RH-19600"/>
    <s v="Rob Haberlin"/>
    <x v="0"/>
    <s v="United States"/>
    <x v="366"/>
    <x v="10"/>
    <n v="60188"/>
    <x v="2"/>
    <s v="OFF-ST-10004507"/>
    <x v="1"/>
    <x v="4"/>
    <s v="Advantus Rolling Storage Box"/>
    <n v="68.599999999999994"/>
    <n v="5"/>
    <n v="0.2"/>
    <n v="6.0024999999999977"/>
    <n v="8.7499999999999981E-2"/>
  </r>
  <r>
    <n v="3492"/>
    <s v="CA-2012-157322"/>
    <x v="1"/>
    <x v="740"/>
    <d v="2012-07-06T00:00:00"/>
    <s v="Standard Class"/>
    <s v="RH-19600"/>
    <s v="Rob Haberlin"/>
    <x v="0"/>
    <s v="United States"/>
    <x v="366"/>
    <x v="10"/>
    <n v="60188"/>
    <x v="2"/>
    <s v="OFF-ST-10003208"/>
    <x v="1"/>
    <x v="4"/>
    <s v="Adjustable Depth Letter/Legal Cart"/>
    <n v="435.50400000000002"/>
    <n v="3"/>
    <n v="0.2"/>
    <n v="48.994199999999921"/>
    <n v="0.11249999999999981"/>
  </r>
  <r>
    <n v="3493"/>
    <s v="CA-2012-157322"/>
    <x v="1"/>
    <x v="740"/>
    <d v="2012-07-06T00:00:00"/>
    <s v="Standard Class"/>
    <s v="RH-19600"/>
    <s v="Rob Haberlin"/>
    <x v="0"/>
    <s v="United States"/>
    <x v="366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n v="0.33749999999999997"/>
  </r>
  <r>
    <n v="3494"/>
    <s v="CA-2014-142034"/>
    <x v="3"/>
    <x v="241"/>
    <d v="2014-09-29T00:00:00"/>
    <s v="Standard Class"/>
    <s v="KB-16240"/>
    <s v="Karen Bern"/>
    <x v="1"/>
    <s v="United States"/>
    <x v="367"/>
    <x v="11"/>
    <n v="56301"/>
    <x v="2"/>
    <s v="TEC-AC-10002305"/>
    <x v="2"/>
    <x v="11"/>
    <s v="KeyTronic E03601U1 - Keyboard - Beige"/>
    <n v="72"/>
    <n v="4"/>
    <n v="0"/>
    <n v="12.959999999999994"/>
    <n v="0.17999999999999991"/>
  </r>
  <r>
    <n v="3495"/>
    <s v="CA-2014-142034"/>
    <x v="3"/>
    <x v="241"/>
    <d v="2014-09-29T00:00:00"/>
    <s v="Standard Class"/>
    <s v="KB-16240"/>
    <s v="Karen Bern"/>
    <x v="1"/>
    <s v="United States"/>
    <x v="367"/>
    <x v="11"/>
    <n v="56301"/>
    <x v="2"/>
    <s v="TEC-AC-10000990"/>
    <x v="2"/>
    <x v="11"/>
    <s v="Imation Bio 2GB USB Flash Drive Imation Corp"/>
    <n v="655.90000000000009"/>
    <n v="5"/>
    <n v="0"/>
    <n v="275.47800000000001"/>
    <n v="0.41999999999999993"/>
  </r>
  <r>
    <n v="3496"/>
    <s v="CA-2014-142034"/>
    <x v="3"/>
    <x v="241"/>
    <d v="2014-09-29T00:00:00"/>
    <s v="Standard Class"/>
    <s v="KB-16240"/>
    <s v="Karen Bern"/>
    <x v="1"/>
    <s v="United States"/>
    <x v="367"/>
    <x v="11"/>
    <n v="56301"/>
    <x v="2"/>
    <s v="FUR-CH-10000665"/>
    <x v="0"/>
    <x v="1"/>
    <s v="Global Airflow Leather Mesh Back Chair, Black"/>
    <n v="603.91999999999996"/>
    <n v="4"/>
    <n v="0"/>
    <n v="181.17599999999993"/>
    <n v="0.29999999999999993"/>
  </r>
  <r>
    <n v="3497"/>
    <s v="CA-2013-107328"/>
    <x v="0"/>
    <x v="590"/>
    <d v="2013-08-16T00:00:00"/>
    <s v="Standard Class"/>
    <s v="CA-12055"/>
    <s v="Cathy Armstrong"/>
    <x v="2"/>
    <s v="United States"/>
    <x v="1"/>
    <x v="1"/>
    <n v="90036"/>
    <x v="1"/>
    <s v="FUR-TA-10001932"/>
    <x v="0"/>
    <x v="3"/>
    <s v="Chromcraft 48&quot; x 96&quot; Racetrack Double Pedestal Table"/>
    <n v="513.024"/>
    <n v="2"/>
    <n v="0.2"/>
    <n v="12.82559999999998"/>
    <n v="2.499999999999996E-2"/>
  </r>
  <r>
    <n v="3498"/>
    <s v="CA-2013-107328"/>
    <x v="0"/>
    <x v="590"/>
    <d v="2013-08-16T00:00:00"/>
    <s v="Standard Class"/>
    <s v="CA-12055"/>
    <s v="Cathy Armstrong"/>
    <x v="2"/>
    <s v="United States"/>
    <x v="1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n v="0.27999999999999997"/>
  </r>
  <r>
    <n v="3499"/>
    <s v="CA-2013-107328"/>
    <x v="0"/>
    <x v="590"/>
    <d v="2013-08-16T00:00:00"/>
    <s v="Standard Class"/>
    <s v="CA-12055"/>
    <s v="Cathy Armstrong"/>
    <x v="2"/>
    <s v="United States"/>
    <x v="1"/>
    <x v="1"/>
    <n v="90036"/>
    <x v="1"/>
    <s v="OFF-BI-10002160"/>
    <x v="1"/>
    <x v="8"/>
    <s v="Acco Hanging Data Binders"/>
    <n v="15.24"/>
    <n v="5"/>
    <n v="0.2"/>
    <n v="5.3339999999999996"/>
    <n v="0.35"/>
  </r>
  <r>
    <n v="3500"/>
    <s v="CA-2013-108616"/>
    <x v="0"/>
    <x v="321"/>
    <d v="2013-10-04T00:00:00"/>
    <s v="Standard Class"/>
    <s v="JK-15730"/>
    <s v="Joe Kamberova"/>
    <x v="0"/>
    <s v="United States"/>
    <x v="216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n v="0.34"/>
  </r>
  <r>
    <n v="3501"/>
    <s v="CA-2013-108616"/>
    <x v="0"/>
    <x v="321"/>
    <d v="2013-10-04T00:00:00"/>
    <s v="Standard Class"/>
    <s v="JK-15730"/>
    <s v="Joe Kamberova"/>
    <x v="0"/>
    <s v="United States"/>
    <x v="216"/>
    <x v="19"/>
    <n v="36608"/>
    <x v="0"/>
    <s v="OFF-BI-10001989"/>
    <x v="1"/>
    <x v="8"/>
    <s v="Premium Transparent Presentation Covers by GBC"/>
    <n v="62.94"/>
    <n v="3"/>
    <n v="0"/>
    <n v="30.211199999999998"/>
    <n v="0.48"/>
  </r>
  <r>
    <n v="3502"/>
    <s v="CA-2013-108616"/>
    <x v="0"/>
    <x v="321"/>
    <d v="2013-10-04T00:00:00"/>
    <s v="Standard Class"/>
    <s v="JK-15730"/>
    <s v="Joe Kamberova"/>
    <x v="0"/>
    <s v="United States"/>
    <x v="216"/>
    <x v="19"/>
    <n v="36608"/>
    <x v="0"/>
    <s v="OFF-AR-10001149"/>
    <x v="1"/>
    <x v="6"/>
    <s v="Sanford Colorific Colored Pencils, 12/Box"/>
    <n v="25.919999999999998"/>
    <n v="9"/>
    <n v="0"/>
    <n v="7.7759999999999989"/>
    <n v="0.3"/>
  </r>
  <r>
    <n v="3503"/>
    <s v="CA-2014-125115"/>
    <x v="3"/>
    <x v="318"/>
    <d v="2014-04-11T00:00:00"/>
    <s v="Same Day"/>
    <s v="RD-19930"/>
    <s v="Russell D'Ascenzo"/>
    <x v="0"/>
    <s v="United States"/>
    <x v="89"/>
    <x v="5"/>
    <n v="78745"/>
    <x v="2"/>
    <s v="OFF-PA-10004101"/>
    <x v="1"/>
    <x v="10"/>
    <s v="Xerox 1894"/>
    <n v="10.368000000000002"/>
    <n v="2"/>
    <n v="0.2"/>
    <n v="3.6288"/>
    <n v="0.34999999999999992"/>
  </r>
  <r>
    <n v="3504"/>
    <s v="CA-2014-125115"/>
    <x v="3"/>
    <x v="318"/>
    <d v="2014-04-11T00:00:00"/>
    <s v="Same Day"/>
    <s v="RD-19930"/>
    <s v="Russell D'Ascenzo"/>
    <x v="0"/>
    <s v="United States"/>
    <x v="89"/>
    <x v="5"/>
    <n v="78745"/>
    <x v="2"/>
    <s v="TEC-AC-10001714"/>
    <x v="2"/>
    <x v="11"/>
    <s v="Logitech MX Performance Wireless Mouse"/>
    <n v="95.736000000000004"/>
    <n v="3"/>
    <n v="0.2"/>
    <n v="20.343900000000001"/>
    <n v="0.21249999999999999"/>
  </r>
  <r>
    <n v="3505"/>
    <s v="CA-2013-150945"/>
    <x v="0"/>
    <x v="122"/>
    <d v="2013-12-21T00:00:00"/>
    <s v="Second Class"/>
    <s v="JK-16120"/>
    <s v="Julie Kriz"/>
    <x v="2"/>
    <s v="United States"/>
    <x v="20"/>
    <x v="15"/>
    <n v="10009"/>
    <x v="3"/>
    <s v="OFF-ST-10003716"/>
    <x v="1"/>
    <x v="4"/>
    <s v="Tennsco Double-Tier Lockers"/>
    <n v="900.08"/>
    <n v="4"/>
    <n v="0"/>
    <n v="117.0104"/>
    <n v="0.13"/>
  </r>
  <r>
    <n v="3506"/>
    <s v="CA-2011-166863"/>
    <x v="2"/>
    <x v="886"/>
    <d v="2011-06-24T00:00:00"/>
    <s v="Standard Class"/>
    <s v="SC-20020"/>
    <s v="Sam Craven"/>
    <x v="0"/>
    <s v="United States"/>
    <x v="243"/>
    <x v="5"/>
    <n v="75023"/>
    <x v="2"/>
    <s v="TEC-PH-10000369"/>
    <x v="2"/>
    <x v="7"/>
    <s v="HTC One Mini"/>
    <n v="201.584"/>
    <n v="2"/>
    <n v="0.2"/>
    <n v="20.158400000000015"/>
    <n v="0.10000000000000007"/>
  </r>
  <r>
    <n v="3507"/>
    <s v="CA-2011-166863"/>
    <x v="2"/>
    <x v="886"/>
    <d v="2011-06-24T00:00:00"/>
    <s v="Standard Class"/>
    <s v="SC-20020"/>
    <s v="Sam Craven"/>
    <x v="0"/>
    <s v="United States"/>
    <x v="243"/>
    <x v="5"/>
    <n v="75023"/>
    <x v="2"/>
    <s v="OFF-BI-10000756"/>
    <x v="1"/>
    <x v="8"/>
    <s v="Storex DuraTech Recycled Plastic Frosted Binders"/>
    <n v="3.3919999999999995"/>
    <n v="4"/>
    <n v="0.8"/>
    <n v="-5.088000000000001"/>
    <n v="-1.5000000000000004"/>
  </r>
  <r>
    <n v="3508"/>
    <s v="CA-2011-166863"/>
    <x v="2"/>
    <x v="886"/>
    <d v="2011-06-24T00:00:00"/>
    <s v="Standard Class"/>
    <s v="SC-20020"/>
    <s v="Sam Craven"/>
    <x v="0"/>
    <s v="United States"/>
    <x v="243"/>
    <x v="5"/>
    <n v="75023"/>
    <x v="2"/>
    <s v="FUR-BO-10001608"/>
    <x v="0"/>
    <x v="0"/>
    <s v="Hon Metal Bookcases, Black"/>
    <n v="193.06559999999999"/>
    <n v="4"/>
    <n v="0.32"/>
    <n v="-19.874399999999994"/>
    <n v="-0.10294117647058822"/>
  </r>
  <r>
    <n v="3509"/>
    <s v="CA-2011-166863"/>
    <x v="2"/>
    <x v="886"/>
    <d v="2011-06-24T00:00:00"/>
    <s v="Standard Class"/>
    <s v="SC-20020"/>
    <s v="Sam Craven"/>
    <x v="0"/>
    <s v="United States"/>
    <x v="243"/>
    <x v="5"/>
    <n v="75023"/>
    <x v="2"/>
    <s v="OFF-PA-10001166"/>
    <x v="1"/>
    <x v="10"/>
    <s v="Xerox 2"/>
    <n v="15.552000000000003"/>
    <n v="3"/>
    <n v="0.2"/>
    <n v="5.4432"/>
    <n v="0.34999999999999992"/>
  </r>
  <r>
    <n v="3510"/>
    <s v="CA-2011-166863"/>
    <x v="2"/>
    <x v="886"/>
    <d v="2011-06-24T00:00:00"/>
    <s v="Standard Class"/>
    <s v="SC-20020"/>
    <s v="Sam Craven"/>
    <x v="0"/>
    <s v="United States"/>
    <x v="243"/>
    <x v="5"/>
    <n v="75023"/>
    <x v="2"/>
    <s v="OFF-PA-10000587"/>
    <x v="1"/>
    <x v="10"/>
    <s v="Array Parchment Paper, Assorted Colors"/>
    <n v="11.648000000000001"/>
    <n v="2"/>
    <n v="0.2"/>
    <n v="4.0768000000000004"/>
    <n v="0.35"/>
  </r>
  <r>
    <n v="3511"/>
    <s v="CA-2011-166863"/>
    <x v="2"/>
    <x v="886"/>
    <d v="2011-06-24T00:00:00"/>
    <s v="Standard Class"/>
    <s v="SC-20020"/>
    <s v="Sam Craven"/>
    <x v="0"/>
    <s v="United States"/>
    <x v="243"/>
    <x v="5"/>
    <n v="75023"/>
    <x v="2"/>
    <s v="TEC-MA-10001972"/>
    <x v="2"/>
    <x v="15"/>
    <s v="Okidata C331dn Printer"/>
    <n v="418.8"/>
    <n v="2"/>
    <n v="0.4"/>
    <n v="-97.71999999999997"/>
    <n v="-0.23333333333333325"/>
  </r>
  <r>
    <n v="3512"/>
    <s v="CA-2011-166863"/>
    <x v="2"/>
    <x v="886"/>
    <d v="2011-06-24T00:00:00"/>
    <s v="Standard Class"/>
    <s v="SC-20020"/>
    <s v="Sam Craven"/>
    <x v="0"/>
    <s v="United States"/>
    <x v="243"/>
    <x v="5"/>
    <n v="75023"/>
    <x v="2"/>
    <s v="OFF-ST-10004123"/>
    <x v="1"/>
    <x v="4"/>
    <s v="Safco Industrial Wire Shelving System"/>
    <n v="509.48800000000006"/>
    <n v="7"/>
    <n v="0.2"/>
    <n v="-127.37200000000001"/>
    <n v="-0.25"/>
  </r>
  <r>
    <n v="3513"/>
    <s v="CA-2014-140326"/>
    <x v="3"/>
    <x v="507"/>
    <d v="2014-09-07T00:00:00"/>
    <s v="First Class"/>
    <s v="HW-14935"/>
    <s v="Helen Wasserman"/>
    <x v="1"/>
    <s v="United States"/>
    <x v="22"/>
    <x v="10"/>
    <n v="60653"/>
    <x v="2"/>
    <s v="FUR-BO-10000112"/>
    <x v="0"/>
    <x v="0"/>
    <s v="Bush Birmingham Collection Bookcase, Dark Cherry"/>
    <n v="825.17399999999998"/>
    <n v="9"/>
    <n v="0.3"/>
    <n v="-117.88199999999998"/>
    <n v="-0.14285714285714282"/>
  </r>
  <r>
    <n v="3514"/>
    <s v="CA-2014-140326"/>
    <x v="3"/>
    <x v="507"/>
    <d v="2014-09-07T00:00:00"/>
    <s v="First Class"/>
    <s v="HW-14935"/>
    <s v="Helen Wasserman"/>
    <x v="1"/>
    <s v="United States"/>
    <x v="22"/>
    <x v="10"/>
    <n v="60653"/>
    <x v="2"/>
    <s v="OFF-PA-10004041"/>
    <x v="1"/>
    <x v="10"/>
    <s v="It's Hot Message Books with Stickers, 2 3/4&quot; x 5&quot;"/>
    <n v="17.760000000000002"/>
    <n v="3"/>
    <n v="0.2"/>
    <n v="5.55"/>
    <n v="0.31249999999999994"/>
  </r>
  <r>
    <n v="3515"/>
    <s v="CA-2014-140326"/>
    <x v="3"/>
    <x v="507"/>
    <d v="2014-09-07T00:00:00"/>
    <s v="First Class"/>
    <s v="HW-14935"/>
    <s v="Helen Wasserman"/>
    <x v="1"/>
    <s v="United States"/>
    <x v="22"/>
    <x v="10"/>
    <n v="60653"/>
    <x v="2"/>
    <s v="OFF-AR-10001149"/>
    <x v="1"/>
    <x v="6"/>
    <s v="Sanford Colorific Colored Pencils, 12/Box"/>
    <n v="6.911999999999999"/>
    <n v="3"/>
    <n v="0.2"/>
    <n v="0.86399999999999988"/>
    <n v="0.125"/>
  </r>
  <r>
    <n v="3516"/>
    <s v="CA-2013-168536"/>
    <x v="0"/>
    <x v="887"/>
    <d v="2013-12-25T00:00:00"/>
    <s v="Standard Class"/>
    <s v="SC-20800"/>
    <s v="Stuart Calhoun"/>
    <x v="0"/>
    <s v="United States"/>
    <x v="25"/>
    <x v="35"/>
    <n v="39212"/>
    <x v="0"/>
    <s v="TEC-AC-10002323"/>
    <x v="2"/>
    <x v="11"/>
    <s v="SanDisk Ultra 32 GB MicroSDHC Class 10 Memory Card"/>
    <n v="66.300000000000011"/>
    <n v="3"/>
    <n v="0"/>
    <n v="8.6190000000000033"/>
    <n v="0.13000000000000003"/>
  </r>
  <r>
    <n v="3517"/>
    <s v="US-2013-113649"/>
    <x v="0"/>
    <x v="888"/>
    <d v="2013-08-13T00:00:00"/>
    <s v="First Class"/>
    <s v="HA-14920"/>
    <s v="Helen Andreada"/>
    <x v="0"/>
    <s v="United States"/>
    <x v="115"/>
    <x v="3"/>
    <n v="28314"/>
    <x v="0"/>
    <s v="OFF-PA-10000130"/>
    <x v="1"/>
    <x v="10"/>
    <s v="Xerox 199"/>
    <n v="30.816000000000003"/>
    <n v="9"/>
    <n v="0.2"/>
    <n v="9.6299999999999955"/>
    <n v="0.31249999999999983"/>
  </r>
  <r>
    <n v="3518"/>
    <s v="US-2013-113649"/>
    <x v="0"/>
    <x v="888"/>
    <d v="2013-08-13T00:00:00"/>
    <s v="First Class"/>
    <s v="HA-14920"/>
    <s v="Helen Andreada"/>
    <x v="0"/>
    <s v="United States"/>
    <x v="115"/>
    <x v="3"/>
    <n v="28314"/>
    <x v="0"/>
    <s v="TEC-PH-10002350"/>
    <x v="2"/>
    <x v="7"/>
    <s v="Apple EarPods with Remote and Mic"/>
    <n v="44.783999999999999"/>
    <n v="2"/>
    <n v="0.2"/>
    <n v="4.4783999999999988"/>
    <n v="9.9999999999999978E-2"/>
  </r>
  <r>
    <n v="3519"/>
    <s v="US-2013-113649"/>
    <x v="0"/>
    <x v="888"/>
    <d v="2013-08-13T00:00:00"/>
    <s v="First Class"/>
    <s v="HA-14920"/>
    <s v="Helen Andreada"/>
    <x v="0"/>
    <s v="United States"/>
    <x v="115"/>
    <x v="3"/>
    <n v="28314"/>
    <x v="0"/>
    <s v="OFF-AP-10002518"/>
    <x v="1"/>
    <x v="9"/>
    <s v="Kensington 7 Outlet MasterPiece Power Center"/>
    <n v="569.53599999999994"/>
    <n v="4"/>
    <n v="0.2"/>
    <n v="64.072799999999944"/>
    <n v="0.11249999999999992"/>
  </r>
  <r>
    <n v="3520"/>
    <s v="CA-2012-124975"/>
    <x v="1"/>
    <x v="137"/>
    <d v="2012-06-25T00:00:00"/>
    <s v="First Class"/>
    <s v="MG-17875"/>
    <s v="Michael Grace"/>
    <x v="2"/>
    <s v="United States"/>
    <x v="34"/>
    <x v="10"/>
    <n v="60505"/>
    <x v="2"/>
    <s v="FUR-TA-10002645"/>
    <x v="0"/>
    <x v="3"/>
    <s v="Hon Rectangular Conference Tables"/>
    <n v="796.42500000000007"/>
    <n v="7"/>
    <n v="0.5"/>
    <n v="-525.6405000000002"/>
    <n v="-0.66000000000000014"/>
  </r>
  <r>
    <n v="3521"/>
    <s v="CA-2012-168767"/>
    <x v="1"/>
    <x v="889"/>
    <d v="2012-04-15T00:00:00"/>
    <s v="Standard Class"/>
    <s v="DM-12955"/>
    <s v="Dario Medina"/>
    <x v="1"/>
    <s v="United States"/>
    <x v="301"/>
    <x v="1"/>
    <n v="95823"/>
    <x v="1"/>
    <s v="OFF-BI-10000773"/>
    <x v="1"/>
    <x v="8"/>
    <s v="Insertable Tab Post Binder Dividers"/>
    <n v="12.832000000000001"/>
    <n v="2"/>
    <n v="0.2"/>
    <n v="4.3307999999999982"/>
    <n v="0.33749999999999986"/>
  </r>
  <r>
    <n v="3522"/>
    <s v="CA-2013-114482"/>
    <x v="0"/>
    <x v="831"/>
    <d v="2013-11-26T00:00:00"/>
    <s v="Second Class"/>
    <s v="DM-13345"/>
    <s v="Denise Monton"/>
    <x v="1"/>
    <s v="United States"/>
    <x v="96"/>
    <x v="23"/>
    <n v="50315"/>
    <x v="2"/>
    <s v="OFF-PA-10003845"/>
    <x v="1"/>
    <x v="10"/>
    <s v="Xerox 1987"/>
    <n v="40.46"/>
    <n v="7"/>
    <n v="0"/>
    <n v="19.825400000000002"/>
    <n v="0.49000000000000005"/>
  </r>
  <r>
    <n v="3523"/>
    <s v="CA-2013-114482"/>
    <x v="0"/>
    <x v="831"/>
    <d v="2013-11-26T00:00:00"/>
    <s v="Second Class"/>
    <s v="DM-13345"/>
    <s v="Denise Monton"/>
    <x v="1"/>
    <s v="United States"/>
    <x v="96"/>
    <x v="23"/>
    <n v="50315"/>
    <x v="2"/>
    <s v="TEC-PH-10001580"/>
    <x v="2"/>
    <x v="7"/>
    <s v="Logitech Mobile Speakerphone P710e - speaker phone"/>
    <n v="404.93999999999994"/>
    <n v="3"/>
    <n v="0"/>
    <n v="109.33379999999998"/>
    <n v="0.27"/>
  </r>
  <r>
    <n v="3524"/>
    <s v="CA-2013-137673"/>
    <x v="0"/>
    <x v="64"/>
    <d v="2013-09-11T00:00:00"/>
    <s v="Standard Class"/>
    <s v="ML-17395"/>
    <s v="Marina Lichtenstein"/>
    <x v="1"/>
    <s v="United States"/>
    <x v="70"/>
    <x v="1"/>
    <n v="92105"/>
    <x v="1"/>
    <s v="TEC-AC-10002345"/>
    <x v="2"/>
    <x v="11"/>
    <s v="HP Standard 104 key PS/2 Keyboard"/>
    <n v="116"/>
    <n v="8"/>
    <n v="0"/>
    <n v="29"/>
    <n v="0.25"/>
  </r>
  <r>
    <n v="3525"/>
    <s v="CA-2013-132731"/>
    <x v="0"/>
    <x v="390"/>
    <d v="2013-11-29T00:00:00"/>
    <s v="Standard Class"/>
    <s v="GA-14515"/>
    <s v="George Ashbrook"/>
    <x v="0"/>
    <s v="United States"/>
    <x v="61"/>
    <x v="5"/>
    <n v="75081"/>
    <x v="2"/>
    <s v="TEC-PH-10004120"/>
    <x v="2"/>
    <x v="7"/>
    <s v="AT&amp;T 1080 Phone"/>
    <n v="657.55200000000013"/>
    <n v="6"/>
    <n v="0.2"/>
    <n v="49.316399999999987"/>
    <n v="7.4999999999999969E-2"/>
  </r>
  <r>
    <n v="3526"/>
    <s v="CA-2014-148922"/>
    <x v="3"/>
    <x v="389"/>
    <d v="2014-12-16T00:00:00"/>
    <s v="Second Class"/>
    <s v="SU-20665"/>
    <s v="Stephanie Ulpright"/>
    <x v="2"/>
    <s v="United States"/>
    <x v="25"/>
    <x v="35"/>
    <n v="39212"/>
    <x v="0"/>
    <s v="TEC-AC-10001838"/>
    <x v="2"/>
    <x v="11"/>
    <s v="Razer Tiamat Over Ear 7.1 Surround Sound PC Gaming Headset"/>
    <n v="599.97"/>
    <n v="3"/>
    <n v="0"/>
    <n v="257.98710000000005"/>
    <n v="0.43000000000000005"/>
  </r>
  <r>
    <n v="3527"/>
    <s v="CA-2014-148922"/>
    <x v="3"/>
    <x v="389"/>
    <d v="2014-12-16T00:00:00"/>
    <s v="Second Class"/>
    <s v="SU-20665"/>
    <s v="Stephanie Ulpright"/>
    <x v="2"/>
    <s v="United States"/>
    <x v="25"/>
    <x v="35"/>
    <n v="39212"/>
    <x v="0"/>
    <s v="TEC-PH-10000148"/>
    <x v="2"/>
    <x v="7"/>
    <s v="Cyber Acoustics AC-202b Speech Recognition Stereo Headset"/>
    <n v="38.97"/>
    <n v="3"/>
    <n v="0"/>
    <n v="0.77940000000000076"/>
    <n v="2.0000000000000021E-2"/>
  </r>
  <r>
    <n v="3528"/>
    <s v="CA-2014-148922"/>
    <x v="3"/>
    <x v="389"/>
    <d v="2014-12-16T00:00:00"/>
    <s v="Second Class"/>
    <s v="SU-20665"/>
    <s v="Stephanie Ulpright"/>
    <x v="2"/>
    <s v="United States"/>
    <x v="25"/>
    <x v="35"/>
    <n v="39212"/>
    <x v="0"/>
    <s v="OFF-BI-10003476"/>
    <x v="1"/>
    <x v="8"/>
    <s v="Avery Metallic Poly Binders"/>
    <n v="45.84"/>
    <n v="8"/>
    <n v="0"/>
    <n v="22.0032"/>
    <n v="0.48"/>
  </r>
  <r>
    <n v="3529"/>
    <s v="CA-2013-130680"/>
    <x v="0"/>
    <x v="890"/>
    <d v="2013-06-30T00:00:00"/>
    <s v="Standard Class"/>
    <s v="BD-11320"/>
    <s v="Bill Donatelli"/>
    <x v="0"/>
    <s v="United States"/>
    <x v="70"/>
    <x v="1"/>
    <n v="92024"/>
    <x v="1"/>
    <s v="TEC-PH-10004833"/>
    <x v="2"/>
    <x v="7"/>
    <s v="Macally Suction Cup Mount"/>
    <n v="38.24"/>
    <n v="4"/>
    <n v="0.2"/>
    <n v="-9.56"/>
    <n v="-0.25"/>
  </r>
  <r>
    <n v="3530"/>
    <s v="CA-2012-141145"/>
    <x v="1"/>
    <x v="14"/>
    <d v="2012-09-23T00:00:00"/>
    <s v="Standard Class"/>
    <s v="DB-13405"/>
    <s v="Denny Blanton"/>
    <x v="0"/>
    <s v="United States"/>
    <x v="333"/>
    <x v="2"/>
    <n v="32839"/>
    <x v="0"/>
    <s v="TEC-AC-10001465"/>
    <x v="2"/>
    <x v="11"/>
    <s v="SanDisk Cruzer 64 GB USB Flash Drive"/>
    <n v="87.168000000000006"/>
    <n v="3"/>
    <n v="0.2"/>
    <n v="10.895999999999987"/>
    <n v="0.12499999999999983"/>
  </r>
  <r>
    <n v="3531"/>
    <s v="US-2013-152835"/>
    <x v="0"/>
    <x v="288"/>
    <d v="2013-05-24T00:00:00"/>
    <s v="Standard Class"/>
    <s v="RP-19855"/>
    <s v="Roy Phan"/>
    <x v="1"/>
    <s v="United States"/>
    <x v="240"/>
    <x v="14"/>
    <n v="47905"/>
    <x v="2"/>
    <s v="OFF-AR-10003056"/>
    <x v="1"/>
    <x v="6"/>
    <s v="Newell 341"/>
    <n v="21.400000000000002"/>
    <n v="5"/>
    <n v="0"/>
    <n v="6.2059999999999977"/>
    <n v="0.28999999999999987"/>
  </r>
  <r>
    <n v="3532"/>
    <s v="CA-2013-155565"/>
    <x v="0"/>
    <x v="316"/>
    <d v="2013-05-29T00:00:00"/>
    <s v="Same Day"/>
    <s v="EH-13765"/>
    <s v="Edward Hooks"/>
    <x v="1"/>
    <s v="United States"/>
    <x v="20"/>
    <x v="15"/>
    <n v="10035"/>
    <x v="3"/>
    <s v="OFF-SU-10001218"/>
    <x v="1"/>
    <x v="14"/>
    <s v="Fiskars Softgrip Scissors"/>
    <n v="54.900000000000006"/>
    <n v="5"/>
    <n v="0"/>
    <n v="15.372000000000003"/>
    <n v="0.28000000000000003"/>
  </r>
  <r>
    <n v="3533"/>
    <s v="CA-2011-110849"/>
    <x v="2"/>
    <x v="891"/>
    <d v="2011-04-23T00:00:00"/>
    <s v="Standard Class"/>
    <s v="JL-15835"/>
    <s v="John Lee"/>
    <x v="0"/>
    <s v="United States"/>
    <x v="1"/>
    <x v="1"/>
    <n v="90049"/>
    <x v="1"/>
    <s v="TEC-MA-10002859"/>
    <x v="2"/>
    <x v="15"/>
    <s v="Ativa MDM8000 8-Sheet Micro-Cut Shredder"/>
    <n v="287.96800000000002"/>
    <n v="4"/>
    <n v="0.2"/>
    <n v="97.189199999999985"/>
    <n v="0.33749999999999991"/>
  </r>
  <r>
    <n v="3534"/>
    <s v="CA-2011-110849"/>
    <x v="2"/>
    <x v="891"/>
    <d v="2011-04-23T00:00:00"/>
    <s v="Standard Class"/>
    <s v="JL-15835"/>
    <s v="John Lee"/>
    <x v="0"/>
    <s v="United States"/>
    <x v="1"/>
    <x v="1"/>
    <n v="90049"/>
    <x v="1"/>
    <s v="OFF-AR-10002375"/>
    <x v="1"/>
    <x v="6"/>
    <s v="Newell 351"/>
    <n v="13.12"/>
    <n v="4"/>
    <n v="0"/>
    <n v="3.8047999999999984"/>
    <n v="0.28999999999999987"/>
  </r>
  <r>
    <n v="3535"/>
    <s v="CA-2011-110849"/>
    <x v="2"/>
    <x v="891"/>
    <d v="2011-04-23T00:00:00"/>
    <s v="Standard Class"/>
    <s v="JL-15835"/>
    <s v="John Lee"/>
    <x v="0"/>
    <s v="United States"/>
    <x v="1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n v="0.3299999999999999"/>
  </r>
  <r>
    <n v="3536"/>
    <s v="CA-2011-110849"/>
    <x v="2"/>
    <x v="891"/>
    <d v="2011-04-23T00:00:00"/>
    <s v="Standard Class"/>
    <s v="JL-15835"/>
    <s v="John Lee"/>
    <x v="0"/>
    <s v="United States"/>
    <x v="1"/>
    <x v="1"/>
    <n v="90049"/>
    <x v="1"/>
    <s v="OFF-FA-10000134"/>
    <x v="1"/>
    <x v="13"/>
    <s v="Advantus Push Pins, Aluminum Head"/>
    <n v="11.62"/>
    <n v="2"/>
    <n v="0"/>
    <n v="3.6021999999999998"/>
    <n v="0.31"/>
  </r>
  <r>
    <n v="3537"/>
    <s v="CA-2013-145842"/>
    <x v="0"/>
    <x v="26"/>
    <d v="2013-06-21T00:00:00"/>
    <s v="Second Class"/>
    <s v="FM-14380"/>
    <s v="Fred McMath"/>
    <x v="0"/>
    <s v="United States"/>
    <x v="20"/>
    <x v="15"/>
    <n v="10024"/>
    <x v="3"/>
    <s v="OFF-ST-10000419"/>
    <x v="1"/>
    <x v="4"/>
    <s v="Rogers Jumbo File, Granite"/>
    <n v="40.74"/>
    <n v="3"/>
    <n v="0"/>
    <n v="0.4073999999999991"/>
    <n v="9.9999999999999777E-3"/>
  </r>
  <r>
    <n v="3538"/>
    <s v="CA-2011-158771"/>
    <x v="2"/>
    <x v="309"/>
    <d v="2011-05-09T00:00:00"/>
    <s v="Same Day"/>
    <s v="SB-20290"/>
    <s v="Sean Braxton"/>
    <x v="1"/>
    <s v="United States"/>
    <x v="0"/>
    <x v="0"/>
    <n v="42420"/>
    <x v="0"/>
    <s v="OFF-ST-10000107"/>
    <x v="1"/>
    <x v="4"/>
    <s v="Fellowes Super Stor/Drawer"/>
    <n v="83.25"/>
    <n v="3"/>
    <n v="0"/>
    <n v="14.984999999999992"/>
    <n v="0.17999999999999991"/>
  </r>
  <r>
    <n v="3539"/>
    <s v="CA-2011-158771"/>
    <x v="2"/>
    <x v="309"/>
    <d v="2011-05-09T00:00:00"/>
    <s v="Same Day"/>
    <s v="SB-20290"/>
    <s v="Sean Braxton"/>
    <x v="1"/>
    <s v="United States"/>
    <x v="0"/>
    <x v="0"/>
    <n v="42420"/>
    <x v="0"/>
    <s v="OFF-LA-10001641"/>
    <x v="1"/>
    <x v="2"/>
    <s v="Avery 518"/>
    <n v="9.4499999999999993"/>
    <n v="3"/>
    <n v="0"/>
    <n v="4.5359999999999996"/>
    <n v="0.48"/>
  </r>
  <r>
    <n v="3540"/>
    <s v="CA-2011-158771"/>
    <x v="2"/>
    <x v="309"/>
    <d v="2011-05-09T00:00:00"/>
    <s v="Same Day"/>
    <s v="SB-20290"/>
    <s v="Sean Braxton"/>
    <x v="1"/>
    <s v="United States"/>
    <x v="0"/>
    <x v="0"/>
    <n v="42420"/>
    <x v="0"/>
    <s v="OFF-LA-10003121"/>
    <x v="1"/>
    <x v="2"/>
    <s v="Avery 506"/>
    <n v="20.65"/>
    <n v="5"/>
    <n v="0"/>
    <n v="9.4989999999999988"/>
    <n v="0.45999999999999996"/>
  </r>
  <r>
    <n v="3541"/>
    <s v="CA-2011-158771"/>
    <x v="2"/>
    <x v="309"/>
    <d v="2011-05-09T00:00:00"/>
    <s v="Same Day"/>
    <s v="SB-20290"/>
    <s v="Sean Braxton"/>
    <x v="1"/>
    <s v="United States"/>
    <x v="0"/>
    <x v="0"/>
    <n v="42420"/>
    <x v="0"/>
    <s v="OFF-PA-10002689"/>
    <x v="1"/>
    <x v="10"/>
    <s v="Weyerhaeuser First Choice Laser/Copy Paper (20Lb. and 88 Bright)"/>
    <n v="45.36"/>
    <n v="7"/>
    <n v="0"/>
    <n v="21.772800000000004"/>
    <n v="0.48000000000000009"/>
  </r>
  <r>
    <n v="3542"/>
    <s v="CA-2013-157511"/>
    <x v="0"/>
    <x v="31"/>
    <d v="2013-09-21T00:00:00"/>
    <s v="First Class"/>
    <s v="SV-20365"/>
    <s v="Seth Vernon"/>
    <x v="0"/>
    <s v="United States"/>
    <x v="38"/>
    <x v="24"/>
    <n v="43229"/>
    <x v="3"/>
    <s v="FUR-FU-10002107"/>
    <x v="0"/>
    <x v="5"/>
    <s v="Eldon Pizzaz Desk Accessories"/>
    <n v="5.3520000000000003"/>
    <n v="3"/>
    <n v="0.2"/>
    <n v="1.6055999999999999"/>
    <n v="0.3"/>
  </r>
  <r>
    <n v="3543"/>
    <s v="CA-2013-157511"/>
    <x v="0"/>
    <x v="31"/>
    <d v="2013-09-21T00:00:00"/>
    <s v="First Class"/>
    <s v="SV-20365"/>
    <s v="Seth Vernon"/>
    <x v="0"/>
    <s v="United States"/>
    <x v="38"/>
    <x v="24"/>
    <n v="43229"/>
    <x v="3"/>
    <s v="FUR-CH-10002647"/>
    <x v="0"/>
    <x v="1"/>
    <s v="Situations Contoured Folding Chairs, 4/Set"/>
    <n v="99.372"/>
    <n v="2"/>
    <n v="0.3"/>
    <n v="-7.0979999999999919"/>
    <n v="-7.1428571428571341E-2"/>
  </r>
  <r>
    <n v="3544"/>
    <s v="CA-2013-157511"/>
    <x v="0"/>
    <x v="31"/>
    <d v="2013-09-21T00:00:00"/>
    <s v="First Class"/>
    <s v="SV-20365"/>
    <s v="Seth Vernon"/>
    <x v="0"/>
    <s v="United States"/>
    <x v="38"/>
    <x v="24"/>
    <n v="43229"/>
    <x v="3"/>
    <s v="OFF-AR-10002257"/>
    <x v="1"/>
    <x v="6"/>
    <s v="Eldon Spacemaker Box, Quick-Snap Lid, Clear"/>
    <n v="2.6720000000000002"/>
    <n v="1"/>
    <n v="0.2"/>
    <n v="0.36739999999999962"/>
    <n v="0.13749999999999984"/>
  </r>
  <r>
    <n v="3545"/>
    <s v="CA-2014-121216"/>
    <x v="3"/>
    <x v="331"/>
    <d v="2014-12-26T00:00:00"/>
    <s v="Second Class"/>
    <s v="MM-17920"/>
    <s v="Michael Moore"/>
    <x v="0"/>
    <s v="United States"/>
    <x v="284"/>
    <x v="5"/>
    <n v="77840"/>
    <x v="2"/>
    <s v="OFF-PA-10004519"/>
    <x v="1"/>
    <x v="10"/>
    <s v="Spiral Phone Message Books with Labels by Adams"/>
    <n v="28.672000000000004"/>
    <n v="8"/>
    <n v="0.2"/>
    <n v="10.393600000000001"/>
    <n v="0.36249999999999999"/>
  </r>
  <r>
    <n v="3546"/>
    <s v="CA-2014-121216"/>
    <x v="3"/>
    <x v="331"/>
    <d v="2014-12-26T00:00:00"/>
    <s v="Second Class"/>
    <s v="MM-17920"/>
    <s v="Michael Moore"/>
    <x v="0"/>
    <s v="United States"/>
    <x v="284"/>
    <x v="5"/>
    <n v="77840"/>
    <x v="2"/>
    <s v="OFF-AP-10001947"/>
    <x v="1"/>
    <x v="9"/>
    <s v="Acco 6 Outlet Guardian Premium Plus Surge Suppressor"/>
    <n v="29.311999999999994"/>
    <n v="8"/>
    <n v="0.8"/>
    <n v="-74.74560000000001"/>
    <n v="-2.5500000000000007"/>
  </r>
  <r>
    <n v="3547"/>
    <s v="CA-2014-155292"/>
    <x v="3"/>
    <x v="505"/>
    <d v="2014-11-02T00:00:00"/>
    <s v="First Class"/>
    <s v="RD-19810"/>
    <s v="Ross DeVincentis"/>
    <x v="2"/>
    <s v="United States"/>
    <x v="102"/>
    <x v="0"/>
    <n v="40475"/>
    <x v="0"/>
    <s v="OFF-ST-10004963"/>
    <x v="1"/>
    <x v="4"/>
    <s v="Eldon Gobal File Keepers"/>
    <n v="105.98"/>
    <n v="7"/>
    <n v="0"/>
    <n v="4.2391999999999932"/>
    <n v="3.9999999999999931E-2"/>
  </r>
  <r>
    <n v="3548"/>
    <s v="CA-2014-155292"/>
    <x v="3"/>
    <x v="505"/>
    <d v="2014-11-02T00:00:00"/>
    <s v="First Class"/>
    <s v="RD-19810"/>
    <s v="Ross DeVincentis"/>
    <x v="2"/>
    <s v="United States"/>
    <x v="102"/>
    <x v="0"/>
    <n v="40475"/>
    <x v="0"/>
    <s v="OFF-SU-10002573"/>
    <x v="1"/>
    <x v="14"/>
    <s v="Acme 10&quot; Easy Grip Assistive Scissors"/>
    <n v="35.06"/>
    <n v="2"/>
    <n v="0"/>
    <n v="10.517999999999997"/>
    <n v="0.29999999999999988"/>
  </r>
  <r>
    <n v="3549"/>
    <s v="CA-2014-155292"/>
    <x v="3"/>
    <x v="505"/>
    <d v="2014-11-02T00:00:00"/>
    <s v="First Class"/>
    <s v="RD-19810"/>
    <s v="Ross DeVincentis"/>
    <x v="2"/>
    <s v="United States"/>
    <x v="102"/>
    <x v="0"/>
    <n v="40475"/>
    <x v="0"/>
    <s v="FUR-CH-10000553"/>
    <x v="0"/>
    <x v="1"/>
    <s v="Metal Folding Chairs, Beige, 4/Carton"/>
    <n v="33.94"/>
    <n v="1"/>
    <n v="0"/>
    <n v="9.1637999999999984"/>
    <n v="0.26999999999999996"/>
  </r>
  <r>
    <n v="3550"/>
    <s v="CA-2014-155292"/>
    <x v="3"/>
    <x v="505"/>
    <d v="2014-11-02T00:00:00"/>
    <s v="First Class"/>
    <s v="RD-19810"/>
    <s v="Ross DeVincentis"/>
    <x v="2"/>
    <s v="United States"/>
    <x v="102"/>
    <x v="0"/>
    <n v="40475"/>
    <x v="0"/>
    <s v="OFF-LA-10001982"/>
    <x v="1"/>
    <x v="2"/>
    <s v="Smead Alpha-Z Color-Coded Name Labels First Letter Starter Set"/>
    <n v="30"/>
    <n v="8"/>
    <n v="0"/>
    <n v="14.399999999999999"/>
    <n v="0.47999999999999993"/>
  </r>
  <r>
    <n v="3551"/>
    <s v="CA-2013-152555"/>
    <x v="0"/>
    <x v="892"/>
    <d v="2013-04-03T00:00:00"/>
    <s v="Second Class"/>
    <s v="ME-17320"/>
    <s v="Maria Etezadi"/>
    <x v="2"/>
    <s v="United States"/>
    <x v="22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n v="0.35"/>
  </r>
  <r>
    <n v="3552"/>
    <s v="CA-2013-152555"/>
    <x v="0"/>
    <x v="892"/>
    <d v="2013-04-03T00:00:00"/>
    <s v="Second Class"/>
    <s v="ME-17320"/>
    <s v="Maria Etezadi"/>
    <x v="2"/>
    <s v="United States"/>
    <x v="22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n v="-4.2857142857142864E-2"/>
  </r>
  <r>
    <n v="3553"/>
    <s v="CA-2013-152555"/>
    <x v="0"/>
    <x v="892"/>
    <d v="2013-04-03T00:00:00"/>
    <s v="Second Class"/>
    <s v="ME-17320"/>
    <s v="Maria Etezadi"/>
    <x v="2"/>
    <s v="United States"/>
    <x v="22"/>
    <x v="10"/>
    <n v="60653"/>
    <x v="2"/>
    <s v="TEC-PH-10001254"/>
    <x v="2"/>
    <x v="7"/>
    <s v="Jabra BIZ 2300 Duo QD Duo Corded Headset"/>
    <n v="812.73599999999999"/>
    <n v="8"/>
    <n v="0.2"/>
    <n v="60.955199999999962"/>
    <n v="7.4999999999999956E-2"/>
  </r>
  <r>
    <n v="3554"/>
    <s v="CA-2014-107832"/>
    <x v="3"/>
    <x v="51"/>
    <d v="2014-11-27T00:00:00"/>
    <s v="Second Class"/>
    <s v="FH-14275"/>
    <s v="Frank Hawley"/>
    <x v="1"/>
    <s v="United States"/>
    <x v="10"/>
    <x v="9"/>
    <n v="19120"/>
    <x v="3"/>
    <s v="OFF-BI-10001658"/>
    <x v="1"/>
    <x v="8"/>
    <s v="GBC Standard Therm-A-Bind Covers"/>
    <n v="7.4760000000000018"/>
    <n v="1"/>
    <n v="0.7"/>
    <n v="-5.9807999999999986"/>
    <n v="-0.7999999999999996"/>
  </r>
  <r>
    <n v="3555"/>
    <s v="CA-2011-120838"/>
    <x v="2"/>
    <x v="893"/>
    <d v="2011-03-26T00:00:00"/>
    <s v="Second Class"/>
    <s v="PO-18865"/>
    <s v="Patrick O'Donnell"/>
    <x v="0"/>
    <s v="United States"/>
    <x v="1"/>
    <x v="1"/>
    <n v="90036"/>
    <x v="1"/>
    <s v="OFF-ST-10000585"/>
    <x v="1"/>
    <x v="4"/>
    <s v="Economy Rollaway Files"/>
    <n v="330.4"/>
    <n v="2"/>
    <n v="0"/>
    <n v="85.903999999999996"/>
    <n v="0.26"/>
  </r>
  <r>
    <n v="3556"/>
    <s v="CA-2011-120838"/>
    <x v="2"/>
    <x v="893"/>
    <d v="2011-03-26T00:00:00"/>
    <s v="Second Class"/>
    <s v="PO-18865"/>
    <s v="Patrick O'Donnell"/>
    <x v="0"/>
    <s v="United States"/>
    <x v="1"/>
    <x v="1"/>
    <n v="90036"/>
    <x v="1"/>
    <s v="TEC-PH-10003484"/>
    <x v="2"/>
    <x v="7"/>
    <s v="Ooma Telo VoIP Home Phone System"/>
    <n v="604.75199999999995"/>
    <n v="6"/>
    <n v="0.2"/>
    <n v="37.797000000000025"/>
    <n v="6.2500000000000042E-2"/>
  </r>
  <r>
    <n v="3557"/>
    <s v="CA-2014-118542"/>
    <x v="3"/>
    <x v="96"/>
    <d v="2014-12-06T00:00:00"/>
    <s v="Standard Class"/>
    <s v="CC-12550"/>
    <s v="Clay Cheatham"/>
    <x v="0"/>
    <s v="United States"/>
    <x v="1"/>
    <x v="1"/>
    <n v="90008"/>
    <x v="1"/>
    <s v="OFF-PA-10004735"/>
    <x v="1"/>
    <x v="10"/>
    <s v="Xerox 1905"/>
    <n v="45.36"/>
    <n v="7"/>
    <n v="0"/>
    <n v="21.772800000000004"/>
    <n v="0.48000000000000009"/>
  </r>
  <r>
    <n v="3558"/>
    <s v="CA-2014-118542"/>
    <x v="3"/>
    <x v="96"/>
    <d v="2014-12-06T00:00:00"/>
    <s v="Standard Class"/>
    <s v="CC-12550"/>
    <s v="Clay Cheatham"/>
    <x v="0"/>
    <s v="United States"/>
    <x v="1"/>
    <x v="1"/>
    <n v="90008"/>
    <x v="1"/>
    <s v="OFF-BI-10003429"/>
    <x v="1"/>
    <x v="8"/>
    <s v="Cardinal HOLDit! Binder Insert Strips,Extra Strips"/>
    <n v="10.128"/>
    <n v="2"/>
    <n v="0.2"/>
    <n v="3.6714000000000002"/>
    <n v="0.36250000000000004"/>
  </r>
  <r>
    <n v="3559"/>
    <s v="CA-2014-152737"/>
    <x v="3"/>
    <x v="659"/>
    <d v="2014-11-13T00:00:00"/>
    <s v="Standard Class"/>
    <s v="TS-21505"/>
    <s v="Tony Sayre"/>
    <x v="0"/>
    <s v="United States"/>
    <x v="8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n v="0.34999999999999992"/>
  </r>
  <r>
    <n v="3560"/>
    <s v="CA-2014-152737"/>
    <x v="3"/>
    <x v="659"/>
    <d v="2014-11-13T00:00:00"/>
    <s v="Standard Class"/>
    <s v="TS-21505"/>
    <s v="Tony Sayre"/>
    <x v="0"/>
    <s v="United States"/>
    <x v="8"/>
    <x v="1"/>
    <n v="94122"/>
    <x v="1"/>
    <s v="TEC-AC-10004975"/>
    <x v="2"/>
    <x v="11"/>
    <s v="Plantronics Audio 995 Wireless Stereo Headset"/>
    <n v="439.8"/>
    <n v="4"/>
    <n v="0"/>
    <n v="145.13400000000001"/>
    <n v="0.33"/>
  </r>
  <r>
    <n v="3561"/>
    <s v="CA-2014-109757"/>
    <x v="3"/>
    <x v="507"/>
    <d v="2014-09-10T00:00:00"/>
    <s v="Second Class"/>
    <s v="MD-17350"/>
    <s v="Maribeth Dona"/>
    <x v="0"/>
    <s v="United States"/>
    <x v="59"/>
    <x v="24"/>
    <n v="44312"/>
    <x v="3"/>
    <s v="OFF-AR-10002335"/>
    <x v="1"/>
    <x v="6"/>
    <s v="DIXON Oriole Pencils"/>
    <n v="8.2560000000000002"/>
    <n v="4"/>
    <n v="0.2"/>
    <n v="0.61920000000000019"/>
    <n v="7.5000000000000025E-2"/>
  </r>
  <r>
    <n v="3562"/>
    <s v="CA-2014-109757"/>
    <x v="3"/>
    <x v="507"/>
    <d v="2014-09-10T00:00:00"/>
    <s v="Second Class"/>
    <s v="MD-17350"/>
    <s v="Maribeth Dona"/>
    <x v="0"/>
    <s v="United States"/>
    <x v="59"/>
    <x v="24"/>
    <n v="44312"/>
    <x v="3"/>
    <s v="OFF-BI-10004001"/>
    <x v="1"/>
    <x v="8"/>
    <s v="GBC Recycled VeloBinder Covers"/>
    <n v="25.560000000000002"/>
    <n v="5"/>
    <n v="0.7"/>
    <n v="-20.448"/>
    <n v="-0.79999999999999993"/>
  </r>
  <r>
    <n v="3563"/>
    <s v="CA-2014-109757"/>
    <x v="3"/>
    <x v="507"/>
    <d v="2014-09-10T00:00:00"/>
    <s v="Second Class"/>
    <s v="MD-17350"/>
    <s v="Maribeth Dona"/>
    <x v="0"/>
    <s v="United States"/>
    <x v="59"/>
    <x v="24"/>
    <n v="44312"/>
    <x v="3"/>
    <s v="OFF-BI-10001634"/>
    <x v="1"/>
    <x v="8"/>
    <s v="Wilson Jones Active Use Binders"/>
    <n v="4.3680000000000012"/>
    <n v="2"/>
    <n v="0.7"/>
    <n v="-3.0575999999999999"/>
    <n v="-0.69999999999999973"/>
  </r>
  <r>
    <n v="3564"/>
    <s v="CA-2014-109757"/>
    <x v="3"/>
    <x v="507"/>
    <d v="2014-09-10T00:00:00"/>
    <s v="Second Class"/>
    <s v="MD-17350"/>
    <s v="Maribeth Dona"/>
    <x v="0"/>
    <s v="United States"/>
    <x v="59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n v="0.3249999999999999"/>
  </r>
  <r>
    <n v="3565"/>
    <s v="CA-2013-130029"/>
    <x v="0"/>
    <x v="894"/>
    <d v="2013-07-07T00:00:00"/>
    <s v="First Class"/>
    <s v="GT-14755"/>
    <s v="Guy Thornton"/>
    <x v="0"/>
    <s v="United States"/>
    <x v="1"/>
    <x v="1"/>
    <n v="90049"/>
    <x v="1"/>
    <s v="OFF-PA-10000552"/>
    <x v="1"/>
    <x v="10"/>
    <s v="Xerox 200"/>
    <n v="12.96"/>
    <n v="2"/>
    <n v="0"/>
    <n v="6.2208000000000006"/>
    <n v="0.48000000000000004"/>
  </r>
  <r>
    <n v="3566"/>
    <s v="CA-2013-130029"/>
    <x v="0"/>
    <x v="894"/>
    <d v="2013-07-07T00:00:00"/>
    <s v="First Class"/>
    <s v="GT-14755"/>
    <s v="Guy Thornton"/>
    <x v="0"/>
    <s v="United States"/>
    <x v="1"/>
    <x v="1"/>
    <n v="90049"/>
    <x v="1"/>
    <s v="OFF-FA-10001135"/>
    <x v="1"/>
    <x v="13"/>
    <s v="Brites Rubber Bands, 1 1/2 oz. Box"/>
    <n v="3.96"/>
    <n v="2"/>
    <n v="0"/>
    <n v="7.9200000000000159E-2"/>
    <n v="2.0000000000000042E-2"/>
  </r>
  <r>
    <n v="3567"/>
    <s v="CA-2014-103877"/>
    <x v="3"/>
    <x v="210"/>
    <d v="2014-09-15T00:00:00"/>
    <s v="Standard Class"/>
    <s v="RD-19660"/>
    <s v="Robert Dilbeck"/>
    <x v="2"/>
    <s v="United States"/>
    <x v="44"/>
    <x v="25"/>
    <n v="64055"/>
    <x v="2"/>
    <s v="OFF-BI-10003650"/>
    <x v="1"/>
    <x v="8"/>
    <s v="GBC DocuBind 300 Electric Binding Machine"/>
    <n v="1577.94"/>
    <n v="3"/>
    <n v="0"/>
    <n v="757.41120000000001"/>
    <n v="0.48"/>
  </r>
  <r>
    <n v="3568"/>
    <s v="CA-2013-137176"/>
    <x v="0"/>
    <x v="369"/>
    <d v="2013-09-15T00:00:00"/>
    <s v="Second Class"/>
    <s v="DB-12910"/>
    <s v="Daniel Byrd"/>
    <x v="2"/>
    <s v="United States"/>
    <x v="61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n v="-0.79999999999999982"/>
  </r>
  <r>
    <n v="3569"/>
    <s v="CA-2014-168109"/>
    <x v="3"/>
    <x v="445"/>
    <d v="2014-07-04T00:00:00"/>
    <s v="Same Day"/>
    <s v="JK-15640"/>
    <s v="Jim Kriz"/>
    <x v="2"/>
    <s v="United States"/>
    <x v="4"/>
    <x v="4"/>
    <n v="98105"/>
    <x v="1"/>
    <s v="TEC-AC-10003628"/>
    <x v="2"/>
    <x v="11"/>
    <s v="Logitech 910-002974 M325 Wireless Mouse for Web Scrolling"/>
    <n v="59.98"/>
    <n v="2"/>
    <n v="0"/>
    <n v="26.391200000000005"/>
    <n v="0.44000000000000011"/>
  </r>
  <r>
    <n v="3570"/>
    <s v="CA-2014-168109"/>
    <x v="3"/>
    <x v="445"/>
    <d v="2014-07-04T00:00:00"/>
    <s v="Same Day"/>
    <s v="JK-15640"/>
    <s v="Jim Kriz"/>
    <x v="2"/>
    <s v="United States"/>
    <x v="4"/>
    <x v="4"/>
    <n v="98105"/>
    <x v="1"/>
    <s v="TEC-MA-10001148"/>
    <x v="2"/>
    <x v="15"/>
    <s v="Okidata MB491 Multifunction Printer"/>
    <n v="2395.2000000000003"/>
    <n v="6"/>
    <n v="0.2"/>
    <n v="209.58000000000004"/>
    <n v="8.7500000000000008E-2"/>
  </r>
  <r>
    <n v="3571"/>
    <s v="CA-2014-168109"/>
    <x v="3"/>
    <x v="445"/>
    <d v="2014-07-04T00:00:00"/>
    <s v="Same Day"/>
    <s v="JK-15640"/>
    <s v="Jim Kriz"/>
    <x v="2"/>
    <s v="United States"/>
    <x v="4"/>
    <x v="4"/>
    <n v="98105"/>
    <x v="1"/>
    <s v="TEC-AC-10002049"/>
    <x v="2"/>
    <x v="11"/>
    <s v="Plantronics Savi W720 Multi-Device Wireless Headset System"/>
    <n v="1687.8"/>
    <n v="4"/>
    <n v="0"/>
    <n v="742.63200000000006"/>
    <n v="0.44000000000000006"/>
  </r>
  <r>
    <n v="3572"/>
    <s v="CA-2014-168109"/>
    <x v="3"/>
    <x v="445"/>
    <d v="2014-07-04T00:00:00"/>
    <s v="Same Day"/>
    <s v="JK-15640"/>
    <s v="Jim Kriz"/>
    <x v="2"/>
    <s v="United States"/>
    <x v="4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n v="0.33749999999999986"/>
  </r>
  <r>
    <n v="3573"/>
    <s v="US-2014-126081"/>
    <x v="3"/>
    <x v="222"/>
    <d v="2014-07-05T00:00:00"/>
    <s v="Standard Class"/>
    <s v="FC-14335"/>
    <s v="Fred Chung"/>
    <x v="1"/>
    <s v="United States"/>
    <x v="279"/>
    <x v="5"/>
    <n v="75150"/>
    <x v="2"/>
    <s v="OFF-PA-10003953"/>
    <x v="1"/>
    <x v="10"/>
    <s v="Xerox 218"/>
    <n v="5.1840000000000011"/>
    <n v="1"/>
    <n v="0.2"/>
    <n v="1.8144"/>
    <n v="0.34999999999999992"/>
  </r>
  <r>
    <n v="3574"/>
    <s v="CA-2014-117023"/>
    <x v="3"/>
    <x v="783"/>
    <d v="2014-08-13T00:00:00"/>
    <s v="Standard Class"/>
    <s v="JW-15955"/>
    <s v="Joni Wasserman"/>
    <x v="0"/>
    <s v="United States"/>
    <x v="85"/>
    <x v="15"/>
    <n v="11561"/>
    <x v="3"/>
    <s v="OFF-AR-10003602"/>
    <x v="1"/>
    <x v="6"/>
    <s v="Quartet Omega Colored Chalk, 12/Pack"/>
    <n v="11.68"/>
    <n v="2"/>
    <n v="0"/>
    <n v="5.4895999999999994"/>
    <n v="0.47"/>
  </r>
  <r>
    <n v="3575"/>
    <s v="CA-2014-117023"/>
    <x v="3"/>
    <x v="783"/>
    <d v="2014-08-13T00:00:00"/>
    <s v="Standard Class"/>
    <s v="JW-15955"/>
    <s v="Joni Wasserman"/>
    <x v="0"/>
    <s v="United States"/>
    <x v="85"/>
    <x v="15"/>
    <n v="11561"/>
    <x v="3"/>
    <s v="OFF-AR-10004062"/>
    <x v="1"/>
    <x v="6"/>
    <s v="Staples"/>
    <n v="104.80000000000001"/>
    <n v="10"/>
    <n v="0"/>
    <n v="26.200000000000003"/>
    <n v="0.25"/>
  </r>
  <r>
    <n v="3576"/>
    <s v="CA-2012-143532"/>
    <x v="1"/>
    <x v="531"/>
    <d v="2012-03-24T00:00:00"/>
    <s v="Standard Class"/>
    <s v="DC-12850"/>
    <s v="Dan Campbell"/>
    <x v="0"/>
    <s v="United States"/>
    <x v="368"/>
    <x v="2"/>
    <n v="33161"/>
    <x v="0"/>
    <s v="OFF-PA-10001560"/>
    <x v="1"/>
    <x v="10"/>
    <s v="Adams Telephone Message Books, 5 1/4” x 11”"/>
    <n v="14.496000000000002"/>
    <n v="3"/>
    <n v="0.2"/>
    <n v="4.8924000000000003"/>
    <n v="0.33749999999999997"/>
  </r>
  <r>
    <n v="3577"/>
    <s v="CA-2013-103163"/>
    <x v="0"/>
    <x v="843"/>
    <d v="2013-06-12T00:00:00"/>
    <s v="Standard Class"/>
    <s v="FM-14290"/>
    <s v="Frank Merwin"/>
    <x v="2"/>
    <s v="United States"/>
    <x v="329"/>
    <x v="1"/>
    <n v="93309"/>
    <x v="1"/>
    <s v="OFF-BI-10003305"/>
    <x v="1"/>
    <x v="8"/>
    <s v="Avery Hanging File Binders"/>
    <n v="4.7840000000000007"/>
    <n v="1"/>
    <n v="0.2"/>
    <n v="1.5547999999999997"/>
    <n v="0.3249999999999999"/>
  </r>
  <r>
    <n v="3578"/>
    <s v="CA-2013-103163"/>
    <x v="0"/>
    <x v="843"/>
    <d v="2013-06-12T00:00:00"/>
    <s v="Standard Class"/>
    <s v="FM-14290"/>
    <s v="Frank Merwin"/>
    <x v="2"/>
    <s v="United States"/>
    <x v="329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n v="0.49000000000000005"/>
  </r>
  <r>
    <n v="3579"/>
    <s v="CA-2013-104157"/>
    <x v="0"/>
    <x v="197"/>
    <d v="2013-07-30T00:00:00"/>
    <s v="Standard Class"/>
    <s v="MT-17815"/>
    <s v="Meg Tillman"/>
    <x v="0"/>
    <s v="United States"/>
    <x v="25"/>
    <x v="35"/>
    <n v="39212"/>
    <x v="0"/>
    <s v="OFF-ST-10000321"/>
    <x v="1"/>
    <x v="4"/>
    <s v="Akro Stacking Bins"/>
    <n v="7.89"/>
    <n v="1"/>
    <n v="0"/>
    <n v="0.31559999999999899"/>
    <n v="3.9999999999999876E-2"/>
  </r>
  <r>
    <n v="3580"/>
    <s v="CA-2013-104157"/>
    <x v="0"/>
    <x v="197"/>
    <d v="2013-07-30T00:00:00"/>
    <s v="Standard Class"/>
    <s v="MT-17815"/>
    <s v="Meg Tillman"/>
    <x v="0"/>
    <s v="United States"/>
    <x v="25"/>
    <x v="35"/>
    <n v="39212"/>
    <x v="0"/>
    <s v="OFF-PA-10004665"/>
    <x v="1"/>
    <x v="10"/>
    <s v="Advantus Motivational Note Cards"/>
    <n v="65.5"/>
    <n v="5"/>
    <n v="0"/>
    <n v="32.094999999999999"/>
    <n v="0.49"/>
  </r>
  <r>
    <n v="3581"/>
    <s v="CA-2013-104157"/>
    <x v="0"/>
    <x v="197"/>
    <d v="2013-07-30T00:00:00"/>
    <s v="Standard Class"/>
    <s v="MT-17815"/>
    <s v="Meg Tillman"/>
    <x v="0"/>
    <s v="United States"/>
    <x v="25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n v="0.16000000000000006"/>
  </r>
  <r>
    <n v="3582"/>
    <s v="CA-2014-117807"/>
    <x v="3"/>
    <x v="172"/>
    <d v="2014-10-08T00:00:00"/>
    <s v="Standard Class"/>
    <s v="DK-13090"/>
    <s v="Dave Kipp"/>
    <x v="0"/>
    <s v="United States"/>
    <x v="9"/>
    <x v="8"/>
    <n v="68025"/>
    <x v="2"/>
    <s v="OFF-PA-10000994"/>
    <x v="1"/>
    <x v="10"/>
    <s v="Xerox 1915"/>
    <n v="104.85"/>
    <n v="1"/>
    <n v="0"/>
    <n v="50.327999999999996"/>
    <n v="0.48"/>
  </r>
  <r>
    <n v="3583"/>
    <s v="CA-2012-121650"/>
    <x v="1"/>
    <x v="895"/>
    <d v="2012-12-16T00:00:00"/>
    <s v="Standard Class"/>
    <s v="KD-16495"/>
    <s v="Keith Dawkins"/>
    <x v="1"/>
    <s v="United States"/>
    <x v="25"/>
    <x v="12"/>
    <n v="49201"/>
    <x v="2"/>
    <s v="OFF-AR-10001149"/>
    <x v="1"/>
    <x v="6"/>
    <s v="Avery Hi-Liter Comfort Grip Fluorescent Highlighter, Yellow Ink"/>
    <n v="3.9"/>
    <n v="2"/>
    <n v="0"/>
    <n v="1.5209999999999999"/>
    <n v="0.38999999999999996"/>
  </r>
  <r>
    <n v="3584"/>
    <s v="CA-2012-121650"/>
    <x v="1"/>
    <x v="895"/>
    <d v="2012-12-16T00:00:00"/>
    <s v="Standard Class"/>
    <s v="KD-16495"/>
    <s v="Keith Dawkins"/>
    <x v="1"/>
    <s v="United States"/>
    <x v="25"/>
    <x v="12"/>
    <n v="49201"/>
    <x v="2"/>
    <s v="FUR-TA-10003569"/>
    <x v="0"/>
    <x v="3"/>
    <s v="Bretford CR8500 Series Meeting Room Furniture"/>
    <n v="801.96"/>
    <n v="2"/>
    <n v="0"/>
    <n v="200.49"/>
    <n v="0.25"/>
  </r>
  <r>
    <n v="3585"/>
    <s v="CA-2012-121650"/>
    <x v="1"/>
    <x v="895"/>
    <d v="2012-12-16T00:00:00"/>
    <s v="Standard Class"/>
    <s v="KD-16495"/>
    <s v="Keith Dawkins"/>
    <x v="1"/>
    <s v="United States"/>
    <x v="25"/>
    <x v="12"/>
    <n v="49201"/>
    <x v="2"/>
    <s v="FUR-CH-10004289"/>
    <x v="0"/>
    <x v="1"/>
    <s v="Global Super Steno Chair"/>
    <n v="191.96"/>
    <n v="2"/>
    <n v="0"/>
    <n v="32.633199999999988"/>
    <n v="0.16999999999999993"/>
  </r>
  <r>
    <n v="3586"/>
    <s v="CA-2012-121650"/>
    <x v="1"/>
    <x v="895"/>
    <d v="2012-12-16T00:00:00"/>
    <s v="Standard Class"/>
    <s v="KD-16495"/>
    <s v="Keith Dawkins"/>
    <x v="1"/>
    <s v="United States"/>
    <x v="25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n v="0.45999999999999996"/>
  </r>
  <r>
    <n v="3587"/>
    <s v="CA-2014-161823"/>
    <x v="3"/>
    <x v="213"/>
    <d v="2014-09-09T00:00:00"/>
    <s v="Standard Class"/>
    <s v="AG-10300"/>
    <s v="Aleksandra Gannaway"/>
    <x v="1"/>
    <s v="United States"/>
    <x v="8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n v="0.28000000000000003"/>
  </r>
  <r>
    <n v="3588"/>
    <s v="CA-2014-121839"/>
    <x v="3"/>
    <x v="241"/>
    <d v="2014-09-29T00:00:00"/>
    <s v="Standard Class"/>
    <s v="MH-18115"/>
    <s v="Mick Hernandez"/>
    <x v="2"/>
    <s v="United States"/>
    <x v="152"/>
    <x v="24"/>
    <n v="43130"/>
    <x v="3"/>
    <s v="TEC-PH-10002885"/>
    <x v="2"/>
    <x v="7"/>
    <s v="Apple iPhone 5"/>
    <n v="1169.694"/>
    <n v="3"/>
    <n v="0.4"/>
    <n v="-253.43369999999993"/>
    <n v="-0.21666666666666662"/>
  </r>
  <r>
    <n v="3589"/>
    <s v="CA-2014-158729"/>
    <x v="3"/>
    <x v="484"/>
    <d v="2014-12-22T00:00:00"/>
    <s v="First Class"/>
    <s v="AC-10450"/>
    <s v="Amy Cox"/>
    <x v="0"/>
    <s v="United States"/>
    <x v="240"/>
    <x v="28"/>
    <n v="70506"/>
    <x v="0"/>
    <s v="OFF-SU-10002881"/>
    <x v="1"/>
    <x v="14"/>
    <s v="Martin Yale Chadless Opener Electric Letter Opener"/>
    <n v="1665.62"/>
    <n v="2"/>
    <n v="0"/>
    <n v="33.312400000000025"/>
    <n v="2.0000000000000018E-2"/>
  </r>
  <r>
    <n v="3590"/>
    <s v="CA-2014-146535"/>
    <x v="3"/>
    <x v="221"/>
    <d v="2014-12-01T00:00:00"/>
    <s v="Standard Class"/>
    <s v="FM-14290"/>
    <s v="Frank Merwin"/>
    <x v="2"/>
    <s v="United States"/>
    <x v="102"/>
    <x v="0"/>
    <n v="40475"/>
    <x v="0"/>
    <s v="OFF-BI-10000546"/>
    <x v="1"/>
    <x v="8"/>
    <s v="Avery Durable Binders"/>
    <n v="2.88"/>
    <n v="1"/>
    <n v="0"/>
    <n v="1.4112"/>
    <n v="0.49000000000000005"/>
  </r>
  <r>
    <n v="3591"/>
    <s v="CA-2014-146535"/>
    <x v="3"/>
    <x v="221"/>
    <d v="2014-12-01T00:00:00"/>
    <s v="Standard Class"/>
    <s v="FM-14290"/>
    <s v="Frank Merwin"/>
    <x v="2"/>
    <s v="United States"/>
    <x v="102"/>
    <x v="0"/>
    <n v="40475"/>
    <x v="0"/>
    <s v="OFF-ST-10001526"/>
    <x v="1"/>
    <x v="4"/>
    <s v="Iceberg Mobile Mega Data/Printer Cart "/>
    <n v="1443.96"/>
    <n v="12"/>
    <n v="0"/>
    <n v="375.42959999999994"/>
    <n v="0.25999999999999995"/>
  </r>
  <r>
    <n v="3592"/>
    <s v="CA-2011-154186"/>
    <x v="2"/>
    <x v="736"/>
    <d v="2011-12-15T00:00:00"/>
    <s v="Second Class"/>
    <s v="RA-19285"/>
    <s v="Ralph Arnett"/>
    <x v="0"/>
    <s v="United States"/>
    <x v="12"/>
    <x v="5"/>
    <n v="77070"/>
    <x v="2"/>
    <s v="OFF-SU-10001574"/>
    <x v="1"/>
    <x v="14"/>
    <s v="Acme Value Line Scissors"/>
    <n v="2.92"/>
    <n v="1"/>
    <n v="0.2"/>
    <n v="0.36499999999999977"/>
    <n v="0.12499999999999993"/>
  </r>
  <r>
    <n v="3593"/>
    <s v="CA-2013-108434"/>
    <x v="0"/>
    <x v="5"/>
    <d v="2013-12-08T00:00:00"/>
    <s v="Second Class"/>
    <s v="JG-15160"/>
    <s v="James Galang"/>
    <x v="0"/>
    <s v="United States"/>
    <x v="20"/>
    <x v="15"/>
    <n v="10024"/>
    <x v="3"/>
    <s v="OFF-ST-10002615"/>
    <x v="1"/>
    <x v="4"/>
    <s v="Dual Level, Single-Width Filing Carts"/>
    <n v="465.18"/>
    <n v="3"/>
    <n v="0"/>
    <n v="120.94680000000001"/>
    <n v="0.26"/>
  </r>
  <r>
    <n v="3594"/>
    <s v="CA-2013-164154"/>
    <x v="0"/>
    <x v="108"/>
    <d v="2013-09-18T00:00:00"/>
    <s v="Standard Class"/>
    <s v="NZ-18565"/>
    <s v="Nick Zandusky"/>
    <x v="2"/>
    <s v="United States"/>
    <x v="167"/>
    <x v="24"/>
    <n v="43615"/>
    <x v="3"/>
    <s v="OFF-BI-10001658"/>
    <x v="1"/>
    <x v="8"/>
    <s v="GBC Standard Therm-A-Bind Covers"/>
    <n v="22.428000000000004"/>
    <n v="3"/>
    <n v="0.7"/>
    <n v="-17.942399999999992"/>
    <n v="-0.79999999999999949"/>
  </r>
  <r>
    <n v="3595"/>
    <s v="CA-2013-164154"/>
    <x v="0"/>
    <x v="108"/>
    <d v="2013-09-18T00:00:00"/>
    <s v="Standard Class"/>
    <s v="NZ-18565"/>
    <s v="Nick Zandusky"/>
    <x v="2"/>
    <s v="United States"/>
    <x v="167"/>
    <x v="24"/>
    <n v="43615"/>
    <x v="3"/>
    <s v="OFF-ST-10002562"/>
    <x v="1"/>
    <x v="4"/>
    <s v="Staples"/>
    <n v="37.52000000000001"/>
    <n v="5"/>
    <n v="0.2"/>
    <n v="3.7519999999999989"/>
    <n v="9.999999999999995E-2"/>
  </r>
  <r>
    <n v="3596"/>
    <s v="CA-2014-148012"/>
    <x v="3"/>
    <x v="34"/>
    <d v="2014-12-16T00:00:00"/>
    <s v="Standard Class"/>
    <s v="KM-16225"/>
    <s v="Kalyca Meade"/>
    <x v="1"/>
    <s v="United States"/>
    <x v="10"/>
    <x v="9"/>
    <n v="19143"/>
    <x v="3"/>
    <s v="OFF-AR-10004757"/>
    <x v="1"/>
    <x v="6"/>
    <s v="Crayola Colored Pencils"/>
    <n v="2.6240000000000001"/>
    <n v="1"/>
    <n v="0.2"/>
    <n v="0.42639999999999978"/>
    <n v="0.16249999999999992"/>
  </r>
  <r>
    <n v="3597"/>
    <s v="CA-2011-102869"/>
    <x v="2"/>
    <x v="340"/>
    <d v="2011-09-14T00:00:00"/>
    <s v="Second Class"/>
    <s v="LC-17140"/>
    <s v="Logan Currie"/>
    <x v="0"/>
    <s v="United States"/>
    <x v="10"/>
    <x v="9"/>
    <n v="19140"/>
    <x v="3"/>
    <s v="OFF-PA-10000788"/>
    <x v="1"/>
    <x v="10"/>
    <s v="Xerox 210"/>
    <n v="15.552000000000003"/>
    <n v="3"/>
    <n v="0.2"/>
    <n v="5.4432"/>
    <n v="0.34999999999999992"/>
  </r>
  <r>
    <n v="3598"/>
    <s v="CA-2011-102869"/>
    <x v="2"/>
    <x v="340"/>
    <d v="2011-09-14T00:00:00"/>
    <s v="Second Class"/>
    <s v="LC-17140"/>
    <s v="Logan Currie"/>
    <x v="0"/>
    <s v="United States"/>
    <x v="10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n v="-7.5000000000000025E-2"/>
  </r>
  <r>
    <n v="3599"/>
    <s v="CA-2011-102869"/>
    <x v="2"/>
    <x v="340"/>
    <d v="2011-09-14T00:00:00"/>
    <s v="Second Class"/>
    <s v="LC-17140"/>
    <s v="Logan Currie"/>
    <x v="0"/>
    <s v="United States"/>
    <x v="10"/>
    <x v="9"/>
    <n v="19140"/>
    <x v="3"/>
    <s v="FUR-FU-10002456"/>
    <x v="0"/>
    <x v="5"/>
    <s v="Master Caster Door Stop, Large Neon Orange"/>
    <n v="17.472000000000001"/>
    <n v="3"/>
    <n v="0.2"/>
    <n v="5.023200000000001"/>
    <n v="0.28750000000000003"/>
  </r>
  <r>
    <n v="3600"/>
    <s v="CA-2011-102869"/>
    <x v="2"/>
    <x v="340"/>
    <d v="2011-09-14T00:00:00"/>
    <s v="Second Class"/>
    <s v="LC-17140"/>
    <s v="Logan Currie"/>
    <x v="0"/>
    <s v="United States"/>
    <x v="10"/>
    <x v="9"/>
    <n v="19140"/>
    <x v="3"/>
    <s v="TEC-PH-10002549"/>
    <x v="2"/>
    <x v="7"/>
    <s v="Polycom SoundPoint IP 450 VoIP phone"/>
    <n v="135.51599999999999"/>
    <n v="1"/>
    <n v="0.4"/>
    <n v="-31.620400000000004"/>
    <n v="-0.23333333333333336"/>
  </r>
  <r>
    <n v="3601"/>
    <s v="CA-2014-138310"/>
    <x v="3"/>
    <x v="335"/>
    <d v="2014-07-01T00:00:00"/>
    <s v="Standard Class"/>
    <s v="NP-18700"/>
    <s v="Nora Preis"/>
    <x v="0"/>
    <s v="United States"/>
    <x v="60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n v="0.14999999999999986"/>
  </r>
  <r>
    <n v="3602"/>
    <s v="CA-2011-159835"/>
    <x v="2"/>
    <x v="664"/>
    <d v="2011-11-24T00:00:00"/>
    <s v="Standard Class"/>
    <s v="RB-19330"/>
    <s v="Randy Bradley"/>
    <x v="0"/>
    <s v="United States"/>
    <x v="10"/>
    <x v="9"/>
    <n v="19143"/>
    <x v="3"/>
    <s v="OFF-PA-10002137"/>
    <x v="1"/>
    <x v="10"/>
    <s v="Southworth 100% Résumé Paper, 24lb."/>
    <n v="12.448"/>
    <n v="2"/>
    <n v="0.2"/>
    <n v="3.8899999999999988"/>
    <n v="0.31249999999999989"/>
  </r>
  <r>
    <n v="3603"/>
    <s v="CA-2011-159835"/>
    <x v="2"/>
    <x v="664"/>
    <d v="2011-11-24T00:00:00"/>
    <s v="Standard Class"/>
    <s v="RB-19330"/>
    <s v="Randy Bradley"/>
    <x v="0"/>
    <s v="United States"/>
    <x v="10"/>
    <x v="9"/>
    <n v="19143"/>
    <x v="3"/>
    <s v="FUR-CH-10004997"/>
    <x v="0"/>
    <x v="1"/>
    <s v="Hon Every-Day Series Multi-Task Chairs"/>
    <n v="657.93"/>
    <n v="5"/>
    <n v="0.3"/>
    <n v="-93.989999999999952"/>
    <n v="-0.14285714285714279"/>
  </r>
  <r>
    <n v="3604"/>
    <s v="CA-2014-112956"/>
    <x v="3"/>
    <x v="170"/>
    <d v="2014-08-28T00:00:00"/>
    <s v="Standard Class"/>
    <s v="TH-21550"/>
    <s v="Tracy Hopkins"/>
    <x v="2"/>
    <s v="United States"/>
    <x v="29"/>
    <x v="39"/>
    <n v="21044"/>
    <x v="3"/>
    <s v="OFF-PA-10000357"/>
    <x v="1"/>
    <x v="10"/>
    <s v="Xerox 1888"/>
    <n v="277.39999999999998"/>
    <n v="5"/>
    <n v="0"/>
    <n v="133.15199999999999"/>
    <n v="0.48"/>
  </r>
  <r>
    <n v="3605"/>
    <s v="CA-2014-112956"/>
    <x v="3"/>
    <x v="170"/>
    <d v="2014-08-28T00:00:00"/>
    <s v="Standard Class"/>
    <s v="TH-21550"/>
    <s v="Tracy Hopkins"/>
    <x v="2"/>
    <s v="United States"/>
    <x v="29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n v="0.33999999999999991"/>
  </r>
  <r>
    <n v="3606"/>
    <s v="CA-2014-112956"/>
    <x v="3"/>
    <x v="170"/>
    <d v="2014-08-28T00:00:00"/>
    <s v="Standard Class"/>
    <s v="TH-21550"/>
    <s v="Tracy Hopkins"/>
    <x v="2"/>
    <s v="United States"/>
    <x v="29"/>
    <x v="39"/>
    <n v="21044"/>
    <x v="3"/>
    <s v="FUR-FU-10004960"/>
    <x v="0"/>
    <x v="5"/>
    <s v="Seth Thomas 12&quot; Clock w/ Goldtone Case"/>
    <n v="91.92"/>
    <n v="4"/>
    <n v="0"/>
    <n v="31.252800000000001"/>
    <n v="0.34"/>
  </r>
  <r>
    <n v="3607"/>
    <s v="CA-2013-119683"/>
    <x v="0"/>
    <x v="299"/>
    <d v="2013-03-17T00:00:00"/>
    <s v="Second Class"/>
    <s v="CK-12595"/>
    <s v="Clytie Kelty"/>
    <x v="0"/>
    <s v="United States"/>
    <x v="20"/>
    <x v="15"/>
    <n v="10024"/>
    <x v="3"/>
    <s v="OFF-EN-10001099"/>
    <x v="1"/>
    <x v="12"/>
    <s v="Staples"/>
    <n v="29.339999999999996"/>
    <n v="3"/>
    <n v="0"/>
    <n v="13.496399999999998"/>
    <n v="0.45999999999999996"/>
  </r>
  <r>
    <n v="3608"/>
    <s v="CA-2011-163559"/>
    <x v="2"/>
    <x v="865"/>
    <d v="2011-09-28T00:00:00"/>
    <s v="Second Class"/>
    <s v="ST-20530"/>
    <s v="Shui Tom"/>
    <x v="0"/>
    <s v="United States"/>
    <x v="20"/>
    <x v="15"/>
    <n v="10035"/>
    <x v="3"/>
    <s v="OFF-BI-10002026"/>
    <x v="1"/>
    <x v="8"/>
    <s v="Avery Arch Ring Binders"/>
    <n v="139.44"/>
    <n v="3"/>
    <n v="0.2"/>
    <n v="47.060999999999993"/>
    <n v="0.33749999999999997"/>
  </r>
  <r>
    <n v="3609"/>
    <s v="CA-2011-140228"/>
    <x v="2"/>
    <x v="582"/>
    <d v="2011-05-03T00:00:00"/>
    <s v="Standard Class"/>
    <s v="GB-14530"/>
    <s v="George Bell"/>
    <x v="1"/>
    <s v="United States"/>
    <x v="46"/>
    <x v="24"/>
    <n v="43055"/>
    <x v="3"/>
    <s v="OFF-LA-10001613"/>
    <x v="1"/>
    <x v="2"/>
    <s v="Avery File Folder Labels"/>
    <n v="6.911999999999999"/>
    <n v="3"/>
    <n v="0.2"/>
    <n v="2.5056000000000003"/>
    <n v="0.3625000000000001"/>
  </r>
  <r>
    <n v="3610"/>
    <s v="CA-2011-140228"/>
    <x v="2"/>
    <x v="582"/>
    <d v="2011-05-03T00:00:00"/>
    <s v="Standard Class"/>
    <s v="GB-14530"/>
    <s v="George Bell"/>
    <x v="1"/>
    <s v="United States"/>
    <x v="46"/>
    <x v="24"/>
    <n v="43055"/>
    <x v="3"/>
    <s v="OFF-ST-10002214"/>
    <x v="1"/>
    <x v="4"/>
    <s v="X-Rack File for Hanging Folders"/>
    <n v="27.096"/>
    <n v="3"/>
    <n v="0.2"/>
    <n v="2.0321999999999987"/>
    <n v="7.4999999999999956E-2"/>
  </r>
  <r>
    <n v="3611"/>
    <s v="CA-2011-140228"/>
    <x v="2"/>
    <x v="582"/>
    <d v="2011-05-03T00:00:00"/>
    <s v="Standard Class"/>
    <s v="GB-14530"/>
    <s v="George Bell"/>
    <x v="1"/>
    <s v="United States"/>
    <x v="46"/>
    <x v="24"/>
    <n v="43055"/>
    <x v="3"/>
    <s v="OFF-ST-10001128"/>
    <x v="1"/>
    <x v="4"/>
    <s v="Carina Mini System Audio Rack, Model AR050B"/>
    <n v="177.56800000000001"/>
    <n v="2"/>
    <n v="0.2"/>
    <n v="-37.733199999999989"/>
    <n v="-0.21249999999999994"/>
  </r>
  <r>
    <n v="3612"/>
    <s v="US-2013-131674"/>
    <x v="0"/>
    <x v="896"/>
    <d v="2013-12-02T00:00:00"/>
    <s v="Second Class"/>
    <s v="NC-18535"/>
    <s v="Nick Crebassa"/>
    <x v="1"/>
    <s v="United States"/>
    <x v="61"/>
    <x v="5"/>
    <n v="75217"/>
    <x v="2"/>
    <s v="TEC-AC-10004864"/>
    <x v="2"/>
    <x v="11"/>
    <s v="Memorex Micro Travel Drive 32 GB"/>
    <n v="58.415999999999997"/>
    <n v="2"/>
    <n v="0.2"/>
    <n v="16.794600000000003"/>
    <n v="0.28750000000000003"/>
  </r>
  <r>
    <n v="3613"/>
    <s v="CA-2012-110093"/>
    <x v="1"/>
    <x v="155"/>
    <d v="2012-12-08T00:00:00"/>
    <s v="Standard Class"/>
    <s v="AB-10255"/>
    <s v="Alejandro Ballentine"/>
    <x v="2"/>
    <s v="United States"/>
    <x v="10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n v="0.33749999999999986"/>
  </r>
  <r>
    <n v="3614"/>
    <s v="CA-2012-110093"/>
    <x v="1"/>
    <x v="155"/>
    <d v="2012-12-08T00:00:00"/>
    <s v="Standard Class"/>
    <s v="AB-10255"/>
    <s v="Alejandro Ballentine"/>
    <x v="2"/>
    <s v="United States"/>
    <x v="10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n v="0.28750000000000003"/>
  </r>
  <r>
    <n v="3615"/>
    <s v="CA-2014-112529"/>
    <x v="3"/>
    <x v="123"/>
    <d v="2014-11-22T00:00:00"/>
    <s v="First Class"/>
    <s v="SC-20770"/>
    <s v="Stewart Carmichael"/>
    <x v="1"/>
    <s v="United States"/>
    <x v="52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n v="-0.10000000000000002"/>
  </r>
  <r>
    <n v="3616"/>
    <s v="CA-2014-112529"/>
    <x v="3"/>
    <x v="123"/>
    <d v="2014-11-22T00:00:00"/>
    <s v="First Class"/>
    <s v="SC-20770"/>
    <s v="Stewart Carmichael"/>
    <x v="1"/>
    <s v="United States"/>
    <x v="52"/>
    <x v="5"/>
    <n v="78207"/>
    <x v="2"/>
    <s v="OFF-AR-10001915"/>
    <x v="1"/>
    <x v="6"/>
    <s v="Peel-Off China Markers"/>
    <n v="31.776"/>
    <n v="4"/>
    <n v="0.2"/>
    <n v="8.7384000000000022"/>
    <n v="0.27500000000000008"/>
  </r>
  <r>
    <n v="3617"/>
    <s v="CA-2013-154536"/>
    <x v="0"/>
    <x v="64"/>
    <d v="2013-09-10T00:00:00"/>
    <s v="Standard Class"/>
    <s v="JC-15340"/>
    <s v="Jasper Cacioppo"/>
    <x v="0"/>
    <s v="United States"/>
    <x v="10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n v="-0.76666666666666639"/>
  </r>
  <r>
    <n v="3618"/>
    <s v="CA-2014-141929"/>
    <x v="3"/>
    <x v="507"/>
    <d v="2014-09-09T00:00:00"/>
    <s v="Standard Class"/>
    <s v="RA-19285"/>
    <s v="Ralph Arnett"/>
    <x v="0"/>
    <s v="United States"/>
    <x v="1"/>
    <x v="1"/>
    <n v="90004"/>
    <x v="1"/>
    <s v="OFF-BI-10004632"/>
    <x v="1"/>
    <x v="8"/>
    <s v="Ibico Hi-Tech Manual Binding System"/>
    <n v="487.98400000000004"/>
    <n v="2"/>
    <n v="0.2"/>
    <n v="152.49499999999998"/>
    <n v="0.31249999999999994"/>
  </r>
  <r>
    <n v="3619"/>
    <s v="CA-2014-141929"/>
    <x v="3"/>
    <x v="507"/>
    <d v="2014-09-09T00:00:00"/>
    <s v="Standard Class"/>
    <s v="RA-19285"/>
    <s v="Ralph Arnett"/>
    <x v="0"/>
    <s v="United States"/>
    <x v="1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n v="0.31249999999999994"/>
  </r>
  <r>
    <n v="3620"/>
    <s v="CA-2014-141929"/>
    <x v="3"/>
    <x v="507"/>
    <d v="2014-09-09T00:00:00"/>
    <s v="Standard Class"/>
    <s v="RA-19285"/>
    <s v="Ralph Arnett"/>
    <x v="0"/>
    <s v="United States"/>
    <x v="1"/>
    <x v="1"/>
    <n v="90004"/>
    <x v="1"/>
    <s v="OFF-ST-10002974"/>
    <x v="1"/>
    <x v="4"/>
    <s v="Trav-L-File Heavy-Duty Shuttle II, Black"/>
    <n v="217.85"/>
    <n v="5"/>
    <n v="0"/>
    <n v="65.35499999999999"/>
    <n v="0.29999999999999993"/>
  </r>
  <r>
    <n v="3621"/>
    <s v="CA-2013-109743"/>
    <x v="0"/>
    <x v="897"/>
    <d v="2013-09-30T00:00:00"/>
    <s v="Standard Class"/>
    <s v="SH-19975"/>
    <s v="Sally Hughsby"/>
    <x v="1"/>
    <s v="United States"/>
    <x v="214"/>
    <x v="18"/>
    <n v="37167"/>
    <x v="0"/>
    <s v="OFF-AR-10003727"/>
    <x v="1"/>
    <x v="6"/>
    <s v="Berol Giant Pencil Sharpener"/>
    <n v="40.775999999999996"/>
    <n v="3"/>
    <n v="0.2"/>
    <n v="4.5872999999999937"/>
    <n v="0.11249999999999985"/>
  </r>
  <r>
    <n v="3622"/>
    <s v="CA-2013-109743"/>
    <x v="0"/>
    <x v="897"/>
    <d v="2013-09-30T00:00:00"/>
    <s v="Standard Class"/>
    <s v="SH-19975"/>
    <s v="Sally Hughsby"/>
    <x v="1"/>
    <s v="United States"/>
    <x v="214"/>
    <x v="18"/>
    <n v="37167"/>
    <x v="0"/>
    <s v="TEC-PH-10004071"/>
    <x v="2"/>
    <x v="7"/>
    <s v="PayAnywhere Card Reader"/>
    <n v="63.936000000000007"/>
    <n v="8"/>
    <n v="0.2"/>
    <n v="5.5944000000000003"/>
    <n v="8.7499999999999994E-2"/>
  </r>
  <r>
    <n v="3623"/>
    <s v="CA-2011-159184"/>
    <x v="2"/>
    <x v="80"/>
    <d v="2011-09-19T00:00:00"/>
    <s v="Standard Class"/>
    <s v="JC-15775"/>
    <s v="John Castell"/>
    <x v="0"/>
    <s v="United States"/>
    <x v="203"/>
    <x v="32"/>
    <n v="31204"/>
    <x v="0"/>
    <s v="FUR-FU-10002878"/>
    <x v="0"/>
    <x v="5"/>
    <s v="Seth Thomas 14&quot; Day/Date Wall Clock"/>
    <n v="142.4"/>
    <n v="5"/>
    <n v="0"/>
    <n v="52.688000000000002"/>
    <n v="0.37"/>
  </r>
  <r>
    <n v="3624"/>
    <s v="CA-2011-159184"/>
    <x v="2"/>
    <x v="80"/>
    <d v="2011-09-19T00:00:00"/>
    <s v="Standard Class"/>
    <s v="JC-15775"/>
    <s v="John Castell"/>
    <x v="0"/>
    <s v="United States"/>
    <x v="203"/>
    <x v="32"/>
    <n v="31204"/>
    <x v="0"/>
    <s v="OFF-BI-10001890"/>
    <x v="1"/>
    <x v="8"/>
    <s v="Avery Poly Binder Pockets"/>
    <n v="7.16"/>
    <n v="2"/>
    <n v="0"/>
    <n v="3.4367999999999999"/>
    <n v="0.48"/>
  </r>
  <r>
    <n v="3625"/>
    <s v="CA-2014-113530"/>
    <x v="3"/>
    <x v="240"/>
    <d v="2014-05-22T00:00:00"/>
    <s v="Second Class"/>
    <s v="BC-11125"/>
    <s v="Becky Castell"/>
    <x v="2"/>
    <s v="United States"/>
    <x v="8"/>
    <x v="1"/>
    <n v="94109"/>
    <x v="1"/>
    <s v="FUR-CH-10002647"/>
    <x v="0"/>
    <x v="1"/>
    <s v="Situations Contoured Folding Chairs, 4/Set"/>
    <n v="681.40800000000013"/>
    <n v="12"/>
    <n v="0.2"/>
    <n v="42.588000000000022"/>
    <n v="6.2500000000000028E-2"/>
  </r>
  <r>
    <n v="3626"/>
    <s v="CA-2014-113530"/>
    <x v="3"/>
    <x v="240"/>
    <d v="2014-05-22T00:00:00"/>
    <s v="Second Class"/>
    <s v="BC-11125"/>
    <s v="Becky Castell"/>
    <x v="2"/>
    <s v="United States"/>
    <x v="8"/>
    <x v="1"/>
    <n v="94109"/>
    <x v="1"/>
    <s v="OFF-AR-10001315"/>
    <x v="1"/>
    <x v="6"/>
    <s v="Newell 310"/>
    <n v="3.52"/>
    <n v="2"/>
    <n v="0"/>
    <n v="1.0207999999999999"/>
    <n v="0.28999999999999998"/>
  </r>
  <r>
    <n v="3627"/>
    <s v="CA-2014-113530"/>
    <x v="3"/>
    <x v="240"/>
    <d v="2014-05-22T00:00:00"/>
    <s v="Second Class"/>
    <s v="BC-11125"/>
    <s v="Becky Castell"/>
    <x v="2"/>
    <s v="United States"/>
    <x v="8"/>
    <x v="1"/>
    <n v="94109"/>
    <x v="1"/>
    <s v="OFF-AR-10000122"/>
    <x v="1"/>
    <x v="6"/>
    <s v="Newell 314"/>
    <n v="5.58"/>
    <n v="1"/>
    <n v="0"/>
    <n v="1.3949999999999996"/>
    <n v="0.24999999999999992"/>
  </r>
  <r>
    <n v="3628"/>
    <s v="CA-2014-113530"/>
    <x v="3"/>
    <x v="240"/>
    <d v="2014-05-22T00:00:00"/>
    <s v="Second Class"/>
    <s v="BC-11125"/>
    <s v="Becky Castell"/>
    <x v="2"/>
    <s v="United States"/>
    <x v="8"/>
    <x v="1"/>
    <n v="94109"/>
    <x v="1"/>
    <s v="TEC-AC-10001465"/>
    <x v="2"/>
    <x v="11"/>
    <s v="SanDisk Cruzer 64 GB USB Flash Drive"/>
    <n v="36.32"/>
    <n v="1"/>
    <n v="0"/>
    <n v="10.895999999999997"/>
    <n v="0.29999999999999993"/>
  </r>
  <r>
    <n v="3629"/>
    <s v="CA-2011-169726"/>
    <x v="2"/>
    <x v="128"/>
    <d v="2011-08-13T00:00:00"/>
    <s v="Standard Class"/>
    <s v="JH-15985"/>
    <s v="Joseph Holt"/>
    <x v="0"/>
    <s v="United States"/>
    <x v="4"/>
    <x v="4"/>
    <n v="98103"/>
    <x v="1"/>
    <s v="OFF-BI-10004600"/>
    <x v="1"/>
    <x v="8"/>
    <s v="Ibico Ibimaster 300 Manual Binding System"/>
    <n v="2060.7440000000001"/>
    <n v="7"/>
    <n v="0.2"/>
    <n v="643.98249999999996"/>
    <n v="0.31249999999999994"/>
  </r>
  <r>
    <n v="3630"/>
    <s v="CA-2014-155957"/>
    <x v="3"/>
    <x v="200"/>
    <d v="2014-12-01T00:00:00"/>
    <s v="Standard Class"/>
    <s v="CC-12610"/>
    <s v="Corey Catlett"/>
    <x v="1"/>
    <s v="United States"/>
    <x v="38"/>
    <x v="24"/>
    <n v="43229"/>
    <x v="3"/>
    <s v="OFF-AP-10002082"/>
    <x v="1"/>
    <x v="9"/>
    <s v="Holmes HEPA Air Purifier"/>
    <n v="52.272000000000006"/>
    <n v="3"/>
    <n v="0.2"/>
    <n v="9.8009999999999984"/>
    <n v="0.18749999999999994"/>
  </r>
  <r>
    <n v="3631"/>
    <s v="CA-2014-155957"/>
    <x v="3"/>
    <x v="200"/>
    <d v="2014-12-01T00:00:00"/>
    <s v="Standard Class"/>
    <s v="CC-12610"/>
    <s v="Corey Catlett"/>
    <x v="1"/>
    <s v="United States"/>
    <x v="38"/>
    <x v="24"/>
    <n v="43229"/>
    <x v="3"/>
    <s v="OFF-AP-10004708"/>
    <x v="1"/>
    <x v="9"/>
    <s v="Fellowes Superior 10 Outlet Split Surge Protector"/>
    <n v="213.13600000000002"/>
    <n v="7"/>
    <n v="0.2"/>
    <n v="23.977799999999988"/>
    <n v="0.11249999999999993"/>
  </r>
  <r>
    <n v="3632"/>
    <s v="CA-2014-132178"/>
    <x v="3"/>
    <x v="898"/>
    <d v="2014-05-09T00:00:00"/>
    <s v="Second Class"/>
    <s v="DB-12970"/>
    <s v="Darren Budd"/>
    <x v="1"/>
    <s v="United States"/>
    <x v="1"/>
    <x v="1"/>
    <n v="90004"/>
    <x v="1"/>
    <s v="OFF-ST-10000464"/>
    <x v="1"/>
    <x v="4"/>
    <s v="Multi-Use Personal File Cart and Caster Set, Three Stacking Bins"/>
    <n v="69.52"/>
    <n v="2"/>
    <n v="0"/>
    <n v="19.465600000000002"/>
    <n v="0.28000000000000003"/>
  </r>
  <r>
    <n v="3633"/>
    <s v="CA-2014-132178"/>
    <x v="3"/>
    <x v="898"/>
    <d v="2014-05-09T00:00:00"/>
    <s v="Second Class"/>
    <s v="DB-12970"/>
    <s v="Darren Budd"/>
    <x v="1"/>
    <s v="United States"/>
    <x v="1"/>
    <x v="1"/>
    <n v="90004"/>
    <x v="1"/>
    <s v="OFF-ST-10000025"/>
    <x v="1"/>
    <x v="4"/>
    <s v="Fellowes Stor/Drawer Steel Plus Storage Drawers"/>
    <n v="763.44"/>
    <n v="8"/>
    <n v="0"/>
    <n v="45.80639999999994"/>
    <n v="5.9999999999999915E-2"/>
  </r>
  <r>
    <n v="3634"/>
    <s v="CA-2013-145177"/>
    <x v="0"/>
    <x v="338"/>
    <d v="2013-11-15T00:00:00"/>
    <s v="Standard Class"/>
    <s v="PP-18955"/>
    <s v="Paul Prost"/>
    <x v="2"/>
    <s v="United States"/>
    <x v="24"/>
    <x v="24"/>
    <n v="45503"/>
    <x v="3"/>
    <s v="OFF-LA-10001613"/>
    <x v="1"/>
    <x v="2"/>
    <s v="Avery File Folder Labels"/>
    <n v="9.2159999999999993"/>
    <n v="4"/>
    <n v="0.2"/>
    <n v="3.3408000000000002"/>
    <n v="0.36250000000000004"/>
  </r>
  <r>
    <n v="3635"/>
    <s v="CA-2013-145177"/>
    <x v="0"/>
    <x v="338"/>
    <d v="2013-11-15T00:00:00"/>
    <s v="Standard Class"/>
    <s v="PP-18955"/>
    <s v="Paul Prost"/>
    <x v="2"/>
    <s v="United States"/>
    <x v="24"/>
    <x v="24"/>
    <n v="45503"/>
    <x v="3"/>
    <s v="TEC-PH-10000376"/>
    <x v="2"/>
    <x v="7"/>
    <s v="Square Credit Card Reader"/>
    <n v="41.957999999999998"/>
    <n v="7"/>
    <n v="0.4"/>
    <n v="-9.7901999999999987"/>
    <n v="-0.23333333333333331"/>
  </r>
  <r>
    <n v="3636"/>
    <s v="CA-2013-145177"/>
    <x v="0"/>
    <x v="338"/>
    <d v="2013-11-15T00:00:00"/>
    <s v="Standard Class"/>
    <s v="PP-18955"/>
    <s v="Paul Prost"/>
    <x v="2"/>
    <s v="United States"/>
    <x v="24"/>
    <x v="24"/>
    <n v="45503"/>
    <x v="3"/>
    <s v="OFF-PA-10004039"/>
    <x v="1"/>
    <x v="10"/>
    <s v="Xerox 1882"/>
    <n v="89.567999999999998"/>
    <n v="2"/>
    <n v="0.2"/>
    <n v="32.468400000000003"/>
    <n v="0.36250000000000004"/>
  </r>
  <r>
    <n v="3637"/>
    <s v="CA-2013-145177"/>
    <x v="0"/>
    <x v="338"/>
    <d v="2013-11-15T00:00:00"/>
    <s v="Standard Class"/>
    <s v="PP-18955"/>
    <s v="Paul Prost"/>
    <x v="2"/>
    <s v="United States"/>
    <x v="24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n v="0.33749999999999991"/>
  </r>
  <r>
    <n v="3638"/>
    <s v="CA-2013-145177"/>
    <x v="0"/>
    <x v="338"/>
    <d v="2013-11-15T00:00:00"/>
    <s v="Standard Class"/>
    <s v="PP-18955"/>
    <s v="Paul Prost"/>
    <x v="2"/>
    <s v="United States"/>
    <x v="24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n v="8.7499999999999925E-2"/>
  </r>
  <r>
    <n v="3639"/>
    <s v="CA-2013-145177"/>
    <x v="0"/>
    <x v="338"/>
    <d v="2013-11-15T00:00:00"/>
    <s v="Standard Class"/>
    <s v="PP-18955"/>
    <s v="Paul Prost"/>
    <x v="2"/>
    <s v="United States"/>
    <x v="24"/>
    <x v="24"/>
    <n v="45503"/>
    <x v="3"/>
    <s v="FUR-FU-10000758"/>
    <x v="0"/>
    <x v="5"/>
    <s v="DAX Natural Wood-Tone Poster Frame"/>
    <n v="148.28800000000001"/>
    <n v="7"/>
    <n v="0.2"/>
    <n v="29.657599999999988"/>
    <n v="0.1999999999999999"/>
  </r>
  <r>
    <n v="3640"/>
    <s v="CA-2013-145177"/>
    <x v="0"/>
    <x v="338"/>
    <d v="2013-11-15T00:00:00"/>
    <s v="Standard Class"/>
    <s v="PP-18955"/>
    <s v="Paul Prost"/>
    <x v="2"/>
    <s v="United States"/>
    <x v="24"/>
    <x v="24"/>
    <n v="45503"/>
    <x v="3"/>
    <s v="OFF-PA-10000682"/>
    <x v="1"/>
    <x v="10"/>
    <s v="Xerox 1924"/>
    <n v="4.6240000000000006"/>
    <n v="1"/>
    <n v="0.2"/>
    <n v="1.6762000000000001"/>
    <n v="0.36249999999999999"/>
  </r>
  <r>
    <n v="3641"/>
    <s v="CA-2013-145177"/>
    <x v="0"/>
    <x v="338"/>
    <d v="2013-11-15T00:00:00"/>
    <s v="Standard Class"/>
    <s v="PP-18955"/>
    <s v="Paul Prost"/>
    <x v="2"/>
    <s v="United States"/>
    <x v="24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n v="-0.16250000000000003"/>
  </r>
  <r>
    <n v="3642"/>
    <s v="CA-2013-145177"/>
    <x v="0"/>
    <x v="338"/>
    <d v="2013-11-15T00:00:00"/>
    <s v="Standard Class"/>
    <s v="PP-18955"/>
    <s v="Paul Prost"/>
    <x v="2"/>
    <s v="United States"/>
    <x v="24"/>
    <x v="24"/>
    <n v="45503"/>
    <x v="3"/>
    <s v="OFF-BI-10002082"/>
    <x v="1"/>
    <x v="8"/>
    <s v="GBC Twin Loop Wire Binding Elements"/>
    <n v="69.888000000000005"/>
    <n v="7"/>
    <n v="0.7"/>
    <n v="-46.591999999999999"/>
    <n v="-0.66666666666666663"/>
  </r>
  <r>
    <n v="3643"/>
    <s v="CA-2011-156594"/>
    <x v="2"/>
    <x v="414"/>
    <d v="2011-12-23T00:00:00"/>
    <s v="Second Class"/>
    <s v="MC-17845"/>
    <s v="Michael Chen"/>
    <x v="0"/>
    <s v="United States"/>
    <x v="1"/>
    <x v="1"/>
    <n v="90008"/>
    <x v="1"/>
    <s v="OFF-BI-10004632"/>
    <x v="1"/>
    <x v="8"/>
    <s v="Ibico Hi-Tech Manual Binding System"/>
    <n v="487.98400000000004"/>
    <n v="2"/>
    <n v="0.2"/>
    <n v="152.49499999999998"/>
    <n v="0.31249999999999994"/>
  </r>
  <r>
    <n v="3644"/>
    <s v="CA-2011-156594"/>
    <x v="2"/>
    <x v="414"/>
    <d v="2011-12-23T00:00:00"/>
    <s v="Second Class"/>
    <s v="MC-17845"/>
    <s v="Michael Chen"/>
    <x v="0"/>
    <s v="United States"/>
    <x v="1"/>
    <x v="1"/>
    <n v="90008"/>
    <x v="1"/>
    <s v="OFF-AR-10001725"/>
    <x v="1"/>
    <x v="6"/>
    <s v="Boston Home &amp; Office Model 2000 Electric Pencil Sharpeners"/>
    <n v="47.3"/>
    <n v="2"/>
    <n v="0"/>
    <n v="12.298000000000002"/>
    <n v="0.26000000000000006"/>
  </r>
  <r>
    <n v="3645"/>
    <s v="CA-2011-156594"/>
    <x v="2"/>
    <x v="414"/>
    <d v="2011-12-23T00:00:00"/>
    <s v="Second Class"/>
    <s v="MC-17845"/>
    <s v="Michael Chen"/>
    <x v="0"/>
    <s v="United States"/>
    <x v="1"/>
    <x v="1"/>
    <n v="90008"/>
    <x v="1"/>
    <s v="OFF-AR-10004269"/>
    <x v="1"/>
    <x v="6"/>
    <s v="Newell 31"/>
    <n v="4.13"/>
    <n v="1"/>
    <n v="0"/>
    <n v="1.1564000000000001"/>
    <n v="0.28000000000000003"/>
  </r>
  <r>
    <n v="3646"/>
    <s v="CA-2011-156594"/>
    <x v="2"/>
    <x v="414"/>
    <d v="2011-12-23T00:00:00"/>
    <s v="Second Class"/>
    <s v="MC-17845"/>
    <s v="Michael Chen"/>
    <x v="0"/>
    <s v="United States"/>
    <x v="1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n v="0.3249999999999999"/>
  </r>
  <r>
    <n v="3647"/>
    <s v="CA-2011-146528"/>
    <x v="2"/>
    <x v="739"/>
    <d v="2011-07-27T00:00:00"/>
    <s v="Second Class"/>
    <s v="VF-21715"/>
    <s v="Vicky Freymann"/>
    <x v="2"/>
    <s v="United States"/>
    <x v="1"/>
    <x v="1"/>
    <n v="90045"/>
    <x v="1"/>
    <s v="OFF-PA-10002195"/>
    <x v="1"/>
    <x v="10"/>
    <s v="Xerox 1966"/>
    <n v="6.48"/>
    <n v="1"/>
    <n v="0"/>
    <n v="3.1752000000000002"/>
    <n v="0.49"/>
  </r>
  <r>
    <n v="3648"/>
    <s v="CA-2011-146528"/>
    <x v="2"/>
    <x v="739"/>
    <d v="2011-07-27T00:00:00"/>
    <s v="Second Class"/>
    <s v="VF-21715"/>
    <s v="Vicky Freymann"/>
    <x v="2"/>
    <s v="United States"/>
    <x v="1"/>
    <x v="1"/>
    <n v="90045"/>
    <x v="1"/>
    <s v="OFF-SU-10002522"/>
    <x v="1"/>
    <x v="14"/>
    <s v="Acme Kleen Earth Office Shears"/>
    <n v="15.52"/>
    <n v="4"/>
    <n v="0"/>
    <n v="4.5007999999999981"/>
    <n v="0.28999999999999987"/>
  </r>
  <r>
    <n v="3649"/>
    <s v="CA-2012-168459"/>
    <x v="1"/>
    <x v="6"/>
    <d v="2012-11-27T00:00:00"/>
    <s v="Standard Class"/>
    <s v="MC-17275"/>
    <s v="Marc Crier"/>
    <x v="0"/>
    <s v="United States"/>
    <x v="26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n v="-0.69999999999999973"/>
  </r>
  <r>
    <n v="3650"/>
    <s v="CA-2012-168459"/>
    <x v="1"/>
    <x v="6"/>
    <d v="2012-11-27T00:00:00"/>
    <s v="Standard Class"/>
    <s v="MC-17275"/>
    <s v="Marc Crier"/>
    <x v="0"/>
    <s v="United States"/>
    <x v="26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n v="0.33749999999999986"/>
  </r>
  <r>
    <n v="3651"/>
    <s v="CA-2014-109960"/>
    <x v="3"/>
    <x v="34"/>
    <d v="2014-12-12T00:00:00"/>
    <s v="Second Class"/>
    <s v="DB-13210"/>
    <s v="Dean Braden"/>
    <x v="0"/>
    <s v="United States"/>
    <x v="66"/>
    <x v="12"/>
    <n v="48234"/>
    <x v="2"/>
    <s v="TEC-AC-10004859"/>
    <x v="2"/>
    <x v="11"/>
    <s v="Maxell Pro 80 Minute CD-R, 10/Pack"/>
    <n v="104.88"/>
    <n v="6"/>
    <n v="0"/>
    <n v="41.952000000000005"/>
    <n v="0.40000000000000008"/>
  </r>
  <r>
    <n v="3652"/>
    <s v="CA-2014-109960"/>
    <x v="3"/>
    <x v="34"/>
    <d v="2014-12-12T00:00:00"/>
    <s v="Second Class"/>
    <s v="DB-13210"/>
    <s v="Dean Braden"/>
    <x v="0"/>
    <s v="United States"/>
    <x v="66"/>
    <x v="12"/>
    <n v="48234"/>
    <x v="2"/>
    <s v="OFF-AR-10001860"/>
    <x v="1"/>
    <x v="6"/>
    <s v="BIC Liqua Brite Liner"/>
    <n v="34.700000000000003"/>
    <n v="5"/>
    <n v="0"/>
    <n v="12.492000000000001"/>
    <n v="0.36"/>
  </r>
  <r>
    <n v="3653"/>
    <s v="CA-2014-109960"/>
    <x v="3"/>
    <x v="34"/>
    <d v="2014-12-12T00:00:00"/>
    <s v="Second Class"/>
    <s v="DB-13210"/>
    <s v="Dean Braden"/>
    <x v="0"/>
    <s v="United States"/>
    <x v="66"/>
    <x v="12"/>
    <n v="48234"/>
    <x v="2"/>
    <s v="OFF-BI-10001636"/>
    <x v="1"/>
    <x v="8"/>
    <s v="Ibico Plastic and Wire Spiral Binding Combs"/>
    <n v="33.72"/>
    <n v="4"/>
    <n v="0"/>
    <n v="15.511199999999999"/>
    <n v="0.45999999999999996"/>
  </r>
  <r>
    <n v="3654"/>
    <s v="CA-2014-109960"/>
    <x v="3"/>
    <x v="34"/>
    <d v="2014-12-12T00:00:00"/>
    <s v="Second Class"/>
    <s v="DB-13210"/>
    <s v="Dean Braden"/>
    <x v="0"/>
    <s v="United States"/>
    <x v="66"/>
    <x v="12"/>
    <n v="48234"/>
    <x v="2"/>
    <s v="OFF-PA-10000349"/>
    <x v="1"/>
    <x v="10"/>
    <s v="Staples"/>
    <n v="14.940000000000001"/>
    <n v="3"/>
    <n v="0"/>
    <n v="7.0218000000000007"/>
    <n v="0.47000000000000003"/>
  </r>
  <r>
    <n v="3655"/>
    <s v="CA-2014-133004"/>
    <x v="3"/>
    <x v="515"/>
    <d v="2014-09-06T00:00:00"/>
    <s v="Standard Class"/>
    <s v="AJ-10945"/>
    <s v="Ashley Jarboe"/>
    <x v="0"/>
    <s v="United States"/>
    <x v="104"/>
    <x v="14"/>
    <n v="46226"/>
    <x v="2"/>
    <s v="OFF-AP-10002439"/>
    <x v="1"/>
    <x v="9"/>
    <s v="Tripp Lite Isotel 8 Ultra 8 Outlet Metal Surge"/>
    <n v="638.73"/>
    <n v="9"/>
    <n v="0"/>
    <n v="166.06979999999999"/>
    <n v="0.25999999999999995"/>
  </r>
  <r>
    <n v="3656"/>
    <s v="CA-2014-168102"/>
    <x v="3"/>
    <x v="558"/>
    <d v="2014-05-01T00:00:00"/>
    <s v="Standard Class"/>
    <s v="CP-12340"/>
    <s v="Christine Phan"/>
    <x v="1"/>
    <s v="United States"/>
    <x v="108"/>
    <x v="2"/>
    <n v="32216"/>
    <x v="0"/>
    <s v="OFF-ST-10001370"/>
    <x v="1"/>
    <x v="4"/>
    <s v="Sensible Storage WireTech Storage Systems"/>
    <n v="113.56800000000001"/>
    <n v="2"/>
    <n v="0.2"/>
    <n v="-21.294000000000018"/>
    <n v="-0.18750000000000014"/>
  </r>
  <r>
    <n v="3657"/>
    <s v="CA-2014-158036"/>
    <x v="3"/>
    <x v="565"/>
    <d v="2014-09-15T00:00:00"/>
    <s v="Standard Class"/>
    <s v="DB-13555"/>
    <s v="Dorothy Badders"/>
    <x v="1"/>
    <s v="United States"/>
    <x v="65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n v="0.18749999999999997"/>
  </r>
  <r>
    <n v="3658"/>
    <s v="CA-2012-128083"/>
    <x v="1"/>
    <x v="899"/>
    <d v="2012-03-17T00:00:00"/>
    <s v="Standard Class"/>
    <s v="EB-13750"/>
    <s v="Edward Becker"/>
    <x v="1"/>
    <s v="United States"/>
    <x v="369"/>
    <x v="2"/>
    <n v="33317"/>
    <x v="0"/>
    <s v="OFF-EN-10004030"/>
    <x v="1"/>
    <x v="12"/>
    <s v="Convenience Packs of Business Envelopes"/>
    <n v="8.6880000000000006"/>
    <n v="3"/>
    <n v="0.2"/>
    <n v="2.9322000000000004"/>
    <n v="0.33750000000000002"/>
  </r>
  <r>
    <n v="3659"/>
    <s v="CA-2012-128083"/>
    <x v="1"/>
    <x v="899"/>
    <d v="2012-03-17T00:00:00"/>
    <s v="Standard Class"/>
    <s v="EB-13750"/>
    <s v="Edward Becker"/>
    <x v="1"/>
    <s v="United States"/>
    <x v="369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n v="0.12499999999999992"/>
  </r>
  <r>
    <n v="3660"/>
    <s v="CA-2012-128083"/>
    <x v="1"/>
    <x v="899"/>
    <d v="2012-03-17T00:00:00"/>
    <s v="Standard Class"/>
    <s v="EB-13750"/>
    <s v="Edward Becker"/>
    <x v="1"/>
    <s v="United States"/>
    <x v="369"/>
    <x v="2"/>
    <n v="33317"/>
    <x v="0"/>
    <s v="FUR-FU-10001731"/>
    <x v="0"/>
    <x v="5"/>
    <s v="Acrylic Self-Standing Desk Frames"/>
    <n v="6.4080000000000004"/>
    <n v="3"/>
    <n v="0.2"/>
    <n v="1.4418"/>
    <n v="0.22499999999999998"/>
  </r>
  <r>
    <n v="3661"/>
    <s v="CA-2013-161676"/>
    <x v="0"/>
    <x v="427"/>
    <d v="2013-07-24T00:00:00"/>
    <s v="Standard Class"/>
    <s v="JP-15460"/>
    <s v="Jennifer Patt"/>
    <x v="1"/>
    <s v="United States"/>
    <x v="220"/>
    <x v="16"/>
    <n v="85301"/>
    <x v="1"/>
    <s v="OFF-SU-10004782"/>
    <x v="1"/>
    <x v="14"/>
    <s v="Elite 5&quot; Scissors"/>
    <n v="33.799999999999997"/>
    <n v="5"/>
    <n v="0.2"/>
    <n v="4.2249999999999979"/>
    <n v="0.12499999999999994"/>
  </r>
  <r>
    <n v="3662"/>
    <s v="CA-2013-155005"/>
    <x v="0"/>
    <x v="900"/>
    <d v="2013-06-16T00:00:00"/>
    <s v="Second Class"/>
    <s v="SC-20050"/>
    <s v="Sample Company A"/>
    <x v="2"/>
    <s v="United States"/>
    <x v="25"/>
    <x v="12"/>
    <n v="49201"/>
    <x v="2"/>
    <s v="TEC-PH-10003484"/>
    <x v="2"/>
    <x v="7"/>
    <s v="Ooma Telo VoIP Home Phone System"/>
    <n v="377.96999999999997"/>
    <n v="3"/>
    <n v="0"/>
    <n v="94.492500000000007"/>
    <n v="0.25000000000000006"/>
  </r>
  <r>
    <n v="3663"/>
    <s v="US-2014-129777"/>
    <x v="3"/>
    <x v="445"/>
    <d v="2014-07-10T00:00:00"/>
    <s v="Standard Class"/>
    <s v="FM-14290"/>
    <s v="Frank Merwin"/>
    <x v="2"/>
    <s v="United States"/>
    <x v="94"/>
    <x v="31"/>
    <n v="2169"/>
    <x v="3"/>
    <s v="TEC-AC-10003590"/>
    <x v="2"/>
    <x v="11"/>
    <s v="TRENDnet 56K USB 2.0 Phone, Internet and Fax Modem"/>
    <n v="258.89999999999998"/>
    <n v="10"/>
    <n v="0"/>
    <n v="93.203999999999994"/>
    <n v="0.36"/>
  </r>
  <r>
    <n v="3664"/>
    <s v="US-2014-129777"/>
    <x v="3"/>
    <x v="445"/>
    <d v="2014-07-10T00:00:00"/>
    <s v="Standard Class"/>
    <s v="FM-14290"/>
    <s v="Frank Merwin"/>
    <x v="2"/>
    <s v="United States"/>
    <x v="94"/>
    <x v="31"/>
    <n v="2169"/>
    <x v="3"/>
    <s v="OFF-PA-10001970"/>
    <x v="1"/>
    <x v="10"/>
    <s v="Xerox 1881"/>
    <n v="24.56"/>
    <n v="2"/>
    <n v="0"/>
    <n v="11.543199999999999"/>
    <n v="0.47"/>
  </r>
  <r>
    <n v="3665"/>
    <s v="CA-2011-129364"/>
    <x v="2"/>
    <x v="589"/>
    <d v="2011-12-13T00:00:00"/>
    <s v="Standard Class"/>
    <s v="TB-21250"/>
    <s v="Tim Brockman"/>
    <x v="0"/>
    <s v="United States"/>
    <x v="127"/>
    <x v="21"/>
    <n v="97301"/>
    <x v="1"/>
    <s v="OFF-LA-10001569"/>
    <x v="1"/>
    <x v="2"/>
    <s v="Avery 499"/>
    <n v="27.888000000000002"/>
    <n v="7"/>
    <n v="0.2"/>
    <n v="9.0635999999999974"/>
    <n v="0.3249999999999999"/>
  </r>
  <r>
    <n v="3666"/>
    <s v="CA-2011-129364"/>
    <x v="2"/>
    <x v="589"/>
    <d v="2011-12-13T00:00:00"/>
    <s v="Standard Class"/>
    <s v="TB-21250"/>
    <s v="Tim Brockman"/>
    <x v="0"/>
    <s v="United States"/>
    <x v="127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n v="-0.69999999999999962"/>
  </r>
  <r>
    <n v="3667"/>
    <s v="CA-2011-129364"/>
    <x v="2"/>
    <x v="589"/>
    <d v="2011-12-13T00:00:00"/>
    <s v="Standard Class"/>
    <s v="TB-21250"/>
    <s v="Tim Brockman"/>
    <x v="0"/>
    <s v="United States"/>
    <x v="127"/>
    <x v="21"/>
    <n v="97301"/>
    <x v="1"/>
    <s v="TEC-PH-10003095"/>
    <x v="2"/>
    <x v="7"/>
    <s v="Samsung HM1900 Bluetooth Headset"/>
    <n v="52.679999999999993"/>
    <n v="3"/>
    <n v="0.2"/>
    <n v="19.754999999999999"/>
    <n v="0.37500000000000006"/>
  </r>
  <r>
    <n v="3668"/>
    <s v="CA-2011-129364"/>
    <x v="2"/>
    <x v="589"/>
    <d v="2011-12-13T00:00:00"/>
    <s v="Standard Class"/>
    <s v="TB-21250"/>
    <s v="Tim Brockman"/>
    <x v="0"/>
    <s v="United States"/>
    <x v="127"/>
    <x v="21"/>
    <n v="97301"/>
    <x v="1"/>
    <s v="OFF-SU-10000432"/>
    <x v="1"/>
    <x v="14"/>
    <s v="Acco Side-Punched Conventional Columnar Pads"/>
    <n v="13.88"/>
    <n v="5"/>
    <n v="0.2"/>
    <n v="-2.6025000000000014"/>
    <n v="-0.18750000000000008"/>
  </r>
  <r>
    <n v="3669"/>
    <s v="CA-2011-129364"/>
    <x v="2"/>
    <x v="589"/>
    <d v="2011-12-13T00:00:00"/>
    <s v="Standard Class"/>
    <s v="TB-21250"/>
    <s v="Tim Brockman"/>
    <x v="0"/>
    <s v="United States"/>
    <x v="127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n v="-0.1750000000000001"/>
  </r>
  <r>
    <n v="3670"/>
    <s v="CA-2011-129364"/>
    <x v="2"/>
    <x v="589"/>
    <d v="2011-12-13T00:00:00"/>
    <s v="Standard Class"/>
    <s v="TB-21250"/>
    <s v="Tim Brockman"/>
    <x v="0"/>
    <s v="United States"/>
    <x v="127"/>
    <x v="21"/>
    <n v="97301"/>
    <x v="1"/>
    <s v="OFF-LA-10004409"/>
    <x v="1"/>
    <x v="2"/>
    <s v="Avery 492"/>
    <n v="11.52"/>
    <n v="5"/>
    <n v="0.2"/>
    <n v="3.7439999999999989"/>
    <n v="0.3249999999999999"/>
  </r>
  <r>
    <n v="3671"/>
    <s v="CA-2011-129364"/>
    <x v="2"/>
    <x v="589"/>
    <d v="2011-12-13T00:00:00"/>
    <s v="Standard Class"/>
    <s v="TB-21250"/>
    <s v="Tim Brockman"/>
    <x v="0"/>
    <s v="United States"/>
    <x v="127"/>
    <x v="21"/>
    <n v="97301"/>
    <x v="1"/>
    <s v="OFF-PA-10001569"/>
    <x v="1"/>
    <x v="10"/>
    <s v="Xerox 232"/>
    <n v="10.368000000000002"/>
    <n v="2"/>
    <n v="0.2"/>
    <n v="3.6288"/>
    <n v="0.34999999999999992"/>
  </r>
  <r>
    <n v="3672"/>
    <s v="CA-2011-129364"/>
    <x v="2"/>
    <x v="589"/>
    <d v="2011-12-13T00:00:00"/>
    <s v="Standard Class"/>
    <s v="TB-21250"/>
    <s v="Tim Brockman"/>
    <x v="0"/>
    <s v="United States"/>
    <x v="127"/>
    <x v="21"/>
    <n v="97301"/>
    <x v="1"/>
    <s v="OFF-ST-10001031"/>
    <x v="1"/>
    <x v="4"/>
    <s v="Adjustable Personal File Tote"/>
    <n v="39.072000000000003"/>
    <n v="3"/>
    <n v="0.2"/>
    <n v="2.9304000000000023"/>
    <n v="7.5000000000000053E-2"/>
  </r>
  <r>
    <n v="3673"/>
    <s v="CA-2013-104969"/>
    <x v="0"/>
    <x v="143"/>
    <d v="2013-04-15T00:00:00"/>
    <s v="Standard Class"/>
    <s v="EH-14125"/>
    <s v="Eugene Hildebrand"/>
    <x v="2"/>
    <s v="United States"/>
    <x v="21"/>
    <x v="24"/>
    <n v="45373"/>
    <x v="3"/>
    <s v="OFF-EN-10002312"/>
    <x v="1"/>
    <x v="12"/>
    <s v="#10 Self-Seal White Envelopes"/>
    <n v="8.8719999999999999"/>
    <n v="1"/>
    <n v="0.2"/>
    <n v="3.2161"/>
    <n v="0.36249999999999999"/>
  </r>
  <r>
    <n v="3674"/>
    <s v="CA-2013-104969"/>
    <x v="0"/>
    <x v="143"/>
    <d v="2013-04-15T00:00:00"/>
    <s v="Standard Class"/>
    <s v="EH-14125"/>
    <s v="Eugene Hildebrand"/>
    <x v="2"/>
    <s v="United States"/>
    <x v="21"/>
    <x v="24"/>
    <n v="45373"/>
    <x v="3"/>
    <s v="OFF-BI-10004224"/>
    <x v="1"/>
    <x v="8"/>
    <s v="Catalog Binders with Expanding Posts"/>
    <n v="121.10400000000003"/>
    <n v="6"/>
    <n v="0.7"/>
    <n v="-100.91999999999999"/>
    <n v="-0.83333333333333304"/>
  </r>
  <r>
    <n v="3675"/>
    <s v="CA-2014-154109"/>
    <x v="3"/>
    <x v="44"/>
    <d v="2014-11-12T00:00:00"/>
    <s v="Standard Class"/>
    <s v="ML-17410"/>
    <s v="Maris LaWare"/>
    <x v="0"/>
    <s v="United States"/>
    <x v="10"/>
    <x v="9"/>
    <n v="19143"/>
    <x v="3"/>
    <s v="FUR-CH-10003774"/>
    <x v="0"/>
    <x v="1"/>
    <s v="Global Wood Trimmed Manager's Task Chair, Khaki"/>
    <n v="127.372"/>
    <n v="2"/>
    <n v="0.3"/>
    <n v="-30.933200000000006"/>
    <n v="-0.24285714285714291"/>
  </r>
  <r>
    <n v="3676"/>
    <s v="CA-2014-154109"/>
    <x v="3"/>
    <x v="44"/>
    <d v="2014-11-12T00:00:00"/>
    <s v="Standard Class"/>
    <s v="ML-17410"/>
    <s v="Maris LaWare"/>
    <x v="0"/>
    <s v="United States"/>
    <x v="10"/>
    <x v="9"/>
    <n v="19143"/>
    <x v="3"/>
    <s v="OFF-PA-10000157"/>
    <x v="1"/>
    <x v="10"/>
    <s v="Xerox 191"/>
    <n v="47.952000000000005"/>
    <n v="3"/>
    <n v="0.2"/>
    <n v="16.183799999999998"/>
    <n v="0.33749999999999991"/>
  </r>
  <r>
    <n v="3677"/>
    <s v="CA-2012-156440"/>
    <x v="1"/>
    <x v="901"/>
    <d v="2012-12-09T00:00:00"/>
    <s v="Standard Class"/>
    <s v="MH-17620"/>
    <s v="Matt Hagelstein"/>
    <x v="1"/>
    <s v="United States"/>
    <x v="70"/>
    <x v="1"/>
    <n v="92105"/>
    <x v="1"/>
    <s v="FUR-FU-10004090"/>
    <x v="0"/>
    <x v="5"/>
    <s v="Executive Impressions 14&quot; Contract Wall Clock"/>
    <n v="44.46"/>
    <n v="2"/>
    <n v="0"/>
    <n v="14.671799999999998"/>
    <n v="0.32999999999999996"/>
  </r>
  <r>
    <n v="3678"/>
    <s v="CA-2012-132626"/>
    <x v="1"/>
    <x v="584"/>
    <d v="2012-07-14T00:00:00"/>
    <s v="Standard Class"/>
    <s v="BT-11680"/>
    <s v="Brian Thompson"/>
    <x v="0"/>
    <s v="United States"/>
    <x v="183"/>
    <x v="39"/>
    <n v="20735"/>
    <x v="3"/>
    <s v="OFF-FA-10002763"/>
    <x v="1"/>
    <x v="13"/>
    <s v="Advantus Map Pennant Flags and Round Head Tacks"/>
    <n v="15.8"/>
    <n v="4"/>
    <n v="0"/>
    <n v="5.0559999999999992"/>
    <n v="0.31999999999999995"/>
  </r>
  <r>
    <n v="3679"/>
    <s v="CA-2012-132626"/>
    <x v="1"/>
    <x v="584"/>
    <d v="2012-07-14T00:00:00"/>
    <s v="Standard Class"/>
    <s v="BT-11680"/>
    <s v="Brian Thompson"/>
    <x v="0"/>
    <s v="United States"/>
    <x v="183"/>
    <x v="39"/>
    <n v="20735"/>
    <x v="3"/>
    <s v="TEC-MA-10002428"/>
    <x v="2"/>
    <x v="15"/>
    <s v="Fellowes Powershred HS-440 4-Sheet High Security Shredder"/>
    <n v="464.97"/>
    <n v="3"/>
    <n v="0"/>
    <n v="209.23649999999998"/>
    <n v="0.4499999999999999"/>
  </r>
  <r>
    <n v="3680"/>
    <s v="CA-2012-132626"/>
    <x v="1"/>
    <x v="584"/>
    <d v="2012-07-14T00:00:00"/>
    <s v="Standard Class"/>
    <s v="BT-11680"/>
    <s v="Brian Thompson"/>
    <x v="0"/>
    <s v="United States"/>
    <x v="183"/>
    <x v="39"/>
    <n v="20735"/>
    <x v="3"/>
    <s v="FUR-FU-10002918"/>
    <x v="0"/>
    <x v="5"/>
    <s v="Eldon ClusterMat Chair Mat with Cordless Antistatic Protection"/>
    <n v="181.96"/>
    <n v="2"/>
    <n v="0"/>
    <n v="20.015600000000006"/>
    <n v="0.11000000000000003"/>
  </r>
  <r>
    <n v="3681"/>
    <s v="CA-2012-132626"/>
    <x v="1"/>
    <x v="584"/>
    <d v="2012-07-14T00:00:00"/>
    <s v="Standard Class"/>
    <s v="BT-11680"/>
    <s v="Brian Thompson"/>
    <x v="0"/>
    <s v="United States"/>
    <x v="183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n v="0.45999999999999996"/>
  </r>
  <r>
    <n v="3682"/>
    <s v="CA-2012-132626"/>
    <x v="1"/>
    <x v="584"/>
    <d v="2012-07-14T00:00:00"/>
    <s v="Standard Class"/>
    <s v="BT-11680"/>
    <s v="Brian Thompson"/>
    <x v="0"/>
    <s v="United States"/>
    <x v="183"/>
    <x v="39"/>
    <n v="20735"/>
    <x v="3"/>
    <s v="OFF-BI-10002854"/>
    <x v="1"/>
    <x v="8"/>
    <s v="Performers Binder/Pad Holder, Black"/>
    <n v="84.09"/>
    <n v="3"/>
    <n v="0"/>
    <n v="42.045000000000002"/>
    <n v="0.5"/>
  </r>
  <r>
    <n v="3683"/>
    <s v="CA-2012-132626"/>
    <x v="1"/>
    <x v="584"/>
    <d v="2012-07-14T00:00:00"/>
    <s v="Standard Class"/>
    <s v="BT-11680"/>
    <s v="Brian Thompson"/>
    <x v="0"/>
    <s v="United States"/>
    <x v="183"/>
    <x v="39"/>
    <n v="20735"/>
    <x v="3"/>
    <s v="OFF-AR-10002987"/>
    <x v="1"/>
    <x v="6"/>
    <s v="Prismacolor Color Pencil Set"/>
    <n v="79.36"/>
    <n v="4"/>
    <n v="0"/>
    <n v="32.537600000000005"/>
    <n v="0.41000000000000009"/>
  </r>
  <r>
    <n v="3684"/>
    <s v="CA-2012-132626"/>
    <x v="1"/>
    <x v="584"/>
    <d v="2012-07-14T00:00:00"/>
    <s v="Standard Class"/>
    <s v="BT-11680"/>
    <s v="Brian Thompson"/>
    <x v="0"/>
    <s v="United States"/>
    <x v="183"/>
    <x v="39"/>
    <n v="20735"/>
    <x v="3"/>
    <s v="OFF-BI-10004001"/>
    <x v="1"/>
    <x v="8"/>
    <s v="GBC Recycled VeloBinder Covers"/>
    <n v="153.35999999999999"/>
    <n v="9"/>
    <n v="0"/>
    <n v="70.545599999999979"/>
    <n v="0.45999999999999991"/>
  </r>
  <r>
    <n v="3685"/>
    <s v="CA-2012-132626"/>
    <x v="1"/>
    <x v="584"/>
    <d v="2012-07-14T00:00:00"/>
    <s v="Standard Class"/>
    <s v="BT-11680"/>
    <s v="Brian Thompson"/>
    <x v="0"/>
    <s v="United States"/>
    <x v="183"/>
    <x v="39"/>
    <n v="20735"/>
    <x v="3"/>
    <s v="OFF-BI-10001634"/>
    <x v="1"/>
    <x v="8"/>
    <s v="Wilson Jones Active Use Binders"/>
    <n v="43.68"/>
    <n v="6"/>
    <n v="0"/>
    <n v="21.403200000000002"/>
    <n v="0.49000000000000005"/>
  </r>
  <r>
    <n v="3686"/>
    <s v="CA-2012-132626"/>
    <x v="1"/>
    <x v="584"/>
    <d v="2012-07-14T00:00:00"/>
    <s v="Standard Class"/>
    <s v="BT-11680"/>
    <s v="Brian Thompson"/>
    <x v="0"/>
    <s v="United States"/>
    <x v="183"/>
    <x v="39"/>
    <n v="20735"/>
    <x v="3"/>
    <s v="OFF-ST-10003722"/>
    <x v="1"/>
    <x v="4"/>
    <s v="Project Tote Personal File"/>
    <n v="98.21"/>
    <n v="7"/>
    <n v="0"/>
    <n v="28.480899999999984"/>
    <n v="0.28999999999999987"/>
  </r>
  <r>
    <n v="3687"/>
    <s v="CA-2013-102792"/>
    <x v="0"/>
    <x v="180"/>
    <d v="2013-12-20T00:00:00"/>
    <s v="Standard Class"/>
    <s v="JC-15340"/>
    <s v="Jasper Cacioppo"/>
    <x v="0"/>
    <s v="United States"/>
    <x v="169"/>
    <x v="1"/>
    <n v="92503"/>
    <x v="1"/>
    <s v="OFF-AR-10004757"/>
    <x v="1"/>
    <x v="6"/>
    <s v="Crayola Colored Pencils"/>
    <n v="9.84"/>
    <n v="3"/>
    <n v="0"/>
    <n v="3.2471999999999994"/>
    <n v="0.32999999999999996"/>
  </r>
  <r>
    <n v="3688"/>
    <s v="CA-2013-108567"/>
    <x v="0"/>
    <x v="244"/>
    <d v="2013-05-25T00:00:00"/>
    <s v="Standard Class"/>
    <s v="DB-13210"/>
    <s v="Dean Braden"/>
    <x v="0"/>
    <s v="United States"/>
    <x v="370"/>
    <x v="2"/>
    <n v="34952"/>
    <x v="0"/>
    <s v="OFF-BI-10004140"/>
    <x v="1"/>
    <x v="8"/>
    <s v="Avery Non-Stick Binders"/>
    <n v="2.6940000000000004"/>
    <n v="2"/>
    <n v="0.7"/>
    <n v="-2.2450000000000001"/>
    <n v="-0.83333333333333326"/>
  </r>
  <r>
    <n v="3689"/>
    <s v="CA-2014-140760"/>
    <x v="3"/>
    <x v="455"/>
    <d v="2014-06-06T00:00:00"/>
    <s v="Second Class"/>
    <s v="DO-13435"/>
    <s v="Denny Ordway"/>
    <x v="0"/>
    <s v="United States"/>
    <x v="123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n v="0.3125"/>
  </r>
  <r>
    <n v="3690"/>
    <s v="CA-2014-140760"/>
    <x v="3"/>
    <x v="455"/>
    <d v="2014-06-06T00:00:00"/>
    <s v="Second Class"/>
    <s v="DO-13435"/>
    <s v="Denny Ordway"/>
    <x v="0"/>
    <s v="United States"/>
    <x v="123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n v="0.36250000000000004"/>
  </r>
  <r>
    <n v="3691"/>
    <s v="US-2012-131359"/>
    <x v="1"/>
    <x v="628"/>
    <d v="2012-11-02T00:00:00"/>
    <s v="Second Class"/>
    <s v="FA-14230"/>
    <s v="Frank Atkinson"/>
    <x v="1"/>
    <s v="United States"/>
    <x v="60"/>
    <x v="22"/>
    <n v="80219"/>
    <x v="1"/>
    <s v="TEC-MA-10000597"/>
    <x v="2"/>
    <x v="15"/>
    <s v="Lexmark S315 Color Inkjet Printer"/>
    <n v="59.994000000000007"/>
    <n v="2"/>
    <n v="0.7"/>
    <n v="-45.995400000000004"/>
    <n v="-0.76666666666666661"/>
  </r>
  <r>
    <n v="3692"/>
    <s v="US-2012-131359"/>
    <x v="1"/>
    <x v="628"/>
    <d v="2012-11-02T00:00:00"/>
    <s v="Second Class"/>
    <s v="FA-14230"/>
    <s v="Frank Atkinson"/>
    <x v="1"/>
    <s v="United States"/>
    <x v="60"/>
    <x v="22"/>
    <n v="80219"/>
    <x v="1"/>
    <s v="TEC-CO-10001571"/>
    <x v="2"/>
    <x v="16"/>
    <s v="Sharp 1540cs Digital Laser Copier"/>
    <n v="439.99200000000002"/>
    <n v="1"/>
    <n v="0.2"/>
    <n v="164.99700000000001"/>
    <n v="0.375"/>
  </r>
  <r>
    <n v="3693"/>
    <s v="US-2012-131359"/>
    <x v="1"/>
    <x v="628"/>
    <d v="2012-11-02T00:00:00"/>
    <s v="Second Class"/>
    <s v="FA-14230"/>
    <s v="Frank Atkinson"/>
    <x v="1"/>
    <s v="United States"/>
    <x v="60"/>
    <x v="22"/>
    <n v="80219"/>
    <x v="1"/>
    <s v="TEC-PH-10004531"/>
    <x v="2"/>
    <x v="7"/>
    <s v="OtterBox Commuter Series Case - iPhone 5 &amp; 5s"/>
    <n v="87.96"/>
    <n v="5"/>
    <n v="0.2"/>
    <n v="30.785999999999998"/>
    <n v="0.35"/>
  </r>
  <r>
    <n v="3694"/>
    <s v="US-2012-131359"/>
    <x v="1"/>
    <x v="628"/>
    <d v="2012-11-02T00:00:00"/>
    <s v="Second Class"/>
    <s v="FA-14230"/>
    <s v="Frank Atkinson"/>
    <x v="1"/>
    <s v="United States"/>
    <x v="60"/>
    <x v="22"/>
    <n v="80219"/>
    <x v="1"/>
    <s v="FUR-FU-10003026"/>
    <x v="0"/>
    <x v="5"/>
    <s v="Eldon Regeneration Recycled Desk Accessories, Black"/>
    <n v="15.488"/>
    <n v="4"/>
    <n v="0.2"/>
    <n v="3.6783999999999999"/>
    <n v="0.23749999999999999"/>
  </r>
  <r>
    <n v="3695"/>
    <s v="CA-2013-142097"/>
    <x v="0"/>
    <x v="680"/>
    <d v="2013-10-21T00:00:00"/>
    <s v="Standard Class"/>
    <s v="QJ-19255"/>
    <s v="Quincy Jones"/>
    <x v="1"/>
    <s v="United States"/>
    <x v="24"/>
    <x v="17"/>
    <n v="22153"/>
    <x v="0"/>
    <s v="OFF-BI-10002082"/>
    <x v="1"/>
    <x v="8"/>
    <s v="GBC Twin Loop Wire Binding Elements"/>
    <n v="232.96"/>
    <n v="7"/>
    <n v="0"/>
    <n v="116.48"/>
    <n v="0.5"/>
  </r>
  <r>
    <n v="3696"/>
    <s v="CA-2013-142097"/>
    <x v="0"/>
    <x v="680"/>
    <d v="2013-10-21T00:00:00"/>
    <s v="Standard Class"/>
    <s v="QJ-19255"/>
    <s v="Quincy Jones"/>
    <x v="1"/>
    <s v="United States"/>
    <x v="24"/>
    <x v="17"/>
    <n v="22153"/>
    <x v="0"/>
    <s v="OFF-EN-10002312"/>
    <x v="1"/>
    <x v="12"/>
    <s v="#10 Self-Seal White Envelopes"/>
    <n v="66.539999999999992"/>
    <n v="6"/>
    <n v="0"/>
    <n v="32.604599999999998"/>
    <n v="0.49000000000000005"/>
  </r>
  <r>
    <n v="3697"/>
    <s v="CA-2013-142097"/>
    <x v="0"/>
    <x v="680"/>
    <d v="2013-10-21T00:00:00"/>
    <s v="Standard Class"/>
    <s v="QJ-19255"/>
    <s v="Quincy Jones"/>
    <x v="1"/>
    <s v="United States"/>
    <x v="24"/>
    <x v="17"/>
    <n v="22153"/>
    <x v="0"/>
    <s v="OFF-AP-10000696"/>
    <x v="1"/>
    <x v="9"/>
    <s v="Holmes Odor Grabber"/>
    <n v="43.26"/>
    <n v="3"/>
    <n v="0"/>
    <n v="14.275799999999998"/>
    <n v="0.32999999999999996"/>
  </r>
  <r>
    <n v="3698"/>
    <s v="CA-2012-151680"/>
    <x v="1"/>
    <x v="902"/>
    <d v="2012-11-21T00:00:00"/>
    <s v="Second Class"/>
    <s v="TC-21475"/>
    <s v="Tony Chapman"/>
    <x v="2"/>
    <s v="United States"/>
    <x v="4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n v="0.15999999999999998"/>
  </r>
  <r>
    <n v="3699"/>
    <s v="CA-2011-140039"/>
    <x v="2"/>
    <x v="103"/>
    <d v="2011-09-17T00:00:00"/>
    <s v="Standard Class"/>
    <s v="ON-18715"/>
    <s v="Odella Nelson"/>
    <x v="1"/>
    <s v="United States"/>
    <x v="228"/>
    <x v="16"/>
    <n v="85281"/>
    <x v="1"/>
    <s v="OFF-ST-10001034"/>
    <x v="1"/>
    <x v="4"/>
    <s v="Eldon File Chest Portable File"/>
    <n v="79.400000000000006"/>
    <n v="5"/>
    <n v="0.2"/>
    <n v="5.9550000000000054"/>
    <n v="7.5000000000000067E-2"/>
  </r>
  <r>
    <n v="3700"/>
    <s v="CA-2014-160416"/>
    <x v="3"/>
    <x v="38"/>
    <d v="2014-11-19T00:00:00"/>
    <s v="Second Class"/>
    <s v="AD-10180"/>
    <s v="Alan Dominguez"/>
    <x v="2"/>
    <s v="United States"/>
    <x v="181"/>
    <x v="15"/>
    <n v="10701"/>
    <x v="3"/>
    <s v="TEC-AC-10004114"/>
    <x v="2"/>
    <x v="11"/>
    <s v="KeyTronic 6101 Series - Keyboard - Black"/>
    <n v="163.96"/>
    <n v="4"/>
    <n v="0"/>
    <n v="70.502800000000008"/>
    <n v="0.43000000000000005"/>
  </r>
  <r>
    <n v="3701"/>
    <s v="CA-2014-169411"/>
    <x v="3"/>
    <x v="165"/>
    <d v="2014-12-30T00:00:00"/>
    <s v="Standard Class"/>
    <s v="AC-10615"/>
    <s v="Ann Chong"/>
    <x v="1"/>
    <s v="United States"/>
    <x v="30"/>
    <x v="15"/>
    <n v="14609"/>
    <x v="3"/>
    <s v="FUR-FU-10001602"/>
    <x v="0"/>
    <x v="5"/>
    <s v="Eldon Delta Triangular Chair Mat, 52&quot; x 58&quot;, Clear"/>
    <n v="37.93"/>
    <n v="1"/>
    <n v="0"/>
    <n v="6.8273999999999972"/>
    <n v="0.17999999999999994"/>
  </r>
  <r>
    <n v="3702"/>
    <s v="CA-2013-126543"/>
    <x v="0"/>
    <x v="850"/>
    <d v="2013-01-13T00:00:00"/>
    <s v="Second Class"/>
    <s v="MF-17665"/>
    <s v="Maureen Fritzler"/>
    <x v="1"/>
    <s v="United States"/>
    <x v="167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n v="0.25000000000000006"/>
  </r>
  <r>
    <n v="3703"/>
    <s v="CA-2012-104941"/>
    <x v="1"/>
    <x v="385"/>
    <d v="2012-06-19T00:00:00"/>
    <s v="Standard Class"/>
    <s v="DH-13075"/>
    <s v="Dave Hallsten"/>
    <x v="1"/>
    <s v="United States"/>
    <x v="27"/>
    <x v="19"/>
    <n v="35601"/>
    <x v="0"/>
    <s v="OFF-AR-10004269"/>
    <x v="1"/>
    <x v="6"/>
    <s v="Newell 31"/>
    <n v="24.78"/>
    <n v="6"/>
    <n v="0"/>
    <n v="6.9384000000000006"/>
    <n v="0.28000000000000003"/>
  </r>
  <r>
    <n v="3704"/>
    <s v="CA-2012-104941"/>
    <x v="1"/>
    <x v="385"/>
    <d v="2012-06-19T00:00:00"/>
    <s v="Standard Class"/>
    <s v="DH-13075"/>
    <s v="Dave Hallsten"/>
    <x v="1"/>
    <s v="United States"/>
    <x v="27"/>
    <x v="19"/>
    <n v="35601"/>
    <x v="0"/>
    <s v="OFF-BI-10001249"/>
    <x v="1"/>
    <x v="8"/>
    <s v="Avery Heavy-Duty EZD View Binder with Locking Rings"/>
    <n v="19.14"/>
    <n v="3"/>
    <n v="0"/>
    <n v="8.8043999999999993"/>
    <n v="0.45999999999999996"/>
  </r>
  <r>
    <n v="3705"/>
    <s v="CA-2012-104941"/>
    <x v="1"/>
    <x v="385"/>
    <d v="2012-06-19T00:00:00"/>
    <s v="Standard Class"/>
    <s v="DH-13075"/>
    <s v="Dave Hallsten"/>
    <x v="1"/>
    <s v="United States"/>
    <x v="27"/>
    <x v="19"/>
    <n v="35601"/>
    <x v="0"/>
    <s v="TEC-CO-10004202"/>
    <x v="2"/>
    <x v="16"/>
    <s v="Brother DCP1000 Digital 3 in 1 Multifunction Machine"/>
    <n v="899.97"/>
    <n v="3"/>
    <n v="0"/>
    <n v="314.98950000000002"/>
    <n v="0.35000000000000003"/>
  </r>
  <r>
    <n v="3706"/>
    <s v="CA-2012-104941"/>
    <x v="1"/>
    <x v="385"/>
    <d v="2012-06-19T00:00:00"/>
    <s v="Standard Class"/>
    <s v="DH-13075"/>
    <s v="Dave Hallsten"/>
    <x v="1"/>
    <s v="United States"/>
    <x v="27"/>
    <x v="19"/>
    <n v="35601"/>
    <x v="0"/>
    <s v="OFF-PA-10003363"/>
    <x v="1"/>
    <x v="10"/>
    <s v="Xerox 204"/>
    <n v="32.400000000000006"/>
    <n v="5"/>
    <n v="0"/>
    <n v="15.552000000000001"/>
    <n v="0.48"/>
  </r>
  <r>
    <n v="3707"/>
    <s v="CA-2014-160087"/>
    <x v="3"/>
    <x v="257"/>
    <d v="2014-03-23T00:00:00"/>
    <s v="Standard Class"/>
    <s v="EN-13780"/>
    <s v="Edward Nazzal"/>
    <x v="0"/>
    <s v="United States"/>
    <x v="61"/>
    <x v="5"/>
    <n v="75220"/>
    <x v="2"/>
    <s v="OFF-AR-10001915"/>
    <x v="1"/>
    <x v="6"/>
    <s v="Peel-Off China Markers"/>
    <n v="23.832000000000001"/>
    <n v="3"/>
    <n v="0.2"/>
    <n v="6.5538000000000007"/>
    <n v="0.27500000000000002"/>
  </r>
  <r>
    <n v="3708"/>
    <s v="CA-2011-120544"/>
    <x v="2"/>
    <x v="533"/>
    <d v="2011-11-27T00:00:00"/>
    <s v="Standard Class"/>
    <s v="SS-20140"/>
    <s v="Saphhira Shifley"/>
    <x v="1"/>
    <s v="United States"/>
    <x v="279"/>
    <x v="5"/>
    <n v="75150"/>
    <x v="2"/>
    <s v="FUR-FU-10001940"/>
    <x v="0"/>
    <x v="5"/>
    <s v="Staples"/>
    <n v="6.3680000000000003"/>
    <n v="2"/>
    <n v="0.6"/>
    <n v="-2.5471999999999984"/>
    <n v="-0.39999999999999974"/>
  </r>
  <r>
    <n v="3709"/>
    <s v="CA-2011-120544"/>
    <x v="2"/>
    <x v="533"/>
    <d v="2011-11-27T00:00:00"/>
    <s v="Standard Class"/>
    <s v="SS-20140"/>
    <s v="Saphhira Shifley"/>
    <x v="1"/>
    <s v="United States"/>
    <x v="279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n v="-2.5500000000000012"/>
  </r>
  <r>
    <n v="3710"/>
    <s v="CA-2011-120544"/>
    <x v="2"/>
    <x v="533"/>
    <d v="2011-11-27T00:00:00"/>
    <s v="Standard Class"/>
    <s v="SS-20140"/>
    <s v="Saphhira Shifley"/>
    <x v="1"/>
    <s v="United States"/>
    <x v="279"/>
    <x v="5"/>
    <n v="75150"/>
    <x v="2"/>
    <s v="TEC-AC-10003709"/>
    <x v="2"/>
    <x v="11"/>
    <s v="Maxell 4.7GB DVD-R 5/Pack"/>
    <n v="5.5440000000000005"/>
    <n v="7"/>
    <n v="0.2"/>
    <n v="1.6632000000000007"/>
    <n v="0.3000000000000001"/>
  </r>
  <r>
    <n v="3711"/>
    <s v="CA-2014-113670"/>
    <x v="3"/>
    <x v="453"/>
    <d v="2014-10-18T00:00:00"/>
    <s v="First Class"/>
    <s v="RS-19765"/>
    <s v="Roland Schwarz"/>
    <x v="1"/>
    <s v="United States"/>
    <x v="1"/>
    <x v="1"/>
    <n v="90045"/>
    <x v="1"/>
    <s v="FUR-TA-10001705"/>
    <x v="0"/>
    <x v="3"/>
    <s v="Bush Advantage Collection Round Conference Table"/>
    <n v="510.24"/>
    <n v="3"/>
    <n v="0.2"/>
    <n v="6.3779999999999575"/>
    <n v="1.2499999999999916E-2"/>
  </r>
  <r>
    <n v="3712"/>
    <s v="CA-2014-113670"/>
    <x v="3"/>
    <x v="453"/>
    <d v="2014-10-18T00:00:00"/>
    <s v="First Class"/>
    <s v="RS-19765"/>
    <s v="Roland Schwarz"/>
    <x v="1"/>
    <s v="United States"/>
    <x v="1"/>
    <x v="1"/>
    <n v="90045"/>
    <x v="1"/>
    <s v="OFF-PA-10000675"/>
    <x v="1"/>
    <x v="10"/>
    <s v="Xerox 1919"/>
    <n v="204.95000000000002"/>
    <n v="5"/>
    <n v="0"/>
    <n v="100.4255"/>
    <n v="0.48999999999999994"/>
  </r>
  <r>
    <n v="3713"/>
    <s v="CA-2014-166198"/>
    <x v="3"/>
    <x v="81"/>
    <d v="2014-04-25T00:00:00"/>
    <s v="First Class"/>
    <s v="JW-15955"/>
    <s v="Joni Wasserman"/>
    <x v="0"/>
    <s v="United States"/>
    <x v="4"/>
    <x v="4"/>
    <n v="98103"/>
    <x v="1"/>
    <s v="TEC-AC-10000521"/>
    <x v="2"/>
    <x v="11"/>
    <s v="Verbatim Slim CD and DVD Storage Cases, 50/Pack"/>
    <n v="11.54"/>
    <n v="1"/>
    <n v="0"/>
    <n v="3.4619999999999997"/>
    <n v="0.3"/>
  </r>
  <r>
    <n v="3714"/>
    <s v="CA-2014-166198"/>
    <x v="3"/>
    <x v="81"/>
    <d v="2014-04-25T00:00:00"/>
    <s v="First Class"/>
    <s v="JW-15955"/>
    <s v="Joni Wasserman"/>
    <x v="0"/>
    <s v="United States"/>
    <x v="4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n v="0.20999999999999994"/>
  </r>
  <r>
    <n v="3715"/>
    <s v="CA-2011-135608"/>
    <x v="2"/>
    <x v="589"/>
    <d v="2011-12-10T00:00:00"/>
    <s v="Second Class"/>
    <s v="JK-15625"/>
    <s v="Jim Karlsson"/>
    <x v="0"/>
    <s v="United States"/>
    <x v="175"/>
    <x v="4"/>
    <n v="98502"/>
    <x v="1"/>
    <s v="OFF-PA-10001954"/>
    <x v="1"/>
    <x v="10"/>
    <s v="Xerox 1964"/>
    <n v="45.68"/>
    <n v="2"/>
    <n v="0"/>
    <n v="21.012799999999999"/>
    <n v="0.45999999999999996"/>
  </r>
  <r>
    <n v="3716"/>
    <s v="CA-2011-135608"/>
    <x v="2"/>
    <x v="589"/>
    <d v="2011-12-10T00:00:00"/>
    <s v="Second Class"/>
    <s v="JK-15625"/>
    <s v="Jim Karlsson"/>
    <x v="0"/>
    <s v="United States"/>
    <x v="175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n v="7.5000000000000025E-2"/>
  </r>
  <r>
    <n v="3717"/>
    <s v="CA-2014-144568"/>
    <x v="3"/>
    <x v="148"/>
    <d v="2014-06-03T00:00:00"/>
    <s v="Standard Class"/>
    <s v="JO-15550"/>
    <s v="Jesus Ocampo"/>
    <x v="2"/>
    <s v="United States"/>
    <x v="155"/>
    <x v="8"/>
    <n v="68104"/>
    <x v="2"/>
    <s v="OFF-FA-10004395"/>
    <x v="1"/>
    <x v="13"/>
    <s v="Plymouth Boxed Rubber Bands by Plymouth"/>
    <n v="23.55"/>
    <n v="5"/>
    <n v="0"/>
    <n v="1.1775000000000002"/>
    <n v="5.000000000000001E-2"/>
  </r>
  <r>
    <n v="3718"/>
    <s v="CA-2013-142370"/>
    <x v="0"/>
    <x v="251"/>
    <d v="2013-09-24T00:00:00"/>
    <s v="Standard Class"/>
    <s v="TP-21130"/>
    <s v="Theone Pippenger"/>
    <x v="0"/>
    <s v="United States"/>
    <x v="38"/>
    <x v="32"/>
    <n v="31907"/>
    <x v="0"/>
    <s v="OFF-SU-10003002"/>
    <x v="1"/>
    <x v="14"/>
    <s v="Letter Slitter"/>
    <n v="5.04"/>
    <n v="2"/>
    <n v="0"/>
    <n v="0.15120000000000022"/>
    <n v="3.0000000000000044E-2"/>
  </r>
  <r>
    <n v="3719"/>
    <s v="CA-2013-142370"/>
    <x v="0"/>
    <x v="251"/>
    <d v="2013-09-24T00:00:00"/>
    <s v="Standard Class"/>
    <s v="TP-21130"/>
    <s v="Theone Pippenger"/>
    <x v="0"/>
    <s v="United States"/>
    <x v="38"/>
    <x v="32"/>
    <n v="31907"/>
    <x v="0"/>
    <s v="TEC-AC-10002926"/>
    <x v="2"/>
    <x v="11"/>
    <s v="Logitech Wireless Marathon Mouse M705"/>
    <n v="249.95000000000002"/>
    <n v="5"/>
    <n v="0"/>
    <n v="107.47850000000001"/>
    <n v="0.43"/>
  </r>
  <r>
    <n v="3720"/>
    <s v="CA-2013-105900"/>
    <x v="0"/>
    <x v="42"/>
    <d v="2013-09-24T00:00:00"/>
    <s v="Standard Class"/>
    <s v="BS-11590"/>
    <s v="Brendan Sweed"/>
    <x v="1"/>
    <s v="United States"/>
    <x v="38"/>
    <x v="14"/>
    <n v="47201"/>
    <x v="2"/>
    <s v="OFF-AR-10002656"/>
    <x v="1"/>
    <x v="6"/>
    <s v="Sanford Liquid Accent Highlighters"/>
    <n v="33.4"/>
    <n v="5"/>
    <n v="0"/>
    <n v="12.357999999999997"/>
    <n v="0.36999999999999994"/>
  </r>
  <r>
    <n v="3721"/>
    <s v="CA-2013-151155"/>
    <x v="0"/>
    <x v="887"/>
    <d v="2013-12-25T00:00:00"/>
    <s v="Standard Class"/>
    <s v="AB-10255"/>
    <s v="Alejandro Ballentine"/>
    <x v="2"/>
    <s v="United States"/>
    <x v="25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n v="0.39000000000000007"/>
  </r>
  <r>
    <n v="3722"/>
    <s v="CA-2013-151155"/>
    <x v="0"/>
    <x v="887"/>
    <d v="2013-12-25T00:00:00"/>
    <s v="Standard Class"/>
    <s v="AB-10255"/>
    <s v="Alejandro Ballentine"/>
    <x v="2"/>
    <s v="United States"/>
    <x v="25"/>
    <x v="35"/>
    <n v="39212"/>
    <x v="0"/>
    <s v="OFF-BI-10003910"/>
    <x v="1"/>
    <x v="8"/>
    <s v="DXL Angle-View Binders with Locking Rings by Samsill"/>
    <n v="15.42"/>
    <n v="2"/>
    <n v="0"/>
    <n v="6.9390000000000001"/>
    <n v="0.45"/>
  </r>
  <r>
    <n v="3723"/>
    <s v="CA-2014-144036"/>
    <x v="3"/>
    <x v="903"/>
    <d v="2014-11-27T00:00:00"/>
    <s v="Standard Class"/>
    <s v="FO-14305"/>
    <s v="Frank Olsen"/>
    <x v="0"/>
    <s v="United States"/>
    <x v="12"/>
    <x v="5"/>
    <n v="77070"/>
    <x v="2"/>
    <s v="OFF-AR-10000122"/>
    <x v="1"/>
    <x v="6"/>
    <s v="Newell 314"/>
    <n v="35.712000000000003"/>
    <n v="8"/>
    <n v="0.2"/>
    <n v="2.2319999999999958"/>
    <n v="6.2499999999999875E-2"/>
  </r>
  <r>
    <n v="3724"/>
    <s v="US-2011-169789"/>
    <x v="2"/>
    <x v="125"/>
    <d v="2012-01-04T00:00:00"/>
    <s v="Standard Class"/>
    <s v="MF-17665"/>
    <s v="Maureen Fritzler"/>
    <x v="1"/>
    <s v="United States"/>
    <x v="42"/>
    <x v="16"/>
    <n v="85023"/>
    <x v="1"/>
    <s v="OFF-BI-10004600"/>
    <x v="1"/>
    <x v="8"/>
    <s v="Ibico Ibimaster 300 Manual Binding System"/>
    <n v="551.98500000000013"/>
    <n v="5"/>
    <n v="0.7"/>
    <n v="-459.98750000000018"/>
    <n v="-0.83333333333333348"/>
  </r>
  <r>
    <n v="3725"/>
    <s v="CA-2014-127264"/>
    <x v="3"/>
    <x v="355"/>
    <d v="2014-04-06T00:00:00"/>
    <s v="First Class"/>
    <s v="SA-20830"/>
    <s v="Sue Ann Reed"/>
    <x v="0"/>
    <s v="United States"/>
    <x v="22"/>
    <x v="10"/>
    <n v="60653"/>
    <x v="2"/>
    <s v="OFF-AR-10003045"/>
    <x v="1"/>
    <x v="6"/>
    <s v="Prang Colored Pencils"/>
    <n v="7.0559999999999992"/>
    <n v="3"/>
    <n v="0.2"/>
    <n v="2.2050000000000001"/>
    <n v="0.31250000000000006"/>
  </r>
  <r>
    <n v="3726"/>
    <s v="CA-2013-151512"/>
    <x v="0"/>
    <x v="482"/>
    <d v="2014-01-03T00:00:00"/>
    <s v="Standard Class"/>
    <s v="SH-19975"/>
    <s v="Sally Hughsby"/>
    <x v="1"/>
    <s v="United States"/>
    <x v="60"/>
    <x v="22"/>
    <n v="80219"/>
    <x v="1"/>
    <s v="OFF-AP-10000252"/>
    <x v="1"/>
    <x v="9"/>
    <s v="Harmony HEPA Quiet Air Purifiers"/>
    <n v="18.72"/>
    <n v="2"/>
    <n v="0.2"/>
    <n v="3.51"/>
    <n v="0.1875"/>
  </r>
  <r>
    <n v="3727"/>
    <s v="CA-2013-165169"/>
    <x v="0"/>
    <x v="410"/>
    <d v="2013-06-12T00:00:00"/>
    <s v="Standard Class"/>
    <s v="JL-15235"/>
    <s v="Janet Lee"/>
    <x v="0"/>
    <s v="United States"/>
    <x v="46"/>
    <x v="13"/>
    <n v="19711"/>
    <x v="3"/>
    <s v="OFF-ST-10001496"/>
    <x v="1"/>
    <x v="4"/>
    <s v="Standard Rollaway File with Lock"/>
    <n v="360.38"/>
    <n v="2"/>
    <n v="0"/>
    <n v="93.698800000000006"/>
    <n v="0.26"/>
  </r>
  <r>
    <n v="3728"/>
    <s v="CA-2013-165169"/>
    <x v="0"/>
    <x v="410"/>
    <d v="2013-06-12T00:00:00"/>
    <s v="Standard Class"/>
    <s v="JL-15235"/>
    <s v="Janet Lee"/>
    <x v="0"/>
    <s v="United States"/>
    <x v="46"/>
    <x v="13"/>
    <n v="19711"/>
    <x v="3"/>
    <s v="OFF-AR-10000122"/>
    <x v="1"/>
    <x v="6"/>
    <s v="Newell 314"/>
    <n v="11.16"/>
    <n v="2"/>
    <n v="0"/>
    <n v="2.7899999999999991"/>
    <n v="0.24999999999999992"/>
  </r>
  <r>
    <n v="3729"/>
    <s v="CA-2013-165169"/>
    <x v="0"/>
    <x v="410"/>
    <d v="2013-06-12T00:00:00"/>
    <s v="Standard Class"/>
    <s v="JL-15235"/>
    <s v="Janet Lee"/>
    <x v="0"/>
    <s v="United States"/>
    <x v="46"/>
    <x v="13"/>
    <n v="19711"/>
    <x v="3"/>
    <s v="OFF-LA-10000407"/>
    <x v="1"/>
    <x v="2"/>
    <s v="Avery White Multi-Purpose Labels"/>
    <n v="14.940000000000001"/>
    <n v="3"/>
    <n v="0"/>
    <n v="6.8723999999999998"/>
    <n v="0.45999999999999996"/>
  </r>
  <r>
    <n v="3730"/>
    <s v="CA-2012-109575"/>
    <x v="1"/>
    <x v="227"/>
    <d v="2012-09-23T00:00:00"/>
    <s v="Standard Class"/>
    <s v="KH-16630"/>
    <s v="Ken Heidel"/>
    <x v="1"/>
    <s v="United States"/>
    <x v="183"/>
    <x v="39"/>
    <n v="20735"/>
    <x v="3"/>
    <s v="OFF-ST-10004950"/>
    <x v="1"/>
    <x v="4"/>
    <s v="Acco Perma 3000 Stacking Storage Drawers"/>
    <n v="41.96"/>
    <n v="2"/>
    <n v="0"/>
    <n v="7.9724000000000004"/>
    <n v="0.19"/>
  </r>
  <r>
    <n v="3731"/>
    <s v="CA-2012-109575"/>
    <x v="1"/>
    <x v="227"/>
    <d v="2012-09-23T00:00:00"/>
    <s v="Standard Class"/>
    <s v="KH-16630"/>
    <s v="Ken Heidel"/>
    <x v="1"/>
    <s v="United States"/>
    <x v="183"/>
    <x v="39"/>
    <n v="20735"/>
    <x v="3"/>
    <s v="OFF-ST-10004123"/>
    <x v="1"/>
    <x v="4"/>
    <s v="Safco Industrial Wire Shelving System"/>
    <n v="636.86"/>
    <n v="7"/>
    <n v="0"/>
    <n v="0"/>
    <n v="0"/>
  </r>
  <r>
    <n v="3732"/>
    <s v="CA-2012-109575"/>
    <x v="1"/>
    <x v="227"/>
    <d v="2012-09-23T00:00:00"/>
    <s v="Standard Class"/>
    <s v="KH-16630"/>
    <s v="Ken Heidel"/>
    <x v="1"/>
    <s v="United States"/>
    <x v="183"/>
    <x v="39"/>
    <n v="20735"/>
    <x v="3"/>
    <s v="TEC-PH-10000730"/>
    <x v="2"/>
    <x v="7"/>
    <s v="Samsung Galaxy S4 Active"/>
    <n v="499.99"/>
    <n v="1"/>
    <n v="0"/>
    <n v="129.99740000000003"/>
    <n v="0.26000000000000006"/>
  </r>
  <r>
    <n v="3733"/>
    <s v="CA-2012-109575"/>
    <x v="1"/>
    <x v="227"/>
    <d v="2012-09-23T00:00:00"/>
    <s v="Standard Class"/>
    <s v="KH-16630"/>
    <s v="Ken Heidel"/>
    <x v="1"/>
    <s v="United States"/>
    <x v="183"/>
    <x v="39"/>
    <n v="20735"/>
    <x v="3"/>
    <s v="TEC-PH-10000895"/>
    <x v="2"/>
    <x v="7"/>
    <s v="Polycom VVX 310 VoIP phone"/>
    <n v="1259.93"/>
    <n v="7"/>
    <n v="0"/>
    <n v="327.58180000000004"/>
    <n v="0.26"/>
  </r>
  <r>
    <n v="3734"/>
    <s v="CA-2012-109575"/>
    <x v="1"/>
    <x v="227"/>
    <d v="2012-09-23T00:00:00"/>
    <s v="Standard Class"/>
    <s v="KH-16630"/>
    <s v="Ken Heidel"/>
    <x v="1"/>
    <s v="United States"/>
    <x v="183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n v="0.48999999999999994"/>
  </r>
  <r>
    <n v="3735"/>
    <s v="CA-2014-168193"/>
    <x v="3"/>
    <x v="904"/>
    <d v="2014-03-12T00:00:00"/>
    <s v="Second Class"/>
    <s v="RM-19750"/>
    <s v="Roland Murray"/>
    <x v="0"/>
    <s v="United States"/>
    <x v="20"/>
    <x v="15"/>
    <n v="10011"/>
    <x v="3"/>
    <s v="OFF-PA-10002254"/>
    <x v="1"/>
    <x v="10"/>
    <s v="Xerox 1883"/>
    <n v="26.38"/>
    <n v="1"/>
    <n v="0"/>
    <n v="12.134799999999998"/>
    <n v="0.45999999999999996"/>
  </r>
  <r>
    <n v="3736"/>
    <s v="CA-2014-168193"/>
    <x v="3"/>
    <x v="904"/>
    <d v="2014-03-12T00:00:00"/>
    <s v="Second Class"/>
    <s v="RM-19750"/>
    <s v="Roland Murray"/>
    <x v="0"/>
    <s v="United States"/>
    <x v="20"/>
    <x v="15"/>
    <n v="10011"/>
    <x v="3"/>
    <s v="FUR-FU-10002554"/>
    <x v="0"/>
    <x v="5"/>
    <s v="Westinghouse Floor Lamp with Metal Mesh Shade, Black"/>
    <n v="71.97"/>
    <n v="3"/>
    <n v="0"/>
    <n v="16.553099999999993"/>
    <n v="0.22999999999999993"/>
  </r>
  <r>
    <n v="3737"/>
    <s v="CA-2013-115476"/>
    <x v="0"/>
    <x v="716"/>
    <d v="2013-03-18T00:00:00"/>
    <s v="Same Day"/>
    <s v="VM-21835"/>
    <s v="Vivian Mathis"/>
    <x v="0"/>
    <s v="United States"/>
    <x v="46"/>
    <x v="13"/>
    <n v="19711"/>
    <x v="3"/>
    <s v="TEC-PH-10000673"/>
    <x v="2"/>
    <x v="7"/>
    <s v="Plantronics Voyager Pro HD - Bluetooth Headset"/>
    <n v="129.97999999999999"/>
    <n v="2"/>
    <n v="0"/>
    <n v="62.3904"/>
    <n v="0.48000000000000004"/>
  </r>
  <r>
    <n v="3738"/>
    <s v="CA-2013-115476"/>
    <x v="0"/>
    <x v="716"/>
    <d v="2013-03-18T00:00:00"/>
    <s v="Same Day"/>
    <s v="VM-21835"/>
    <s v="Vivian Mathis"/>
    <x v="0"/>
    <s v="United States"/>
    <x v="46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n v="0.48999999999999994"/>
  </r>
  <r>
    <n v="3739"/>
    <s v="CA-2013-133340"/>
    <x v="0"/>
    <x v="10"/>
    <d v="2013-12-14T00:00:00"/>
    <s v="Standard Class"/>
    <s v="LH-17155"/>
    <s v="Logan Haushalter"/>
    <x v="0"/>
    <s v="United States"/>
    <x v="25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n v="0.28000000000000003"/>
  </r>
  <r>
    <n v="3740"/>
    <s v="CA-2013-133340"/>
    <x v="0"/>
    <x v="10"/>
    <d v="2013-12-14T00:00:00"/>
    <s v="Standard Class"/>
    <s v="LH-17155"/>
    <s v="Logan Haushalter"/>
    <x v="0"/>
    <s v="United States"/>
    <x v="25"/>
    <x v="12"/>
    <n v="49201"/>
    <x v="2"/>
    <s v="TEC-AC-10001109"/>
    <x v="2"/>
    <x v="11"/>
    <s v="Logitech Trackman Marble Mouse"/>
    <n v="59.98"/>
    <n v="2"/>
    <n v="0"/>
    <n v="25.191600000000001"/>
    <n v="0.42000000000000004"/>
  </r>
  <r>
    <n v="3741"/>
    <s v="CA-2013-133340"/>
    <x v="0"/>
    <x v="10"/>
    <d v="2013-12-14T00:00:00"/>
    <s v="Standard Class"/>
    <s v="LH-17155"/>
    <s v="Logan Haushalter"/>
    <x v="0"/>
    <s v="United States"/>
    <x v="25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n v="0.37777777777777782"/>
  </r>
  <r>
    <n v="3742"/>
    <s v="CA-2013-137848"/>
    <x v="0"/>
    <x v="804"/>
    <d v="2013-01-21T00:00:00"/>
    <s v="Standard Class"/>
    <s v="WB-21850"/>
    <s v="William Brown"/>
    <x v="0"/>
    <s v="United States"/>
    <x v="20"/>
    <x v="15"/>
    <n v="10011"/>
    <x v="3"/>
    <s v="OFF-EN-10001137"/>
    <x v="1"/>
    <x v="12"/>
    <s v="#10 Gummed Flap White Envelopes, 100/Box"/>
    <n v="16.52"/>
    <n v="4"/>
    <n v="0"/>
    <n v="7.5991999999999997"/>
    <n v="0.46"/>
  </r>
  <r>
    <n v="3743"/>
    <s v="CA-2013-137848"/>
    <x v="0"/>
    <x v="804"/>
    <d v="2013-01-21T00:00:00"/>
    <s v="Standard Class"/>
    <s v="WB-21850"/>
    <s v="William Brown"/>
    <x v="0"/>
    <s v="United States"/>
    <x v="20"/>
    <x v="15"/>
    <n v="10011"/>
    <x v="3"/>
    <s v="OFF-PA-10004285"/>
    <x v="1"/>
    <x v="10"/>
    <s v="Xerox 1959"/>
    <n v="60.12"/>
    <n v="9"/>
    <n v="0"/>
    <n v="28.857599999999998"/>
    <n v="0.48"/>
  </r>
  <r>
    <n v="3744"/>
    <s v="CA-2013-137848"/>
    <x v="0"/>
    <x v="804"/>
    <d v="2013-01-21T00:00:00"/>
    <s v="Standard Class"/>
    <s v="WB-21850"/>
    <s v="William Brown"/>
    <x v="0"/>
    <s v="United States"/>
    <x v="20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n v="0.35"/>
  </r>
  <r>
    <n v="3745"/>
    <s v="CA-2011-113047"/>
    <x v="2"/>
    <x v="745"/>
    <d v="2011-10-24T00:00:00"/>
    <s v="Same Day"/>
    <s v="AP-10915"/>
    <s v="Arthur Prichep"/>
    <x v="0"/>
    <s v="United States"/>
    <x v="371"/>
    <x v="20"/>
    <n v="29730"/>
    <x v="0"/>
    <s v="OFF-FA-10002763"/>
    <x v="1"/>
    <x v="13"/>
    <s v="Advantus Map Pennant Flags and Round Head Tacks"/>
    <n v="11.850000000000001"/>
    <n v="3"/>
    <n v="0"/>
    <n v="3.7919999999999994"/>
    <n v="0.3199999999999999"/>
  </r>
  <r>
    <n v="3746"/>
    <s v="CA-2013-149979"/>
    <x v="0"/>
    <x v="713"/>
    <d v="2013-09-29T00:00:00"/>
    <s v="Second Class"/>
    <s v="RA-19915"/>
    <s v="Russell Applegate"/>
    <x v="0"/>
    <s v="United States"/>
    <x v="38"/>
    <x v="32"/>
    <n v="31907"/>
    <x v="0"/>
    <s v="OFF-ST-10003058"/>
    <x v="1"/>
    <x v="4"/>
    <s v="Eldon Mobile Mega Data Cart  Mega Stackable  Add-On Trays"/>
    <n v="118.25"/>
    <n v="5"/>
    <n v="0"/>
    <n v="34.292499999999997"/>
    <n v="0.28999999999999998"/>
  </r>
  <r>
    <n v="3747"/>
    <s v="CA-2013-149979"/>
    <x v="0"/>
    <x v="713"/>
    <d v="2013-09-29T00:00:00"/>
    <s v="Second Class"/>
    <s v="RA-19915"/>
    <s v="Russell Applegate"/>
    <x v="0"/>
    <s v="United States"/>
    <x v="38"/>
    <x v="32"/>
    <n v="31907"/>
    <x v="0"/>
    <s v="FUR-CH-10002084"/>
    <x v="0"/>
    <x v="1"/>
    <s v="Hon Mobius Operator's Chair"/>
    <n v="368.96999999999997"/>
    <n v="3"/>
    <n v="0"/>
    <n v="81.173400000000001"/>
    <n v="0.22000000000000003"/>
  </r>
  <r>
    <n v="3748"/>
    <s v="CA-2014-161956"/>
    <x v="3"/>
    <x v="151"/>
    <d v="2014-08-30T00:00:00"/>
    <s v="Second Class"/>
    <s v="DR-12880"/>
    <s v="Dan Reichenbach"/>
    <x v="1"/>
    <s v="United States"/>
    <x v="75"/>
    <x v="1"/>
    <n v="90301"/>
    <x v="1"/>
    <s v="FUR-FU-10002937"/>
    <x v="0"/>
    <x v="5"/>
    <s v="GE 48&quot; Fluorescent Tube, Cool White Energy Saver, 34 Watts, 30/Box"/>
    <n v="198.46"/>
    <n v="2"/>
    <n v="0"/>
    <n v="99.23"/>
    <n v="0.5"/>
  </r>
  <r>
    <n v="3749"/>
    <s v="CA-2014-161956"/>
    <x v="3"/>
    <x v="151"/>
    <d v="2014-08-30T00:00:00"/>
    <s v="Second Class"/>
    <s v="DR-12880"/>
    <s v="Dan Reichenbach"/>
    <x v="1"/>
    <s v="United States"/>
    <x v="75"/>
    <x v="1"/>
    <n v="90301"/>
    <x v="1"/>
    <s v="OFF-AP-10001242"/>
    <x v="1"/>
    <x v="9"/>
    <s v="APC 7 Outlet Network SurgeArrest Surge Protector"/>
    <n v="321.92"/>
    <n v="4"/>
    <n v="0"/>
    <n v="96.575999999999993"/>
    <n v="0.3"/>
  </r>
  <r>
    <n v="3750"/>
    <s v="CA-2014-161956"/>
    <x v="3"/>
    <x v="151"/>
    <d v="2014-08-30T00:00:00"/>
    <s v="Second Class"/>
    <s v="DR-12880"/>
    <s v="Dan Reichenbach"/>
    <x v="1"/>
    <s v="United States"/>
    <x v="75"/>
    <x v="1"/>
    <n v="90301"/>
    <x v="1"/>
    <s v="TEC-CO-10001571"/>
    <x v="2"/>
    <x v="16"/>
    <s v="Sharp 1540cs Digital Laser Copier"/>
    <n v="879.98400000000004"/>
    <n v="2"/>
    <n v="0.2"/>
    <n v="329.99400000000003"/>
    <n v="0.375"/>
  </r>
  <r>
    <n v="3751"/>
    <s v="CA-2014-161956"/>
    <x v="3"/>
    <x v="151"/>
    <d v="2014-08-30T00:00:00"/>
    <s v="Second Class"/>
    <s v="DR-12880"/>
    <s v="Dan Reichenbach"/>
    <x v="1"/>
    <s v="United States"/>
    <x v="75"/>
    <x v="1"/>
    <n v="90301"/>
    <x v="1"/>
    <s v="OFF-SU-10002503"/>
    <x v="1"/>
    <x v="14"/>
    <s v="Acme Preferred Stainless Steel Scissors"/>
    <n v="28.4"/>
    <n v="5"/>
    <n v="0"/>
    <n v="8.2359999999999989"/>
    <n v="0.28999999999999998"/>
  </r>
  <r>
    <n v="3752"/>
    <s v="CA-2014-161956"/>
    <x v="3"/>
    <x v="151"/>
    <d v="2014-08-30T00:00:00"/>
    <s v="Second Class"/>
    <s v="DR-12880"/>
    <s v="Dan Reichenbach"/>
    <x v="1"/>
    <s v="United States"/>
    <x v="75"/>
    <x v="1"/>
    <n v="90301"/>
    <x v="1"/>
    <s v="FUR-CH-10004886"/>
    <x v="0"/>
    <x v="1"/>
    <s v="Bevis Steel Folding Chairs"/>
    <n v="230.28000000000003"/>
    <n v="3"/>
    <n v="0.2"/>
    <n v="23.027999999999992"/>
    <n v="9.999999999999995E-2"/>
  </r>
  <r>
    <n v="3753"/>
    <s v="CA-2014-161956"/>
    <x v="3"/>
    <x v="151"/>
    <d v="2014-08-30T00:00:00"/>
    <s v="Second Class"/>
    <s v="DR-12880"/>
    <s v="Dan Reichenbach"/>
    <x v="1"/>
    <s v="United States"/>
    <x v="75"/>
    <x v="1"/>
    <n v="90301"/>
    <x v="1"/>
    <s v="OFF-PA-10001289"/>
    <x v="1"/>
    <x v="10"/>
    <s v="White Computer Printout Paper by Universal"/>
    <n v="116.28"/>
    <n v="3"/>
    <n v="0"/>
    <n v="56.977199999999996"/>
    <n v="0.48999999999999994"/>
  </r>
  <r>
    <n v="3754"/>
    <s v="CA-2014-161956"/>
    <x v="3"/>
    <x v="151"/>
    <d v="2014-08-30T00:00:00"/>
    <s v="Second Class"/>
    <s v="DR-12880"/>
    <s v="Dan Reichenbach"/>
    <x v="1"/>
    <s v="United States"/>
    <x v="75"/>
    <x v="1"/>
    <n v="90301"/>
    <x v="1"/>
    <s v="OFF-BI-10003650"/>
    <x v="1"/>
    <x v="8"/>
    <s v="GBC DocuBind 300 Electric Binding Machine"/>
    <n v="841.5680000000001"/>
    <n v="2"/>
    <n v="0.2"/>
    <n v="294.54879999999991"/>
    <n v="0.34999999999999987"/>
  </r>
  <r>
    <n v="3755"/>
    <s v="CA-2014-161956"/>
    <x v="3"/>
    <x v="151"/>
    <d v="2014-08-30T00:00:00"/>
    <s v="Second Class"/>
    <s v="DR-12880"/>
    <s v="Dan Reichenbach"/>
    <x v="1"/>
    <s v="United States"/>
    <x v="75"/>
    <x v="1"/>
    <n v="90301"/>
    <x v="1"/>
    <s v="OFF-ST-10001370"/>
    <x v="1"/>
    <x v="4"/>
    <s v="Sensible Storage WireTech Storage Systems"/>
    <n v="354.90000000000003"/>
    <n v="5"/>
    <n v="0"/>
    <n v="17.744999999999962"/>
    <n v="4.9999999999999885E-2"/>
  </r>
  <r>
    <n v="3756"/>
    <s v="CA-2013-116799"/>
    <x v="0"/>
    <x v="840"/>
    <d v="2013-03-07T00:00:00"/>
    <s v="First Class"/>
    <s v="JG-15310"/>
    <s v="Jason Gross"/>
    <x v="1"/>
    <s v="United States"/>
    <x v="372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n v="0.36249999999999999"/>
  </r>
  <r>
    <n v="3757"/>
    <s v="CA-2013-116799"/>
    <x v="0"/>
    <x v="840"/>
    <d v="2013-03-07T00:00:00"/>
    <s v="First Class"/>
    <s v="JG-15310"/>
    <s v="Jason Gross"/>
    <x v="1"/>
    <s v="United States"/>
    <x v="372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n v="-0.10000000000000006"/>
  </r>
  <r>
    <n v="3758"/>
    <s v="CA-2013-111283"/>
    <x v="0"/>
    <x v="905"/>
    <d v="2013-03-05T00:00:00"/>
    <s v="Standard Class"/>
    <s v="LC-16870"/>
    <s v="Lena Cacioppo"/>
    <x v="0"/>
    <s v="United States"/>
    <x v="46"/>
    <x v="24"/>
    <n v="43055"/>
    <x v="3"/>
    <s v="OFF-AR-10001615"/>
    <x v="1"/>
    <x v="6"/>
    <s v="Newell 34"/>
    <n v="111.104"/>
    <n v="7"/>
    <n v="0.2"/>
    <n v="8.3328000000000024"/>
    <n v="7.5000000000000025E-2"/>
  </r>
  <r>
    <n v="3759"/>
    <s v="CA-2012-167745"/>
    <x v="1"/>
    <x v="227"/>
    <d v="2012-09-23T00:00:00"/>
    <s v="Standard Class"/>
    <s v="GB-14530"/>
    <s v="George Bell"/>
    <x v="1"/>
    <s v="United States"/>
    <x v="1"/>
    <x v="1"/>
    <n v="90049"/>
    <x v="1"/>
    <s v="OFF-AR-10003602"/>
    <x v="1"/>
    <x v="6"/>
    <s v="Quartet Omega Colored Chalk, 12/Pack"/>
    <n v="11.68"/>
    <n v="2"/>
    <n v="0"/>
    <n v="5.4895999999999994"/>
    <n v="0.47"/>
  </r>
  <r>
    <n v="3760"/>
    <s v="CA-2012-167745"/>
    <x v="1"/>
    <x v="227"/>
    <d v="2012-09-23T00:00:00"/>
    <s v="Standard Class"/>
    <s v="GB-14530"/>
    <s v="George Bell"/>
    <x v="1"/>
    <s v="United States"/>
    <x v="1"/>
    <x v="1"/>
    <n v="90049"/>
    <x v="1"/>
    <s v="OFF-SU-10004782"/>
    <x v="1"/>
    <x v="14"/>
    <s v="Elite 5&quot; Scissors"/>
    <n v="16.899999999999999"/>
    <n v="2"/>
    <n v="0"/>
    <n v="5.0699999999999985"/>
    <n v="0.29999999999999993"/>
  </r>
  <r>
    <n v="3761"/>
    <s v="CA-2012-167745"/>
    <x v="1"/>
    <x v="227"/>
    <d v="2012-09-23T00:00:00"/>
    <s v="Standard Class"/>
    <s v="GB-14530"/>
    <s v="George Bell"/>
    <x v="1"/>
    <s v="United States"/>
    <x v="1"/>
    <x v="1"/>
    <n v="90049"/>
    <x v="1"/>
    <s v="FUR-FU-10001591"/>
    <x v="0"/>
    <x v="5"/>
    <s v="Advantus Panel Wall Certificate Holder - 8.5x11"/>
    <n v="24.4"/>
    <n v="2"/>
    <n v="0"/>
    <n v="10.248000000000001"/>
    <n v="0.4200000000000001"/>
  </r>
  <r>
    <n v="3762"/>
    <s v="CA-2014-104577"/>
    <x v="3"/>
    <x v="605"/>
    <d v="2014-05-18T00:00:00"/>
    <s v="Standard Class"/>
    <s v="CK-12205"/>
    <s v="Chloris Kastensmidt"/>
    <x v="0"/>
    <s v="United States"/>
    <x v="231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n v="0.48"/>
  </r>
  <r>
    <n v="3763"/>
    <s v="CA-2013-156251"/>
    <x v="0"/>
    <x v="572"/>
    <d v="2013-08-19T00:00:00"/>
    <s v="Second Class"/>
    <s v="TS-21160"/>
    <s v="Theresa Swint"/>
    <x v="1"/>
    <s v="United States"/>
    <x v="373"/>
    <x v="6"/>
    <n v="53214"/>
    <x v="2"/>
    <s v="FUR-BO-10001337"/>
    <x v="0"/>
    <x v="0"/>
    <s v="O'Sullivan Living Dimensions 2-Shelf Bookcases"/>
    <n v="241.96"/>
    <n v="2"/>
    <n v="0"/>
    <n v="24.195999999999998"/>
    <n v="9.9999999999999992E-2"/>
  </r>
  <r>
    <n v="3764"/>
    <s v="CA-2013-156251"/>
    <x v="0"/>
    <x v="572"/>
    <d v="2013-08-19T00:00:00"/>
    <s v="Second Class"/>
    <s v="TS-21160"/>
    <s v="Theresa Swint"/>
    <x v="1"/>
    <s v="United States"/>
    <x v="373"/>
    <x v="6"/>
    <n v="53214"/>
    <x v="2"/>
    <s v="OFF-BI-10003529"/>
    <x v="1"/>
    <x v="8"/>
    <s v="Avery Round Ring Poly Binders"/>
    <n v="8.52"/>
    <n v="3"/>
    <n v="0"/>
    <n v="4.1747999999999994"/>
    <n v="0.48999999999999994"/>
  </r>
  <r>
    <n v="3765"/>
    <s v="CA-2014-125878"/>
    <x v="3"/>
    <x v="906"/>
    <d v="2014-03-03T00:00:00"/>
    <s v="Standard Class"/>
    <s v="MH-18025"/>
    <s v="Michelle Huthwaite"/>
    <x v="0"/>
    <s v="United States"/>
    <x v="22"/>
    <x v="10"/>
    <n v="60623"/>
    <x v="2"/>
    <s v="OFF-BI-10002609"/>
    <x v="1"/>
    <x v="8"/>
    <s v="Avery Hidden Tab Dividers for Binding Systems"/>
    <n v="1.7879999999999996"/>
    <n v="3"/>
    <n v="0.8"/>
    <n v="-3.0396000000000001"/>
    <n v="-1.7000000000000004"/>
  </r>
  <r>
    <n v="3766"/>
    <s v="CA-2013-163153"/>
    <x v="0"/>
    <x v="844"/>
    <d v="2013-03-26T00:00:00"/>
    <s v="Standard Class"/>
    <s v="DM-12955"/>
    <s v="Dario Medina"/>
    <x v="1"/>
    <s v="United States"/>
    <x v="12"/>
    <x v="5"/>
    <n v="77036"/>
    <x v="2"/>
    <s v="FUR-TA-10004767"/>
    <x v="0"/>
    <x v="3"/>
    <s v="Safco Drafting Table"/>
    <n v="99.372"/>
    <n v="2"/>
    <n v="0.3"/>
    <n v="-1.4196000000000097"/>
    <n v="-1.4285714285714384E-2"/>
  </r>
  <r>
    <n v="3767"/>
    <s v="CA-2013-163153"/>
    <x v="0"/>
    <x v="844"/>
    <d v="2013-03-26T00:00:00"/>
    <s v="Standard Class"/>
    <s v="DM-12955"/>
    <s v="Dario Medina"/>
    <x v="1"/>
    <s v="United States"/>
    <x v="12"/>
    <x v="5"/>
    <n v="77036"/>
    <x v="2"/>
    <s v="OFF-AR-10001868"/>
    <x v="1"/>
    <x v="6"/>
    <s v="Prang Dustless Chalk Sticks"/>
    <n v="1.3440000000000001"/>
    <n v="1"/>
    <n v="0.2"/>
    <n v="0.504"/>
    <n v="0.375"/>
  </r>
  <r>
    <n v="3768"/>
    <s v="CA-2012-103205"/>
    <x v="1"/>
    <x v="575"/>
    <d v="2012-12-10T00:00:00"/>
    <s v="Second Class"/>
    <s v="JJ-15760"/>
    <s v="Joel Jenkins"/>
    <x v="2"/>
    <s v="United States"/>
    <x v="12"/>
    <x v="5"/>
    <n v="77036"/>
    <x v="2"/>
    <s v="TEC-PH-10004896"/>
    <x v="2"/>
    <x v="7"/>
    <s v="Nokia Lumia 521 (T-Mobile)"/>
    <n v="119.96000000000001"/>
    <n v="5"/>
    <n v="0.2"/>
    <n v="11.996000000000002"/>
    <n v="0.1"/>
  </r>
  <r>
    <n v="3769"/>
    <s v="CA-2011-153913"/>
    <x v="2"/>
    <x v="757"/>
    <d v="2011-12-20T00:00:00"/>
    <s v="Second Class"/>
    <s v="KB-16585"/>
    <s v="Ken Black"/>
    <x v="1"/>
    <s v="United States"/>
    <x v="146"/>
    <x v="2"/>
    <n v="33012"/>
    <x v="0"/>
    <s v="FUR-CH-10000988"/>
    <x v="0"/>
    <x v="1"/>
    <s v="Hon Olson Stacker Stools"/>
    <n v="1013.8320000000001"/>
    <n v="9"/>
    <n v="0.2"/>
    <n v="101.38319999999999"/>
    <n v="9.9999999999999978E-2"/>
  </r>
  <r>
    <n v="3770"/>
    <s v="CA-2011-153913"/>
    <x v="2"/>
    <x v="757"/>
    <d v="2011-12-20T00:00:00"/>
    <s v="Second Class"/>
    <s v="KB-16585"/>
    <s v="Ken Black"/>
    <x v="1"/>
    <s v="United States"/>
    <x v="146"/>
    <x v="2"/>
    <n v="33012"/>
    <x v="0"/>
    <s v="OFF-FA-10000490"/>
    <x v="1"/>
    <x v="13"/>
    <s v="OIC Binder Clips, Mini, 1/4&quot; Capacity, Black"/>
    <n v="1.984"/>
    <n v="2"/>
    <n v="0.2"/>
    <n v="0.66959999999999997"/>
    <n v="0.33749999999999997"/>
  </r>
  <r>
    <n v="3771"/>
    <s v="CA-2013-155530"/>
    <x v="0"/>
    <x v="907"/>
    <d v="2013-12-22T00:00:00"/>
    <s v="Standard Class"/>
    <s v="CM-12160"/>
    <s v="Charles McCrossin"/>
    <x v="0"/>
    <s v="United States"/>
    <x v="8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n v="-0.16250000000000012"/>
  </r>
  <r>
    <n v="3772"/>
    <s v="US-2013-101196"/>
    <x v="0"/>
    <x v="536"/>
    <d v="2013-05-18T00:00:00"/>
    <s v="Standard Class"/>
    <s v="FM-14215"/>
    <s v="Filia McAdams"/>
    <x v="1"/>
    <s v="United States"/>
    <x v="10"/>
    <x v="9"/>
    <n v="19140"/>
    <x v="3"/>
    <s v="OFF-ST-10004804"/>
    <x v="1"/>
    <x v="4"/>
    <s v="Belkin 19&quot; Vented Equipment Shelf, Black"/>
    <n v="82.367999999999995"/>
    <n v="2"/>
    <n v="0.2"/>
    <n v="-19.562399999999997"/>
    <n v="-0.23749999999999996"/>
  </r>
  <r>
    <n v="3773"/>
    <s v="CA-2011-115357"/>
    <x v="2"/>
    <x v="908"/>
    <d v="2011-08-11T00:00:00"/>
    <s v="Second Class"/>
    <s v="RF-19735"/>
    <s v="Roland Fjeld"/>
    <x v="0"/>
    <s v="United States"/>
    <x v="29"/>
    <x v="20"/>
    <n v="29203"/>
    <x v="0"/>
    <s v="TEC-AC-10000023"/>
    <x v="2"/>
    <x v="11"/>
    <s v="Maxell 74 Minute CD-R Spindle, 50/Pack"/>
    <n v="62.91"/>
    <n v="3"/>
    <n v="0"/>
    <n v="22.647599999999997"/>
    <n v="0.36"/>
  </r>
  <r>
    <n v="3774"/>
    <s v="US-2011-102715"/>
    <x v="2"/>
    <x v="909"/>
    <d v="2011-04-13T00:00:00"/>
    <s v="Second Class"/>
    <s v="JK-15370"/>
    <s v="Jay Kimmel"/>
    <x v="0"/>
    <s v="United States"/>
    <x v="100"/>
    <x v="2"/>
    <n v="33180"/>
    <x v="0"/>
    <s v="OFF-FA-10001332"/>
    <x v="1"/>
    <x v="13"/>
    <s v="Acco Banker's Clasps, 5 3/4&quot;-Long"/>
    <n v="6.911999999999999"/>
    <n v="3"/>
    <n v="0.2"/>
    <n v="2.3327999999999998"/>
    <n v="0.33750000000000002"/>
  </r>
  <r>
    <n v="3775"/>
    <s v="US-2011-102715"/>
    <x v="2"/>
    <x v="909"/>
    <d v="2011-04-13T00:00:00"/>
    <s v="Second Class"/>
    <s v="JK-15370"/>
    <s v="Jay Kimmel"/>
    <x v="0"/>
    <s v="United States"/>
    <x v="100"/>
    <x v="2"/>
    <n v="33180"/>
    <x v="0"/>
    <s v="TEC-AC-10002001"/>
    <x v="2"/>
    <x v="11"/>
    <s v="Logitech Wireless Gaming Headset G930"/>
    <n v="383.97600000000006"/>
    <n v="3"/>
    <n v="0.2"/>
    <n v="81.59490000000001"/>
    <n v="0.21249999999999999"/>
  </r>
  <r>
    <n v="3776"/>
    <s v="US-2011-102715"/>
    <x v="2"/>
    <x v="909"/>
    <d v="2011-04-13T00:00:00"/>
    <s v="Second Class"/>
    <s v="JK-15370"/>
    <s v="Jay Kimmel"/>
    <x v="0"/>
    <s v="United States"/>
    <x v="100"/>
    <x v="2"/>
    <n v="33180"/>
    <x v="0"/>
    <s v="OFF-PA-10000029"/>
    <x v="1"/>
    <x v="10"/>
    <s v="Xerox 224"/>
    <n v="10.368000000000002"/>
    <n v="2"/>
    <n v="0.2"/>
    <n v="3.6288"/>
    <n v="0.34999999999999992"/>
  </r>
  <r>
    <n v="3777"/>
    <s v="US-2011-102715"/>
    <x v="2"/>
    <x v="909"/>
    <d v="2011-04-13T00:00:00"/>
    <s v="Second Class"/>
    <s v="JK-15370"/>
    <s v="Jay Kimmel"/>
    <x v="0"/>
    <s v="United States"/>
    <x v="100"/>
    <x v="2"/>
    <n v="33180"/>
    <x v="0"/>
    <s v="TEC-AC-10001874"/>
    <x v="2"/>
    <x v="11"/>
    <s v="Logitech Wireless Anywhere Mouse MX for PC and Mac"/>
    <n v="335.94400000000002"/>
    <n v="7"/>
    <n v="0.2"/>
    <n v="41.992999999999995"/>
    <n v="0.12499999999999997"/>
  </r>
  <r>
    <n v="3778"/>
    <s v="CA-2012-107937"/>
    <x v="1"/>
    <x v="910"/>
    <d v="2012-05-08T00:00:00"/>
    <s v="Standard Class"/>
    <s v="JB-16045"/>
    <s v="Julia Barnett"/>
    <x v="2"/>
    <s v="United States"/>
    <x v="374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n v="0.15999999999999998"/>
  </r>
  <r>
    <n v="3779"/>
    <s v="US-2014-148768"/>
    <x v="3"/>
    <x v="329"/>
    <d v="2014-12-03T00:00:00"/>
    <s v="Second Class"/>
    <s v="PN-18775"/>
    <s v="Parhena Norris"/>
    <x v="2"/>
    <s v="United States"/>
    <x v="100"/>
    <x v="2"/>
    <n v="33180"/>
    <x v="0"/>
    <s v="TEC-PH-10002564"/>
    <x v="2"/>
    <x v="7"/>
    <s v="OtterBox Defender Series Case - Samsung Galaxy S4"/>
    <n v="71.975999999999999"/>
    <n v="3"/>
    <n v="0.2"/>
    <n v="8.9969999999999892"/>
    <n v="0.12499999999999985"/>
  </r>
  <r>
    <n v="3780"/>
    <s v="CA-2014-118521"/>
    <x v="3"/>
    <x v="911"/>
    <d v="2014-02-21T00:00:00"/>
    <s v="Standard Class"/>
    <s v="LF-17185"/>
    <s v="Luke Foster"/>
    <x v="0"/>
    <s v="United States"/>
    <x v="20"/>
    <x v="15"/>
    <n v="10035"/>
    <x v="3"/>
    <s v="OFF-PA-10003465"/>
    <x v="1"/>
    <x v="10"/>
    <s v="Xerox 1912"/>
    <n v="37.94"/>
    <n v="2"/>
    <n v="0"/>
    <n v="18.211199999999998"/>
    <n v="0.48"/>
  </r>
  <r>
    <n v="3781"/>
    <s v="CA-2011-149643"/>
    <x v="2"/>
    <x v="912"/>
    <d v="2011-11-20T00:00:00"/>
    <s v="Standard Class"/>
    <s v="RH-19510"/>
    <s v="Rick Huthwaite"/>
    <x v="2"/>
    <s v="United States"/>
    <x v="375"/>
    <x v="41"/>
    <n v="66502"/>
    <x v="2"/>
    <s v="TEC-PH-10000038"/>
    <x v="2"/>
    <x v="7"/>
    <s v="Jawbone MINI JAMBOX Wireless Bluetooth Speaker"/>
    <n v="273.95999999999998"/>
    <n v="2"/>
    <n v="0"/>
    <n v="10.958399999999983"/>
    <n v="3.9999999999999945E-2"/>
  </r>
  <r>
    <n v="3782"/>
    <s v="CA-2012-135314"/>
    <x v="1"/>
    <x v="584"/>
    <d v="2012-07-14T00:00:00"/>
    <s v="Second Class"/>
    <s v="MC-17575"/>
    <s v="Matt Collins"/>
    <x v="0"/>
    <s v="United States"/>
    <x v="10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n v="0.15"/>
  </r>
  <r>
    <n v="3783"/>
    <s v="CA-2014-165204"/>
    <x v="3"/>
    <x v="38"/>
    <d v="2014-11-17T00:00:00"/>
    <s v="Second Class"/>
    <s v="MN-17935"/>
    <s v="Michael Nguyen"/>
    <x v="0"/>
    <s v="United States"/>
    <x v="26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n v="0.37499999999999994"/>
  </r>
  <r>
    <n v="3784"/>
    <s v="CA-2014-165204"/>
    <x v="3"/>
    <x v="38"/>
    <d v="2014-11-17T00:00:00"/>
    <s v="Second Class"/>
    <s v="MN-17935"/>
    <s v="Michael Nguyen"/>
    <x v="0"/>
    <s v="United States"/>
    <x v="26"/>
    <x v="18"/>
    <n v="38109"/>
    <x v="0"/>
    <s v="OFF-ST-10003716"/>
    <x v="1"/>
    <x v="4"/>
    <s v="Tennsco Double-Tier Lockers"/>
    <n v="720.06400000000008"/>
    <n v="4"/>
    <n v="0.2"/>
    <n v="-63.005600000000015"/>
    <n v="-8.7500000000000008E-2"/>
  </r>
  <r>
    <n v="3785"/>
    <s v="CA-2014-125752"/>
    <x v="3"/>
    <x v="689"/>
    <d v="2014-08-05T00:00:00"/>
    <s v="Standard Class"/>
    <s v="EH-14125"/>
    <s v="Eugene Hildebrand"/>
    <x v="2"/>
    <s v="United States"/>
    <x v="2"/>
    <x v="2"/>
    <n v="33311"/>
    <x v="0"/>
    <s v="TEC-AC-10003590"/>
    <x v="2"/>
    <x v="11"/>
    <s v="TRENDnet 56K USB 2.0 Phone, Internet and Fax Modem"/>
    <n v="41.424000000000007"/>
    <n v="2"/>
    <n v="0.2"/>
    <n v="8.2847999999999971"/>
    <n v="0.1999999999999999"/>
  </r>
  <r>
    <n v="3786"/>
    <s v="CA-2014-112487"/>
    <x v="3"/>
    <x v="377"/>
    <d v="2014-12-31T00:00:00"/>
    <s v="Standard Class"/>
    <s v="TC-21535"/>
    <s v="Tracy Collins"/>
    <x v="2"/>
    <s v="United States"/>
    <x v="38"/>
    <x v="24"/>
    <n v="43229"/>
    <x v="3"/>
    <s v="OFF-BI-10000494"/>
    <x v="1"/>
    <x v="8"/>
    <s v="Acco Economy Flexible Poly Round Ring Binder"/>
    <n v="3.1320000000000001"/>
    <n v="2"/>
    <n v="0.7"/>
    <n v="-2.6099999999999994"/>
    <n v="-0.83333333333333315"/>
  </r>
  <r>
    <n v="3787"/>
    <s v="CA-2013-144218"/>
    <x v="0"/>
    <x v="731"/>
    <d v="2013-11-05T00:00:00"/>
    <s v="Standard Class"/>
    <s v="JD-15895"/>
    <s v="Jonathan Doherty"/>
    <x v="1"/>
    <s v="United States"/>
    <x v="1"/>
    <x v="1"/>
    <n v="90045"/>
    <x v="1"/>
    <s v="OFF-ST-10002615"/>
    <x v="1"/>
    <x v="4"/>
    <s v="Dual Level, Single-Width Filing Carts"/>
    <n v="1085.42"/>
    <n v="7"/>
    <n v="0"/>
    <n v="282.20920000000001"/>
    <n v="0.26"/>
  </r>
  <r>
    <n v="3788"/>
    <s v="CA-2013-169971"/>
    <x v="0"/>
    <x v="913"/>
    <d v="2013-09-10T00:00:00"/>
    <s v="Standard Class"/>
    <s v="IL-15100"/>
    <s v="Ivan Liston"/>
    <x v="0"/>
    <s v="United States"/>
    <x v="12"/>
    <x v="5"/>
    <n v="77041"/>
    <x v="2"/>
    <s v="OFF-AR-10002804"/>
    <x v="1"/>
    <x v="6"/>
    <s v="Faber Castell Col-Erase Pencils"/>
    <n v="3.9119999999999999"/>
    <n v="1"/>
    <n v="0.2"/>
    <n v="1.0269000000000001"/>
    <n v="0.26250000000000007"/>
  </r>
  <r>
    <n v="3789"/>
    <s v="CA-2013-169971"/>
    <x v="0"/>
    <x v="913"/>
    <d v="2013-09-10T00:00:00"/>
    <s v="Standard Class"/>
    <s v="IL-15100"/>
    <s v="Ivan Liston"/>
    <x v="0"/>
    <s v="United States"/>
    <x v="12"/>
    <x v="5"/>
    <n v="77041"/>
    <x v="2"/>
    <s v="OFF-AR-10001044"/>
    <x v="1"/>
    <x v="6"/>
    <s v="BOSTON Ranger #55 Pencil Sharpener, Black"/>
    <n v="62.376000000000005"/>
    <n v="3"/>
    <n v="0.2"/>
    <n v="7.0172999999999952"/>
    <n v="0.11249999999999992"/>
  </r>
  <r>
    <n v="3790"/>
    <s v="US-2013-133508"/>
    <x v="0"/>
    <x v="764"/>
    <d v="2013-04-22T00:00:00"/>
    <s v="Standard Class"/>
    <s v="SW-20350"/>
    <s v="Sean Wendt"/>
    <x v="2"/>
    <s v="United States"/>
    <x v="155"/>
    <x v="8"/>
    <n v="68104"/>
    <x v="2"/>
    <s v="OFF-FA-10000134"/>
    <x v="1"/>
    <x v="13"/>
    <s v="Advantus Push Pins, Aluminum Head"/>
    <n v="29.049999999999997"/>
    <n v="5"/>
    <n v="0"/>
    <n v="9.0054999999999996"/>
    <n v="0.31"/>
  </r>
  <r>
    <n v="3791"/>
    <s v="CA-2011-107139"/>
    <x v="2"/>
    <x v="260"/>
    <d v="2011-07-11T00:00:00"/>
    <s v="Standard Class"/>
    <s v="DP-13390"/>
    <s v="Dennis Pardue"/>
    <x v="2"/>
    <s v="United States"/>
    <x v="1"/>
    <x v="1"/>
    <n v="90004"/>
    <x v="1"/>
    <s v="OFF-BI-10001670"/>
    <x v="1"/>
    <x v="8"/>
    <s v="Vinyl Sectional Post Binders"/>
    <n v="180.96000000000004"/>
    <n v="6"/>
    <n v="0.2"/>
    <n v="67.86"/>
    <n v="0.37499999999999994"/>
  </r>
  <r>
    <n v="3792"/>
    <s v="CA-2012-111325"/>
    <x v="1"/>
    <x v="914"/>
    <d v="2012-02-28T00:00:00"/>
    <s v="First Class"/>
    <s v="BT-11395"/>
    <s v="Bill Tyler"/>
    <x v="1"/>
    <s v="United States"/>
    <x v="376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n v="-0.76666666666666661"/>
  </r>
  <r>
    <n v="3793"/>
    <s v="CA-2012-111325"/>
    <x v="1"/>
    <x v="914"/>
    <d v="2012-02-28T00:00:00"/>
    <s v="First Class"/>
    <s v="BT-11395"/>
    <s v="Bill Tyler"/>
    <x v="1"/>
    <s v="United States"/>
    <x v="376"/>
    <x v="9"/>
    <n v="16602"/>
    <x v="3"/>
    <s v="OFF-AR-10002257"/>
    <x v="1"/>
    <x v="6"/>
    <s v="Eldon Spacemaker Box, Quick-Snap Lid, Clear"/>
    <n v="16.032"/>
    <n v="6"/>
    <n v="0.2"/>
    <n v="2.2043999999999979"/>
    <n v="0.13749999999999987"/>
  </r>
  <r>
    <n v="3794"/>
    <s v="CA-2012-163762"/>
    <x v="1"/>
    <x v="154"/>
    <d v="2012-12-01T00:00:00"/>
    <s v="Standard Class"/>
    <s v="JE-15475"/>
    <s v="Jeremy Ellison"/>
    <x v="0"/>
    <s v="United States"/>
    <x v="20"/>
    <x v="15"/>
    <n v="10024"/>
    <x v="3"/>
    <s v="OFF-AR-10001915"/>
    <x v="1"/>
    <x v="6"/>
    <s v="Peel-Off China Markers"/>
    <n v="29.79"/>
    <n v="3"/>
    <n v="0"/>
    <n v="12.511800000000001"/>
    <n v="0.42000000000000004"/>
  </r>
  <r>
    <n v="3795"/>
    <s v="US-2011-117163"/>
    <x v="2"/>
    <x v="915"/>
    <d v="2011-02-03T00:00:00"/>
    <s v="Standard Class"/>
    <s v="EJ-13720"/>
    <s v="Ed Jacobs"/>
    <x v="0"/>
    <s v="United States"/>
    <x v="70"/>
    <x v="1"/>
    <n v="92037"/>
    <x v="1"/>
    <s v="OFF-ST-10003692"/>
    <x v="1"/>
    <x v="4"/>
    <s v="Recycled Steel Personal File for Hanging File Folders"/>
    <n v="57.23"/>
    <n v="1"/>
    <n v="0"/>
    <n v="14.307499999999997"/>
    <n v="0.24999999999999997"/>
  </r>
  <r>
    <n v="3796"/>
    <s v="US-2011-117163"/>
    <x v="2"/>
    <x v="915"/>
    <d v="2011-02-03T00:00:00"/>
    <s v="Standard Class"/>
    <s v="EJ-13720"/>
    <s v="Ed Jacobs"/>
    <x v="0"/>
    <s v="United States"/>
    <x v="70"/>
    <x v="1"/>
    <n v="92037"/>
    <x v="1"/>
    <s v="FUR-TA-10003469"/>
    <x v="0"/>
    <x v="3"/>
    <s v="Balt Split Level Computer Training Table"/>
    <n v="333"/>
    <n v="3"/>
    <n v="0.2"/>
    <n v="-16.649999999999991"/>
    <n v="-4.9999999999999975E-2"/>
  </r>
  <r>
    <n v="3797"/>
    <s v="US-2011-117163"/>
    <x v="2"/>
    <x v="915"/>
    <d v="2011-02-03T00:00:00"/>
    <s v="Standard Class"/>
    <s v="EJ-13720"/>
    <s v="Ed Jacobs"/>
    <x v="0"/>
    <s v="United States"/>
    <x v="70"/>
    <x v="1"/>
    <n v="92037"/>
    <x v="1"/>
    <s v="OFF-AR-10003179"/>
    <x v="1"/>
    <x v="6"/>
    <s v="Dixon Ticonderoga Core-Lock Colored Pencils"/>
    <n v="36.44"/>
    <n v="4"/>
    <n v="0"/>
    <n v="12.025199999999998"/>
    <n v="0.32999999999999996"/>
  </r>
  <r>
    <n v="3798"/>
    <s v="CA-2014-121314"/>
    <x v="3"/>
    <x v="397"/>
    <d v="2014-09-27T00:00:00"/>
    <s v="First Class"/>
    <s v="BE-11410"/>
    <s v="Bobby Elias"/>
    <x v="0"/>
    <s v="United States"/>
    <x v="100"/>
    <x v="2"/>
    <n v="33178"/>
    <x v="0"/>
    <s v="OFF-PA-10003395"/>
    <x v="1"/>
    <x v="10"/>
    <s v="Xerox 1941"/>
    <n v="251.64"/>
    <n v="3"/>
    <n v="0.2"/>
    <n v="88.073999999999984"/>
    <n v="0.35"/>
  </r>
  <r>
    <n v="3799"/>
    <s v="CA-2014-147760"/>
    <x v="3"/>
    <x v="259"/>
    <d v="2014-11-06T00:00:00"/>
    <s v="First Class"/>
    <s v="KL-16555"/>
    <s v="Kelly Lampkin"/>
    <x v="1"/>
    <s v="United States"/>
    <x v="247"/>
    <x v="3"/>
    <n v="27405"/>
    <x v="0"/>
    <s v="FUR-TA-10004575"/>
    <x v="0"/>
    <x v="3"/>
    <s v="Hon 5100 Series Wood Tables"/>
    <n v="523.76400000000001"/>
    <n v="3"/>
    <n v="0.4"/>
    <n v="-192.04680000000008"/>
    <n v="-0.36666666666666681"/>
  </r>
  <r>
    <n v="3800"/>
    <s v="CA-2014-147760"/>
    <x v="3"/>
    <x v="259"/>
    <d v="2014-11-06T00:00:00"/>
    <s v="First Class"/>
    <s v="KL-16555"/>
    <s v="Kelly Lampkin"/>
    <x v="1"/>
    <s v="United States"/>
    <x v="247"/>
    <x v="3"/>
    <n v="27405"/>
    <x v="0"/>
    <s v="TEC-PH-10002483"/>
    <x v="2"/>
    <x v="7"/>
    <s v="Motorola Moto X"/>
    <n v="1359.96"/>
    <n v="5"/>
    <n v="0.2"/>
    <n v="118.99650000000003"/>
    <n v="8.7500000000000022E-2"/>
  </r>
  <r>
    <n v="3801"/>
    <s v="CA-2013-156503"/>
    <x v="0"/>
    <x v="500"/>
    <d v="2013-10-21T00:00:00"/>
    <s v="Standard Class"/>
    <s v="NC-18415"/>
    <s v="Nathan Cano"/>
    <x v="0"/>
    <s v="United States"/>
    <x v="108"/>
    <x v="3"/>
    <n v="28540"/>
    <x v="0"/>
    <s v="FUR-CH-10003606"/>
    <x v="0"/>
    <x v="1"/>
    <s v="SAFCO Folding Chair Trolley"/>
    <n v="102.59200000000001"/>
    <n v="1"/>
    <n v="0.2"/>
    <n v="10.2592"/>
    <n v="9.9999999999999992E-2"/>
  </r>
  <r>
    <n v="3802"/>
    <s v="CA-2013-156503"/>
    <x v="0"/>
    <x v="500"/>
    <d v="2013-10-21T00:00:00"/>
    <s v="Standard Class"/>
    <s v="NC-18415"/>
    <s v="Nathan Cano"/>
    <x v="0"/>
    <s v="United States"/>
    <x v="108"/>
    <x v="3"/>
    <n v="28540"/>
    <x v="0"/>
    <s v="TEC-AC-10002473"/>
    <x v="2"/>
    <x v="11"/>
    <s v="Maxell 4.7GB DVD-R"/>
    <n v="22.704000000000001"/>
    <n v="1"/>
    <n v="0.2"/>
    <n v="5.9597999999999995"/>
    <n v="0.26249999999999996"/>
  </r>
  <r>
    <n v="3803"/>
    <s v="CA-2013-156503"/>
    <x v="0"/>
    <x v="500"/>
    <d v="2013-10-21T00:00:00"/>
    <s v="Standard Class"/>
    <s v="NC-18415"/>
    <s v="Nathan Cano"/>
    <x v="0"/>
    <s v="United States"/>
    <x v="108"/>
    <x v="3"/>
    <n v="28540"/>
    <x v="0"/>
    <s v="OFF-PA-10002319"/>
    <x v="1"/>
    <x v="10"/>
    <s v="Xerox 1944"/>
    <n v="93.024000000000001"/>
    <n v="3"/>
    <n v="0.2"/>
    <n v="33.721199999999996"/>
    <n v="0.36249999999999993"/>
  </r>
  <r>
    <n v="3804"/>
    <s v="CA-2013-156503"/>
    <x v="0"/>
    <x v="500"/>
    <d v="2013-10-21T00:00:00"/>
    <s v="Standard Class"/>
    <s v="NC-18415"/>
    <s v="Nathan Cano"/>
    <x v="0"/>
    <s v="United States"/>
    <x v="108"/>
    <x v="3"/>
    <n v="28540"/>
    <x v="0"/>
    <s v="OFF-SU-10000946"/>
    <x v="1"/>
    <x v="14"/>
    <s v="Staples"/>
    <n v="12.768000000000001"/>
    <n v="2"/>
    <n v="0.2"/>
    <n v="1.436399999999999"/>
    <n v="0.11249999999999992"/>
  </r>
  <r>
    <n v="3805"/>
    <s v="CA-2013-156503"/>
    <x v="0"/>
    <x v="500"/>
    <d v="2013-10-21T00:00:00"/>
    <s v="Standard Class"/>
    <s v="NC-18415"/>
    <s v="Nathan Cano"/>
    <x v="0"/>
    <s v="United States"/>
    <x v="108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n v="0.37499999999999994"/>
  </r>
  <r>
    <n v="3806"/>
    <s v="CA-2013-156503"/>
    <x v="0"/>
    <x v="500"/>
    <d v="2013-10-21T00:00:00"/>
    <s v="Standard Class"/>
    <s v="NC-18415"/>
    <s v="Nathan Cano"/>
    <x v="0"/>
    <s v="United States"/>
    <x v="108"/>
    <x v="3"/>
    <n v="28540"/>
    <x v="0"/>
    <s v="OFF-PA-10002377"/>
    <x v="1"/>
    <x v="10"/>
    <s v="Xerox 1916"/>
    <n v="39.152000000000001"/>
    <n v="1"/>
    <n v="0.2"/>
    <n v="14.681999999999999"/>
    <n v="0.37499999999999994"/>
  </r>
  <r>
    <n v="3807"/>
    <s v="CA-2012-113628"/>
    <x v="1"/>
    <x v="768"/>
    <d v="2012-11-19T00:00:00"/>
    <s v="Standard Class"/>
    <s v="AH-10690"/>
    <s v="Anna Häberlin"/>
    <x v="1"/>
    <s v="United States"/>
    <x v="369"/>
    <x v="2"/>
    <n v="33317"/>
    <x v="0"/>
    <s v="OFF-AR-10001246"/>
    <x v="1"/>
    <x v="6"/>
    <s v="Newell 317"/>
    <n v="11.76"/>
    <n v="5"/>
    <n v="0.2"/>
    <n v="1.3229999999999991"/>
    <n v="0.11249999999999992"/>
  </r>
  <r>
    <n v="3808"/>
    <s v="CA-2012-113628"/>
    <x v="1"/>
    <x v="768"/>
    <d v="2012-11-19T00:00:00"/>
    <s v="Standard Class"/>
    <s v="AH-10690"/>
    <s v="Anna Häberlin"/>
    <x v="1"/>
    <s v="United States"/>
    <x v="369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n v="-0.76666666666666661"/>
  </r>
  <r>
    <n v="3809"/>
    <s v="CA-2012-113628"/>
    <x v="1"/>
    <x v="768"/>
    <d v="2012-11-19T00:00:00"/>
    <s v="Standard Class"/>
    <s v="AH-10690"/>
    <s v="Anna Häberlin"/>
    <x v="1"/>
    <s v="United States"/>
    <x v="369"/>
    <x v="2"/>
    <n v="33317"/>
    <x v="0"/>
    <s v="OFF-BI-10002799"/>
    <x v="1"/>
    <x v="8"/>
    <s v="SlimView Poly Binder, 3/8&quot;"/>
    <n v="4.6619999999999999"/>
    <n v="3"/>
    <n v="0.7"/>
    <n v="-3.7295999999999996"/>
    <n v="-0.79999999999999993"/>
  </r>
  <r>
    <n v="3810"/>
    <s v="CA-2012-113628"/>
    <x v="1"/>
    <x v="768"/>
    <d v="2012-11-19T00:00:00"/>
    <s v="Standard Class"/>
    <s v="AH-10690"/>
    <s v="Anna Häberlin"/>
    <x v="1"/>
    <s v="United States"/>
    <x v="369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n v="-0.13750000000000009"/>
  </r>
  <r>
    <n v="3811"/>
    <s v="CA-2012-113628"/>
    <x v="1"/>
    <x v="768"/>
    <d v="2012-11-19T00:00:00"/>
    <s v="Standard Class"/>
    <s v="AH-10690"/>
    <s v="Anna Häberlin"/>
    <x v="1"/>
    <s v="United States"/>
    <x v="369"/>
    <x v="2"/>
    <n v="33317"/>
    <x v="0"/>
    <s v="TEC-PH-10000441"/>
    <x v="2"/>
    <x v="7"/>
    <s v="VTech DS6151"/>
    <n v="100.792"/>
    <n v="1"/>
    <n v="0.2"/>
    <n v="10.079200000000007"/>
    <n v="0.10000000000000007"/>
  </r>
  <r>
    <n v="3812"/>
    <s v="CA-2012-113628"/>
    <x v="1"/>
    <x v="768"/>
    <d v="2012-11-19T00:00:00"/>
    <s v="Standard Class"/>
    <s v="AH-10690"/>
    <s v="Anna Häberlin"/>
    <x v="1"/>
    <s v="United States"/>
    <x v="369"/>
    <x v="2"/>
    <n v="33317"/>
    <x v="0"/>
    <s v="FUR-CH-10004477"/>
    <x v="0"/>
    <x v="1"/>
    <s v="Global Push Button Manager's Chair, Indigo"/>
    <n v="146.13600000000002"/>
    <n v="3"/>
    <n v="0.2"/>
    <n v="16.440299999999986"/>
    <n v="0.11249999999999989"/>
  </r>
  <r>
    <n v="3813"/>
    <s v="CA-2014-147753"/>
    <x v="3"/>
    <x v="916"/>
    <d v="2014-03-06T00:00:00"/>
    <s v="Same Day"/>
    <s v="PK-19075"/>
    <s v="Pete Kriz"/>
    <x v="0"/>
    <s v="United States"/>
    <x v="158"/>
    <x v="6"/>
    <n v="53209"/>
    <x v="2"/>
    <s v="OFF-LA-10003537"/>
    <x v="1"/>
    <x v="2"/>
    <s v="Avery 515"/>
    <n v="25.06"/>
    <n v="2"/>
    <n v="0"/>
    <n v="11.778199999999998"/>
    <n v="0.47"/>
  </r>
  <r>
    <n v="3814"/>
    <s v="CA-2012-103961"/>
    <x v="1"/>
    <x v="599"/>
    <d v="2012-11-09T00:00:00"/>
    <s v="Standard Class"/>
    <s v="NG-18430"/>
    <s v="Nathan Gelder"/>
    <x v="0"/>
    <s v="United States"/>
    <x v="94"/>
    <x v="10"/>
    <n v="62301"/>
    <x v="2"/>
    <s v="OFF-LA-10004484"/>
    <x v="1"/>
    <x v="2"/>
    <s v="Avery 476"/>
    <n v="19.824000000000002"/>
    <n v="6"/>
    <n v="0.2"/>
    <n v="6.4427999999999992"/>
    <n v="0.32499999999999996"/>
  </r>
  <r>
    <n v="3815"/>
    <s v="CA-2013-152471"/>
    <x v="0"/>
    <x v="630"/>
    <d v="2013-07-09T00:00:00"/>
    <s v="Same Day"/>
    <s v="ZD-21925"/>
    <s v="Zuschuss Donatelli"/>
    <x v="0"/>
    <s v="United States"/>
    <x v="108"/>
    <x v="2"/>
    <n v="32216"/>
    <x v="0"/>
    <s v="TEC-PH-10002824"/>
    <x v="2"/>
    <x v="7"/>
    <s v="Jabra SPEAK 410 Multidevice Speakerphone"/>
    <n v="823.96000000000015"/>
    <n v="5"/>
    <n v="0.2"/>
    <n v="51.497499999999974"/>
    <n v="6.2499999999999958E-2"/>
  </r>
  <r>
    <n v="3816"/>
    <s v="CA-2013-152471"/>
    <x v="0"/>
    <x v="630"/>
    <d v="2013-07-09T00:00:00"/>
    <s v="Same Day"/>
    <s v="ZD-21925"/>
    <s v="Zuschuss Donatelli"/>
    <x v="0"/>
    <s v="United States"/>
    <x v="108"/>
    <x v="2"/>
    <n v="32216"/>
    <x v="0"/>
    <s v="OFF-PA-10004965"/>
    <x v="1"/>
    <x v="10"/>
    <s v="Xerox 1921"/>
    <n v="15.984000000000002"/>
    <n v="2"/>
    <n v="0.2"/>
    <n v="4.9949999999999992"/>
    <n v="0.31249999999999989"/>
  </r>
  <r>
    <n v="3817"/>
    <s v="CA-2012-102582"/>
    <x v="1"/>
    <x v="426"/>
    <d v="2012-09-19T00:00:00"/>
    <s v="Standard Class"/>
    <s v="NW-18400"/>
    <s v="Natalie Webber"/>
    <x v="0"/>
    <s v="United States"/>
    <x v="216"/>
    <x v="19"/>
    <n v="36608"/>
    <x v="0"/>
    <s v="FUR-TA-10003569"/>
    <x v="0"/>
    <x v="3"/>
    <s v="Bretford CR8500 Series Meeting Room Furniture"/>
    <n v="801.96"/>
    <n v="2"/>
    <n v="0"/>
    <n v="200.49"/>
    <n v="0.25"/>
  </r>
  <r>
    <n v="3818"/>
    <s v="CA-2012-102582"/>
    <x v="1"/>
    <x v="426"/>
    <d v="2012-09-19T00:00:00"/>
    <s v="Standard Class"/>
    <s v="NW-18400"/>
    <s v="Natalie Webber"/>
    <x v="0"/>
    <s v="United States"/>
    <x v="216"/>
    <x v="19"/>
    <n v="36608"/>
    <x v="0"/>
    <s v="TEC-PH-10003187"/>
    <x v="2"/>
    <x v="7"/>
    <s v="Anker Astro Mini 3000mAh Ultra-Compact Portable Charger"/>
    <n v="59.97"/>
    <n v="3"/>
    <n v="0"/>
    <n v="0"/>
    <n v="0"/>
  </r>
  <r>
    <n v="3819"/>
    <s v="CA-2012-102582"/>
    <x v="1"/>
    <x v="426"/>
    <d v="2012-09-19T00:00:00"/>
    <s v="Standard Class"/>
    <s v="NW-18400"/>
    <s v="Natalie Webber"/>
    <x v="0"/>
    <s v="United States"/>
    <x v="216"/>
    <x v="19"/>
    <n v="36608"/>
    <x v="0"/>
    <s v="FUR-CH-10004853"/>
    <x v="0"/>
    <x v="1"/>
    <s v="Global Manager's Adjustable Task Chair, Storm"/>
    <n v="1056.8599999999999"/>
    <n v="7"/>
    <n v="0"/>
    <n v="306.48939999999988"/>
    <n v="0.28999999999999992"/>
  </r>
  <r>
    <n v="3820"/>
    <s v="CA-2014-141873"/>
    <x v="3"/>
    <x v="449"/>
    <d v="2014-10-15T00:00:00"/>
    <s v="Standard Class"/>
    <s v="HG-14845"/>
    <s v="Harry Greene"/>
    <x v="0"/>
    <s v="United States"/>
    <x v="20"/>
    <x v="15"/>
    <n v="10024"/>
    <x v="3"/>
    <s v="OFF-BI-10001031"/>
    <x v="1"/>
    <x v="8"/>
    <s v="Pressboard Data Binders by Wilson Jones"/>
    <n v="12.816000000000001"/>
    <n v="3"/>
    <n v="0.2"/>
    <n v="4.3253999999999984"/>
    <n v="0.33749999999999986"/>
  </r>
  <r>
    <n v="3821"/>
    <s v="CA-2014-141873"/>
    <x v="3"/>
    <x v="449"/>
    <d v="2014-10-15T00:00:00"/>
    <s v="Standard Class"/>
    <s v="HG-14845"/>
    <s v="Harry Greene"/>
    <x v="0"/>
    <s v="United States"/>
    <x v="20"/>
    <x v="15"/>
    <n v="10024"/>
    <x v="3"/>
    <s v="FUR-BO-10003034"/>
    <x v="0"/>
    <x v="0"/>
    <s v="O'Sullivan Elevations Bookcase, Cherry Finish"/>
    <n v="314.35199999999998"/>
    <n v="3"/>
    <n v="0.2"/>
    <n v="-15.71759999999999"/>
    <n v="-4.9999999999999975E-2"/>
  </r>
  <r>
    <n v="3822"/>
    <s v="CA-2014-141873"/>
    <x v="3"/>
    <x v="449"/>
    <d v="2014-10-15T00:00:00"/>
    <s v="Standard Class"/>
    <s v="HG-14845"/>
    <s v="Harry Greene"/>
    <x v="0"/>
    <s v="United States"/>
    <x v="20"/>
    <x v="15"/>
    <n v="10024"/>
    <x v="3"/>
    <s v="OFF-PA-10000069"/>
    <x v="1"/>
    <x v="10"/>
    <s v="TOPS 4 x 6 Fluorescent Color Memo Sheets, 500 Sheets per Pack"/>
    <n v="18.98"/>
    <n v="2"/>
    <n v="0"/>
    <n v="8.9206000000000003"/>
    <n v="0.47000000000000003"/>
  </r>
  <r>
    <n v="3823"/>
    <s v="CA-2014-141873"/>
    <x v="3"/>
    <x v="449"/>
    <d v="2014-10-15T00:00:00"/>
    <s v="Standard Class"/>
    <s v="HG-14845"/>
    <s v="Harry Greene"/>
    <x v="0"/>
    <s v="United States"/>
    <x v="20"/>
    <x v="15"/>
    <n v="10024"/>
    <x v="3"/>
    <s v="OFF-BI-10003655"/>
    <x v="1"/>
    <x v="8"/>
    <s v="Durable Pressboard Binders"/>
    <n v="18.240000000000002"/>
    <n v="6"/>
    <n v="0.2"/>
    <n v="6.1560000000000006"/>
    <n v="0.33750000000000002"/>
  </r>
  <r>
    <n v="3824"/>
    <s v="CA-2012-140984"/>
    <x v="1"/>
    <x v="471"/>
    <d v="2012-09-18T00:00:00"/>
    <s v="Standard Class"/>
    <s v="CC-12685"/>
    <s v="Craig Carroll"/>
    <x v="0"/>
    <s v="United States"/>
    <x v="20"/>
    <x v="15"/>
    <n v="10011"/>
    <x v="3"/>
    <s v="OFF-ST-10000585"/>
    <x v="1"/>
    <x v="4"/>
    <s v="Economy Rollaway Files"/>
    <n v="991.19999999999993"/>
    <n v="6"/>
    <n v="0"/>
    <n v="257.71199999999999"/>
    <n v="0.26"/>
  </r>
  <r>
    <n v="3825"/>
    <s v="CA-2012-140984"/>
    <x v="1"/>
    <x v="471"/>
    <d v="2012-09-18T00:00:00"/>
    <s v="Standard Class"/>
    <s v="CC-12685"/>
    <s v="Craig Carroll"/>
    <x v="0"/>
    <s v="United States"/>
    <x v="20"/>
    <x v="15"/>
    <n v="10011"/>
    <x v="3"/>
    <s v="TEC-CO-10001571"/>
    <x v="2"/>
    <x v="16"/>
    <s v="Sharp 1540cs Digital Laser Copier"/>
    <n v="879.98400000000004"/>
    <n v="2"/>
    <n v="0.2"/>
    <n v="329.99400000000003"/>
    <n v="0.375"/>
  </r>
  <r>
    <n v="3826"/>
    <s v="CA-2012-140984"/>
    <x v="1"/>
    <x v="471"/>
    <d v="2012-09-18T00:00:00"/>
    <s v="Standard Class"/>
    <s v="CC-12685"/>
    <s v="Craig Carroll"/>
    <x v="0"/>
    <s v="United States"/>
    <x v="20"/>
    <x v="15"/>
    <n v="10011"/>
    <x v="3"/>
    <s v="OFF-BI-10002012"/>
    <x v="1"/>
    <x v="8"/>
    <s v="Wilson Jones Easy Flow II Sheet Lifters"/>
    <n v="12.96"/>
    <n v="9"/>
    <n v="0.2"/>
    <n v="4.5359999999999996"/>
    <n v="0.34999999999999992"/>
  </r>
  <r>
    <n v="3827"/>
    <s v="CA-2011-132801"/>
    <x v="2"/>
    <x v="273"/>
    <d v="2011-10-12T00:00:00"/>
    <s v="Standard Class"/>
    <s v="JG-15805"/>
    <s v="John Grady"/>
    <x v="1"/>
    <s v="United States"/>
    <x v="61"/>
    <x v="5"/>
    <n v="75217"/>
    <x v="2"/>
    <s v="OFF-ST-10001228"/>
    <x v="1"/>
    <x v="4"/>
    <s v="Fellowes Personal Hanging Folder Files, Navy"/>
    <n v="107.44"/>
    <n v="10"/>
    <n v="0.2"/>
    <n v="10.744000000000007"/>
    <n v="0.10000000000000006"/>
  </r>
  <r>
    <n v="3828"/>
    <s v="CA-2014-141733"/>
    <x v="3"/>
    <x v="917"/>
    <d v="2014-05-12T00:00:00"/>
    <s v="Standard Class"/>
    <s v="RW-19540"/>
    <s v="Rick Wilson"/>
    <x v="1"/>
    <s v="United States"/>
    <x v="66"/>
    <x v="12"/>
    <n v="48234"/>
    <x v="2"/>
    <s v="FUR-CH-10004086"/>
    <x v="0"/>
    <x v="1"/>
    <s v="Hon 4070 Series Pagoda Armless Upholstered Stacking Chairs"/>
    <n v="1458.65"/>
    <n v="5"/>
    <n v="0"/>
    <n v="423.00849999999997"/>
    <n v="0.28999999999999998"/>
  </r>
  <r>
    <n v="3829"/>
    <s v="CA-2014-141733"/>
    <x v="3"/>
    <x v="917"/>
    <d v="2014-05-12T00:00:00"/>
    <s v="Standard Class"/>
    <s v="RW-19540"/>
    <s v="Rick Wilson"/>
    <x v="1"/>
    <s v="United States"/>
    <x v="66"/>
    <x v="12"/>
    <n v="48234"/>
    <x v="2"/>
    <s v="FUR-CH-10002017"/>
    <x v="0"/>
    <x v="1"/>
    <s v="SAFCO Optional Arm Kit for Workspace Cribbage Stacking Chair"/>
    <n v="26.64"/>
    <n v="1"/>
    <n v="0"/>
    <n v="7.4591999999999992"/>
    <n v="0.27999999999999997"/>
  </r>
  <r>
    <n v="3830"/>
    <s v="CA-2014-141733"/>
    <x v="3"/>
    <x v="917"/>
    <d v="2014-05-12T00:00:00"/>
    <s v="Standard Class"/>
    <s v="RW-19540"/>
    <s v="Rick Wilson"/>
    <x v="1"/>
    <s v="United States"/>
    <x v="66"/>
    <x v="12"/>
    <n v="48234"/>
    <x v="2"/>
    <s v="FUR-CH-10000595"/>
    <x v="0"/>
    <x v="1"/>
    <s v="Safco Contoured Stacking Chairs"/>
    <n v="476.8"/>
    <n v="2"/>
    <n v="0"/>
    <n v="119.19999999999999"/>
    <n v="0.24999999999999997"/>
  </r>
  <r>
    <n v="3831"/>
    <s v="CA-2014-141733"/>
    <x v="3"/>
    <x v="917"/>
    <d v="2014-05-12T00:00:00"/>
    <s v="Standard Class"/>
    <s v="RW-19540"/>
    <s v="Rick Wilson"/>
    <x v="1"/>
    <s v="United States"/>
    <x v="66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n v="0.21111111111111094"/>
  </r>
  <r>
    <n v="3832"/>
    <s v="US-2012-111927"/>
    <x v="1"/>
    <x v="717"/>
    <d v="2012-11-19T00:00:00"/>
    <s v="Standard Class"/>
    <s v="LS-17230"/>
    <s v="Lycoris Saunders"/>
    <x v="0"/>
    <s v="United States"/>
    <x v="18"/>
    <x v="13"/>
    <n v="19901"/>
    <x v="3"/>
    <s v="FUR-FU-10004017"/>
    <x v="0"/>
    <x v="5"/>
    <s v="Executive Impressions 13&quot; Chairman Wall Clock"/>
    <n v="76.14"/>
    <n v="3"/>
    <n v="0"/>
    <n v="26.648999999999997"/>
    <n v="0.35"/>
  </r>
  <r>
    <n v="3833"/>
    <s v="US-2012-111927"/>
    <x v="1"/>
    <x v="717"/>
    <d v="2012-11-19T00:00:00"/>
    <s v="Standard Class"/>
    <s v="LS-17230"/>
    <s v="Lycoris Saunders"/>
    <x v="0"/>
    <s v="United States"/>
    <x v="18"/>
    <x v="13"/>
    <n v="19901"/>
    <x v="3"/>
    <s v="OFF-BI-10002571"/>
    <x v="1"/>
    <x v="8"/>
    <s v="Avery Framed View Binder, EZD Ring (Locking), Navy, 1 1/2&quot;"/>
    <n v="19.96"/>
    <n v="2"/>
    <n v="0"/>
    <n v="9.3811999999999998"/>
    <n v="0.47"/>
  </r>
  <r>
    <n v="3834"/>
    <s v="CA-2011-105984"/>
    <x v="2"/>
    <x v="156"/>
    <d v="2011-11-24T00:00:00"/>
    <s v="Same Day"/>
    <s v="MY-18295"/>
    <s v="Muhammed Yedwab"/>
    <x v="1"/>
    <s v="United States"/>
    <x v="38"/>
    <x v="24"/>
    <n v="43229"/>
    <x v="3"/>
    <s v="TEC-PH-10000560"/>
    <x v="2"/>
    <x v="7"/>
    <s v="Samsung Galaxy S III - 16GB - pebble blue (T-Mobile)"/>
    <n v="1049.97"/>
    <n v="5"/>
    <n v="0.4"/>
    <n v="-209.99399999999991"/>
    <n v="-0.1999999999999999"/>
  </r>
  <r>
    <n v="3835"/>
    <s v="CA-2011-105984"/>
    <x v="2"/>
    <x v="156"/>
    <d v="2011-11-24T00:00:00"/>
    <s v="Same Day"/>
    <s v="MY-18295"/>
    <s v="Muhammed Yedwab"/>
    <x v="1"/>
    <s v="United States"/>
    <x v="38"/>
    <x v="24"/>
    <n v="43229"/>
    <x v="3"/>
    <s v="FUR-CH-10000847"/>
    <x v="0"/>
    <x v="1"/>
    <s v="Global Executive Mid-Back Manager's Chair"/>
    <n v="611.05799999999999"/>
    <n v="3"/>
    <n v="0.3"/>
    <n v="-34.917600000000022"/>
    <n v="-5.7142857142857176E-2"/>
  </r>
  <r>
    <n v="3836"/>
    <s v="CA-2011-100363"/>
    <x v="2"/>
    <x v="918"/>
    <d v="2011-04-15T00:00:00"/>
    <s v="Standard Class"/>
    <s v="JM-15655"/>
    <s v="Jim Mitchum"/>
    <x v="1"/>
    <s v="United States"/>
    <x v="220"/>
    <x v="16"/>
    <n v="85301"/>
    <x v="1"/>
    <s v="OFF-FA-10000611"/>
    <x v="1"/>
    <x v="13"/>
    <s v="Binder Clips by OIC"/>
    <n v="2.3679999999999999"/>
    <n v="2"/>
    <n v="0.2"/>
    <n v="0.82879999999999987"/>
    <n v="0.35"/>
  </r>
  <r>
    <n v="3837"/>
    <s v="CA-2011-100363"/>
    <x v="2"/>
    <x v="918"/>
    <d v="2011-04-15T00:00:00"/>
    <s v="Standard Class"/>
    <s v="JM-15655"/>
    <s v="Jim Mitchum"/>
    <x v="1"/>
    <s v="United States"/>
    <x v="220"/>
    <x v="16"/>
    <n v="85301"/>
    <x v="1"/>
    <s v="OFF-PA-10004733"/>
    <x v="1"/>
    <x v="10"/>
    <s v="Things To Do Today Spiral Book"/>
    <n v="19.008000000000003"/>
    <n v="3"/>
    <n v="0.2"/>
    <n v="6.8903999999999979"/>
    <n v="0.36249999999999982"/>
  </r>
  <r>
    <n v="3838"/>
    <s v="CA-2011-126760"/>
    <x v="2"/>
    <x v="711"/>
    <d v="2011-08-02T00:00:00"/>
    <s v="Standard Class"/>
    <s v="KM-16720"/>
    <s v="Kunst Miller"/>
    <x v="0"/>
    <s v="United States"/>
    <x v="226"/>
    <x v="33"/>
    <n v="89031"/>
    <x v="1"/>
    <s v="TEC-PH-10001363"/>
    <x v="2"/>
    <x v="7"/>
    <s v="Apple iPhone 5S"/>
    <n v="911.98400000000004"/>
    <n v="2"/>
    <n v="0.2"/>
    <n v="113.99799999999991"/>
    <n v="0.12499999999999989"/>
  </r>
  <r>
    <n v="3839"/>
    <s v="CA-2011-126760"/>
    <x v="2"/>
    <x v="711"/>
    <d v="2011-08-02T00:00:00"/>
    <s v="Standard Class"/>
    <s v="KM-16720"/>
    <s v="Kunst Miller"/>
    <x v="0"/>
    <s v="United States"/>
    <x v="226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n v="-0.16250000000000014"/>
  </r>
  <r>
    <n v="3840"/>
    <s v="CA-2011-126760"/>
    <x v="2"/>
    <x v="711"/>
    <d v="2011-08-02T00:00:00"/>
    <s v="Standard Class"/>
    <s v="KM-16720"/>
    <s v="Kunst Miller"/>
    <x v="0"/>
    <s v="United States"/>
    <x v="226"/>
    <x v="33"/>
    <n v="89031"/>
    <x v="1"/>
    <s v="FUR-FU-10004018"/>
    <x v="0"/>
    <x v="5"/>
    <s v="Tensor Computer Mounted Lamp"/>
    <n v="134.01"/>
    <n v="9"/>
    <n v="0"/>
    <n v="36.182700000000004"/>
    <n v="0.27000000000000007"/>
  </r>
  <r>
    <n v="3841"/>
    <s v="CA-2011-126760"/>
    <x v="2"/>
    <x v="711"/>
    <d v="2011-08-02T00:00:00"/>
    <s v="Standard Class"/>
    <s v="KM-16720"/>
    <s v="Kunst Miller"/>
    <x v="0"/>
    <s v="United States"/>
    <x v="226"/>
    <x v="33"/>
    <n v="89031"/>
    <x v="1"/>
    <s v="TEC-AC-10004814"/>
    <x v="2"/>
    <x v="11"/>
    <s v="Logitech Illuminated Ultrathin Keyboard with Backlighting"/>
    <n v="170.97"/>
    <n v="3"/>
    <n v="0"/>
    <n v="70.097700000000003"/>
    <n v="0.41000000000000003"/>
  </r>
  <r>
    <n v="3842"/>
    <s v="US-2011-109162"/>
    <x v="2"/>
    <x v="785"/>
    <d v="2011-06-12T00:00:00"/>
    <s v="Standard Class"/>
    <s v="KE-16420"/>
    <s v="Katrina Edelman"/>
    <x v="1"/>
    <s v="United States"/>
    <x v="39"/>
    <x v="18"/>
    <n v="37620"/>
    <x v="0"/>
    <s v="FUR-CH-10002647"/>
    <x v="0"/>
    <x v="1"/>
    <s v="Situations Contoured Folding Chairs, 4/Set"/>
    <n v="170.35200000000003"/>
    <n v="3"/>
    <n v="0.2"/>
    <n v="10.647000000000006"/>
    <n v="6.2500000000000028E-2"/>
  </r>
  <r>
    <n v="3843"/>
    <s v="CA-2011-101931"/>
    <x v="2"/>
    <x v="919"/>
    <d v="2011-10-31T00:00:00"/>
    <s v="First Class"/>
    <s v="TS-21370"/>
    <s v="Todd Sumrall"/>
    <x v="1"/>
    <s v="United States"/>
    <x v="1"/>
    <x v="1"/>
    <n v="90049"/>
    <x v="1"/>
    <s v="OFF-BI-10004140"/>
    <x v="1"/>
    <x v="8"/>
    <s v="Avery Non-Stick Binders"/>
    <n v="7.1840000000000011"/>
    <n v="2"/>
    <n v="0.2"/>
    <n v="2.2449999999999992"/>
    <n v="0.31249999999999983"/>
  </r>
  <r>
    <n v="3844"/>
    <s v="CA-2011-101931"/>
    <x v="2"/>
    <x v="919"/>
    <d v="2011-10-31T00:00:00"/>
    <s v="First Class"/>
    <s v="TS-21370"/>
    <s v="Todd Sumrall"/>
    <x v="1"/>
    <s v="United States"/>
    <x v="1"/>
    <x v="1"/>
    <n v="90049"/>
    <x v="1"/>
    <s v="OFF-SU-10002301"/>
    <x v="1"/>
    <x v="14"/>
    <s v="Serrated Blade or Curved Handle Hand Letter Openers"/>
    <n v="6.28"/>
    <n v="2"/>
    <n v="0"/>
    <n v="6.2800000000000189E-2"/>
    <n v="1.000000000000003E-2"/>
  </r>
  <r>
    <n v="3845"/>
    <s v="CA-2011-101931"/>
    <x v="2"/>
    <x v="919"/>
    <d v="2011-10-31T00:00:00"/>
    <s v="First Class"/>
    <s v="TS-21370"/>
    <s v="Todd Sumrall"/>
    <x v="1"/>
    <s v="United States"/>
    <x v="1"/>
    <x v="1"/>
    <n v="90049"/>
    <x v="1"/>
    <s v="OFF-SU-10000646"/>
    <x v="1"/>
    <x v="14"/>
    <s v="Premier Automatic Letter Opener"/>
    <n v="480.74"/>
    <n v="2"/>
    <n v="0"/>
    <n v="14.422200000000032"/>
    <n v="3.0000000000000065E-2"/>
  </r>
  <r>
    <n v="3846"/>
    <s v="CA-2011-101931"/>
    <x v="2"/>
    <x v="919"/>
    <d v="2011-10-31T00:00:00"/>
    <s v="First Class"/>
    <s v="TS-21370"/>
    <s v="Todd Sumrall"/>
    <x v="1"/>
    <s v="United States"/>
    <x v="1"/>
    <x v="1"/>
    <n v="90049"/>
    <x v="1"/>
    <s v="FUR-BO-10001337"/>
    <x v="0"/>
    <x v="0"/>
    <s v="O'Sullivan Living Dimensions 2-Shelf Bookcases"/>
    <n v="616.99800000000005"/>
    <n v="6"/>
    <n v="0.15"/>
    <n v="-36.293999999999997"/>
    <n v="-5.8823529411764698E-2"/>
  </r>
  <r>
    <n v="3847"/>
    <s v="CA-2011-101931"/>
    <x v="2"/>
    <x v="919"/>
    <d v="2011-10-31T00:00:00"/>
    <s v="First Class"/>
    <s v="TS-21370"/>
    <s v="Todd Sumrall"/>
    <x v="1"/>
    <s v="United States"/>
    <x v="1"/>
    <x v="1"/>
    <n v="90049"/>
    <x v="1"/>
    <s v="OFF-ST-10003442"/>
    <x v="1"/>
    <x v="4"/>
    <s v="Eldon Portable Mobile Manager"/>
    <n v="141.4"/>
    <n v="5"/>
    <n v="0"/>
    <n v="38.177999999999997"/>
    <n v="0.26999999999999996"/>
  </r>
  <r>
    <n v="3848"/>
    <s v="CA-2014-129000"/>
    <x v="3"/>
    <x v="920"/>
    <d v="2014-11-28T00:00:00"/>
    <s v="Second Class"/>
    <s v="SZ-20035"/>
    <s v="Sam Zeldin"/>
    <x v="2"/>
    <s v="United States"/>
    <x v="105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n v="0"/>
  </r>
  <r>
    <n v="3849"/>
    <s v="CA-2014-161053"/>
    <x v="3"/>
    <x v="585"/>
    <d v="2014-09-24T00:00:00"/>
    <s v="First Class"/>
    <s v="JE-15745"/>
    <s v="Joel Eaton"/>
    <x v="0"/>
    <s v="United States"/>
    <x v="115"/>
    <x v="36"/>
    <n v="72701"/>
    <x v="0"/>
    <s v="OFF-BI-10004318"/>
    <x v="1"/>
    <x v="8"/>
    <s v="Ibico EB-19 Dual Function Manual Binding System"/>
    <n v="691.96"/>
    <n v="4"/>
    <n v="0"/>
    <n v="318.30160000000001"/>
    <n v="0.45999999999999996"/>
  </r>
  <r>
    <n v="3850"/>
    <s v="CA-2014-161053"/>
    <x v="3"/>
    <x v="585"/>
    <d v="2014-09-24T00:00:00"/>
    <s v="First Class"/>
    <s v="JE-15745"/>
    <s v="Joel Eaton"/>
    <x v="0"/>
    <s v="United States"/>
    <x v="115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n v="0.44000000000000006"/>
  </r>
  <r>
    <n v="3851"/>
    <s v="CA-2012-142377"/>
    <x v="1"/>
    <x v="784"/>
    <d v="2012-12-09T00:00:00"/>
    <s v="Standard Class"/>
    <s v="MS-17980"/>
    <s v="Michael Stewart"/>
    <x v="1"/>
    <s v="United States"/>
    <x v="24"/>
    <x v="25"/>
    <n v="65807"/>
    <x v="2"/>
    <s v="OFF-PA-10001970"/>
    <x v="1"/>
    <x v="10"/>
    <s v="Xerox 1881"/>
    <n v="85.96"/>
    <n v="7"/>
    <n v="0"/>
    <n v="40.401199999999996"/>
    <n v="0.47"/>
  </r>
  <r>
    <n v="3852"/>
    <s v="CA-2012-127593"/>
    <x v="1"/>
    <x v="481"/>
    <d v="2012-09-21T00:00:00"/>
    <s v="Same Day"/>
    <s v="DH-13675"/>
    <s v="Duane Huffman"/>
    <x v="2"/>
    <s v="United States"/>
    <x v="94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n v="0.1699999999999999"/>
  </r>
  <r>
    <n v="3853"/>
    <s v="CA-2014-130526"/>
    <x v="3"/>
    <x v="200"/>
    <d v="2014-11-30T00:00:00"/>
    <s v="First Class"/>
    <s v="GT-14755"/>
    <s v="Guy Thornton"/>
    <x v="0"/>
    <s v="United States"/>
    <x v="179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n v="-1.6000000000000012"/>
  </r>
  <r>
    <n v="3854"/>
    <s v="US-2014-131849"/>
    <x v="3"/>
    <x v="921"/>
    <d v="2014-06-11T00:00:00"/>
    <s v="Standard Class"/>
    <s v="GH-14410"/>
    <s v="Gary Hansen"/>
    <x v="2"/>
    <s v="United States"/>
    <x v="8"/>
    <x v="1"/>
    <n v="94122"/>
    <x v="1"/>
    <s v="FUR-FU-10004164"/>
    <x v="0"/>
    <x v="5"/>
    <s v="Eldon 300 Class Desk Accessories, Black"/>
    <n v="4.95"/>
    <n v="1"/>
    <n v="0"/>
    <n v="2.1780000000000004"/>
    <n v="0.44000000000000006"/>
  </r>
  <r>
    <n v="3855"/>
    <s v="US-2014-131849"/>
    <x v="3"/>
    <x v="921"/>
    <d v="2014-06-11T00:00:00"/>
    <s v="Standard Class"/>
    <s v="GH-14410"/>
    <s v="Gary Hansen"/>
    <x v="2"/>
    <s v="United States"/>
    <x v="8"/>
    <x v="1"/>
    <n v="94122"/>
    <x v="1"/>
    <s v="OFF-ST-10002957"/>
    <x v="1"/>
    <x v="4"/>
    <s v="Sterilite Show Offs Storage Containers"/>
    <n v="26.400000000000002"/>
    <n v="5"/>
    <n v="0"/>
    <n v="0"/>
    <n v="0"/>
  </r>
  <r>
    <n v="3856"/>
    <s v="US-2014-105389"/>
    <x v="3"/>
    <x v="436"/>
    <d v="2014-10-29T00:00:00"/>
    <s v="Second Class"/>
    <s v="DM-13015"/>
    <s v="Darrin Martin"/>
    <x v="0"/>
    <s v="United States"/>
    <x v="52"/>
    <x v="5"/>
    <n v="78207"/>
    <x v="2"/>
    <s v="OFF-BI-10004364"/>
    <x v="1"/>
    <x v="8"/>
    <s v="Storex Dura Pro Binders"/>
    <n v="3.5639999999999992"/>
    <n v="3"/>
    <n v="0.8"/>
    <n v="-6.2370000000000019"/>
    <n v="-1.7500000000000009"/>
  </r>
  <r>
    <n v="3857"/>
    <s v="US-2014-105389"/>
    <x v="3"/>
    <x v="436"/>
    <d v="2014-10-29T00:00:00"/>
    <s v="Second Class"/>
    <s v="DM-13015"/>
    <s v="Darrin Martin"/>
    <x v="0"/>
    <s v="United States"/>
    <x v="52"/>
    <x v="5"/>
    <n v="78207"/>
    <x v="2"/>
    <s v="TEC-PH-10002824"/>
    <x v="2"/>
    <x v="7"/>
    <s v="Jabra SPEAK 410 Multidevice Speakerphone"/>
    <n v="823.96000000000015"/>
    <n v="5"/>
    <n v="0.2"/>
    <n v="51.497499999999974"/>
    <n v="6.2499999999999958E-2"/>
  </r>
  <r>
    <n v="3858"/>
    <s v="US-2014-105389"/>
    <x v="3"/>
    <x v="436"/>
    <d v="2014-10-29T00:00:00"/>
    <s v="Second Class"/>
    <s v="DM-13015"/>
    <s v="Darrin Martin"/>
    <x v="0"/>
    <s v="United States"/>
    <x v="52"/>
    <x v="5"/>
    <n v="78207"/>
    <x v="2"/>
    <s v="OFF-AR-10000634"/>
    <x v="1"/>
    <x v="6"/>
    <s v="Newell 320"/>
    <n v="10.272000000000002"/>
    <n v="3"/>
    <n v="0.2"/>
    <n v="0.89880000000000004"/>
    <n v="8.7499999999999981E-2"/>
  </r>
  <r>
    <n v="3859"/>
    <s v="CA-2011-140816"/>
    <x v="2"/>
    <x v="414"/>
    <d v="2011-12-20T00:00:00"/>
    <s v="Same Day"/>
    <s v="TC-21295"/>
    <s v="Toby Carlisle"/>
    <x v="0"/>
    <s v="United States"/>
    <x v="377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n v="0.2"/>
  </r>
  <r>
    <n v="3860"/>
    <s v="CA-2014-154039"/>
    <x v="3"/>
    <x v="922"/>
    <d v="2014-02-23T00:00:00"/>
    <s v="Standard Class"/>
    <s v="JK-16120"/>
    <s v="Julie Kriz"/>
    <x v="2"/>
    <s v="United States"/>
    <x v="22"/>
    <x v="10"/>
    <n v="60653"/>
    <x v="2"/>
    <s v="FUR-TA-10001932"/>
    <x v="0"/>
    <x v="3"/>
    <s v="Chromcraft 48&quot; x 96&quot; Racetrack Double Pedestal Table"/>
    <n v="480.96"/>
    <n v="3"/>
    <n v="0.5"/>
    <n v="-269.33760000000001"/>
    <n v="-0.56000000000000005"/>
  </r>
  <r>
    <n v="3861"/>
    <s v="CA-2014-154039"/>
    <x v="3"/>
    <x v="922"/>
    <d v="2014-02-23T00:00:00"/>
    <s v="Standard Class"/>
    <s v="JK-16120"/>
    <s v="Julie Kriz"/>
    <x v="2"/>
    <s v="United States"/>
    <x v="22"/>
    <x v="10"/>
    <n v="60653"/>
    <x v="2"/>
    <s v="TEC-PH-10002789"/>
    <x v="2"/>
    <x v="7"/>
    <s v="LG Exalt"/>
    <n v="124.79200000000002"/>
    <n v="1"/>
    <n v="0.2"/>
    <n v="10.919299999999996"/>
    <n v="8.7499999999999953E-2"/>
  </r>
  <r>
    <n v="3862"/>
    <s v="CA-2011-135755"/>
    <x v="2"/>
    <x v="523"/>
    <d v="2011-05-10T00:00:00"/>
    <s v="Standard Class"/>
    <s v="NC-18415"/>
    <s v="Nathan Cano"/>
    <x v="0"/>
    <s v="United States"/>
    <x v="181"/>
    <x v="15"/>
    <n v="10701"/>
    <x v="3"/>
    <s v="OFF-BI-10004828"/>
    <x v="1"/>
    <x v="8"/>
    <s v="GBC Poly Designer Binding Covers"/>
    <n v="40.176000000000002"/>
    <n v="3"/>
    <n v="0.2"/>
    <n v="14.563799999999997"/>
    <n v="0.36249999999999993"/>
  </r>
  <r>
    <n v="3863"/>
    <s v="CA-2011-135755"/>
    <x v="2"/>
    <x v="523"/>
    <d v="2011-05-10T00:00:00"/>
    <s v="Standard Class"/>
    <s v="NC-18415"/>
    <s v="Nathan Cano"/>
    <x v="0"/>
    <s v="United States"/>
    <x v="181"/>
    <x v="15"/>
    <n v="10701"/>
    <x v="3"/>
    <s v="OFF-BI-10003981"/>
    <x v="1"/>
    <x v="8"/>
    <s v="Avery Durable Plastic 1&quot; Binders"/>
    <n v="10.896000000000001"/>
    <n v="3"/>
    <n v="0.2"/>
    <n v="3.9497999999999998"/>
    <n v="0.36249999999999993"/>
  </r>
  <r>
    <n v="3864"/>
    <s v="CA-2014-123246"/>
    <x v="3"/>
    <x v="161"/>
    <d v="2014-10-20T00:00:00"/>
    <s v="Second Class"/>
    <s v="AJ-10960"/>
    <s v="Astrea Jones"/>
    <x v="0"/>
    <s v="United States"/>
    <x v="70"/>
    <x v="1"/>
    <n v="92037"/>
    <x v="1"/>
    <s v="OFF-AR-10001770"/>
    <x v="1"/>
    <x v="6"/>
    <s v="Economy #2 Pencils"/>
    <n v="10.64"/>
    <n v="4"/>
    <n v="0"/>
    <n v="2.7664"/>
    <n v="0.26"/>
  </r>
  <r>
    <n v="3865"/>
    <s v="CA-2012-157133"/>
    <x v="1"/>
    <x v="109"/>
    <d v="2012-12-03T00:00:00"/>
    <s v="Standard Class"/>
    <s v="LC-16885"/>
    <s v="Lena Creighton"/>
    <x v="0"/>
    <s v="United States"/>
    <x v="378"/>
    <x v="10"/>
    <n v="61821"/>
    <x v="2"/>
    <s v="FUR-FU-10004904"/>
    <x v="0"/>
    <x v="5"/>
    <s v="Eldon &quot;L&quot; Workstation Diamond Chairmat"/>
    <n v="151.96"/>
    <n v="5"/>
    <n v="0.6"/>
    <n v="-182.35200000000003"/>
    <n v="-1.2000000000000002"/>
  </r>
  <r>
    <n v="3866"/>
    <s v="CA-2011-124709"/>
    <x v="2"/>
    <x v="923"/>
    <d v="2011-07-29T00:00:00"/>
    <s v="Second Class"/>
    <s v="GW-14605"/>
    <s v="Giulietta Weimer"/>
    <x v="0"/>
    <s v="United States"/>
    <x v="8"/>
    <x v="1"/>
    <n v="94122"/>
    <x v="1"/>
    <s v="TEC-AC-10002842"/>
    <x v="2"/>
    <x v="11"/>
    <s v="WD My Passport Ultra 2TB Portable External Hard Drive"/>
    <n v="238"/>
    <n v="2"/>
    <n v="0"/>
    <n v="38.080000000000013"/>
    <n v="0.16000000000000006"/>
  </r>
  <r>
    <n v="3867"/>
    <s v="CA-2014-146360"/>
    <x v="3"/>
    <x v="756"/>
    <d v="2014-04-26T00:00:00"/>
    <s v="Second Class"/>
    <s v="SC-20305"/>
    <s v="Sean Christensen"/>
    <x v="0"/>
    <s v="United States"/>
    <x v="104"/>
    <x v="14"/>
    <n v="46226"/>
    <x v="2"/>
    <s v="TEC-AC-10003590"/>
    <x v="2"/>
    <x v="11"/>
    <s v="TRENDnet 56K USB 2.0 Phone, Internet and Fax Modem"/>
    <n v="155.34"/>
    <n v="6"/>
    <n v="0"/>
    <n v="55.922399999999996"/>
    <n v="0.36"/>
  </r>
  <r>
    <n v="3868"/>
    <s v="CA-2012-132486"/>
    <x v="1"/>
    <x v="924"/>
    <d v="2012-10-27T00:00:00"/>
    <s v="Second Class"/>
    <s v="JF-15355"/>
    <s v="Jay Fein"/>
    <x v="0"/>
    <s v="United States"/>
    <x v="70"/>
    <x v="1"/>
    <n v="92105"/>
    <x v="1"/>
    <s v="TEC-AC-10000710"/>
    <x v="2"/>
    <x v="11"/>
    <s v="Maxell DVD-RAM Discs"/>
    <n v="148.32"/>
    <n v="9"/>
    <n v="0"/>
    <n v="63.777600000000007"/>
    <n v="0.43000000000000005"/>
  </r>
  <r>
    <n v="3869"/>
    <s v="CA-2012-132486"/>
    <x v="1"/>
    <x v="924"/>
    <d v="2012-10-27T00:00:00"/>
    <s v="Second Class"/>
    <s v="JF-15355"/>
    <s v="Jay Fein"/>
    <x v="0"/>
    <s v="United States"/>
    <x v="70"/>
    <x v="1"/>
    <n v="92105"/>
    <x v="1"/>
    <s v="FUR-CH-10004495"/>
    <x v="0"/>
    <x v="1"/>
    <s v="Global Leather and Oak Executive Chair, Black"/>
    <n v="240.78400000000002"/>
    <n v="1"/>
    <n v="0.2"/>
    <n v="27.088199999999965"/>
    <n v="0.11249999999999985"/>
  </r>
  <r>
    <n v="3870"/>
    <s v="CA-2012-132486"/>
    <x v="1"/>
    <x v="924"/>
    <d v="2012-10-27T00:00:00"/>
    <s v="Second Class"/>
    <s v="JF-15355"/>
    <s v="Jay Fein"/>
    <x v="0"/>
    <s v="United States"/>
    <x v="70"/>
    <x v="1"/>
    <n v="92105"/>
    <x v="1"/>
    <s v="FUR-CH-10004540"/>
    <x v="0"/>
    <x v="1"/>
    <s v="Global Chrome Stack Chair"/>
    <n v="191.96800000000002"/>
    <n v="7"/>
    <n v="0.2"/>
    <n v="16.797200000000004"/>
    <n v="8.7500000000000008E-2"/>
  </r>
  <r>
    <n v="3871"/>
    <s v="CA-2012-132486"/>
    <x v="1"/>
    <x v="924"/>
    <d v="2012-10-27T00:00:00"/>
    <s v="Second Class"/>
    <s v="JF-15355"/>
    <s v="Jay Fein"/>
    <x v="0"/>
    <s v="United States"/>
    <x v="70"/>
    <x v="1"/>
    <n v="92105"/>
    <x v="1"/>
    <s v="OFF-PA-10004971"/>
    <x v="1"/>
    <x v="10"/>
    <s v="Xerox 196"/>
    <n v="11.56"/>
    <n v="2"/>
    <n v="0"/>
    <n v="5.6644000000000005"/>
    <n v="0.49000000000000005"/>
  </r>
  <r>
    <n v="3872"/>
    <s v="CA-2012-132486"/>
    <x v="1"/>
    <x v="924"/>
    <d v="2012-10-27T00:00:00"/>
    <s v="Second Class"/>
    <s v="JF-15355"/>
    <s v="Jay Fein"/>
    <x v="0"/>
    <s v="United States"/>
    <x v="70"/>
    <x v="1"/>
    <n v="92105"/>
    <x v="1"/>
    <s v="OFF-EN-10002600"/>
    <x v="1"/>
    <x v="12"/>
    <s v="Redi-Strip #10 Envelopes, 4 1/8 x 9 1/2"/>
    <n v="11.8"/>
    <n v="4"/>
    <n v="0"/>
    <n v="5.6639999999999997"/>
    <n v="0.47999999999999993"/>
  </r>
  <r>
    <n v="3873"/>
    <s v="CA-2012-132486"/>
    <x v="1"/>
    <x v="924"/>
    <d v="2012-10-27T00:00:00"/>
    <s v="Second Class"/>
    <s v="JF-15355"/>
    <s v="Jay Fein"/>
    <x v="0"/>
    <s v="United States"/>
    <x v="70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n v="5.0000000000000037E-2"/>
  </r>
  <r>
    <n v="3874"/>
    <s v="CA-2013-136231"/>
    <x v="0"/>
    <x v="64"/>
    <d v="2013-09-08T00:00:00"/>
    <s v="Second Class"/>
    <s v="DM-13015"/>
    <s v="Darrin Martin"/>
    <x v="0"/>
    <s v="United States"/>
    <x v="271"/>
    <x v="18"/>
    <n v="37604"/>
    <x v="0"/>
    <s v="OFF-EN-10001099"/>
    <x v="1"/>
    <x v="12"/>
    <s v="Staples"/>
    <n v="23.472000000000001"/>
    <n v="3"/>
    <n v="0.2"/>
    <n v="7.6283999999999974"/>
    <n v="0.32499999999999984"/>
  </r>
  <r>
    <n v="3875"/>
    <s v="CA-2013-136231"/>
    <x v="0"/>
    <x v="64"/>
    <d v="2013-09-08T00:00:00"/>
    <s v="Second Class"/>
    <s v="DM-13015"/>
    <s v="Darrin Martin"/>
    <x v="0"/>
    <s v="United States"/>
    <x v="271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n v="-0.73333333333333317"/>
  </r>
  <r>
    <n v="3876"/>
    <s v="CA-2013-136231"/>
    <x v="0"/>
    <x v="64"/>
    <d v="2013-09-08T00:00:00"/>
    <s v="Second Class"/>
    <s v="DM-13015"/>
    <s v="Darrin Martin"/>
    <x v="0"/>
    <s v="United States"/>
    <x v="271"/>
    <x v="18"/>
    <n v="37604"/>
    <x v="0"/>
    <s v="TEC-PH-10002660"/>
    <x v="2"/>
    <x v="7"/>
    <s v="Nortel Networks T7316 E Nt8 B27"/>
    <n v="108.78399999999999"/>
    <n v="2"/>
    <n v="0.2"/>
    <n v="6.7990000000000066"/>
    <n v="6.2500000000000069E-2"/>
  </r>
  <r>
    <n v="3877"/>
    <s v="CA-2013-136231"/>
    <x v="0"/>
    <x v="64"/>
    <d v="2013-09-08T00:00:00"/>
    <s v="Second Class"/>
    <s v="DM-13015"/>
    <s v="Darrin Martin"/>
    <x v="0"/>
    <s v="United States"/>
    <x v="271"/>
    <x v="18"/>
    <n v="37604"/>
    <x v="0"/>
    <s v="OFF-PA-10000327"/>
    <x v="1"/>
    <x v="10"/>
    <s v="Xerox 1971"/>
    <n v="10.272000000000002"/>
    <n v="3"/>
    <n v="0.2"/>
    <n v="3.2099999999999982"/>
    <n v="0.31249999999999978"/>
  </r>
  <r>
    <n v="3878"/>
    <s v="CA-2013-140641"/>
    <x v="0"/>
    <x v="99"/>
    <d v="2013-11-03T00:00:00"/>
    <s v="Standard Class"/>
    <s v="EP-13915"/>
    <s v="Emily Phan"/>
    <x v="0"/>
    <s v="United States"/>
    <x v="67"/>
    <x v="2"/>
    <n v="33614"/>
    <x v="0"/>
    <s v="OFF-BI-10001191"/>
    <x v="1"/>
    <x v="8"/>
    <s v="Canvas Sectional Post Binders"/>
    <n v="38.190000000000012"/>
    <n v="5"/>
    <n v="0.7"/>
    <n v="-26.732999999999997"/>
    <n v="-0.69999999999999973"/>
  </r>
  <r>
    <n v="3879"/>
    <s v="CA-2011-151001"/>
    <x v="2"/>
    <x v="267"/>
    <d v="2011-04-07T00:00:00"/>
    <s v="First Class"/>
    <s v="JG-15805"/>
    <s v="John Grady"/>
    <x v="1"/>
    <s v="United States"/>
    <x v="27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n v="7.4999999999999997E-2"/>
  </r>
  <r>
    <n v="3880"/>
    <s v="CA-2011-151001"/>
    <x v="2"/>
    <x v="267"/>
    <d v="2011-04-07T00:00:00"/>
    <s v="First Class"/>
    <s v="JG-15805"/>
    <s v="John Grady"/>
    <x v="1"/>
    <s v="United States"/>
    <x v="27"/>
    <x v="10"/>
    <n v="62521"/>
    <x v="2"/>
    <s v="OFF-ST-10001031"/>
    <x v="1"/>
    <x v="4"/>
    <s v="Adjustable Personal File Tote"/>
    <n v="52.096000000000004"/>
    <n v="4"/>
    <n v="0.2"/>
    <n v="3.9072000000000031"/>
    <n v="7.5000000000000053E-2"/>
  </r>
  <r>
    <n v="3881"/>
    <s v="CA-2012-129896"/>
    <x v="1"/>
    <x v="925"/>
    <d v="2012-06-20T00:00:00"/>
    <s v="Standard Class"/>
    <s v="PF-19120"/>
    <s v="Peter Fuller"/>
    <x v="0"/>
    <s v="United States"/>
    <x v="23"/>
    <x v="16"/>
    <n v="85234"/>
    <x v="1"/>
    <s v="OFF-PA-10002245"/>
    <x v="1"/>
    <x v="10"/>
    <s v="Xerox 1895"/>
    <n v="9.5680000000000014"/>
    <n v="2"/>
    <n v="0.2"/>
    <n v="2.9899999999999993"/>
    <n v="0.31249999999999989"/>
  </r>
  <r>
    <n v="3882"/>
    <s v="CA-2012-129896"/>
    <x v="1"/>
    <x v="925"/>
    <d v="2012-06-20T00:00:00"/>
    <s v="Standard Class"/>
    <s v="PF-19120"/>
    <s v="Peter Fuller"/>
    <x v="0"/>
    <s v="United States"/>
    <x v="23"/>
    <x v="16"/>
    <n v="85234"/>
    <x v="1"/>
    <s v="OFF-ST-10004804"/>
    <x v="1"/>
    <x v="4"/>
    <s v="Belkin 19&quot; Vented Equipment Shelf, Black"/>
    <n v="82.367999999999995"/>
    <n v="2"/>
    <n v="0.2"/>
    <n v="-19.562399999999997"/>
    <n v="-0.23749999999999996"/>
  </r>
  <r>
    <n v="3883"/>
    <s v="CA-2012-129896"/>
    <x v="1"/>
    <x v="925"/>
    <d v="2012-06-20T00:00:00"/>
    <s v="Standard Class"/>
    <s v="PF-19120"/>
    <s v="Peter Fuller"/>
    <x v="0"/>
    <s v="United States"/>
    <x v="23"/>
    <x v="16"/>
    <n v="85234"/>
    <x v="1"/>
    <s v="FUR-FU-10004904"/>
    <x v="0"/>
    <x v="5"/>
    <s v="Eldon &quot;L&quot; Workstation Diamond Chairmat"/>
    <n v="364.70400000000006"/>
    <n v="6"/>
    <n v="0.2"/>
    <n v="-36.470400000000041"/>
    <n v="-0.10000000000000009"/>
  </r>
  <r>
    <n v="3884"/>
    <s v="CA-2012-129896"/>
    <x v="1"/>
    <x v="925"/>
    <d v="2012-06-20T00:00:00"/>
    <s v="Standard Class"/>
    <s v="PF-19120"/>
    <s v="Peter Fuller"/>
    <x v="0"/>
    <s v="United States"/>
    <x v="23"/>
    <x v="16"/>
    <n v="85234"/>
    <x v="1"/>
    <s v="FUR-FU-10002396"/>
    <x v="0"/>
    <x v="5"/>
    <s v="DAX Copper Panel Document Frame, 5 x 7 Size"/>
    <n v="40.256"/>
    <n v="4"/>
    <n v="0.2"/>
    <n v="11.070400000000003"/>
    <n v="0.27500000000000008"/>
  </r>
  <r>
    <n v="3885"/>
    <s v="CA-2011-152849"/>
    <x v="2"/>
    <x v="260"/>
    <d v="2011-07-12T00:00:00"/>
    <s v="Standard Class"/>
    <s v="DW-13195"/>
    <s v="David Wiener"/>
    <x v="1"/>
    <s v="United States"/>
    <x v="289"/>
    <x v="18"/>
    <n v="37918"/>
    <x v="0"/>
    <s v="OFF-AR-10002833"/>
    <x v="1"/>
    <x v="6"/>
    <s v="Newell 322"/>
    <n v="4.3680000000000003"/>
    <n v="3"/>
    <n v="0.2"/>
    <n v="0.3822000000000001"/>
    <n v="8.7500000000000008E-2"/>
  </r>
  <r>
    <n v="3886"/>
    <s v="US-2014-127341"/>
    <x v="3"/>
    <x v="926"/>
    <d v="2014-02-03T00:00:00"/>
    <s v="Standard Class"/>
    <s v="CK-12595"/>
    <s v="Clytie Kelty"/>
    <x v="0"/>
    <s v="United States"/>
    <x v="22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n v="-1.7000000000000006"/>
  </r>
  <r>
    <n v="3887"/>
    <s v="CA-2013-167759"/>
    <x v="0"/>
    <x v="840"/>
    <d v="2013-03-09T00:00:00"/>
    <s v="Second Class"/>
    <s v="CC-12670"/>
    <s v="Craig Carreira"/>
    <x v="0"/>
    <s v="United States"/>
    <x v="41"/>
    <x v="14"/>
    <n v="47401"/>
    <x v="2"/>
    <s v="TEC-PH-10003171"/>
    <x v="2"/>
    <x v="7"/>
    <s v="Plantronics Encore H101 Dual Earpieces Headset"/>
    <n v="134.85000000000002"/>
    <n v="3"/>
    <n v="0"/>
    <n v="37.757999999999996"/>
    <n v="0.27999999999999992"/>
  </r>
  <r>
    <n v="3888"/>
    <s v="CA-2011-100895"/>
    <x v="2"/>
    <x v="270"/>
    <d v="2011-06-06T00:00:00"/>
    <s v="Standard Class"/>
    <s v="SV-20785"/>
    <s v="Stewart Visinsky"/>
    <x v="0"/>
    <s v="United States"/>
    <x v="185"/>
    <x v="32"/>
    <n v="30076"/>
    <x v="0"/>
    <s v="OFF-AR-10004511"/>
    <x v="1"/>
    <x v="6"/>
    <s v="Sanford Colorific Scented Colored Pencils, 12/Pack"/>
    <n v="8.56"/>
    <n v="2"/>
    <n v="0"/>
    <n v="2.6536"/>
    <n v="0.31"/>
  </r>
  <r>
    <n v="3889"/>
    <s v="CA-2011-100895"/>
    <x v="2"/>
    <x v="270"/>
    <d v="2011-06-06T00:00:00"/>
    <s v="Standard Class"/>
    <s v="SV-20785"/>
    <s v="Stewart Visinsky"/>
    <x v="0"/>
    <s v="United States"/>
    <x v="185"/>
    <x v="32"/>
    <n v="30076"/>
    <x v="0"/>
    <s v="TEC-PH-10001425"/>
    <x v="2"/>
    <x v="7"/>
    <s v="Mophie Juice Pack Helium for iPhone"/>
    <n v="239.96999999999997"/>
    <n v="3"/>
    <n v="0"/>
    <n v="67.191599999999994"/>
    <n v="0.28000000000000003"/>
  </r>
  <r>
    <n v="3890"/>
    <s v="CA-2011-100895"/>
    <x v="2"/>
    <x v="270"/>
    <d v="2011-06-06T00:00:00"/>
    <s v="Standard Class"/>
    <s v="SV-20785"/>
    <s v="Stewart Visinsky"/>
    <x v="0"/>
    <s v="United States"/>
    <x v="185"/>
    <x v="32"/>
    <n v="30076"/>
    <x v="0"/>
    <s v="OFF-ST-10001490"/>
    <x v="1"/>
    <x v="4"/>
    <s v="Hot File 7-Pocket, Floor Stand"/>
    <n v="356.94"/>
    <n v="2"/>
    <n v="0"/>
    <n v="107.08199999999997"/>
    <n v="0.29999999999999988"/>
  </r>
  <r>
    <n v="3891"/>
    <s v="US-2013-163881"/>
    <x v="0"/>
    <x v="390"/>
    <d v="2013-12-01T00:00:00"/>
    <s v="Standard Class"/>
    <s v="SP-20860"/>
    <s v="Sung Pak"/>
    <x v="1"/>
    <s v="United States"/>
    <x v="1"/>
    <x v="1"/>
    <n v="90036"/>
    <x v="1"/>
    <s v="TEC-AC-10003033"/>
    <x v="2"/>
    <x v="11"/>
    <s v="Plantronics CS510 - Over-the-Head monaural Wireless Headset System"/>
    <n v="659.9"/>
    <n v="2"/>
    <n v="0"/>
    <n v="217.76699999999994"/>
    <n v="0.3299999999999999"/>
  </r>
  <r>
    <n v="3892"/>
    <s v="US-2013-163881"/>
    <x v="0"/>
    <x v="390"/>
    <d v="2013-12-01T00:00:00"/>
    <s v="Standard Class"/>
    <s v="SP-20860"/>
    <s v="Sung Pak"/>
    <x v="1"/>
    <s v="United States"/>
    <x v="1"/>
    <x v="1"/>
    <n v="90036"/>
    <x v="1"/>
    <s v="FUR-CH-10001394"/>
    <x v="0"/>
    <x v="1"/>
    <s v="Global Leather Executive Chair"/>
    <n v="1684.7520000000002"/>
    <n v="6"/>
    <n v="0.2"/>
    <n v="210.59399999999977"/>
    <n v="0.12499999999999985"/>
  </r>
  <r>
    <n v="3893"/>
    <s v="US-2013-163881"/>
    <x v="0"/>
    <x v="390"/>
    <d v="2013-12-01T00:00:00"/>
    <s v="Standard Class"/>
    <s v="SP-20860"/>
    <s v="Sung Pak"/>
    <x v="1"/>
    <s v="United States"/>
    <x v="1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n v="0.33999999999999997"/>
  </r>
  <r>
    <n v="3894"/>
    <s v="US-2013-144547"/>
    <x v="0"/>
    <x v="338"/>
    <d v="2013-11-15T00:00:00"/>
    <s v="Standard Class"/>
    <s v="MS-17770"/>
    <s v="Maxwell Schwartz"/>
    <x v="0"/>
    <s v="United States"/>
    <x v="12"/>
    <x v="5"/>
    <n v="77036"/>
    <x v="2"/>
    <s v="TEC-AC-10004901"/>
    <x v="2"/>
    <x v="11"/>
    <s v="Kensington SlimBlade Notebook Wireless Mouse with Nano Receiver "/>
    <n v="279.94400000000002"/>
    <n v="7"/>
    <n v="0.2"/>
    <n v="48.990200000000002"/>
    <n v="0.17499999999999999"/>
  </r>
  <r>
    <n v="3895"/>
    <s v="US-2011-112200"/>
    <x v="2"/>
    <x v="754"/>
    <d v="2011-11-28T00:00:00"/>
    <s v="Standard Class"/>
    <s v="TC-21475"/>
    <s v="Tony Chapman"/>
    <x v="2"/>
    <s v="United States"/>
    <x v="348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n v="-1.6500000000000008"/>
  </r>
  <r>
    <n v="3896"/>
    <s v="CA-2014-110212"/>
    <x v="3"/>
    <x v="927"/>
    <d v="2014-05-06T00:00:00"/>
    <s v="Standard Class"/>
    <s v="SJ-20125"/>
    <s v="Sanjit Jacobs"/>
    <x v="2"/>
    <s v="United States"/>
    <x v="379"/>
    <x v="36"/>
    <n v="71854"/>
    <x v="0"/>
    <s v="TEC-AC-10002331"/>
    <x v="2"/>
    <x v="11"/>
    <s v="Maxell 74 Minute CDR, 10/Pack"/>
    <n v="48.9"/>
    <n v="5"/>
    <n v="0"/>
    <n v="18.093"/>
    <n v="0.37"/>
  </r>
  <r>
    <n v="3897"/>
    <s v="CA-2014-134285"/>
    <x v="3"/>
    <x v="226"/>
    <d v="2014-12-13T00:00:00"/>
    <s v="Standard Class"/>
    <s v="DS-13180"/>
    <s v="David Smith"/>
    <x v="1"/>
    <s v="United States"/>
    <x v="52"/>
    <x v="5"/>
    <n v="78207"/>
    <x v="2"/>
    <s v="OFF-FA-10000611"/>
    <x v="1"/>
    <x v="13"/>
    <s v="Binder Clips by OIC"/>
    <n v="3.5519999999999996"/>
    <n v="3"/>
    <n v="0.2"/>
    <n v="1.2431999999999999"/>
    <n v="0.35"/>
  </r>
  <r>
    <n v="3898"/>
    <s v="CA-2014-134285"/>
    <x v="3"/>
    <x v="226"/>
    <d v="2014-12-13T00:00:00"/>
    <s v="Standard Class"/>
    <s v="DS-13180"/>
    <s v="David Smith"/>
    <x v="1"/>
    <s v="United States"/>
    <x v="52"/>
    <x v="5"/>
    <n v="78207"/>
    <x v="2"/>
    <s v="OFF-PA-10000304"/>
    <x v="1"/>
    <x v="10"/>
    <s v="Xerox 1995"/>
    <n v="15.552000000000003"/>
    <n v="3"/>
    <n v="0.2"/>
    <n v="5.4432"/>
    <n v="0.34999999999999992"/>
  </r>
  <r>
    <n v="3899"/>
    <s v="CA-2014-102267"/>
    <x v="3"/>
    <x v="329"/>
    <d v="2014-12-05T00:00:00"/>
    <s v="Standard Class"/>
    <s v="SC-20800"/>
    <s v="Stuart Calhoun"/>
    <x v="0"/>
    <s v="United States"/>
    <x v="380"/>
    <x v="5"/>
    <n v="78539"/>
    <x v="2"/>
    <s v="OFF-FA-10000611"/>
    <x v="1"/>
    <x v="13"/>
    <s v="Binder Clips by OIC"/>
    <n v="2.3679999999999999"/>
    <n v="2"/>
    <n v="0.2"/>
    <n v="0.82879999999999987"/>
    <n v="0.35"/>
  </r>
  <r>
    <n v="3900"/>
    <s v="CA-2014-157980"/>
    <x v="3"/>
    <x v="226"/>
    <d v="2014-12-10T00:00:00"/>
    <s v="First Class"/>
    <s v="SH-20395"/>
    <s v="Shahid Hopkins"/>
    <x v="0"/>
    <s v="United States"/>
    <x v="167"/>
    <x v="24"/>
    <n v="43615"/>
    <x v="3"/>
    <s v="TEC-AC-10002567"/>
    <x v="2"/>
    <x v="11"/>
    <s v="Logitech G602 Wireless Gaming Mouse"/>
    <n v="127.98399999999999"/>
    <n v="2"/>
    <n v="0.2"/>
    <n v="25.596799999999998"/>
    <n v="0.19999999999999998"/>
  </r>
  <r>
    <n v="3901"/>
    <s v="CA-2012-121097"/>
    <x v="1"/>
    <x v="928"/>
    <d v="2012-01-08T00:00:00"/>
    <s v="Standard Class"/>
    <s v="SF-20965"/>
    <s v="Sylvia Foulston"/>
    <x v="1"/>
    <s v="United States"/>
    <x v="381"/>
    <x v="5"/>
    <n v="77520"/>
    <x v="2"/>
    <s v="OFF-PA-10001937"/>
    <x v="1"/>
    <x v="10"/>
    <s v="Xerox 21"/>
    <n v="10.368000000000002"/>
    <n v="2"/>
    <n v="0.2"/>
    <n v="3.6288"/>
    <n v="0.34999999999999992"/>
  </r>
  <r>
    <n v="3902"/>
    <s v="CA-2012-151043"/>
    <x v="1"/>
    <x v="717"/>
    <d v="2012-11-20T00:00:00"/>
    <s v="Standard Class"/>
    <s v="MG-17680"/>
    <s v="Maureen Gastineau"/>
    <x v="2"/>
    <s v="United States"/>
    <x v="10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n v="-2.500000000000004E-2"/>
  </r>
  <r>
    <n v="3903"/>
    <s v="US-2012-119312"/>
    <x v="1"/>
    <x v="653"/>
    <d v="2012-10-07T00:00:00"/>
    <s v="Second Class"/>
    <s v="CS-12400"/>
    <s v="Christopher Schild"/>
    <x v="2"/>
    <s v="United States"/>
    <x v="1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n v="0.28000000000000003"/>
  </r>
  <r>
    <n v="3904"/>
    <s v="CA-2012-167010"/>
    <x v="1"/>
    <x v="57"/>
    <d v="2012-04-10T00:00:00"/>
    <s v="Standard Class"/>
    <s v="VT-21700"/>
    <s v="Valerie Takahito"/>
    <x v="2"/>
    <s v="United States"/>
    <x v="10"/>
    <x v="9"/>
    <n v="19143"/>
    <x v="3"/>
    <s v="OFF-AP-10004036"/>
    <x v="1"/>
    <x v="9"/>
    <s v="Bionaire 99.97% HEPA Air Cleaner"/>
    <n v="98.111999999999995"/>
    <n v="7"/>
    <n v="0.2"/>
    <n v="18.396000000000001"/>
    <n v="0.18750000000000003"/>
  </r>
  <r>
    <n v="3905"/>
    <s v="CA-2012-167010"/>
    <x v="1"/>
    <x v="57"/>
    <d v="2012-04-10T00:00:00"/>
    <s v="Standard Class"/>
    <s v="VT-21700"/>
    <s v="Valerie Takahito"/>
    <x v="2"/>
    <s v="United States"/>
    <x v="10"/>
    <x v="9"/>
    <n v="19143"/>
    <x v="3"/>
    <s v="OFF-ST-10003816"/>
    <x v="1"/>
    <x v="4"/>
    <s v="Fellowes High-Stak Drawer Files"/>
    <n v="563.80799999999999"/>
    <n v="4"/>
    <n v="0.2"/>
    <n v="21.142799999999966"/>
    <n v="3.7499999999999936E-2"/>
  </r>
  <r>
    <n v="3906"/>
    <s v="CA-2012-167010"/>
    <x v="1"/>
    <x v="57"/>
    <d v="2012-04-10T00:00:00"/>
    <s v="Standard Class"/>
    <s v="VT-21700"/>
    <s v="Valerie Takahito"/>
    <x v="2"/>
    <s v="United States"/>
    <x v="10"/>
    <x v="9"/>
    <n v="19143"/>
    <x v="3"/>
    <s v="OFF-BI-10002072"/>
    <x v="1"/>
    <x v="8"/>
    <s v="Cardinal Slant-D Ring Binders"/>
    <n v="10.428000000000001"/>
    <n v="4"/>
    <n v="0.7"/>
    <n v="-6.9519999999999982"/>
    <n v="-0.66666666666666641"/>
  </r>
  <r>
    <n v="3907"/>
    <s v="CA-2012-167010"/>
    <x v="1"/>
    <x v="57"/>
    <d v="2012-04-10T00:00:00"/>
    <s v="Standard Class"/>
    <s v="VT-21700"/>
    <s v="Valerie Takahito"/>
    <x v="2"/>
    <s v="United States"/>
    <x v="10"/>
    <x v="9"/>
    <n v="19143"/>
    <x v="3"/>
    <s v="FUR-FU-10001468"/>
    <x v="0"/>
    <x v="5"/>
    <s v="Tenex Antistatic Computer Chair Mats"/>
    <n v="547.13599999999997"/>
    <n v="4"/>
    <n v="0.2"/>
    <n v="-68.392000000000053"/>
    <n v="-0.12500000000000011"/>
  </r>
  <r>
    <n v="3908"/>
    <s v="CA-2012-167010"/>
    <x v="1"/>
    <x v="57"/>
    <d v="2012-04-10T00:00:00"/>
    <s v="Standard Class"/>
    <s v="VT-21700"/>
    <s v="Valerie Takahito"/>
    <x v="2"/>
    <s v="United States"/>
    <x v="10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n v="-0.21666666666666667"/>
  </r>
  <r>
    <n v="3909"/>
    <s v="CA-2012-167010"/>
    <x v="1"/>
    <x v="57"/>
    <d v="2012-04-10T00:00:00"/>
    <s v="Standard Class"/>
    <s v="VT-21700"/>
    <s v="Valerie Takahito"/>
    <x v="2"/>
    <s v="United States"/>
    <x v="10"/>
    <x v="9"/>
    <n v="19143"/>
    <x v="3"/>
    <s v="TEC-PH-10002844"/>
    <x v="2"/>
    <x v="7"/>
    <s v="Speck Products Candyshell Flip Case"/>
    <n v="41.988"/>
    <n v="2"/>
    <n v="0.4"/>
    <n v="-9.7972000000000037"/>
    <n v="-0.23333333333333342"/>
  </r>
  <r>
    <n v="3910"/>
    <s v="CA-2012-167010"/>
    <x v="1"/>
    <x v="57"/>
    <d v="2012-04-10T00:00:00"/>
    <s v="Standard Class"/>
    <s v="VT-21700"/>
    <s v="Valerie Takahito"/>
    <x v="2"/>
    <s v="United States"/>
    <x v="10"/>
    <x v="9"/>
    <n v="19143"/>
    <x v="3"/>
    <s v="FUR-FU-10001037"/>
    <x v="0"/>
    <x v="5"/>
    <s v="DAX Charcoal/Nickel-Tone Document Frame, 5 x 7"/>
    <n v="7.5840000000000005"/>
    <n v="1"/>
    <n v="0.2"/>
    <n v="2.37"/>
    <n v="0.3125"/>
  </r>
  <r>
    <n v="3911"/>
    <s v="CA-2012-167010"/>
    <x v="1"/>
    <x v="57"/>
    <d v="2012-04-10T00:00:00"/>
    <s v="Standard Class"/>
    <s v="VT-21700"/>
    <s v="Valerie Takahito"/>
    <x v="2"/>
    <s v="United States"/>
    <x v="10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n v="-0.6"/>
  </r>
  <r>
    <n v="3912"/>
    <s v="CA-2014-126788"/>
    <x v="3"/>
    <x v="929"/>
    <d v="2014-06-07T00:00:00"/>
    <s v="First Class"/>
    <s v="AB-10105"/>
    <s v="Adrian Barton"/>
    <x v="0"/>
    <s v="United States"/>
    <x v="352"/>
    <x v="5"/>
    <n v="77581"/>
    <x v="2"/>
    <s v="TEC-PH-10001619"/>
    <x v="2"/>
    <x v="7"/>
    <s v="LG G3"/>
    <n v="470.37600000000009"/>
    <n v="3"/>
    <n v="0.2"/>
    <n v="52.917299999999955"/>
    <n v="0.11249999999999988"/>
  </r>
  <r>
    <n v="3913"/>
    <s v="CA-2014-148068"/>
    <x v="3"/>
    <x v="65"/>
    <d v="2014-09-26T00:00:00"/>
    <s v="Standard Class"/>
    <s v="MM-18280"/>
    <s v="Muhammed MacIntyre"/>
    <x v="1"/>
    <s v="United States"/>
    <x v="20"/>
    <x v="15"/>
    <n v="10035"/>
    <x v="3"/>
    <s v="OFF-PA-10001639"/>
    <x v="1"/>
    <x v="10"/>
    <s v="Xerox 203"/>
    <n v="19.440000000000001"/>
    <n v="3"/>
    <n v="0"/>
    <n v="9.3312000000000008"/>
    <n v="0.48000000000000004"/>
  </r>
  <r>
    <n v="3914"/>
    <s v="CA-2014-148068"/>
    <x v="3"/>
    <x v="65"/>
    <d v="2014-09-26T00:00:00"/>
    <s v="Standard Class"/>
    <s v="MM-18280"/>
    <s v="Muhammed MacIntyre"/>
    <x v="1"/>
    <s v="United States"/>
    <x v="20"/>
    <x v="15"/>
    <n v="10035"/>
    <x v="3"/>
    <s v="FUR-FU-10002268"/>
    <x v="0"/>
    <x v="5"/>
    <s v="Ultra Door Push Plate"/>
    <n v="9.82"/>
    <n v="2"/>
    <n v="0"/>
    <n v="3.2405999999999997"/>
    <n v="0.32999999999999996"/>
  </r>
  <r>
    <n v="3915"/>
    <s v="US-2014-142573"/>
    <x v="3"/>
    <x v="930"/>
    <d v="2014-07-24T00:00:00"/>
    <s v="Standard Class"/>
    <s v="ML-17410"/>
    <s v="Maris LaWare"/>
    <x v="0"/>
    <s v="United States"/>
    <x v="42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n v="-0.56000000000000005"/>
  </r>
  <r>
    <n v="3916"/>
    <s v="US-2014-142573"/>
    <x v="3"/>
    <x v="930"/>
    <d v="2014-07-24T00:00:00"/>
    <s v="Standard Class"/>
    <s v="ML-17410"/>
    <s v="Maris LaWare"/>
    <x v="0"/>
    <s v="United States"/>
    <x v="42"/>
    <x v="16"/>
    <n v="85023"/>
    <x v="1"/>
    <s v="FUR-CH-10004218"/>
    <x v="0"/>
    <x v="1"/>
    <s v="Global Fabric Manager's Chair, Dark Gray"/>
    <n v="161.56800000000001"/>
    <n v="2"/>
    <n v="0.2"/>
    <n v="10.098000000000006"/>
    <n v="6.2500000000000028E-2"/>
  </r>
  <r>
    <n v="3917"/>
    <s v="US-2014-142573"/>
    <x v="3"/>
    <x v="930"/>
    <d v="2014-07-24T00:00:00"/>
    <s v="Standard Class"/>
    <s v="ML-17410"/>
    <s v="Maris LaWare"/>
    <x v="0"/>
    <s v="United States"/>
    <x v="42"/>
    <x v="16"/>
    <n v="85023"/>
    <x v="1"/>
    <s v="OFF-PA-10000246"/>
    <x v="1"/>
    <x v="10"/>
    <s v="Riverleaf Stik-Withit Designer Note Cubes"/>
    <n v="16.096"/>
    <n v="2"/>
    <n v="0.2"/>
    <n v="5.2312000000000003"/>
    <n v="0.32500000000000001"/>
  </r>
  <r>
    <n v="3918"/>
    <s v="US-2014-142573"/>
    <x v="3"/>
    <x v="930"/>
    <d v="2014-07-24T00:00:00"/>
    <s v="Standard Class"/>
    <s v="ML-17410"/>
    <s v="Maris LaWare"/>
    <x v="0"/>
    <s v="United States"/>
    <x v="42"/>
    <x v="16"/>
    <n v="85023"/>
    <x v="1"/>
    <s v="OFF-BI-10003350"/>
    <x v="1"/>
    <x v="8"/>
    <s v="Acco Expandable Hanging Binders"/>
    <n v="7.6560000000000006"/>
    <n v="4"/>
    <n v="0.7"/>
    <n v="-6.1247999999999987"/>
    <n v="-0.79999999999999982"/>
  </r>
  <r>
    <n v="3919"/>
    <s v="US-2014-142573"/>
    <x v="3"/>
    <x v="930"/>
    <d v="2014-07-24T00:00:00"/>
    <s v="Standard Class"/>
    <s v="ML-17410"/>
    <s v="Maris LaWare"/>
    <x v="0"/>
    <s v="United States"/>
    <x v="42"/>
    <x v="16"/>
    <n v="85023"/>
    <x v="1"/>
    <s v="FUR-CH-10000513"/>
    <x v="0"/>
    <x v="1"/>
    <s v="High-Back Leather Manager's Chair"/>
    <n v="311.97600000000006"/>
    <n v="3"/>
    <n v="0.2"/>
    <n v="-42.89670000000001"/>
    <n v="-0.13750000000000001"/>
  </r>
  <r>
    <n v="3920"/>
    <s v="US-2012-148817"/>
    <x v="1"/>
    <x v="494"/>
    <d v="2012-12-07T00:00:00"/>
    <s v="Standard Class"/>
    <s v="KD-16495"/>
    <s v="Keith Dawkins"/>
    <x v="1"/>
    <s v="United States"/>
    <x v="269"/>
    <x v="17"/>
    <n v="23320"/>
    <x v="0"/>
    <s v="OFF-ST-10001321"/>
    <x v="1"/>
    <x v="4"/>
    <s v="Decoflex Hanging Personal Folder File, Blue"/>
    <n v="61.68"/>
    <n v="4"/>
    <n v="0"/>
    <n v="16.653600000000004"/>
    <n v="0.27000000000000007"/>
  </r>
  <r>
    <n v="3921"/>
    <s v="US-2012-148817"/>
    <x v="1"/>
    <x v="494"/>
    <d v="2012-12-07T00:00:00"/>
    <s v="Standard Class"/>
    <s v="KD-16495"/>
    <s v="Keith Dawkins"/>
    <x v="1"/>
    <s v="United States"/>
    <x v="269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n v="0.48"/>
  </r>
  <r>
    <n v="3922"/>
    <s v="CA-2013-110044"/>
    <x v="0"/>
    <x v="931"/>
    <d v="2013-07-03T00:00:00"/>
    <s v="Second Class"/>
    <s v="RF-19735"/>
    <s v="Roland Fjeld"/>
    <x v="0"/>
    <s v="United States"/>
    <x v="22"/>
    <x v="10"/>
    <n v="60610"/>
    <x v="2"/>
    <s v="TEC-PH-10001299"/>
    <x v="2"/>
    <x v="7"/>
    <s v="Polycom CX300 Desktop Phone USB VoIP phone"/>
    <n v="359.97600000000006"/>
    <n v="3"/>
    <n v="0.2"/>
    <n v="35.997600000000006"/>
    <n v="0.1"/>
  </r>
  <r>
    <n v="3923"/>
    <s v="CA-2014-146920"/>
    <x v="3"/>
    <x v="735"/>
    <d v="2014-09-02T00:00:00"/>
    <s v="Standard Class"/>
    <s v="SC-20305"/>
    <s v="Sean Christensen"/>
    <x v="0"/>
    <s v="United States"/>
    <x v="22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n v="0.3125"/>
  </r>
  <r>
    <n v="3924"/>
    <s v="CA-2014-146920"/>
    <x v="3"/>
    <x v="735"/>
    <d v="2014-09-02T00:00:00"/>
    <s v="Standard Class"/>
    <s v="SC-20305"/>
    <s v="Sean Christensen"/>
    <x v="0"/>
    <s v="United States"/>
    <x v="22"/>
    <x v="10"/>
    <n v="60623"/>
    <x v="2"/>
    <s v="OFF-PA-10001461"/>
    <x v="1"/>
    <x v="10"/>
    <s v="HP Office Paper (20Lb. and 87 Bright)"/>
    <n v="26.720000000000002"/>
    <n v="5"/>
    <n v="0.2"/>
    <n v="9.3520000000000003"/>
    <n v="0.35"/>
  </r>
  <r>
    <n v="3925"/>
    <s v="CA-2011-103940"/>
    <x v="2"/>
    <x v="328"/>
    <d v="2011-09-21T00:00:00"/>
    <s v="Standard Class"/>
    <s v="BN-11515"/>
    <s v="Bradley Nguyen"/>
    <x v="0"/>
    <s v="United States"/>
    <x v="4"/>
    <x v="4"/>
    <n v="98103"/>
    <x v="1"/>
    <s v="OFF-ST-10004963"/>
    <x v="1"/>
    <x v="4"/>
    <s v="Eldon Gobal File Keepers"/>
    <n v="30.28"/>
    <n v="2"/>
    <n v="0"/>
    <n v="1.2111999999999981"/>
    <n v="3.9999999999999931E-2"/>
  </r>
  <r>
    <n v="3926"/>
    <s v="CA-2011-103940"/>
    <x v="2"/>
    <x v="328"/>
    <d v="2011-09-21T00:00:00"/>
    <s v="Standard Class"/>
    <s v="BN-11515"/>
    <s v="Bradley Nguyen"/>
    <x v="0"/>
    <s v="United States"/>
    <x v="4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n v="0.28000000000000008"/>
  </r>
  <r>
    <n v="3927"/>
    <s v="CA-2011-103940"/>
    <x v="2"/>
    <x v="328"/>
    <d v="2011-09-21T00:00:00"/>
    <s v="Standard Class"/>
    <s v="BN-11515"/>
    <s v="Bradley Nguyen"/>
    <x v="0"/>
    <s v="United States"/>
    <x v="4"/>
    <x v="4"/>
    <n v="98103"/>
    <x v="1"/>
    <s v="FUR-FU-10004671"/>
    <x v="0"/>
    <x v="5"/>
    <s v="Executive Impressions 12&quot; Wall Clock"/>
    <n v="35.340000000000003"/>
    <n v="2"/>
    <n v="0"/>
    <n v="13.429200000000002"/>
    <n v="0.38"/>
  </r>
  <r>
    <n v="3928"/>
    <s v="CA-2011-103940"/>
    <x v="2"/>
    <x v="328"/>
    <d v="2011-09-21T00:00:00"/>
    <s v="Standard Class"/>
    <s v="BN-11515"/>
    <s v="Bradley Nguyen"/>
    <x v="0"/>
    <s v="United States"/>
    <x v="4"/>
    <x v="4"/>
    <n v="98103"/>
    <x v="1"/>
    <s v="OFF-BI-10002735"/>
    <x v="1"/>
    <x v="8"/>
    <s v="GBC Prestige Therm-A-Bind Covers"/>
    <n v="137.24"/>
    <n v="5"/>
    <n v="0.2"/>
    <n v="46.3185"/>
    <n v="0.33749999999999997"/>
  </r>
  <r>
    <n v="3929"/>
    <s v="CA-2013-162082"/>
    <x v="0"/>
    <x v="560"/>
    <d v="2013-03-18T00:00:00"/>
    <s v="First Class"/>
    <s v="JS-15880"/>
    <s v="John Stevenson"/>
    <x v="0"/>
    <s v="United States"/>
    <x v="92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n v="-5.8823529411764698E-2"/>
  </r>
  <r>
    <n v="3930"/>
    <s v="CA-2013-162082"/>
    <x v="0"/>
    <x v="560"/>
    <d v="2013-03-18T00:00:00"/>
    <s v="First Class"/>
    <s v="JS-15880"/>
    <s v="John Stevenson"/>
    <x v="0"/>
    <s v="United States"/>
    <x v="92"/>
    <x v="5"/>
    <n v="78550"/>
    <x v="2"/>
    <s v="OFF-PA-10001934"/>
    <x v="1"/>
    <x v="10"/>
    <s v="Xerox 1993"/>
    <n v="5.1840000000000011"/>
    <n v="1"/>
    <n v="0.2"/>
    <n v="1.8792"/>
    <n v="0.36249999999999993"/>
  </r>
  <r>
    <n v="3931"/>
    <s v="CA-2013-162082"/>
    <x v="0"/>
    <x v="560"/>
    <d v="2013-03-18T00:00:00"/>
    <s v="First Class"/>
    <s v="JS-15880"/>
    <s v="John Stevenson"/>
    <x v="0"/>
    <s v="United States"/>
    <x v="92"/>
    <x v="5"/>
    <n v="78550"/>
    <x v="2"/>
    <s v="OFF-AR-10001044"/>
    <x v="1"/>
    <x v="6"/>
    <s v="BOSTON Ranger #55 Pencil Sharpener, Black"/>
    <n v="145.54400000000001"/>
    <n v="7"/>
    <n v="0.2"/>
    <n v="16.373699999999992"/>
    <n v="0.11249999999999993"/>
  </r>
  <r>
    <n v="3932"/>
    <s v="CA-2013-132094"/>
    <x v="0"/>
    <x v="370"/>
    <d v="2013-09-03T00:00:00"/>
    <s v="Standard Class"/>
    <s v="VG-21805"/>
    <s v="Vivek Grady"/>
    <x v="1"/>
    <s v="United States"/>
    <x v="10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n v="0.3000000000000001"/>
  </r>
  <r>
    <n v="3933"/>
    <s v="CA-2013-132094"/>
    <x v="0"/>
    <x v="370"/>
    <d v="2013-09-03T00:00:00"/>
    <s v="Standard Class"/>
    <s v="VG-21805"/>
    <s v="Vivek Grady"/>
    <x v="1"/>
    <s v="United States"/>
    <x v="10"/>
    <x v="9"/>
    <n v="19140"/>
    <x v="3"/>
    <s v="TEC-AC-10001109"/>
    <x v="2"/>
    <x v="11"/>
    <s v="Logitech Trackman Marble Mouse"/>
    <n v="47.984000000000002"/>
    <n v="2"/>
    <n v="0.2"/>
    <n v="13.195600000000001"/>
    <n v="0.27500000000000002"/>
  </r>
  <r>
    <n v="3934"/>
    <s v="CA-2014-123001"/>
    <x v="3"/>
    <x v="264"/>
    <d v="2014-09-09T00:00:00"/>
    <s v="Standard Class"/>
    <s v="AW-10840"/>
    <s v="Anthony Witt"/>
    <x v="0"/>
    <s v="United States"/>
    <x v="329"/>
    <x v="1"/>
    <n v="93309"/>
    <x v="1"/>
    <s v="OFF-AR-10001919"/>
    <x v="1"/>
    <x v="6"/>
    <s v="OIC #2 Pencils, Medium Soft"/>
    <n v="9.3999999999999986"/>
    <n v="5"/>
    <n v="0"/>
    <n v="2.7259999999999995"/>
    <n v="0.28999999999999998"/>
  </r>
  <r>
    <n v="3935"/>
    <s v="CA-2014-123001"/>
    <x v="3"/>
    <x v="264"/>
    <d v="2014-09-09T00:00:00"/>
    <s v="Standard Class"/>
    <s v="AW-10840"/>
    <s v="Anthony Witt"/>
    <x v="0"/>
    <s v="United States"/>
    <x v="329"/>
    <x v="1"/>
    <n v="93309"/>
    <x v="1"/>
    <s v="OFF-LA-10004544"/>
    <x v="1"/>
    <x v="2"/>
    <s v="Avery 505"/>
    <n v="74"/>
    <n v="5"/>
    <n v="0"/>
    <n v="37"/>
    <n v="0.5"/>
  </r>
  <r>
    <n v="3936"/>
    <s v="CA-2014-123001"/>
    <x v="3"/>
    <x v="264"/>
    <d v="2014-09-09T00:00:00"/>
    <s v="Standard Class"/>
    <s v="AW-10840"/>
    <s v="Anthony Witt"/>
    <x v="0"/>
    <s v="United States"/>
    <x v="329"/>
    <x v="1"/>
    <n v="93309"/>
    <x v="1"/>
    <s v="TEC-PH-10003484"/>
    <x v="2"/>
    <x v="7"/>
    <s v="Ooma Telo VoIP Home Phone System"/>
    <n v="201.584"/>
    <n v="2"/>
    <n v="0.2"/>
    <n v="12.599000000000004"/>
    <n v="6.2500000000000014E-2"/>
  </r>
  <r>
    <n v="3937"/>
    <s v="CA-2012-118955"/>
    <x v="1"/>
    <x v="382"/>
    <d v="2012-06-20T00:00:00"/>
    <s v="Standard Class"/>
    <s v="LS-17230"/>
    <s v="Lycoris Saunders"/>
    <x v="0"/>
    <s v="United States"/>
    <x v="55"/>
    <x v="5"/>
    <n v="75051"/>
    <x v="2"/>
    <s v="OFF-EN-10001028"/>
    <x v="1"/>
    <x v="12"/>
    <s v="Staples"/>
    <n v="28.752000000000002"/>
    <n v="3"/>
    <n v="0.2"/>
    <n v="9.3443999999999985"/>
    <n v="0.3249999999999999"/>
  </r>
  <r>
    <n v="3938"/>
    <s v="CA-2012-118955"/>
    <x v="1"/>
    <x v="382"/>
    <d v="2012-06-20T00:00:00"/>
    <s v="Standard Class"/>
    <s v="LS-17230"/>
    <s v="Lycoris Saunders"/>
    <x v="0"/>
    <s v="United States"/>
    <x v="55"/>
    <x v="5"/>
    <n v="75051"/>
    <x v="2"/>
    <s v="OFF-PA-10004156"/>
    <x v="1"/>
    <x v="10"/>
    <s v="Xerox 188"/>
    <n v="27.216000000000001"/>
    <n v="3"/>
    <n v="0.2"/>
    <n v="9.8657999999999983"/>
    <n v="0.36249999999999993"/>
  </r>
  <r>
    <n v="3939"/>
    <s v="CA-2012-118955"/>
    <x v="1"/>
    <x v="382"/>
    <d v="2012-06-20T00:00:00"/>
    <s v="Standard Class"/>
    <s v="LS-17230"/>
    <s v="Lycoris Saunders"/>
    <x v="0"/>
    <s v="United States"/>
    <x v="55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n v="-0.12857142857142867"/>
  </r>
  <r>
    <n v="3940"/>
    <s v="US-2013-143448"/>
    <x v="0"/>
    <x v="107"/>
    <d v="2013-12-11T00:00:00"/>
    <s v="Same Day"/>
    <s v="MH-17455"/>
    <s v="Mark Hamilton"/>
    <x v="0"/>
    <s v="United States"/>
    <x v="382"/>
    <x v="14"/>
    <n v="46142"/>
    <x v="2"/>
    <s v="FUR-CH-10003379"/>
    <x v="0"/>
    <x v="1"/>
    <s v="Global Commerce Series High-Back Swivel/Tilt Chairs"/>
    <n v="1424.9"/>
    <n v="5"/>
    <n v="0"/>
    <n v="356.22500000000002"/>
    <n v="0.25"/>
  </r>
  <r>
    <n v="3941"/>
    <s v="CA-2014-117863"/>
    <x v="3"/>
    <x v="796"/>
    <d v="2014-05-24T00:00:00"/>
    <s v="Standard Class"/>
    <s v="TS-21340"/>
    <s v="Toby Swindell"/>
    <x v="0"/>
    <s v="United States"/>
    <x v="20"/>
    <x v="15"/>
    <n v="10024"/>
    <x v="3"/>
    <s v="FUR-FU-10002456"/>
    <x v="0"/>
    <x v="5"/>
    <s v="Master Caster Door Stop, Large Neon Orange"/>
    <n v="14.56"/>
    <n v="2"/>
    <n v="0"/>
    <n v="6.2608000000000015"/>
    <n v="0.4300000000000001"/>
  </r>
  <r>
    <n v="3942"/>
    <s v="CA-2014-117863"/>
    <x v="3"/>
    <x v="796"/>
    <d v="2014-05-24T00:00:00"/>
    <s v="Standard Class"/>
    <s v="TS-21340"/>
    <s v="Toby Swindell"/>
    <x v="0"/>
    <s v="United States"/>
    <x v="20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n v="0.33749999999999991"/>
  </r>
  <r>
    <n v="3943"/>
    <s v="CA-2014-160458"/>
    <x v="3"/>
    <x v="837"/>
    <d v="2014-05-30T00:00:00"/>
    <s v="Second Class"/>
    <s v="EH-13945"/>
    <s v="Eric Hoffmann"/>
    <x v="0"/>
    <s v="United States"/>
    <x v="26"/>
    <x v="18"/>
    <n v="38109"/>
    <x v="0"/>
    <s v="OFF-PA-10001166"/>
    <x v="1"/>
    <x v="10"/>
    <s v="Xerox 2"/>
    <n v="25.920000000000005"/>
    <n v="5"/>
    <n v="0.2"/>
    <n v="9.0719999999999992"/>
    <n v="0.34999999999999992"/>
  </r>
  <r>
    <n v="3944"/>
    <s v="US-2013-142685"/>
    <x v="0"/>
    <x v="661"/>
    <d v="2013-07-01T00:00:00"/>
    <s v="Standard Class"/>
    <s v="MG-17695"/>
    <s v="Maureen Gnade"/>
    <x v="0"/>
    <s v="United States"/>
    <x v="198"/>
    <x v="15"/>
    <n v="14215"/>
    <x v="3"/>
    <s v="OFF-SU-10000157"/>
    <x v="1"/>
    <x v="14"/>
    <s v="Compact Automatic Electric Letter Opener"/>
    <n v="835.17000000000007"/>
    <n v="7"/>
    <n v="0"/>
    <n v="16.703400000000016"/>
    <n v="2.0000000000000018E-2"/>
  </r>
  <r>
    <n v="3945"/>
    <s v="CA-2013-133144"/>
    <x v="0"/>
    <x v="458"/>
    <d v="2013-05-22T00:00:00"/>
    <s v="Second Class"/>
    <s v="DO-13435"/>
    <s v="Denny Ordway"/>
    <x v="0"/>
    <s v="United States"/>
    <x v="1"/>
    <x v="1"/>
    <n v="90036"/>
    <x v="1"/>
    <s v="OFF-PA-10004971"/>
    <x v="1"/>
    <x v="10"/>
    <s v="Xerox 196"/>
    <n v="17.34"/>
    <n v="3"/>
    <n v="0"/>
    <n v="8.4966000000000008"/>
    <n v="0.49000000000000005"/>
  </r>
  <r>
    <n v="3946"/>
    <s v="CA-2014-167871"/>
    <x v="3"/>
    <x v="551"/>
    <d v="2014-11-24T00:00:00"/>
    <s v="Standard Class"/>
    <s v="AF-10870"/>
    <s v="Art Ferguson"/>
    <x v="0"/>
    <s v="United States"/>
    <x v="188"/>
    <x v="2"/>
    <n v="33030"/>
    <x v="0"/>
    <s v="OFF-PA-10001977"/>
    <x v="1"/>
    <x v="10"/>
    <s v="Xerox 194"/>
    <n v="44.384"/>
    <n v="1"/>
    <n v="0.2"/>
    <n v="15.534399999999998"/>
    <n v="0.35"/>
  </r>
  <r>
    <n v="3947"/>
    <s v="CA-2014-167871"/>
    <x v="3"/>
    <x v="551"/>
    <d v="2014-11-24T00:00:00"/>
    <s v="Standard Class"/>
    <s v="AF-10870"/>
    <s v="Art Ferguson"/>
    <x v="0"/>
    <s v="United States"/>
    <x v="188"/>
    <x v="2"/>
    <n v="33030"/>
    <x v="0"/>
    <s v="OFF-SU-10001225"/>
    <x v="1"/>
    <x v="14"/>
    <s v="Staples"/>
    <n v="2.9440000000000004"/>
    <n v="1"/>
    <n v="0.2"/>
    <n v="-0.66240000000000021"/>
    <n v="-0.22500000000000003"/>
  </r>
  <r>
    <n v="3948"/>
    <s v="CA-2013-119963"/>
    <x v="0"/>
    <x v="741"/>
    <d v="2013-11-23T00:00:00"/>
    <s v="Standard Class"/>
    <s v="SN-20710"/>
    <s v="Steve Nguyen"/>
    <x v="2"/>
    <s v="United States"/>
    <x v="45"/>
    <x v="5"/>
    <n v="77506"/>
    <x v="2"/>
    <s v="OFF-AR-10003514"/>
    <x v="1"/>
    <x v="6"/>
    <s v="4009 Highlighters by Sanford"/>
    <n v="6.3680000000000003"/>
    <n v="2"/>
    <n v="0.2"/>
    <n v="1.0347999999999993"/>
    <n v="0.16249999999999987"/>
  </r>
  <r>
    <n v="3949"/>
    <s v="CA-2013-119963"/>
    <x v="0"/>
    <x v="741"/>
    <d v="2013-11-23T00:00:00"/>
    <s v="Standard Class"/>
    <s v="SN-20710"/>
    <s v="Steve Nguyen"/>
    <x v="2"/>
    <s v="United States"/>
    <x v="45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n v="0.32499999999999996"/>
  </r>
  <r>
    <n v="3950"/>
    <s v="CA-2013-119963"/>
    <x v="0"/>
    <x v="741"/>
    <d v="2013-11-23T00:00:00"/>
    <s v="Standard Class"/>
    <s v="SN-20710"/>
    <s v="Steve Nguyen"/>
    <x v="2"/>
    <s v="United States"/>
    <x v="45"/>
    <x v="5"/>
    <n v="77506"/>
    <x v="2"/>
    <s v="OFF-PA-10001970"/>
    <x v="1"/>
    <x v="10"/>
    <s v="Xerox 1881"/>
    <n v="19.648"/>
    <n v="2"/>
    <n v="0.2"/>
    <n v="6.6311999999999989"/>
    <n v="0.33749999999999997"/>
  </r>
  <r>
    <n v="3951"/>
    <s v="CA-2013-119963"/>
    <x v="0"/>
    <x v="741"/>
    <d v="2013-11-23T00:00:00"/>
    <s v="Standard Class"/>
    <s v="SN-20710"/>
    <s v="Steve Nguyen"/>
    <x v="2"/>
    <s v="United States"/>
    <x v="45"/>
    <x v="5"/>
    <n v="77506"/>
    <x v="2"/>
    <s v="FUR-CH-10003817"/>
    <x v="0"/>
    <x v="1"/>
    <s v="Global Value Steno Chair, Gray"/>
    <n v="255.108"/>
    <n v="6"/>
    <n v="0.3"/>
    <n v="-18.221999999999994"/>
    <n v="-7.1428571428571411E-2"/>
  </r>
  <r>
    <n v="3952"/>
    <s v="CA-2011-121167"/>
    <x v="2"/>
    <x v="683"/>
    <d v="2011-11-30T00:00:00"/>
    <s v="Second Class"/>
    <s v="MO-17500"/>
    <s v="Mary O'Rourke"/>
    <x v="0"/>
    <s v="United States"/>
    <x v="210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n v="0.34999999999999992"/>
  </r>
  <r>
    <n v="3953"/>
    <s v="US-2013-151862"/>
    <x v="0"/>
    <x v="398"/>
    <d v="2013-03-09T00:00:00"/>
    <s v="Standard Class"/>
    <s v="ON-18715"/>
    <s v="Odella Nelson"/>
    <x v="1"/>
    <s v="United States"/>
    <x v="60"/>
    <x v="22"/>
    <n v="80219"/>
    <x v="1"/>
    <s v="TEC-PH-10003535"/>
    <x v="2"/>
    <x v="7"/>
    <s v="RCA ViSYS 25423RE1 Corded phone"/>
    <n v="159.98400000000001"/>
    <n v="2"/>
    <n v="0.2"/>
    <n v="13.998599999999989"/>
    <n v="8.7499999999999925E-2"/>
  </r>
  <r>
    <n v="3954"/>
    <s v="CA-2014-152961"/>
    <x v="3"/>
    <x v="787"/>
    <d v="2014-01-20T00:00:00"/>
    <s v="Standard Class"/>
    <s v="SC-20095"/>
    <s v="Sanjit Chand"/>
    <x v="0"/>
    <s v="United States"/>
    <x v="94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n v="0.46"/>
  </r>
  <r>
    <n v="3955"/>
    <s v="CA-2011-133228"/>
    <x v="2"/>
    <x v="527"/>
    <d v="2011-04-09T00:00:00"/>
    <s v="Standard Class"/>
    <s v="MS-17710"/>
    <s v="Maurice Satty"/>
    <x v="0"/>
    <s v="United States"/>
    <x v="66"/>
    <x v="12"/>
    <n v="48205"/>
    <x v="2"/>
    <s v="FUR-FU-10004020"/>
    <x v="0"/>
    <x v="5"/>
    <s v="Advantus Panel Wall Acrylic Frame"/>
    <n v="5.47"/>
    <n v="1"/>
    <n v="0"/>
    <n v="2.3521000000000001"/>
    <n v="0.43000000000000005"/>
  </r>
  <r>
    <n v="3956"/>
    <s v="CA-2011-133228"/>
    <x v="2"/>
    <x v="527"/>
    <d v="2011-04-09T00:00:00"/>
    <s v="Standard Class"/>
    <s v="MS-17710"/>
    <s v="Maurice Satty"/>
    <x v="0"/>
    <s v="United States"/>
    <x v="66"/>
    <x v="12"/>
    <n v="48205"/>
    <x v="2"/>
    <s v="OFF-AR-10001955"/>
    <x v="1"/>
    <x v="6"/>
    <s v="Newell 319"/>
    <n v="79.36"/>
    <n v="4"/>
    <n v="0"/>
    <n v="23.807999999999993"/>
    <n v="0.29999999999999993"/>
  </r>
  <r>
    <n v="3957"/>
    <s v="CA-2013-114951"/>
    <x v="0"/>
    <x v="190"/>
    <d v="2013-07-04T00:00:00"/>
    <s v="Standard Class"/>
    <s v="DN-13690"/>
    <s v="Duane Noonan"/>
    <x v="0"/>
    <s v="United States"/>
    <x v="8"/>
    <x v="1"/>
    <n v="94109"/>
    <x v="1"/>
    <s v="FUR-FU-10002364"/>
    <x v="0"/>
    <x v="5"/>
    <s v="Eldon Expressions Wood Desk Accessories, Oak"/>
    <n v="22.14"/>
    <n v="3"/>
    <n v="0"/>
    <n v="6.4205999999999976"/>
    <n v="0.28999999999999987"/>
  </r>
  <r>
    <n v="3958"/>
    <s v="CA-2013-156573"/>
    <x v="0"/>
    <x v="211"/>
    <d v="2013-06-03T00:00:00"/>
    <s v="Standard Class"/>
    <s v="RB-19360"/>
    <s v="Raymond Buch"/>
    <x v="0"/>
    <s v="United States"/>
    <x v="316"/>
    <x v="18"/>
    <n v="37211"/>
    <x v="0"/>
    <s v="OFF-BI-10002414"/>
    <x v="1"/>
    <x v="8"/>
    <s v="GBC ProClick Spines for 32-Hole Punch"/>
    <n v="11.277000000000001"/>
    <n v="3"/>
    <n v="0.7"/>
    <n v="-8.6456999999999979"/>
    <n v="-0.76666666666666639"/>
  </r>
  <r>
    <n v="3959"/>
    <s v="CA-2013-156573"/>
    <x v="0"/>
    <x v="211"/>
    <d v="2013-06-03T00:00:00"/>
    <s v="Standard Class"/>
    <s v="RB-19360"/>
    <s v="Raymond Buch"/>
    <x v="0"/>
    <s v="United States"/>
    <x v="316"/>
    <x v="18"/>
    <n v="37211"/>
    <x v="0"/>
    <s v="OFF-AR-10003732"/>
    <x v="1"/>
    <x v="6"/>
    <s v="Newell 333"/>
    <n v="4.4479999999999995"/>
    <n v="2"/>
    <n v="0.2"/>
    <n v="0.3335999999999999"/>
    <n v="7.4999999999999983E-2"/>
  </r>
  <r>
    <n v="3960"/>
    <s v="CA-2013-156573"/>
    <x v="0"/>
    <x v="211"/>
    <d v="2013-06-03T00:00:00"/>
    <s v="Standard Class"/>
    <s v="RB-19360"/>
    <s v="Raymond Buch"/>
    <x v="0"/>
    <s v="United States"/>
    <x v="316"/>
    <x v="18"/>
    <n v="37211"/>
    <x v="0"/>
    <s v="FUR-FU-10001085"/>
    <x v="0"/>
    <x v="5"/>
    <s v="3M Polarizing Light Filter Sleeves"/>
    <n v="44.76"/>
    <n v="3"/>
    <n v="0.2"/>
    <n v="14.546999999999995"/>
    <n v="0.3249999999999999"/>
  </r>
  <r>
    <n v="3961"/>
    <s v="CA-2012-113901"/>
    <x v="1"/>
    <x v="324"/>
    <d v="2012-10-24T00:00:00"/>
    <s v="Standard Class"/>
    <s v="NH-18610"/>
    <s v="Nicole Hansen"/>
    <x v="1"/>
    <s v="United States"/>
    <x v="66"/>
    <x v="12"/>
    <n v="48227"/>
    <x v="2"/>
    <s v="OFF-BI-10001249"/>
    <x v="1"/>
    <x v="8"/>
    <s v="Avery Heavy-Duty EZD View Binder with Locking Rings"/>
    <n v="38.28"/>
    <n v="6"/>
    <n v="0"/>
    <n v="17.608799999999999"/>
    <n v="0.45999999999999996"/>
  </r>
  <r>
    <n v="3962"/>
    <s v="CA-2012-113901"/>
    <x v="1"/>
    <x v="324"/>
    <d v="2012-10-24T00:00:00"/>
    <s v="Standard Class"/>
    <s v="NH-18610"/>
    <s v="Nicole Hansen"/>
    <x v="1"/>
    <s v="United States"/>
    <x v="66"/>
    <x v="12"/>
    <n v="48227"/>
    <x v="2"/>
    <s v="TEC-PH-10002564"/>
    <x v="2"/>
    <x v="7"/>
    <s v="OtterBox Defender Series Case - Samsung Galaxy S4"/>
    <n v="149.94999999999999"/>
    <n v="5"/>
    <n v="0"/>
    <n v="44.984999999999985"/>
    <n v="0.29999999999999993"/>
  </r>
  <r>
    <n v="3963"/>
    <s v="CA-2014-134838"/>
    <x v="3"/>
    <x v="600"/>
    <d v="2014-02-21T00:00:00"/>
    <s v="First Class"/>
    <s v="ED-13885"/>
    <s v="Emily Ducich"/>
    <x v="2"/>
    <s v="United States"/>
    <x v="1"/>
    <x v="1"/>
    <n v="90045"/>
    <x v="1"/>
    <s v="OFF-AR-10000634"/>
    <x v="1"/>
    <x v="6"/>
    <s v="Newell 320"/>
    <n v="12.84"/>
    <n v="3"/>
    <n v="0"/>
    <n v="3.4668000000000005"/>
    <n v="0.27000000000000007"/>
  </r>
  <r>
    <n v="3964"/>
    <s v="CA-2014-134838"/>
    <x v="3"/>
    <x v="600"/>
    <d v="2014-02-21T00:00:00"/>
    <s v="First Class"/>
    <s v="ED-13885"/>
    <s v="Emily Ducich"/>
    <x v="2"/>
    <s v="United States"/>
    <x v="1"/>
    <x v="1"/>
    <n v="90045"/>
    <x v="1"/>
    <s v="FUR-FU-10004018"/>
    <x v="0"/>
    <x v="5"/>
    <s v="Tensor Computer Mounted Lamp"/>
    <n v="44.67"/>
    <n v="3"/>
    <n v="0"/>
    <n v="12.060900000000002"/>
    <n v="0.27"/>
  </r>
  <r>
    <n v="3965"/>
    <s v="CA-2013-120257"/>
    <x v="0"/>
    <x v="897"/>
    <d v="2013-09-29T00:00:00"/>
    <s v="Standard Class"/>
    <s v="PW-19240"/>
    <s v="Pierre Wener"/>
    <x v="0"/>
    <s v="United States"/>
    <x v="10"/>
    <x v="9"/>
    <n v="19140"/>
    <x v="3"/>
    <s v="OFF-AR-10003481"/>
    <x v="1"/>
    <x v="6"/>
    <s v="Newell 348"/>
    <n v="7.8719999999999999"/>
    <n v="3"/>
    <n v="0.2"/>
    <n v="0.88559999999999883"/>
    <n v="0.11249999999999985"/>
  </r>
  <r>
    <n v="3966"/>
    <s v="CA-2011-164910"/>
    <x v="2"/>
    <x v="607"/>
    <d v="2011-11-17T00:00:00"/>
    <s v="Second Class"/>
    <s v="DM-13345"/>
    <s v="Denise Monton"/>
    <x v="1"/>
    <s v="United States"/>
    <x v="153"/>
    <x v="3"/>
    <n v="28806"/>
    <x v="0"/>
    <s v="OFF-AR-10003651"/>
    <x v="1"/>
    <x v="6"/>
    <s v="Newell 350"/>
    <n v="7.8719999999999999"/>
    <n v="3"/>
    <n v="0.2"/>
    <n v="0.88559999999999883"/>
    <n v="0.11249999999999985"/>
  </r>
  <r>
    <n v="3967"/>
    <s v="CA-2013-149902"/>
    <x v="0"/>
    <x v="178"/>
    <d v="2013-04-07T00:00:00"/>
    <s v="Standard Class"/>
    <s v="DW-13540"/>
    <s v="Don Weiss"/>
    <x v="0"/>
    <s v="United States"/>
    <x v="20"/>
    <x v="15"/>
    <n v="10024"/>
    <x v="3"/>
    <s v="OFF-AR-10002956"/>
    <x v="1"/>
    <x v="6"/>
    <s v="Boston 16801 Nautilus Battery Pencil Sharpener"/>
    <n v="88.04"/>
    <n v="4"/>
    <n v="0"/>
    <n v="22.8904"/>
    <n v="0.25999999999999995"/>
  </r>
  <r>
    <n v="3968"/>
    <s v="CA-2013-146010"/>
    <x v="0"/>
    <x v="244"/>
    <d v="2013-05-24T00:00:00"/>
    <s v="First Class"/>
    <s v="EH-14125"/>
    <s v="Eugene Hildebrand"/>
    <x v="2"/>
    <s v="United States"/>
    <x v="77"/>
    <x v="22"/>
    <n v="80906"/>
    <x v="1"/>
    <s v="OFF-BI-10003638"/>
    <x v="1"/>
    <x v="8"/>
    <s v="GBC Durable Plastic Covers"/>
    <n v="40.635000000000012"/>
    <n v="7"/>
    <n v="0.7"/>
    <n v="-32.507999999999996"/>
    <n v="-0.7999999999999996"/>
  </r>
  <r>
    <n v="3969"/>
    <s v="US-2012-163685"/>
    <x v="1"/>
    <x v="932"/>
    <d v="2012-06-05T00:00:00"/>
    <s v="Standard Class"/>
    <s v="KE-16420"/>
    <s v="Katrina Edelman"/>
    <x v="1"/>
    <s v="United States"/>
    <x v="52"/>
    <x v="5"/>
    <n v="78207"/>
    <x v="2"/>
    <s v="OFF-BI-10001890"/>
    <x v="1"/>
    <x v="8"/>
    <s v="Avery Poly Binder Pockets"/>
    <n v="5.7279999999999989"/>
    <n v="8"/>
    <n v="0.8"/>
    <n v="-9.1648000000000032"/>
    <n v="-1.600000000000001"/>
  </r>
  <r>
    <n v="3970"/>
    <s v="US-2012-163685"/>
    <x v="1"/>
    <x v="932"/>
    <d v="2012-06-05T00:00:00"/>
    <s v="Standard Class"/>
    <s v="KE-16420"/>
    <s v="Katrina Edelman"/>
    <x v="1"/>
    <s v="United States"/>
    <x v="52"/>
    <x v="5"/>
    <n v="78207"/>
    <x v="2"/>
    <s v="OFF-PA-10002606"/>
    <x v="1"/>
    <x v="10"/>
    <s v="Xerox 1928"/>
    <n v="42.24"/>
    <n v="10"/>
    <n v="0.2"/>
    <n v="13.199999999999998"/>
    <n v="0.31249999999999994"/>
  </r>
  <r>
    <n v="3971"/>
    <s v="CA-2011-135090"/>
    <x v="2"/>
    <x v="754"/>
    <d v="2011-11-26T00:00:00"/>
    <s v="Standard Class"/>
    <s v="SP-20920"/>
    <s v="Susan Pistek"/>
    <x v="0"/>
    <s v="United States"/>
    <x v="1"/>
    <x v="1"/>
    <n v="90036"/>
    <x v="1"/>
    <s v="OFF-PA-10002245"/>
    <x v="1"/>
    <x v="10"/>
    <s v="Xerox 1895"/>
    <n v="53.820000000000007"/>
    <n v="9"/>
    <n v="0"/>
    <n v="24.218999999999998"/>
    <n v="0.4499999999999999"/>
  </r>
  <r>
    <n v="3972"/>
    <s v="CA-2012-132374"/>
    <x v="1"/>
    <x v="933"/>
    <d v="2012-02-24T00:00:00"/>
    <s v="Second Class"/>
    <s v="PS-19045"/>
    <s v="Penelope Sewall"/>
    <x v="2"/>
    <s v="United States"/>
    <x v="341"/>
    <x v="12"/>
    <n v="48310"/>
    <x v="2"/>
    <s v="OFF-AR-10001615"/>
    <x v="1"/>
    <x v="6"/>
    <s v="Newell 34"/>
    <n v="79.36"/>
    <n v="4"/>
    <n v="0"/>
    <n v="20.633600000000001"/>
    <n v="0.26"/>
  </r>
  <r>
    <n v="3973"/>
    <s v="CA-2013-167556"/>
    <x v="0"/>
    <x v="892"/>
    <d v="2013-04-03T00:00:00"/>
    <s v="Standard Class"/>
    <s v="JM-15250"/>
    <s v="Janet Martin"/>
    <x v="0"/>
    <s v="United States"/>
    <x v="20"/>
    <x v="15"/>
    <n v="10009"/>
    <x v="3"/>
    <s v="OFF-PA-10000466"/>
    <x v="1"/>
    <x v="10"/>
    <s v="Memo Book, 100 Message Capacity, 5 3/8” x 11”"/>
    <n v="13.48"/>
    <n v="2"/>
    <n v="0"/>
    <n v="6.74"/>
    <n v="0.5"/>
  </r>
  <r>
    <n v="3974"/>
    <s v="CA-2013-167556"/>
    <x v="0"/>
    <x v="892"/>
    <d v="2013-04-03T00:00:00"/>
    <s v="Standard Class"/>
    <s v="JM-15250"/>
    <s v="Janet Martin"/>
    <x v="0"/>
    <s v="United States"/>
    <x v="20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n v="0.31249999999999989"/>
  </r>
  <r>
    <n v="3975"/>
    <s v="CA-2013-167556"/>
    <x v="0"/>
    <x v="892"/>
    <d v="2013-04-03T00:00:00"/>
    <s v="Standard Class"/>
    <s v="JM-15250"/>
    <s v="Janet Martin"/>
    <x v="0"/>
    <s v="United States"/>
    <x v="20"/>
    <x v="15"/>
    <n v="10009"/>
    <x v="3"/>
    <s v="FUR-FU-10004848"/>
    <x v="0"/>
    <x v="5"/>
    <s v="Howard Miller 13-3/4&quot; Diameter Brushed Chrome Round Wall Clock"/>
    <n v="414"/>
    <n v="8"/>
    <n v="0"/>
    <n v="124.19999999999999"/>
    <n v="0.3"/>
  </r>
  <r>
    <n v="3976"/>
    <s v="CA-2013-167556"/>
    <x v="0"/>
    <x v="892"/>
    <d v="2013-04-03T00:00:00"/>
    <s v="Standard Class"/>
    <s v="JM-15250"/>
    <s v="Janet Martin"/>
    <x v="0"/>
    <s v="United States"/>
    <x v="20"/>
    <x v="15"/>
    <n v="10009"/>
    <x v="3"/>
    <s v="OFF-BI-10000320"/>
    <x v="1"/>
    <x v="8"/>
    <s v="GBC Plastic Binding Combs"/>
    <n v="41.328000000000003"/>
    <n v="7"/>
    <n v="0.2"/>
    <n v="14.981400000000001"/>
    <n v="0.36249999999999999"/>
  </r>
  <r>
    <n v="3977"/>
    <s v="US-2013-116400"/>
    <x v="0"/>
    <x v="332"/>
    <d v="2013-10-25T00:00:00"/>
    <s v="First Class"/>
    <s v="EB-13930"/>
    <s v="Eric Barreto"/>
    <x v="0"/>
    <s v="United States"/>
    <x v="102"/>
    <x v="17"/>
    <n v="23223"/>
    <x v="0"/>
    <s v="FUR-FU-10003731"/>
    <x v="0"/>
    <x v="5"/>
    <s v="Eldon Expressions Wood and Plastic Desk Accessories, Oak"/>
    <n v="39.92"/>
    <n v="4"/>
    <n v="0"/>
    <n v="11.177600000000002"/>
    <n v="0.28000000000000003"/>
  </r>
  <r>
    <n v="3978"/>
    <s v="CA-2014-101308"/>
    <x v="3"/>
    <x v="280"/>
    <d v="2014-10-08T00:00:00"/>
    <s v="Standard Class"/>
    <s v="FG-14260"/>
    <s v="Frank Gastineau"/>
    <x v="2"/>
    <s v="United States"/>
    <x v="4"/>
    <x v="4"/>
    <n v="98105"/>
    <x v="1"/>
    <s v="OFF-FA-10002780"/>
    <x v="1"/>
    <x v="13"/>
    <s v="Staples"/>
    <n v="8.94"/>
    <n v="3"/>
    <n v="0"/>
    <n v="4.1123999999999992"/>
    <n v="0.45999999999999991"/>
  </r>
  <r>
    <n v="3979"/>
    <s v="CA-2014-101308"/>
    <x v="3"/>
    <x v="280"/>
    <d v="2014-10-08T00:00:00"/>
    <s v="Standard Class"/>
    <s v="FG-14260"/>
    <s v="Frank Gastineau"/>
    <x v="2"/>
    <s v="United States"/>
    <x v="4"/>
    <x v="4"/>
    <n v="98105"/>
    <x v="1"/>
    <s v="TEC-PH-10003800"/>
    <x v="2"/>
    <x v="7"/>
    <s v="i.Sound Portable Power - 8000 mAh"/>
    <n v="84.784000000000006"/>
    <n v="2"/>
    <n v="0.2"/>
    <n v="-20.136200000000006"/>
    <n v="-0.23750000000000004"/>
  </r>
  <r>
    <n v="3980"/>
    <s v="CA-2011-114517"/>
    <x v="2"/>
    <x v="851"/>
    <d v="2011-12-27T00:00:00"/>
    <s v="Standard Class"/>
    <s v="TH-21235"/>
    <s v="Tiffany House"/>
    <x v="1"/>
    <s v="United States"/>
    <x v="20"/>
    <x v="15"/>
    <n v="10024"/>
    <x v="3"/>
    <s v="FUR-TA-10001676"/>
    <x v="0"/>
    <x v="3"/>
    <s v="Hon 61000 Series Interactive Training Tables"/>
    <n v="53.315999999999995"/>
    <n v="2"/>
    <n v="0.4"/>
    <n v="-19.549200000000006"/>
    <n v="-0.36666666666666681"/>
  </r>
  <r>
    <n v="3981"/>
    <s v="CA-2011-114517"/>
    <x v="2"/>
    <x v="851"/>
    <d v="2011-12-27T00:00:00"/>
    <s v="Standard Class"/>
    <s v="TH-21235"/>
    <s v="Tiffany House"/>
    <x v="1"/>
    <s v="United States"/>
    <x v="20"/>
    <x v="15"/>
    <n v="10024"/>
    <x v="3"/>
    <s v="OFF-AP-10002350"/>
    <x v="1"/>
    <x v="9"/>
    <s v="Belkin F9H710-06 7 Outlet SurgeMaster Surge Protector"/>
    <n v="56.519999999999996"/>
    <n v="3"/>
    <n v="0"/>
    <n v="15.8256"/>
    <n v="0.28000000000000003"/>
  </r>
  <r>
    <n v="3982"/>
    <s v="CA-2014-119564"/>
    <x v="3"/>
    <x v="934"/>
    <d v="2014-12-21T00:00:00"/>
    <s v="Standard Class"/>
    <s v="PL-18925"/>
    <s v="Paul Lucas"/>
    <x v="2"/>
    <s v="United States"/>
    <x v="4"/>
    <x v="4"/>
    <n v="98115"/>
    <x v="1"/>
    <s v="FUR-FU-10003096"/>
    <x v="0"/>
    <x v="5"/>
    <s v="Master Giant Foot Doorstop, Safety Yellow"/>
    <n v="22.77"/>
    <n v="3"/>
    <n v="0"/>
    <n v="9.7911000000000001"/>
    <n v="0.43"/>
  </r>
  <r>
    <n v="3983"/>
    <s v="CA-2013-135265"/>
    <x v="0"/>
    <x v="274"/>
    <d v="2013-07-10T00:00:00"/>
    <s v="Second Class"/>
    <s v="CC-12370"/>
    <s v="Christopher Conant"/>
    <x v="0"/>
    <s v="United States"/>
    <x v="1"/>
    <x v="1"/>
    <n v="90045"/>
    <x v="1"/>
    <s v="FUR-CH-10003061"/>
    <x v="0"/>
    <x v="1"/>
    <s v="Global Leather Task Chair, Black"/>
    <n v="287.96800000000002"/>
    <n v="4"/>
    <n v="0.2"/>
    <n v="-3.5996000000000521"/>
    <n v="-1.2500000000000179E-2"/>
  </r>
  <r>
    <n v="3984"/>
    <s v="CA-2013-135265"/>
    <x v="0"/>
    <x v="274"/>
    <d v="2013-07-10T00:00:00"/>
    <s v="Second Class"/>
    <s v="CC-12370"/>
    <s v="Christopher Conant"/>
    <x v="0"/>
    <s v="United States"/>
    <x v="1"/>
    <x v="1"/>
    <n v="90045"/>
    <x v="1"/>
    <s v="TEC-CO-10003763"/>
    <x v="2"/>
    <x v="16"/>
    <s v="Canon PC1060 Personal Laser Copier"/>
    <n v="2799.9600000000005"/>
    <n v="5"/>
    <n v="0.2"/>
    <n v="944.98649999999986"/>
    <n v="0.33749999999999991"/>
  </r>
  <r>
    <n v="3985"/>
    <s v="CA-2013-135265"/>
    <x v="0"/>
    <x v="274"/>
    <d v="2013-07-10T00:00:00"/>
    <s v="Second Class"/>
    <s v="CC-12370"/>
    <s v="Christopher Conant"/>
    <x v="0"/>
    <s v="United States"/>
    <x v="1"/>
    <x v="1"/>
    <n v="90045"/>
    <x v="1"/>
    <s v="OFF-PA-10002923"/>
    <x v="1"/>
    <x v="10"/>
    <s v="Xerox 1942"/>
    <n v="48.94"/>
    <n v="1"/>
    <n v="0"/>
    <n v="24.47"/>
    <n v="0.5"/>
  </r>
  <r>
    <n v="3986"/>
    <s v="CA-2013-108735"/>
    <x v="0"/>
    <x v="764"/>
    <d v="2013-04-22T00:00:00"/>
    <s v="Standard Class"/>
    <s v="JM-15535"/>
    <s v="Jessica Myrick"/>
    <x v="0"/>
    <s v="United States"/>
    <x v="80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n v="9.4117647058823431E-2"/>
  </r>
  <r>
    <n v="3987"/>
    <s v="CA-2014-112333"/>
    <x v="3"/>
    <x v="798"/>
    <d v="2014-04-15T00:00:00"/>
    <s v="Standard Class"/>
    <s v="KF-16285"/>
    <s v="Karen Ferguson"/>
    <x v="2"/>
    <s v="United States"/>
    <x v="135"/>
    <x v="30"/>
    <n v="7060"/>
    <x v="3"/>
    <s v="OFF-ST-10001780"/>
    <x v="1"/>
    <x v="4"/>
    <s v="Tennsco 16-Compartment Lockers with Coat Rack"/>
    <n v="2591.56"/>
    <n v="4"/>
    <n v="0"/>
    <n v="621.97440000000006"/>
    <n v="0.24000000000000002"/>
  </r>
  <r>
    <n v="3988"/>
    <s v="CA-2014-112333"/>
    <x v="3"/>
    <x v="798"/>
    <d v="2014-04-15T00:00:00"/>
    <s v="Standard Class"/>
    <s v="KF-16285"/>
    <s v="Karen Ferguson"/>
    <x v="2"/>
    <s v="United States"/>
    <x v="135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n v="0.25"/>
  </r>
  <r>
    <n v="3989"/>
    <s v="US-2013-159415"/>
    <x v="0"/>
    <x v="764"/>
    <d v="2013-04-23T00:00:00"/>
    <s v="Standard Class"/>
    <s v="CS-12175"/>
    <s v="Charles Sheldon"/>
    <x v="1"/>
    <s v="United States"/>
    <x v="29"/>
    <x v="18"/>
    <n v="38401"/>
    <x v="0"/>
    <s v="FUR-FU-10003798"/>
    <x v="0"/>
    <x v="5"/>
    <s v="Ultra Door Kickplate, 8&quot;H x 34&quot;W"/>
    <n v="79.12"/>
    <n v="5"/>
    <n v="0.2"/>
    <n v="13.845999999999997"/>
    <n v="0.17499999999999993"/>
  </r>
  <r>
    <n v="3990"/>
    <s v="CA-2011-122588"/>
    <x v="2"/>
    <x v="641"/>
    <d v="2011-11-27T00:00:00"/>
    <s v="Second Class"/>
    <s v="AR-10540"/>
    <s v="Andy Reiter"/>
    <x v="0"/>
    <s v="United States"/>
    <x v="383"/>
    <x v="34"/>
    <n v="2895"/>
    <x v="3"/>
    <s v="FUR-FU-10001095"/>
    <x v="0"/>
    <x v="5"/>
    <s v="DAX Black Cherry Wood-Tone Poster Frame"/>
    <n v="52.96"/>
    <n v="2"/>
    <n v="0"/>
    <n v="20.1248"/>
    <n v="0.38"/>
  </r>
  <r>
    <n v="3991"/>
    <s v="CA-2011-137589"/>
    <x v="2"/>
    <x v="935"/>
    <d v="2011-11-08T00:00:00"/>
    <s v="Standard Class"/>
    <s v="MS-17770"/>
    <s v="Maxwell Schwartz"/>
    <x v="0"/>
    <s v="United States"/>
    <x v="152"/>
    <x v="9"/>
    <n v="17602"/>
    <x v="3"/>
    <s v="OFF-SU-10000157"/>
    <x v="1"/>
    <x v="14"/>
    <s v="Compact Automatic Electric Letter Opener"/>
    <n v="286.34400000000005"/>
    <n v="3"/>
    <n v="0.2"/>
    <n v="-64.427400000000006"/>
    <n v="-0.22499999999999998"/>
  </r>
  <r>
    <n v="3992"/>
    <s v="CA-2012-161998"/>
    <x v="1"/>
    <x v="489"/>
    <d v="2012-05-05T00:00:00"/>
    <s v="Standard Class"/>
    <s v="DB-13120"/>
    <s v="David Bremer"/>
    <x v="1"/>
    <s v="United States"/>
    <x v="67"/>
    <x v="2"/>
    <n v="33614"/>
    <x v="0"/>
    <s v="FUR-FU-10001095"/>
    <x v="0"/>
    <x v="5"/>
    <s v="DAX Black Cherry Wood-Tone Poster Frame"/>
    <n v="63.552000000000007"/>
    <n v="3"/>
    <n v="0.2"/>
    <n v="14.299199999999999"/>
    <n v="0.22499999999999995"/>
  </r>
  <r>
    <n v="3993"/>
    <s v="CA-2012-161998"/>
    <x v="1"/>
    <x v="489"/>
    <d v="2012-05-05T00:00:00"/>
    <s v="Standard Class"/>
    <s v="DB-13120"/>
    <s v="David Bremer"/>
    <x v="1"/>
    <s v="United States"/>
    <x v="67"/>
    <x v="2"/>
    <n v="33614"/>
    <x v="0"/>
    <s v="OFF-SU-10004261"/>
    <x v="1"/>
    <x v="14"/>
    <s v="Fiskars 8&quot; Scissors, 2/Pack"/>
    <n v="41.375999999999998"/>
    <n v="3"/>
    <n v="0.2"/>
    <n v="4.6547999999999927"/>
    <n v="0.11249999999999984"/>
  </r>
  <r>
    <n v="3994"/>
    <s v="CA-2012-161998"/>
    <x v="1"/>
    <x v="489"/>
    <d v="2012-05-05T00:00:00"/>
    <s v="Standard Class"/>
    <s v="DB-13120"/>
    <s v="David Bremer"/>
    <x v="1"/>
    <s v="United States"/>
    <x v="67"/>
    <x v="2"/>
    <n v="33614"/>
    <x v="0"/>
    <s v="OFF-AR-10004022"/>
    <x v="1"/>
    <x v="6"/>
    <s v="Panasonic KP-380BK Classic Electric Pencil Sharpener"/>
    <n v="172.70400000000001"/>
    <n v="6"/>
    <n v="0.2"/>
    <n v="10.793999999999983"/>
    <n v="6.2499999999999896E-2"/>
  </r>
  <r>
    <n v="3995"/>
    <s v="CA-2012-105627"/>
    <x v="1"/>
    <x v="936"/>
    <d v="2012-03-12T00:00:00"/>
    <s v="Standard Class"/>
    <s v="DK-12895"/>
    <s v="Dana Kaydos"/>
    <x v="0"/>
    <s v="United States"/>
    <x v="249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n v="0.19"/>
  </r>
  <r>
    <n v="3996"/>
    <s v="CA-2012-105627"/>
    <x v="1"/>
    <x v="936"/>
    <d v="2012-03-12T00:00:00"/>
    <s v="Standard Class"/>
    <s v="DK-12895"/>
    <s v="Dana Kaydos"/>
    <x v="0"/>
    <s v="United States"/>
    <x v="249"/>
    <x v="6"/>
    <n v="53142"/>
    <x v="2"/>
    <s v="FUR-CH-10002084"/>
    <x v="0"/>
    <x v="1"/>
    <s v="Hon Mobius Operator's Chair"/>
    <n v="860.93"/>
    <n v="7"/>
    <n v="0"/>
    <n v="189.40460000000002"/>
    <n v="0.22000000000000003"/>
  </r>
  <r>
    <n v="3997"/>
    <s v="CA-2012-105627"/>
    <x v="1"/>
    <x v="936"/>
    <d v="2012-03-12T00:00:00"/>
    <s v="Standard Class"/>
    <s v="DK-12895"/>
    <s v="Dana Kaydos"/>
    <x v="0"/>
    <s v="United States"/>
    <x v="249"/>
    <x v="6"/>
    <n v="53142"/>
    <x v="2"/>
    <s v="TEC-PH-10003012"/>
    <x v="2"/>
    <x v="7"/>
    <s v="Nortel Meridian M3904 Professional Digital phone"/>
    <n v="769.95"/>
    <n v="5"/>
    <n v="0"/>
    <n v="223.28549999999993"/>
    <n v="0.28999999999999987"/>
  </r>
  <r>
    <n v="3998"/>
    <s v="CA-2012-105627"/>
    <x v="1"/>
    <x v="936"/>
    <d v="2012-03-12T00:00:00"/>
    <s v="Standard Class"/>
    <s v="DK-12895"/>
    <s v="Dana Kaydos"/>
    <x v="0"/>
    <s v="United States"/>
    <x v="249"/>
    <x v="6"/>
    <n v="53142"/>
    <x v="2"/>
    <s v="OFF-AR-10002704"/>
    <x v="1"/>
    <x v="6"/>
    <s v="Boston 1900 Electric Pencil Sharpener"/>
    <n v="14.98"/>
    <n v="1"/>
    <n v="0"/>
    <n v="4.4939999999999998"/>
    <n v="0.3"/>
  </r>
  <r>
    <n v="3999"/>
    <s v="CA-2012-105627"/>
    <x v="1"/>
    <x v="936"/>
    <d v="2012-03-12T00:00:00"/>
    <s v="Standard Class"/>
    <s v="DK-12895"/>
    <s v="Dana Kaydos"/>
    <x v="0"/>
    <s v="United States"/>
    <x v="249"/>
    <x v="6"/>
    <n v="53142"/>
    <x v="2"/>
    <s v="FUR-FU-10000308"/>
    <x v="0"/>
    <x v="5"/>
    <s v="Deflect-o Glass Clear Studded Chair Mats"/>
    <n v="373.08"/>
    <n v="6"/>
    <n v="0"/>
    <n v="82.077600000000004"/>
    <n v="0.22000000000000003"/>
  </r>
  <r>
    <n v="4000"/>
    <s v="US-2012-149629"/>
    <x v="1"/>
    <x v="789"/>
    <d v="2012-07-20T00:00:00"/>
    <s v="Second Class"/>
    <s v="MP-17965"/>
    <s v="Michael Paige"/>
    <x v="1"/>
    <s v="United States"/>
    <x v="370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n v="2.5000000000000005E-2"/>
  </r>
  <r>
    <n v="4001"/>
    <s v="CA-2011-116834"/>
    <x v="2"/>
    <x v="856"/>
    <d v="2011-10-16T00:00:00"/>
    <s v="Standard Class"/>
    <s v="Dp-13240"/>
    <s v="Dean percer"/>
    <x v="2"/>
    <s v="United States"/>
    <x v="4"/>
    <x v="4"/>
    <n v="98115"/>
    <x v="1"/>
    <s v="FUR-FU-10001196"/>
    <x v="0"/>
    <x v="5"/>
    <s v="DAX Cubicle Frames - 8x10"/>
    <n v="63.47"/>
    <n v="11"/>
    <n v="0"/>
    <n v="19.040999999999997"/>
    <n v="0.29999999999999993"/>
  </r>
  <r>
    <n v="4002"/>
    <s v="CA-2011-116834"/>
    <x v="2"/>
    <x v="856"/>
    <d v="2011-10-16T00:00:00"/>
    <s v="Standard Class"/>
    <s v="Dp-13240"/>
    <s v="Dean percer"/>
    <x v="2"/>
    <s v="United States"/>
    <x v="4"/>
    <x v="4"/>
    <n v="98115"/>
    <x v="1"/>
    <s v="TEC-AC-10002942"/>
    <x v="2"/>
    <x v="11"/>
    <s v="WD My Passport Ultra 1TB Portable External Hard Drive"/>
    <n v="345"/>
    <n v="5"/>
    <n v="0"/>
    <n v="58.649999999999984"/>
    <n v="0.16999999999999996"/>
  </r>
  <r>
    <n v="4003"/>
    <s v="CA-2013-145730"/>
    <x v="0"/>
    <x v="840"/>
    <d v="2013-03-09T00:00:00"/>
    <s v="Standard Class"/>
    <s v="CC-12220"/>
    <s v="Chris Cortes"/>
    <x v="0"/>
    <s v="United States"/>
    <x v="52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n v="-0.19999999999999996"/>
  </r>
  <r>
    <n v="4004"/>
    <s v="CA-2013-145730"/>
    <x v="0"/>
    <x v="840"/>
    <d v="2013-03-09T00:00:00"/>
    <s v="Standard Class"/>
    <s v="CC-12220"/>
    <s v="Chris Cortes"/>
    <x v="0"/>
    <s v="United States"/>
    <x v="52"/>
    <x v="5"/>
    <n v="78207"/>
    <x v="2"/>
    <s v="TEC-MA-10001016"/>
    <x v="2"/>
    <x v="15"/>
    <s v="Canon PC170 Desktop Personal Copier"/>
    <n v="287.90999999999997"/>
    <n v="3"/>
    <n v="0.4"/>
    <n v="33.589499999999987"/>
    <n v="0.11666666666666663"/>
  </r>
  <r>
    <n v="4005"/>
    <s v="CA-2013-145730"/>
    <x v="0"/>
    <x v="840"/>
    <d v="2013-03-09T00:00:00"/>
    <s v="Standard Class"/>
    <s v="CC-12220"/>
    <s v="Chris Cortes"/>
    <x v="0"/>
    <s v="United States"/>
    <x v="52"/>
    <x v="5"/>
    <n v="78207"/>
    <x v="2"/>
    <s v="OFF-EN-10000483"/>
    <x v="1"/>
    <x v="12"/>
    <s v="White Envelopes, White Envelopes with Clear Poly Window"/>
    <n v="36.6"/>
    <n v="3"/>
    <n v="0.2"/>
    <n v="11.894999999999994"/>
    <n v="0.32499999999999984"/>
  </r>
  <r>
    <n v="4006"/>
    <s v="US-2012-168732"/>
    <x v="1"/>
    <x v="895"/>
    <d v="2012-12-16T00:00:00"/>
    <s v="Standard Class"/>
    <s v="KM-16660"/>
    <s v="Khloe Miller"/>
    <x v="0"/>
    <s v="United States"/>
    <x v="185"/>
    <x v="32"/>
    <n v="30076"/>
    <x v="0"/>
    <s v="OFF-AR-10003087"/>
    <x v="1"/>
    <x v="6"/>
    <s v="Staples"/>
    <n v="1.78"/>
    <n v="1"/>
    <n v="0"/>
    <n v="0.49839999999999995"/>
    <n v="0.27999999999999997"/>
  </r>
  <r>
    <n v="4007"/>
    <s v="US-2012-168732"/>
    <x v="1"/>
    <x v="895"/>
    <d v="2012-12-16T00:00:00"/>
    <s v="Standard Class"/>
    <s v="KM-16660"/>
    <s v="Khloe Miller"/>
    <x v="0"/>
    <s v="United States"/>
    <x v="185"/>
    <x v="32"/>
    <n v="30076"/>
    <x v="0"/>
    <s v="OFF-PA-10000520"/>
    <x v="1"/>
    <x v="10"/>
    <s v="Xerox 201"/>
    <n v="25.92"/>
    <n v="4"/>
    <n v="0"/>
    <n v="12.441600000000001"/>
    <n v="0.48000000000000004"/>
  </r>
  <r>
    <n v="4008"/>
    <s v="US-2012-168732"/>
    <x v="1"/>
    <x v="895"/>
    <d v="2012-12-16T00:00:00"/>
    <s v="Standard Class"/>
    <s v="KM-16660"/>
    <s v="Khloe Miller"/>
    <x v="0"/>
    <s v="United States"/>
    <x v="185"/>
    <x v="32"/>
    <n v="30076"/>
    <x v="0"/>
    <s v="TEC-AC-10001553"/>
    <x v="2"/>
    <x v="11"/>
    <s v="Memorex 25GB 6X Branded Blu-Ray Recordable Disc, 15/Pack"/>
    <n v="101.94"/>
    <n v="6"/>
    <n v="0"/>
    <n v="21.407399999999999"/>
    <n v="0.21"/>
  </r>
  <r>
    <n v="4009"/>
    <s v="CA-2012-107468"/>
    <x v="1"/>
    <x v="217"/>
    <d v="2012-12-22T00:00:00"/>
    <s v="Standard Class"/>
    <s v="MK-17905"/>
    <s v="Michael Kennedy"/>
    <x v="1"/>
    <s v="United States"/>
    <x v="103"/>
    <x v="22"/>
    <n v="80027"/>
    <x v="1"/>
    <s v="OFF-AR-10000634"/>
    <x v="1"/>
    <x v="6"/>
    <s v="Newell 320"/>
    <n v="6.8480000000000008"/>
    <n v="2"/>
    <n v="0.2"/>
    <n v="0.59920000000000018"/>
    <n v="8.7500000000000022E-2"/>
  </r>
  <r>
    <n v="4010"/>
    <s v="CA-2014-144463"/>
    <x v="3"/>
    <x v="314"/>
    <d v="2014-01-06T00:00:00"/>
    <s v="Standard Class"/>
    <s v="SC-20725"/>
    <s v="Steven Cartwright"/>
    <x v="0"/>
    <s v="United States"/>
    <x v="1"/>
    <x v="1"/>
    <n v="90036"/>
    <x v="1"/>
    <s v="FUR-FU-10001215"/>
    <x v="0"/>
    <x v="5"/>
    <s v="Howard Miller 11-1/2&quot; Diameter Brentwood Wall Clock"/>
    <n v="474.43"/>
    <n v="11"/>
    <n v="0"/>
    <n v="199.26060000000004"/>
    <n v="0.4200000000000001"/>
  </r>
  <r>
    <n v="4011"/>
    <s v="CA-2014-100811"/>
    <x v="3"/>
    <x v="610"/>
    <d v="2014-11-25T00:00:00"/>
    <s v="First Class"/>
    <s v="CC-12475"/>
    <s v="Cindy Chapman"/>
    <x v="0"/>
    <s v="United States"/>
    <x v="10"/>
    <x v="9"/>
    <n v="19143"/>
    <x v="3"/>
    <s v="OFF-PA-10001204"/>
    <x v="1"/>
    <x v="10"/>
    <s v="Xerox 1972"/>
    <n v="8.4480000000000004"/>
    <n v="2"/>
    <n v="0.2"/>
    <n v="2.6399999999999997"/>
    <n v="0.31249999999999994"/>
  </r>
  <r>
    <n v="4012"/>
    <s v="CA-2014-100811"/>
    <x v="3"/>
    <x v="610"/>
    <d v="2014-11-25T00:00:00"/>
    <s v="First Class"/>
    <s v="CC-12475"/>
    <s v="Cindy Chapman"/>
    <x v="0"/>
    <s v="United States"/>
    <x v="10"/>
    <x v="9"/>
    <n v="19143"/>
    <x v="3"/>
    <s v="OFF-ST-10002444"/>
    <x v="1"/>
    <x v="4"/>
    <s v="Recycled Eldon Regeneration Jumbo File"/>
    <n v="39.295999999999999"/>
    <n v="4"/>
    <n v="0.2"/>
    <n v="3.9295999999999989"/>
    <n v="9.9999999999999978E-2"/>
  </r>
  <r>
    <n v="4013"/>
    <s v="CA-2012-153612"/>
    <x v="1"/>
    <x v="937"/>
    <d v="2012-12-27T00:00:00"/>
    <s v="Standard Class"/>
    <s v="BT-11305"/>
    <s v="Beth Thompson"/>
    <x v="2"/>
    <s v="United States"/>
    <x v="384"/>
    <x v="6"/>
    <n v="54880"/>
    <x v="2"/>
    <s v="OFF-AR-10000203"/>
    <x v="1"/>
    <x v="6"/>
    <s v="Newell 336"/>
    <n v="17.12"/>
    <n v="4"/>
    <n v="0"/>
    <n v="4.9647999999999985"/>
    <n v="0.28999999999999992"/>
  </r>
  <r>
    <n v="4014"/>
    <s v="CA-2012-165624"/>
    <x v="1"/>
    <x v="841"/>
    <d v="2012-08-28T00:00:00"/>
    <s v="Standard Class"/>
    <s v="FH-14350"/>
    <s v="Fred Harton"/>
    <x v="0"/>
    <s v="United States"/>
    <x v="118"/>
    <x v="32"/>
    <n v="30318"/>
    <x v="0"/>
    <s v="OFF-AP-10000828"/>
    <x v="1"/>
    <x v="9"/>
    <s v="Avanti 4.4 Cu. Ft. Refrigerator"/>
    <n v="542.93999999999994"/>
    <n v="3"/>
    <n v="0"/>
    <n v="152.02319999999997"/>
    <n v="0.27999999999999997"/>
  </r>
  <r>
    <n v="4015"/>
    <s v="CA-2012-165624"/>
    <x v="1"/>
    <x v="841"/>
    <d v="2012-08-28T00:00:00"/>
    <s v="Standard Class"/>
    <s v="FH-14350"/>
    <s v="Fred Harton"/>
    <x v="0"/>
    <s v="United States"/>
    <x v="118"/>
    <x v="32"/>
    <n v="30318"/>
    <x v="0"/>
    <s v="OFF-LA-10003190"/>
    <x v="1"/>
    <x v="2"/>
    <s v="Avery 474"/>
    <n v="8.64"/>
    <n v="3"/>
    <n v="0"/>
    <n v="4.2336"/>
    <n v="0.49"/>
  </r>
  <r>
    <n v="4016"/>
    <s v="CA-2012-165624"/>
    <x v="1"/>
    <x v="841"/>
    <d v="2012-08-28T00:00:00"/>
    <s v="Standard Class"/>
    <s v="FH-14350"/>
    <s v="Fred Harton"/>
    <x v="0"/>
    <s v="United States"/>
    <x v="118"/>
    <x v="32"/>
    <n v="30318"/>
    <x v="0"/>
    <s v="OFF-PA-10002319"/>
    <x v="1"/>
    <x v="10"/>
    <s v="Xerox 1944"/>
    <n v="193.79999999999998"/>
    <n v="5"/>
    <n v="0"/>
    <n v="94.962000000000003"/>
    <n v="0.49000000000000005"/>
  </r>
  <r>
    <n v="4017"/>
    <s v="CA-2012-165624"/>
    <x v="1"/>
    <x v="841"/>
    <d v="2012-08-28T00:00:00"/>
    <s v="Standard Class"/>
    <s v="FH-14350"/>
    <s v="Fred Harton"/>
    <x v="0"/>
    <s v="United States"/>
    <x v="118"/>
    <x v="32"/>
    <n v="30318"/>
    <x v="0"/>
    <s v="OFF-PA-10003893"/>
    <x v="1"/>
    <x v="10"/>
    <s v="Xerox 1962"/>
    <n v="21.400000000000002"/>
    <n v="5"/>
    <n v="0"/>
    <n v="9.629999999999999"/>
    <n v="0.4499999999999999"/>
  </r>
  <r>
    <n v="4018"/>
    <s v="CA-2012-165624"/>
    <x v="1"/>
    <x v="841"/>
    <d v="2012-08-28T00:00:00"/>
    <s v="Standard Class"/>
    <s v="FH-14350"/>
    <s v="Fred Harton"/>
    <x v="0"/>
    <s v="United States"/>
    <x v="118"/>
    <x v="32"/>
    <n v="30318"/>
    <x v="0"/>
    <s v="OFF-PA-10002499"/>
    <x v="1"/>
    <x v="10"/>
    <s v="Xerox 1890"/>
    <n v="97.88"/>
    <n v="2"/>
    <n v="0"/>
    <n v="48.94"/>
    <n v="0.5"/>
  </r>
  <r>
    <n v="4019"/>
    <s v="CA-2012-165624"/>
    <x v="1"/>
    <x v="841"/>
    <d v="2012-08-28T00:00:00"/>
    <s v="Standard Class"/>
    <s v="FH-14350"/>
    <s v="Fred Harton"/>
    <x v="0"/>
    <s v="United States"/>
    <x v="118"/>
    <x v="32"/>
    <n v="30318"/>
    <x v="0"/>
    <s v="TEC-AC-10004568"/>
    <x v="2"/>
    <x v="11"/>
    <s v="Maxell LTO Ultrium - 800 GB"/>
    <n v="251.91"/>
    <n v="9"/>
    <n v="0"/>
    <n v="47.862899999999982"/>
    <n v="0.18999999999999992"/>
  </r>
  <r>
    <n v="4020"/>
    <s v="CA-2012-165624"/>
    <x v="1"/>
    <x v="841"/>
    <d v="2012-08-28T00:00:00"/>
    <s v="Standard Class"/>
    <s v="FH-14350"/>
    <s v="Fred Harton"/>
    <x v="0"/>
    <s v="United States"/>
    <x v="118"/>
    <x v="32"/>
    <n v="30318"/>
    <x v="0"/>
    <s v="OFF-AP-10001492"/>
    <x v="1"/>
    <x v="9"/>
    <s v="Acco Six-Outlet Power Strip, 4' Cord Length"/>
    <n v="25.86"/>
    <n v="3"/>
    <n v="0"/>
    <n v="6.7236000000000002"/>
    <n v="0.26"/>
  </r>
  <r>
    <n v="4021"/>
    <s v="CA-2011-154963"/>
    <x v="2"/>
    <x v="169"/>
    <d v="2011-06-27T00:00:00"/>
    <s v="Standard Class"/>
    <s v="AA-10645"/>
    <s v="Anna Andreadi"/>
    <x v="0"/>
    <s v="United States"/>
    <x v="142"/>
    <x v="9"/>
    <n v="19013"/>
    <x v="3"/>
    <s v="FUR-CH-10004698"/>
    <x v="0"/>
    <x v="1"/>
    <s v="Padded Folding Chairs, Black, 4/Carton"/>
    <n v="170.05799999999999"/>
    <n v="3"/>
    <n v="0.3"/>
    <n v="-4.858799999999988"/>
    <n v="-2.8571428571428501E-2"/>
  </r>
  <r>
    <n v="4022"/>
    <s v="CA-2011-154963"/>
    <x v="2"/>
    <x v="169"/>
    <d v="2011-06-27T00:00:00"/>
    <s v="Standard Class"/>
    <s v="AA-10645"/>
    <s v="Anna Andreadi"/>
    <x v="0"/>
    <s v="United States"/>
    <x v="142"/>
    <x v="9"/>
    <n v="19013"/>
    <x v="3"/>
    <s v="TEC-PH-10004093"/>
    <x v="2"/>
    <x v="7"/>
    <s v="Panasonic Kx-TS550"/>
    <n v="82.782000000000011"/>
    <n v="3"/>
    <n v="0.4"/>
    <n v="-15.176700000000004"/>
    <n v="-0.18333333333333335"/>
  </r>
  <r>
    <n v="4023"/>
    <s v="CA-2011-154963"/>
    <x v="2"/>
    <x v="169"/>
    <d v="2011-06-27T00:00:00"/>
    <s v="Standard Class"/>
    <s v="AA-10645"/>
    <s v="Anna Andreadi"/>
    <x v="0"/>
    <s v="United States"/>
    <x v="142"/>
    <x v="9"/>
    <n v="19013"/>
    <x v="3"/>
    <s v="FUR-CH-10000454"/>
    <x v="0"/>
    <x v="1"/>
    <s v="Hon Deluxe Fabric Upholstered Stacking Chairs, Rounded Back"/>
    <n v="853.92999999999984"/>
    <n v="5"/>
    <n v="0.3"/>
    <n v="0"/>
    <n v="0"/>
  </r>
  <r>
    <n v="4024"/>
    <s v="CA-2014-130764"/>
    <x v="3"/>
    <x v="855"/>
    <d v="2014-10-29T00:00:00"/>
    <s v="First Class"/>
    <s v="JO-15145"/>
    <s v="Jack O'Briant"/>
    <x v="1"/>
    <s v="United States"/>
    <x v="8"/>
    <x v="1"/>
    <n v="94110"/>
    <x v="1"/>
    <s v="FUR-BO-10003034"/>
    <x v="0"/>
    <x v="0"/>
    <s v="O'Sullivan Elevations Bookcase, Cherry Finish"/>
    <n v="556.66499999999996"/>
    <n v="5"/>
    <n v="0.15"/>
    <n v="6.5490000000000208"/>
    <n v="1.1764705882352979E-2"/>
  </r>
  <r>
    <n v="4025"/>
    <s v="CA-2014-130764"/>
    <x v="3"/>
    <x v="855"/>
    <d v="2014-10-29T00:00:00"/>
    <s v="First Class"/>
    <s v="JO-15145"/>
    <s v="Jack O'Briant"/>
    <x v="1"/>
    <s v="United States"/>
    <x v="8"/>
    <x v="1"/>
    <n v="94110"/>
    <x v="1"/>
    <s v="TEC-PH-10003215"/>
    <x v="2"/>
    <x v="7"/>
    <s v="Jackery Bar Premium Fast-charging Portable Charger"/>
    <n v="95.84"/>
    <n v="4"/>
    <n v="0.2"/>
    <n v="34.741999999999997"/>
    <n v="0.36249999999999993"/>
  </r>
  <r>
    <n v="4026"/>
    <s v="CA-2014-139311"/>
    <x v="3"/>
    <x v="938"/>
    <d v="2014-08-14T00:00:00"/>
    <s v="First Class"/>
    <s v="SF-20965"/>
    <s v="Sylvia Foulston"/>
    <x v="1"/>
    <s v="United States"/>
    <x v="385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n v="0.33749999999999991"/>
  </r>
  <r>
    <n v="4027"/>
    <s v="CA-2014-139311"/>
    <x v="3"/>
    <x v="938"/>
    <d v="2014-08-14T00:00:00"/>
    <s v="First Class"/>
    <s v="SF-20965"/>
    <s v="Sylvia Foulston"/>
    <x v="1"/>
    <s v="United States"/>
    <x v="385"/>
    <x v="5"/>
    <n v="76021"/>
    <x v="2"/>
    <s v="OFF-AR-10004582"/>
    <x v="1"/>
    <x v="6"/>
    <s v="BIC Brite Liner Grip Highlighters"/>
    <n v="9.1840000000000011"/>
    <n v="7"/>
    <n v="0.2"/>
    <n v="2.8699999999999992"/>
    <n v="0.31249999999999989"/>
  </r>
  <r>
    <n v="4028"/>
    <s v="CA-2014-139311"/>
    <x v="3"/>
    <x v="938"/>
    <d v="2014-08-14T00:00:00"/>
    <s v="First Class"/>
    <s v="SF-20965"/>
    <s v="Sylvia Foulston"/>
    <x v="1"/>
    <s v="United States"/>
    <x v="385"/>
    <x v="5"/>
    <n v="76021"/>
    <x v="2"/>
    <s v="TEC-PH-10001557"/>
    <x v="2"/>
    <x v="7"/>
    <s v="Pyle PMP37LED"/>
    <n v="153.584"/>
    <n v="2"/>
    <n v="0.2"/>
    <n v="13.438599999999994"/>
    <n v="8.7499999999999953E-2"/>
  </r>
  <r>
    <n v="4029"/>
    <s v="CA-2014-139311"/>
    <x v="3"/>
    <x v="938"/>
    <d v="2014-08-14T00:00:00"/>
    <s v="First Class"/>
    <s v="SF-20965"/>
    <s v="Sylvia Foulston"/>
    <x v="1"/>
    <s v="United States"/>
    <x v="385"/>
    <x v="5"/>
    <n v="76021"/>
    <x v="2"/>
    <s v="OFF-BI-10004209"/>
    <x v="1"/>
    <x v="8"/>
    <s v="Fellowes Twister Kit, Gray/Clear, 3/pkg"/>
    <n v="12.863999999999995"/>
    <n v="8"/>
    <n v="0.8"/>
    <n v="-22.512"/>
    <n v="-1.7500000000000007"/>
  </r>
  <r>
    <n v="4030"/>
    <s v="CA-2014-124296"/>
    <x v="3"/>
    <x v="165"/>
    <d v="2014-12-29T00:00:00"/>
    <s v="Standard Class"/>
    <s v="CS-12355"/>
    <s v="Christine Sundaresam"/>
    <x v="0"/>
    <s v="United States"/>
    <x v="240"/>
    <x v="28"/>
    <n v="70506"/>
    <x v="0"/>
    <s v="TEC-MA-10003183"/>
    <x v="2"/>
    <x v="15"/>
    <s v="DYMO CardScan Personal V9 Business Card Scanner"/>
    <n v="479.97"/>
    <n v="3"/>
    <n v="0"/>
    <n v="239.98500000000001"/>
    <n v="0.5"/>
  </r>
  <r>
    <n v="4031"/>
    <s v="CA-2014-124296"/>
    <x v="3"/>
    <x v="165"/>
    <d v="2014-12-29T00:00:00"/>
    <s v="Standard Class"/>
    <s v="CS-12355"/>
    <s v="Christine Sundaresam"/>
    <x v="0"/>
    <s v="United States"/>
    <x v="240"/>
    <x v="28"/>
    <n v="70506"/>
    <x v="0"/>
    <s v="FUR-CH-10002439"/>
    <x v="0"/>
    <x v="1"/>
    <s v="Iceberg Nesting Folding Chair, 19w x 6d x 43h"/>
    <n v="232.88"/>
    <n v="4"/>
    <n v="0"/>
    <n v="60.5488"/>
    <n v="0.26"/>
  </r>
  <r>
    <n v="4032"/>
    <s v="CA-2013-169957"/>
    <x v="0"/>
    <x v="182"/>
    <d v="2013-10-01T00:00:00"/>
    <s v="Standard Class"/>
    <s v="SN-20710"/>
    <s v="Steve Nguyen"/>
    <x v="2"/>
    <s v="United States"/>
    <x v="386"/>
    <x v="4"/>
    <n v="98042"/>
    <x v="1"/>
    <s v="OFF-AP-10000576"/>
    <x v="1"/>
    <x v="9"/>
    <s v="Belkin 7 Outlet SurgeMaster II"/>
    <n v="236.88"/>
    <n v="6"/>
    <n v="0"/>
    <n v="66.326400000000007"/>
    <n v="0.28000000000000003"/>
  </r>
  <r>
    <n v="4033"/>
    <s v="CA-2013-169957"/>
    <x v="0"/>
    <x v="182"/>
    <d v="2013-10-01T00:00:00"/>
    <s v="Standard Class"/>
    <s v="SN-20710"/>
    <s v="Steve Nguyen"/>
    <x v="2"/>
    <s v="United States"/>
    <x v="386"/>
    <x v="4"/>
    <n v="98042"/>
    <x v="1"/>
    <s v="OFF-PA-10004040"/>
    <x v="1"/>
    <x v="10"/>
    <s v="Universal Premium White Copier/Laser Paper (20Lb. and 87 Bright)"/>
    <n v="29.900000000000002"/>
    <n v="5"/>
    <n v="0"/>
    <n v="14.651"/>
    <n v="0.48999999999999994"/>
  </r>
  <r>
    <n v="4034"/>
    <s v="CA-2013-169957"/>
    <x v="0"/>
    <x v="182"/>
    <d v="2013-10-01T00:00:00"/>
    <s v="Standard Class"/>
    <s v="SN-20710"/>
    <s v="Steve Nguyen"/>
    <x v="2"/>
    <s v="United States"/>
    <x v="386"/>
    <x v="4"/>
    <n v="98042"/>
    <x v="1"/>
    <s v="TEC-AC-10003063"/>
    <x v="2"/>
    <x v="11"/>
    <s v="Micro Innovations USB RF Wireless Keyboard with Mouse"/>
    <n v="100"/>
    <n v="4"/>
    <n v="0"/>
    <n v="21"/>
    <n v="0.21"/>
  </r>
  <r>
    <n v="4035"/>
    <s v="US-2013-108777"/>
    <x v="0"/>
    <x v="939"/>
    <d v="2013-12-13T00:00:00"/>
    <s v="Same Day"/>
    <s v="JM-15655"/>
    <s v="Jim Mitchum"/>
    <x v="1"/>
    <s v="United States"/>
    <x v="160"/>
    <x v="24"/>
    <n v="44052"/>
    <x v="3"/>
    <s v="OFF-BI-10003982"/>
    <x v="1"/>
    <x v="8"/>
    <s v="Wilson Jones Century Plastic Molded Ring Binders"/>
    <n v="18.693000000000001"/>
    <n v="3"/>
    <n v="0.7"/>
    <n v="-14.331299999999992"/>
    <n v="-0.76666666666666616"/>
  </r>
  <r>
    <n v="4036"/>
    <s v="US-2013-108777"/>
    <x v="0"/>
    <x v="939"/>
    <d v="2013-12-13T00:00:00"/>
    <s v="Same Day"/>
    <s v="JM-15655"/>
    <s v="Jim Mitchum"/>
    <x v="1"/>
    <s v="United States"/>
    <x v="160"/>
    <x v="24"/>
    <n v="44052"/>
    <x v="3"/>
    <s v="TEC-AC-10002567"/>
    <x v="2"/>
    <x v="11"/>
    <s v="Logitech G602 Wireless Gaming Mouse"/>
    <n v="383.952"/>
    <n v="6"/>
    <n v="0.2"/>
    <n v="76.790399999999977"/>
    <n v="0.19999999999999993"/>
  </r>
  <r>
    <n v="4037"/>
    <s v="CA-2012-148859"/>
    <x v="1"/>
    <x v="75"/>
    <d v="2013-01-01T00:00:00"/>
    <s v="Standard Class"/>
    <s v="FH-14350"/>
    <s v="Fred Harton"/>
    <x v="0"/>
    <s v="United States"/>
    <x v="22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n v="6.2499999999999931E-2"/>
  </r>
  <r>
    <n v="4038"/>
    <s v="CA-2011-110786"/>
    <x v="2"/>
    <x v="282"/>
    <d v="2012-01-02T00:00:00"/>
    <s v="Standard Class"/>
    <s v="AJ-10795"/>
    <s v="Anthony Johnson"/>
    <x v="1"/>
    <s v="United States"/>
    <x v="8"/>
    <x v="1"/>
    <n v="94110"/>
    <x v="1"/>
    <s v="FUR-FU-10000550"/>
    <x v="0"/>
    <x v="5"/>
    <s v="Stacking Trays by OIC"/>
    <n v="24.900000000000002"/>
    <n v="5"/>
    <n v="0"/>
    <n v="8.2169999999999987"/>
    <n v="0.3299999999999999"/>
  </r>
  <r>
    <n v="4039"/>
    <s v="CA-2011-110786"/>
    <x v="2"/>
    <x v="282"/>
    <d v="2012-01-02T00:00:00"/>
    <s v="Standard Class"/>
    <s v="AJ-10795"/>
    <s v="Anthony Johnson"/>
    <x v="1"/>
    <s v="United States"/>
    <x v="8"/>
    <x v="1"/>
    <n v="94110"/>
    <x v="1"/>
    <s v="OFF-PA-10000528"/>
    <x v="1"/>
    <x v="10"/>
    <s v="Xerox 1981"/>
    <n v="21.12"/>
    <n v="4"/>
    <n v="0"/>
    <n v="9.5039999999999996"/>
    <n v="0.44999999999999996"/>
  </r>
  <r>
    <n v="4040"/>
    <s v="CA-2011-110786"/>
    <x v="2"/>
    <x v="282"/>
    <d v="2012-01-02T00:00:00"/>
    <s v="Standard Class"/>
    <s v="AJ-10795"/>
    <s v="Anthony Johnson"/>
    <x v="1"/>
    <s v="United States"/>
    <x v="8"/>
    <x v="1"/>
    <n v="94110"/>
    <x v="1"/>
    <s v="TEC-MA-10003183"/>
    <x v="2"/>
    <x v="15"/>
    <s v="DYMO CardScan Personal V9 Business Card Scanner"/>
    <n v="767.95200000000011"/>
    <n v="6"/>
    <n v="0.2"/>
    <n v="287.98199999999997"/>
    <n v="0.37499999999999989"/>
  </r>
  <r>
    <n v="4041"/>
    <s v="CA-2011-110786"/>
    <x v="2"/>
    <x v="282"/>
    <d v="2012-01-02T00:00:00"/>
    <s v="Standard Class"/>
    <s v="AJ-10795"/>
    <s v="Anthony Johnson"/>
    <x v="1"/>
    <s v="United States"/>
    <x v="8"/>
    <x v="1"/>
    <n v="94110"/>
    <x v="1"/>
    <s v="OFF-BI-10003305"/>
    <x v="1"/>
    <x v="8"/>
    <s v="Avery Hanging File Binders"/>
    <n v="14.352000000000002"/>
    <n v="3"/>
    <n v="0.2"/>
    <n v="4.6643999999999988"/>
    <n v="0.32499999999999984"/>
  </r>
  <r>
    <n v="4042"/>
    <s v="CA-2011-110786"/>
    <x v="2"/>
    <x v="282"/>
    <d v="2012-01-02T00:00:00"/>
    <s v="Standard Class"/>
    <s v="AJ-10795"/>
    <s v="Anthony Johnson"/>
    <x v="1"/>
    <s v="United States"/>
    <x v="8"/>
    <x v="1"/>
    <n v="94110"/>
    <x v="1"/>
    <s v="TEC-PH-10001425"/>
    <x v="2"/>
    <x v="7"/>
    <s v="Mophie Juice Pack Helium for iPhone"/>
    <n v="191.976"/>
    <n v="3"/>
    <n v="0.2"/>
    <n v="19.197599999999994"/>
    <n v="9.9999999999999964E-2"/>
  </r>
  <r>
    <n v="4043"/>
    <s v="CA-2011-110786"/>
    <x v="2"/>
    <x v="282"/>
    <d v="2012-01-02T00:00:00"/>
    <s v="Standard Class"/>
    <s v="AJ-10795"/>
    <s v="Anthony Johnson"/>
    <x v="1"/>
    <s v="United States"/>
    <x v="8"/>
    <x v="1"/>
    <n v="94110"/>
    <x v="1"/>
    <s v="OFF-LA-10001474"/>
    <x v="1"/>
    <x v="2"/>
    <s v="Avery 477"/>
    <n v="274.77"/>
    <n v="9"/>
    <n v="0"/>
    <n v="126.39420000000001"/>
    <n v="0.46000000000000008"/>
  </r>
  <r>
    <n v="4044"/>
    <s v="CA-2011-110786"/>
    <x v="2"/>
    <x v="282"/>
    <d v="2012-01-02T00:00:00"/>
    <s v="Standard Class"/>
    <s v="AJ-10795"/>
    <s v="Anthony Johnson"/>
    <x v="1"/>
    <s v="United States"/>
    <x v="8"/>
    <x v="1"/>
    <n v="94110"/>
    <x v="1"/>
    <s v="FUR-FU-10000672"/>
    <x v="0"/>
    <x v="5"/>
    <s v="Executive Impressions 10&quot; Spectator Wall Clock"/>
    <n v="70.56"/>
    <n v="6"/>
    <n v="0"/>
    <n v="23.990399999999994"/>
    <n v="0.33999999999999991"/>
  </r>
  <r>
    <n v="4045"/>
    <s v="CA-2012-137750"/>
    <x v="1"/>
    <x v="608"/>
    <d v="2012-06-30T00:00:00"/>
    <s v="Standard Class"/>
    <s v="JF-15565"/>
    <s v="Jill Fjeld"/>
    <x v="0"/>
    <s v="United States"/>
    <x v="8"/>
    <x v="1"/>
    <n v="94110"/>
    <x v="1"/>
    <s v="FUR-FU-10001979"/>
    <x v="0"/>
    <x v="5"/>
    <s v="Dana Halogen Swing-Arm Architect Lamp"/>
    <n v="204.85"/>
    <n v="5"/>
    <n v="0"/>
    <n v="57.358000000000011"/>
    <n v="0.28000000000000008"/>
  </r>
  <r>
    <n v="4046"/>
    <s v="CA-2012-136378"/>
    <x v="1"/>
    <x v="788"/>
    <d v="2012-04-07T00:00:00"/>
    <s v="Standard Class"/>
    <s v="CS-11845"/>
    <s v="Cari Sayre"/>
    <x v="1"/>
    <s v="United States"/>
    <x v="12"/>
    <x v="5"/>
    <n v="77070"/>
    <x v="2"/>
    <s v="OFF-BI-10003707"/>
    <x v="1"/>
    <x v="8"/>
    <s v="Aluminum Screw Posts"/>
    <n v="9.155999999999997"/>
    <n v="3"/>
    <n v="0.8"/>
    <n v="-13.734000000000002"/>
    <n v="-1.5000000000000007"/>
  </r>
  <r>
    <n v="4047"/>
    <s v="CA-2014-100356"/>
    <x v="3"/>
    <x v="208"/>
    <d v="2014-10-26T00:00:00"/>
    <s v="Standard Class"/>
    <s v="SP-20920"/>
    <s v="Susan Pistek"/>
    <x v="0"/>
    <s v="United States"/>
    <x v="22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n v="-2.6000000000000005"/>
  </r>
  <r>
    <n v="4048"/>
    <s v="US-2012-166520"/>
    <x v="1"/>
    <x v="747"/>
    <d v="2012-07-19T00:00:00"/>
    <s v="First Class"/>
    <s v="KE-16420"/>
    <s v="Katrina Edelman"/>
    <x v="1"/>
    <s v="United States"/>
    <x v="20"/>
    <x v="15"/>
    <n v="10035"/>
    <x v="3"/>
    <s v="OFF-PA-10000501"/>
    <x v="1"/>
    <x v="10"/>
    <s v="Petty Cash Envelope"/>
    <n v="80.88"/>
    <n v="3"/>
    <n v="0"/>
    <n v="39.6312"/>
    <n v="0.49000000000000005"/>
  </r>
  <r>
    <n v="4049"/>
    <s v="US-2012-166520"/>
    <x v="1"/>
    <x v="747"/>
    <d v="2012-07-19T00:00:00"/>
    <s v="First Class"/>
    <s v="KE-16420"/>
    <s v="Katrina Edelman"/>
    <x v="1"/>
    <s v="United States"/>
    <x v="20"/>
    <x v="15"/>
    <n v="10035"/>
    <x v="3"/>
    <s v="TEC-AC-10001990"/>
    <x v="2"/>
    <x v="11"/>
    <s v="Kensington Orbit Wireless Mobile Trackball for PC and Mac"/>
    <n v="599.9"/>
    <n v="10"/>
    <n v="0"/>
    <n v="191.96799999999996"/>
    <n v="0.31999999999999995"/>
  </r>
  <r>
    <n v="4050"/>
    <s v="CA-2014-136350"/>
    <x v="3"/>
    <x v="92"/>
    <d v="2014-06-27T00:00:00"/>
    <s v="Second Class"/>
    <s v="GA-14515"/>
    <s v="George Ashbrook"/>
    <x v="0"/>
    <s v="United States"/>
    <x v="20"/>
    <x v="15"/>
    <n v="10011"/>
    <x v="3"/>
    <s v="FUR-FU-10003601"/>
    <x v="0"/>
    <x v="5"/>
    <s v="Deflect-o RollaMat Studded, Beveled Mat for Medium Pile Carpeting"/>
    <n v="276.69"/>
    <n v="3"/>
    <n v="0"/>
    <n v="49.804199999999994"/>
    <n v="0.18"/>
  </r>
  <r>
    <n v="4051"/>
    <s v="CA-2014-136350"/>
    <x v="3"/>
    <x v="92"/>
    <d v="2014-06-27T00:00:00"/>
    <s v="Second Class"/>
    <s v="GA-14515"/>
    <s v="George Ashbrook"/>
    <x v="0"/>
    <s v="United States"/>
    <x v="20"/>
    <x v="15"/>
    <n v="10011"/>
    <x v="3"/>
    <s v="FUR-CH-10001891"/>
    <x v="0"/>
    <x v="1"/>
    <s v="Global Deluxe Office Fabric Chairs"/>
    <n v="172.76400000000001"/>
    <n v="2"/>
    <n v="0.1"/>
    <n v="32.633200000000016"/>
    <n v="0.18888888888888897"/>
  </r>
  <r>
    <n v="4052"/>
    <s v="CA-2011-122931"/>
    <x v="2"/>
    <x v="411"/>
    <d v="2011-10-03T00:00:00"/>
    <s v="Standard Class"/>
    <s v="SM-20950"/>
    <s v="Suzanne McNair"/>
    <x v="1"/>
    <s v="United States"/>
    <x v="10"/>
    <x v="9"/>
    <n v="19134"/>
    <x v="3"/>
    <s v="OFF-AR-10003469"/>
    <x v="1"/>
    <x v="6"/>
    <s v="Nontoxic Chalk"/>
    <n v="4.2240000000000002"/>
    <n v="3"/>
    <n v="0.2"/>
    <n v="1.4783999999999997"/>
    <n v="0.34999999999999992"/>
  </r>
  <r>
    <n v="4053"/>
    <s v="CA-2011-122931"/>
    <x v="2"/>
    <x v="411"/>
    <d v="2011-10-03T00:00:00"/>
    <s v="Standard Class"/>
    <s v="SM-20950"/>
    <s v="Suzanne McNair"/>
    <x v="1"/>
    <s v="United States"/>
    <x v="10"/>
    <x v="9"/>
    <n v="19134"/>
    <x v="3"/>
    <s v="FUR-TA-10004175"/>
    <x v="0"/>
    <x v="3"/>
    <s v="Hon 30&quot; x 60&quot; Table with Locking Drawer"/>
    <n v="409.27199999999999"/>
    <n v="2"/>
    <n v="0.4"/>
    <n v="-81.854399999999998"/>
    <n v="-0.2"/>
  </r>
  <r>
    <n v="4054"/>
    <s v="CA-2011-122931"/>
    <x v="2"/>
    <x v="411"/>
    <d v="2011-10-03T00:00:00"/>
    <s v="Standard Class"/>
    <s v="SM-20950"/>
    <s v="Suzanne McNair"/>
    <x v="1"/>
    <s v="United States"/>
    <x v="10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n v="0.32499999999999996"/>
  </r>
  <r>
    <n v="4055"/>
    <s v="CA-2011-122931"/>
    <x v="2"/>
    <x v="411"/>
    <d v="2011-10-03T00:00:00"/>
    <s v="Standard Class"/>
    <s v="SM-20950"/>
    <s v="Suzanne McNair"/>
    <x v="1"/>
    <s v="United States"/>
    <x v="10"/>
    <x v="9"/>
    <n v="19134"/>
    <x v="3"/>
    <s v="OFF-PA-10000533"/>
    <x v="1"/>
    <x v="10"/>
    <s v="Southworth Parchment Paper &amp; Envelopes"/>
    <n v="20.928000000000001"/>
    <n v="4"/>
    <n v="0.2"/>
    <n v="6.8015999999999996"/>
    <n v="0.32499999999999996"/>
  </r>
  <r>
    <n v="4056"/>
    <s v="CA-2011-122931"/>
    <x v="2"/>
    <x v="411"/>
    <d v="2011-10-03T00:00:00"/>
    <s v="Standard Class"/>
    <s v="SM-20950"/>
    <s v="Suzanne McNair"/>
    <x v="1"/>
    <s v="United States"/>
    <x v="10"/>
    <x v="9"/>
    <n v="19134"/>
    <x v="3"/>
    <s v="OFF-ST-10004459"/>
    <x v="1"/>
    <x v="4"/>
    <s v="Tennsco Single-Tier Lockers"/>
    <n v="1801.6320000000001"/>
    <n v="6"/>
    <n v="0.2"/>
    <n v="-337.80600000000004"/>
    <n v="-0.18750000000000003"/>
  </r>
  <r>
    <n v="4057"/>
    <s v="CA-2011-122931"/>
    <x v="2"/>
    <x v="411"/>
    <d v="2011-10-03T00:00:00"/>
    <s v="Standard Class"/>
    <s v="SM-20950"/>
    <s v="Suzanne McNair"/>
    <x v="1"/>
    <s v="United States"/>
    <x v="10"/>
    <x v="9"/>
    <n v="19134"/>
    <x v="3"/>
    <s v="FUR-TA-10004147"/>
    <x v="0"/>
    <x v="3"/>
    <s v="Hon 4060 Series Tables"/>
    <n v="67.175999999999988"/>
    <n v="1"/>
    <n v="0.4"/>
    <n v="-20.152800000000006"/>
    <n v="-0.30000000000000016"/>
  </r>
  <r>
    <n v="4058"/>
    <s v="CA-2011-163034"/>
    <x v="2"/>
    <x v="156"/>
    <d v="2011-11-28T00:00:00"/>
    <s v="Standard Class"/>
    <s v="DK-12985"/>
    <s v="Darren Koutras"/>
    <x v="0"/>
    <s v="United States"/>
    <x v="22"/>
    <x v="10"/>
    <n v="60610"/>
    <x v="2"/>
    <s v="OFF-ST-10000046"/>
    <x v="1"/>
    <x v="4"/>
    <s v="Fellowes Super Stor/Drawer Files"/>
    <n v="646.20000000000005"/>
    <n v="5"/>
    <n v="0.2"/>
    <n v="-8.0774999999999864"/>
    <n v="-1.2499999999999978E-2"/>
  </r>
  <r>
    <n v="4059"/>
    <s v="CA-2012-124058"/>
    <x v="1"/>
    <x v="312"/>
    <d v="2012-11-24T00:00:00"/>
    <s v="Standard Class"/>
    <s v="LC-16885"/>
    <s v="Lena Creighton"/>
    <x v="0"/>
    <s v="United States"/>
    <x v="182"/>
    <x v="1"/>
    <n v="94601"/>
    <x v="1"/>
    <s v="TEC-PH-10004774"/>
    <x v="2"/>
    <x v="7"/>
    <s v="Gear Head AU3700S Headset"/>
    <n v="72.744000000000014"/>
    <n v="7"/>
    <n v="0.2"/>
    <n v="-15.458100000000007"/>
    <n v="-0.21250000000000005"/>
  </r>
  <r>
    <n v="4060"/>
    <s v="CA-2012-124058"/>
    <x v="1"/>
    <x v="312"/>
    <d v="2012-11-24T00:00:00"/>
    <s v="Standard Class"/>
    <s v="LC-16885"/>
    <s v="Lena Creighton"/>
    <x v="0"/>
    <s v="United States"/>
    <x v="182"/>
    <x v="1"/>
    <n v="94601"/>
    <x v="1"/>
    <s v="FUR-CH-10000595"/>
    <x v="0"/>
    <x v="1"/>
    <s v="Safco Contoured Stacking Chairs"/>
    <n v="572.16000000000008"/>
    <n v="3"/>
    <n v="0.2"/>
    <n v="35.759999999999962"/>
    <n v="6.2499999999999924E-2"/>
  </r>
  <r>
    <n v="4061"/>
    <s v="CA-2013-129196"/>
    <x v="0"/>
    <x v="474"/>
    <d v="2013-11-08T00:00:00"/>
    <s v="Standard Class"/>
    <s v="XP-21865"/>
    <s v="Xylona Preis"/>
    <x v="0"/>
    <s v="United States"/>
    <x v="22"/>
    <x v="10"/>
    <n v="60610"/>
    <x v="2"/>
    <s v="TEC-AC-10002473"/>
    <x v="2"/>
    <x v="11"/>
    <s v="Maxell 4.7GB DVD-R"/>
    <n v="68.111999999999995"/>
    <n v="3"/>
    <n v="0.2"/>
    <n v="17.879399999999997"/>
    <n v="0.26249999999999996"/>
  </r>
  <r>
    <n v="4062"/>
    <s v="US-2012-138716"/>
    <x v="1"/>
    <x v="14"/>
    <d v="2012-09-20T00:00:00"/>
    <s v="First Class"/>
    <s v="CS-11845"/>
    <s v="Cari Sayre"/>
    <x v="1"/>
    <s v="United States"/>
    <x v="4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n v="0.31249999999999994"/>
  </r>
  <r>
    <n v="4063"/>
    <s v="US-2013-122182"/>
    <x v="0"/>
    <x v="612"/>
    <d v="2013-03-15T00:00:00"/>
    <s v="Standard Class"/>
    <s v="BD-11770"/>
    <s v="Bryan Davis"/>
    <x v="0"/>
    <s v="United States"/>
    <x v="10"/>
    <x v="9"/>
    <n v="19143"/>
    <x v="3"/>
    <s v="TEC-AC-10002800"/>
    <x v="2"/>
    <x v="11"/>
    <s v="Plantronics Audio 478 Stereo USB Headset"/>
    <n v="39.992000000000004"/>
    <n v="1"/>
    <n v="0.2"/>
    <n v="7.4984999999999964"/>
    <n v="0.18749999999999989"/>
  </r>
  <r>
    <n v="4064"/>
    <s v="US-2011-130358"/>
    <x v="2"/>
    <x v="670"/>
    <d v="2011-06-26T00:00:00"/>
    <s v="First Class"/>
    <s v="DL-13330"/>
    <s v="Denise Leinenbach"/>
    <x v="0"/>
    <s v="United States"/>
    <x v="3"/>
    <x v="3"/>
    <n v="28027"/>
    <x v="0"/>
    <s v="OFF-AR-10002766"/>
    <x v="1"/>
    <x v="6"/>
    <s v="Prang Drawing Pencil Set"/>
    <n v="20.015999999999998"/>
    <n v="9"/>
    <n v="0.2"/>
    <n v="1.7514000000000003"/>
    <n v="8.7500000000000022E-2"/>
  </r>
  <r>
    <n v="4065"/>
    <s v="US-2011-130358"/>
    <x v="2"/>
    <x v="670"/>
    <d v="2011-06-26T00:00:00"/>
    <s v="First Class"/>
    <s v="DL-13330"/>
    <s v="Denise Leinenbach"/>
    <x v="0"/>
    <s v="United States"/>
    <x v="3"/>
    <x v="3"/>
    <n v="28027"/>
    <x v="0"/>
    <s v="OFF-SU-10002522"/>
    <x v="1"/>
    <x v="14"/>
    <s v="Acme Kleen Earth Office Shears"/>
    <n v="3.1040000000000001"/>
    <n v="1"/>
    <n v="0.2"/>
    <n v="0.34919999999999951"/>
    <n v="0.11249999999999984"/>
  </r>
  <r>
    <n v="4066"/>
    <s v="CA-2011-102673"/>
    <x v="2"/>
    <x v="301"/>
    <d v="2011-11-05T00:00:00"/>
    <s v="Standard Class"/>
    <s v="KH-16630"/>
    <s v="Ken Heidel"/>
    <x v="1"/>
    <s v="United States"/>
    <x v="35"/>
    <x v="3"/>
    <n v="28205"/>
    <x v="0"/>
    <s v="OFF-FA-10003021"/>
    <x v="1"/>
    <x v="13"/>
    <s v="Staples"/>
    <n v="7.52"/>
    <n v="5"/>
    <n v="0.2"/>
    <n v="1.4099999999999997"/>
    <n v="0.18749999999999997"/>
  </r>
  <r>
    <n v="4067"/>
    <s v="CA-2011-102673"/>
    <x v="2"/>
    <x v="301"/>
    <d v="2011-11-05T00:00:00"/>
    <s v="Standard Class"/>
    <s v="KH-16630"/>
    <s v="Ken Heidel"/>
    <x v="1"/>
    <s v="United States"/>
    <x v="35"/>
    <x v="3"/>
    <n v="28205"/>
    <x v="0"/>
    <s v="OFF-AR-10000634"/>
    <x v="1"/>
    <x v="6"/>
    <s v="Newell 320"/>
    <n v="10.272000000000002"/>
    <n v="3"/>
    <n v="0.2"/>
    <n v="0.89880000000000004"/>
    <n v="8.7499999999999981E-2"/>
  </r>
  <r>
    <n v="4068"/>
    <s v="CA-2011-102673"/>
    <x v="2"/>
    <x v="301"/>
    <d v="2011-11-05T00:00:00"/>
    <s v="Standard Class"/>
    <s v="KH-16630"/>
    <s v="Ken Heidel"/>
    <x v="1"/>
    <s v="United States"/>
    <x v="35"/>
    <x v="3"/>
    <n v="28205"/>
    <x v="0"/>
    <s v="OFF-LA-10001771"/>
    <x v="1"/>
    <x v="2"/>
    <s v="Avery 513"/>
    <n v="47.808000000000007"/>
    <n v="12"/>
    <n v="0.2"/>
    <n v="15.537599999999998"/>
    <n v="0.3249999999999999"/>
  </r>
  <r>
    <n v="4069"/>
    <s v="CA-2011-102673"/>
    <x v="2"/>
    <x v="301"/>
    <d v="2011-11-05T00:00:00"/>
    <s v="Standard Class"/>
    <s v="KH-16630"/>
    <s v="Ken Heidel"/>
    <x v="1"/>
    <s v="United States"/>
    <x v="35"/>
    <x v="3"/>
    <n v="28205"/>
    <x v="0"/>
    <s v="TEC-PH-10004434"/>
    <x v="2"/>
    <x v="7"/>
    <s v="Cisco IP Phone 7961G VoIP phone - Dark gray"/>
    <n v="978.83999999999992"/>
    <n v="9"/>
    <n v="0.2"/>
    <n v="110.1194999999999"/>
    <n v="0.11249999999999991"/>
  </r>
  <r>
    <n v="4070"/>
    <s v="CA-2013-145303"/>
    <x v="0"/>
    <x v="770"/>
    <d v="2013-09-01T00:00:00"/>
    <s v="First Class"/>
    <s v="TP-21415"/>
    <s v="Tom Prescott"/>
    <x v="0"/>
    <s v="United States"/>
    <x v="61"/>
    <x v="5"/>
    <n v="75081"/>
    <x v="2"/>
    <s v="OFF-BI-10000050"/>
    <x v="1"/>
    <x v="8"/>
    <s v="Angle-D Binders with Locking Rings, Label Holders"/>
    <n v="13.139999999999997"/>
    <n v="9"/>
    <n v="0.8"/>
    <n v="-21.681000000000004"/>
    <n v="-1.6500000000000008"/>
  </r>
  <r>
    <n v="4071"/>
    <s v="CA-2013-145303"/>
    <x v="0"/>
    <x v="770"/>
    <d v="2013-09-01T00:00:00"/>
    <s v="First Class"/>
    <s v="TP-21415"/>
    <s v="Tom Prescott"/>
    <x v="0"/>
    <s v="United States"/>
    <x v="61"/>
    <x v="5"/>
    <n v="75081"/>
    <x v="2"/>
    <s v="OFF-BI-10002414"/>
    <x v="1"/>
    <x v="8"/>
    <s v="GBC ProClick Spines for 32-Hole Punch"/>
    <n v="10.023999999999997"/>
    <n v="4"/>
    <n v="0.8"/>
    <n v="-16.539600000000007"/>
    <n v="-1.6500000000000012"/>
  </r>
  <r>
    <n v="4072"/>
    <s v="CA-2013-145303"/>
    <x v="0"/>
    <x v="770"/>
    <d v="2013-09-01T00:00:00"/>
    <s v="First Class"/>
    <s v="TP-21415"/>
    <s v="Tom Prescott"/>
    <x v="0"/>
    <s v="United States"/>
    <x v="61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n v="-0.33823529411764724"/>
  </r>
  <r>
    <n v="4073"/>
    <s v="CA-2012-156104"/>
    <x v="1"/>
    <x v="401"/>
    <d v="2012-12-08T00:00:00"/>
    <s v="Second Class"/>
    <s v="NP-18685"/>
    <s v="Nora Pelletier"/>
    <x v="2"/>
    <s v="United States"/>
    <x v="245"/>
    <x v="14"/>
    <n v="46203"/>
    <x v="2"/>
    <s v="TEC-CO-10002095"/>
    <x v="2"/>
    <x v="16"/>
    <s v="Hewlett Packard 610 Color Digital Copier / Printer"/>
    <n v="999.98"/>
    <n v="2"/>
    <n v="0"/>
    <n v="449.99099999999999"/>
    <n v="0.44999999999999996"/>
  </r>
  <r>
    <n v="4074"/>
    <s v="US-2012-164308"/>
    <x v="1"/>
    <x v="496"/>
    <d v="2012-09-27T00:00:00"/>
    <s v="First Class"/>
    <s v="SC-20680"/>
    <s v="Steve Carroll"/>
    <x v="2"/>
    <s v="United States"/>
    <x v="387"/>
    <x v="26"/>
    <n v="74012"/>
    <x v="2"/>
    <s v="TEC-PH-10004120"/>
    <x v="2"/>
    <x v="7"/>
    <s v="AT&amp;T 1080 Phone"/>
    <n v="821.94"/>
    <n v="6"/>
    <n v="0"/>
    <n v="213.70440000000002"/>
    <n v="0.26"/>
  </r>
  <r>
    <n v="4075"/>
    <s v="CA-2014-108112"/>
    <x v="3"/>
    <x v="940"/>
    <d v="2014-11-21T00:00:00"/>
    <s v="Standard Class"/>
    <s v="DK-12895"/>
    <s v="Dana Kaydos"/>
    <x v="0"/>
    <s v="United States"/>
    <x v="388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n v="0.25000000000000006"/>
  </r>
  <r>
    <n v="4076"/>
    <s v="CA-2014-108112"/>
    <x v="3"/>
    <x v="940"/>
    <d v="2014-11-21T00:00:00"/>
    <s v="Standard Class"/>
    <s v="DK-12895"/>
    <s v="Dana Kaydos"/>
    <x v="0"/>
    <s v="United States"/>
    <x v="388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n v="0"/>
  </r>
  <r>
    <n v="4077"/>
    <s v="CA-2012-100685"/>
    <x v="1"/>
    <x v="546"/>
    <d v="2012-12-21T00:00:00"/>
    <s v="Second Class"/>
    <s v="SM-20950"/>
    <s v="Suzanne McNair"/>
    <x v="1"/>
    <s v="United States"/>
    <x v="155"/>
    <x v="8"/>
    <n v="68104"/>
    <x v="2"/>
    <s v="OFF-BI-10003094"/>
    <x v="1"/>
    <x v="8"/>
    <s v="Self-Adhesive Ring Binder Labels"/>
    <n v="7.04"/>
    <n v="2"/>
    <n v="0"/>
    <n v="3.3087999999999997"/>
    <n v="0.47"/>
  </r>
  <r>
    <n v="4078"/>
    <s v="CA-2012-100685"/>
    <x v="1"/>
    <x v="546"/>
    <d v="2012-12-21T00:00:00"/>
    <s v="Second Class"/>
    <s v="SM-20950"/>
    <s v="Suzanne McNair"/>
    <x v="1"/>
    <s v="United States"/>
    <x v="155"/>
    <x v="8"/>
    <n v="68104"/>
    <x v="2"/>
    <s v="OFF-FA-10003472"/>
    <x v="1"/>
    <x v="13"/>
    <s v="Bagged Rubber Bands"/>
    <n v="5.04"/>
    <n v="4"/>
    <n v="0"/>
    <n v="0.2016"/>
    <n v="0.04"/>
  </r>
  <r>
    <n v="4079"/>
    <s v="CA-2012-100685"/>
    <x v="1"/>
    <x v="546"/>
    <d v="2012-12-21T00:00:00"/>
    <s v="Second Class"/>
    <s v="SM-20950"/>
    <s v="Suzanne McNair"/>
    <x v="1"/>
    <s v="United States"/>
    <x v="155"/>
    <x v="8"/>
    <n v="68104"/>
    <x v="2"/>
    <s v="OFF-PA-10001289"/>
    <x v="1"/>
    <x v="10"/>
    <s v="White Computer Printout Paper by Universal"/>
    <n v="116.28"/>
    <n v="3"/>
    <n v="0"/>
    <n v="56.977199999999996"/>
    <n v="0.48999999999999994"/>
  </r>
  <r>
    <n v="4080"/>
    <s v="CA-2012-165414"/>
    <x v="1"/>
    <x v="379"/>
    <d v="2012-12-24T00:00:00"/>
    <s v="First Class"/>
    <s v="LS-17245"/>
    <s v="Lynn Smith"/>
    <x v="0"/>
    <s v="United States"/>
    <x v="108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n v="0.10000000000000006"/>
  </r>
  <r>
    <n v="4081"/>
    <s v="CA-2013-140417"/>
    <x v="0"/>
    <x v="477"/>
    <d v="2013-09-30T00:00:00"/>
    <s v="Standard Class"/>
    <s v="KE-16420"/>
    <s v="Katrina Edelman"/>
    <x v="1"/>
    <s v="United States"/>
    <x v="241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n v="0.375"/>
  </r>
  <r>
    <n v="4082"/>
    <s v="CA-2013-140417"/>
    <x v="0"/>
    <x v="477"/>
    <d v="2013-09-30T00:00:00"/>
    <s v="Standard Class"/>
    <s v="KE-16420"/>
    <s v="Katrina Edelman"/>
    <x v="1"/>
    <s v="United States"/>
    <x v="241"/>
    <x v="21"/>
    <n v="97224"/>
    <x v="1"/>
    <s v="OFF-BI-10004828"/>
    <x v="1"/>
    <x v="8"/>
    <s v="GBC Poly Designer Binding Covers"/>
    <n v="5.0220000000000002"/>
    <n v="1"/>
    <n v="0.7"/>
    <n v="-3.5153999999999996"/>
    <n v="-0.69999999999999984"/>
  </r>
  <r>
    <n v="4083"/>
    <s v="US-2014-151316"/>
    <x v="3"/>
    <x v="92"/>
    <d v="2014-07-01T00:00:00"/>
    <s v="Standard Class"/>
    <s v="MC-17635"/>
    <s v="Matthew Clasen"/>
    <x v="1"/>
    <s v="United States"/>
    <x v="27"/>
    <x v="10"/>
    <n v="62521"/>
    <x v="2"/>
    <s v="OFF-BI-10004632"/>
    <x v="1"/>
    <x v="8"/>
    <s v="Ibico Hi-Tech Manual Binding System"/>
    <n v="182.99399999999997"/>
    <n v="3"/>
    <n v="0.8"/>
    <n v="-320.23950000000013"/>
    <n v="-1.7500000000000011"/>
  </r>
  <r>
    <n v="4084"/>
    <s v="US-2014-151316"/>
    <x v="3"/>
    <x v="92"/>
    <d v="2014-07-01T00:00:00"/>
    <s v="Standard Class"/>
    <s v="MC-17635"/>
    <s v="Matthew Clasen"/>
    <x v="1"/>
    <s v="United States"/>
    <x v="27"/>
    <x v="10"/>
    <n v="62521"/>
    <x v="2"/>
    <s v="OFF-PA-10000327"/>
    <x v="1"/>
    <x v="10"/>
    <s v="Xerox 1971"/>
    <n v="10.272000000000002"/>
    <n v="3"/>
    <n v="0.2"/>
    <n v="3.2099999999999982"/>
    <n v="0.31249999999999978"/>
  </r>
  <r>
    <n v="4085"/>
    <s v="CA-2014-163692"/>
    <x v="3"/>
    <x v="210"/>
    <d v="2014-09-10T00:00:00"/>
    <s v="First Class"/>
    <s v="Dp-13240"/>
    <s v="Dean percer"/>
    <x v="2"/>
    <s v="United States"/>
    <x v="42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n v="-0.7666666666666665"/>
  </r>
  <r>
    <n v="4086"/>
    <s v="CA-2013-111913"/>
    <x v="0"/>
    <x v="578"/>
    <d v="2013-08-07T00:00:00"/>
    <s v="Second Class"/>
    <s v="LC-16930"/>
    <s v="Linda Cazamias"/>
    <x v="1"/>
    <s v="United States"/>
    <x v="301"/>
    <x v="1"/>
    <n v="95823"/>
    <x v="1"/>
    <s v="TEC-PH-10002275"/>
    <x v="2"/>
    <x v="7"/>
    <s v="Mitel 5320 IP Phone VoIP phone"/>
    <n v="302.38400000000001"/>
    <n v="2"/>
    <n v="0.2"/>
    <n v="30.238400000000013"/>
    <n v="0.10000000000000003"/>
  </r>
  <r>
    <n v="4087"/>
    <s v="CA-2013-111913"/>
    <x v="0"/>
    <x v="578"/>
    <d v="2013-08-07T00:00:00"/>
    <s v="Second Class"/>
    <s v="LC-16930"/>
    <s v="Linda Cazamias"/>
    <x v="1"/>
    <s v="United States"/>
    <x v="301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n v="0.33749999999999991"/>
  </r>
  <r>
    <n v="4088"/>
    <s v="CA-2013-111913"/>
    <x v="0"/>
    <x v="578"/>
    <d v="2013-08-07T00:00:00"/>
    <s v="Second Class"/>
    <s v="LC-16930"/>
    <s v="Linda Cazamias"/>
    <x v="1"/>
    <s v="United States"/>
    <x v="301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n v="0.33749999999999997"/>
  </r>
  <r>
    <n v="4089"/>
    <s v="US-2011-156559"/>
    <x v="2"/>
    <x v="710"/>
    <d v="2011-08-26T00:00:00"/>
    <s v="Standard Class"/>
    <s v="LH-16900"/>
    <s v="Lena Hernandez"/>
    <x v="0"/>
    <s v="United States"/>
    <x v="186"/>
    <x v="36"/>
    <n v="72401"/>
    <x v="0"/>
    <s v="FUR-BO-10000711"/>
    <x v="0"/>
    <x v="0"/>
    <s v="Hon Metal Bookcases, Gray"/>
    <n v="638.82000000000005"/>
    <n v="9"/>
    <n v="0"/>
    <n v="172.48140000000001"/>
    <n v="0.27"/>
  </r>
  <r>
    <n v="4090"/>
    <s v="CA-2013-161473"/>
    <x v="0"/>
    <x v="178"/>
    <d v="2013-04-06T00:00:00"/>
    <s v="Standard Class"/>
    <s v="TB-21175"/>
    <s v="Thomas Boland"/>
    <x v="1"/>
    <s v="United States"/>
    <x v="20"/>
    <x v="15"/>
    <n v="10035"/>
    <x v="3"/>
    <s v="OFF-LA-10001297"/>
    <x v="1"/>
    <x v="2"/>
    <s v="Avery 473"/>
    <n v="20.7"/>
    <n v="2"/>
    <n v="0"/>
    <n v="9.9359999999999999"/>
    <n v="0.48000000000000004"/>
  </r>
  <r>
    <n v="4091"/>
    <s v="CA-2013-161473"/>
    <x v="0"/>
    <x v="178"/>
    <d v="2013-04-06T00:00:00"/>
    <s v="Standard Class"/>
    <s v="TB-21175"/>
    <s v="Thomas Boland"/>
    <x v="1"/>
    <s v="United States"/>
    <x v="20"/>
    <x v="15"/>
    <n v="10035"/>
    <x v="3"/>
    <s v="OFF-SU-10001574"/>
    <x v="1"/>
    <x v="14"/>
    <s v="Acme Value Line Scissors"/>
    <n v="10.95"/>
    <n v="3"/>
    <n v="0"/>
    <n v="3.2849999999999993"/>
    <n v="0.29999999999999993"/>
  </r>
  <r>
    <n v="4092"/>
    <s v="CA-2013-161473"/>
    <x v="0"/>
    <x v="178"/>
    <d v="2013-04-06T00:00:00"/>
    <s v="Standard Class"/>
    <s v="TB-21175"/>
    <s v="Thomas Boland"/>
    <x v="1"/>
    <s v="United States"/>
    <x v="20"/>
    <x v="15"/>
    <n v="10035"/>
    <x v="3"/>
    <s v="OFF-BI-10003305"/>
    <x v="1"/>
    <x v="8"/>
    <s v="Avery Hanging File Binders"/>
    <n v="14.352000000000002"/>
    <n v="3"/>
    <n v="0.2"/>
    <n v="4.6643999999999988"/>
    <n v="0.32499999999999984"/>
  </r>
  <r>
    <n v="4093"/>
    <s v="CA-2014-166576"/>
    <x v="3"/>
    <x v="941"/>
    <d v="2014-05-19T00:00:00"/>
    <s v="First Class"/>
    <s v="JM-15865"/>
    <s v="John Murray"/>
    <x v="0"/>
    <s v="United States"/>
    <x v="59"/>
    <x v="24"/>
    <n v="44312"/>
    <x v="3"/>
    <s v="OFF-ST-10002574"/>
    <x v="1"/>
    <x v="4"/>
    <s v="SAFCO Commercial Wire Shelving, Black"/>
    <n v="221.024"/>
    <n v="2"/>
    <n v="0.2"/>
    <n v="-55.256"/>
    <n v="-0.25"/>
  </r>
  <r>
    <n v="4094"/>
    <s v="CA-2012-102491"/>
    <x v="1"/>
    <x v="252"/>
    <d v="2012-08-28T00:00:00"/>
    <s v="Standard Class"/>
    <s v="KW-16435"/>
    <s v="Katrina Willman"/>
    <x v="0"/>
    <s v="United States"/>
    <x v="159"/>
    <x v="0"/>
    <n v="41042"/>
    <x v="0"/>
    <s v="TEC-MA-10000864"/>
    <x v="2"/>
    <x v="15"/>
    <s v="Cisco 9971 IP Video Phone Charcoal"/>
    <n v="3080"/>
    <n v="7"/>
    <n v="0"/>
    <n v="1416.7999999999997"/>
    <n v="0.45999999999999991"/>
  </r>
  <r>
    <n v="4095"/>
    <s v="CA-2012-102491"/>
    <x v="1"/>
    <x v="252"/>
    <d v="2012-08-28T00:00:00"/>
    <s v="Standard Class"/>
    <s v="KW-16435"/>
    <s v="Katrina Willman"/>
    <x v="0"/>
    <s v="United States"/>
    <x v="159"/>
    <x v="0"/>
    <n v="41042"/>
    <x v="0"/>
    <s v="TEC-AC-10003289"/>
    <x v="2"/>
    <x v="11"/>
    <s v="Anker Ultra-Slim Mini Bluetooth 3.0 Wireless Keyboard"/>
    <n v="79.959999999999994"/>
    <n v="4"/>
    <n v="0"/>
    <n v="18.390799999999999"/>
    <n v="0.23"/>
  </r>
  <r>
    <n v="4096"/>
    <s v="CA-2012-102491"/>
    <x v="1"/>
    <x v="252"/>
    <d v="2012-08-28T00:00:00"/>
    <s v="Standard Class"/>
    <s v="KW-16435"/>
    <s v="Katrina Willman"/>
    <x v="0"/>
    <s v="United States"/>
    <x v="159"/>
    <x v="0"/>
    <n v="41042"/>
    <x v="0"/>
    <s v="TEC-PH-10001619"/>
    <x v="2"/>
    <x v="7"/>
    <s v="LG G3"/>
    <n v="587.97"/>
    <n v="3"/>
    <n v="0"/>
    <n v="170.51129999999998"/>
    <n v="0.28999999999999992"/>
  </r>
  <r>
    <n v="4097"/>
    <s v="CA-2011-116904"/>
    <x v="2"/>
    <x v="865"/>
    <d v="2011-09-28T00:00:00"/>
    <s v="Standard Class"/>
    <s v="SC-20095"/>
    <s v="Sanjit Chand"/>
    <x v="0"/>
    <s v="United States"/>
    <x v="31"/>
    <x v="11"/>
    <n v="55407"/>
    <x v="2"/>
    <s v="OFF-PA-10004888"/>
    <x v="1"/>
    <x v="10"/>
    <s v="Xerox 217"/>
    <n v="32.400000000000006"/>
    <n v="5"/>
    <n v="0"/>
    <n v="15.552000000000001"/>
    <n v="0.48"/>
  </r>
  <r>
    <n v="4098"/>
    <s v="CA-2011-116904"/>
    <x v="2"/>
    <x v="865"/>
    <d v="2011-09-28T00:00:00"/>
    <s v="Standard Class"/>
    <s v="SC-20095"/>
    <s v="Sanjit Chand"/>
    <x v="0"/>
    <s v="United States"/>
    <x v="31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n v="3.9999999999999959E-2"/>
  </r>
  <r>
    <n v="4099"/>
    <s v="CA-2011-116904"/>
    <x v="2"/>
    <x v="865"/>
    <d v="2011-09-28T00:00:00"/>
    <s v="Standard Class"/>
    <s v="SC-20095"/>
    <s v="Sanjit Chand"/>
    <x v="0"/>
    <s v="United States"/>
    <x v="31"/>
    <x v="11"/>
    <n v="55407"/>
    <x v="2"/>
    <s v="OFF-BI-10001120"/>
    <x v="1"/>
    <x v="8"/>
    <s v="Ibico EPK-21 Electric Binding System"/>
    <n v="9449.9500000000007"/>
    <n v="5"/>
    <n v="0"/>
    <n v="4630.4755000000005"/>
    <n v="0.49"/>
  </r>
  <r>
    <n v="4100"/>
    <s v="CA-2011-116904"/>
    <x v="2"/>
    <x v="865"/>
    <d v="2011-09-28T00:00:00"/>
    <s v="Standard Class"/>
    <s v="SC-20095"/>
    <s v="Sanjit Chand"/>
    <x v="0"/>
    <s v="United States"/>
    <x v="31"/>
    <x v="11"/>
    <n v="55407"/>
    <x v="2"/>
    <s v="OFF-BI-10000301"/>
    <x v="1"/>
    <x v="8"/>
    <s v="GBC Instant Report Kit"/>
    <n v="12.94"/>
    <n v="2"/>
    <n v="0"/>
    <n v="6.47"/>
    <n v="0.5"/>
  </r>
  <r>
    <n v="4101"/>
    <s v="US-2014-102288"/>
    <x v="3"/>
    <x v="249"/>
    <d v="2014-06-24T00:00:00"/>
    <s v="Standard Class"/>
    <s v="ZC-21910"/>
    <s v="Zuschuss Carroll"/>
    <x v="0"/>
    <s v="United States"/>
    <x v="12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n v="-2.3000000000000012"/>
  </r>
  <r>
    <n v="4102"/>
    <s v="US-2014-102288"/>
    <x v="3"/>
    <x v="249"/>
    <d v="2014-06-24T00:00:00"/>
    <s v="Standard Class"/>
    <s v="ZC-21910"/>
    <s v="Zuschuss Carroll"/>
    <x v="0"/>
    <s v="United States"/>
    <x v="12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n v="-2.5000000000000009"/>
  </r>
  <r>
    <n v="4103"/>
    <s v="US-2014-102288"/>
    <x v="3"/>
    <x v="249"/>
    <d v="2014-06-24T00:00:00"/>
    <s v="Standard Class"/>
    <s v="ZC-21910"/>
    <s v="Zuschuss Carroll"/>
    <x v="0"/>
    <s v="United States"/>
    <x v="12"/>
    <x v="5"/>
    <n v="77095"/>
    <x v="2"/>
    <s v="OFF-PA-10000740"/>
    <x v="1"/>
    <x v="10"/>
    <s v="Xerox 1982"/>
    <n v="146.17600000000002"/>
    <n v="8"/>
    <n v="0.2"/>
    <n v="47.50719999999999"/>
    <n v="0.3249999999999999"/>
  </r>
  <r>
    <n v="4104"/>
    <s v="CA-2014-137456"/>
    <x v="3"/>
    <x v="202"/>
    <d v="2014-12-22T00:00:00"/>
    <s v="Same Day"/>
    <s v="RB-19465"/>
    <s v="Rick Bensley"/>
    <x v="2"/>
    <s v="United States"/>
    <x v="9"/>
    <x v="8"/>
    <n v="68025"/>
    <x v="2"/>
    <s v="FUR-FU-10001940"/>
    <x v="0"/>
    <x v="5"/>
    <s v="Staples"/>
    <n v="15.92"/>
    <n v="2"/>
    <n v="0"/>
    <n v="7.0048000000000012"/>
    <n v="0.44000000000000006"/>
  </r>
  <r>
    <n v="4105"/>
    <s v="US-2014-155999"/>
    <x v="3"/>
    <x v="783"/>
    <d v="2014-08-14T00:00:00"/>
    <s v="Standard Class"/>
    <s v="JK-15370"/>
    <s v="Jay Kimmel"/>
    <x v="0"/>
    <s v="United States"/>
    <x v="70"/>
    <x v="1"/>
    <n v="92105"/>
    <x v="1"/>
    <s v="TEC-PH-10000439"/>
    <x v="2"/>
    <x v="7"/>
    <s v="GE DSL Phone Line Filter"/>
    <n v="159.96000000000004"/>
    <n v="5"/>
    <n v="0.2"/>
    <n v="17.995499999999979"/>
    <n v="0.11249999999999984"/>
  </r>
  <r>
    <n v="4106"/>
    <s v="US-2014-155999"/>
    <x v="3"/>
    <x v="783"/>
    <d v="2014-08-14T00:00:00"/>
    <s v="Standard Class"/>
    <s v="JK-15370"/>
    <s v="Jay Kimmel"/>
    <x v="0"/>
    <s v="United States"/>
    <x v="70"/>
    <x v="1"/>
    <n v="92105"/>
    <x v="1"/>
    <s v="OFF-BI-10000404"/>
    <x v="1"/>
    <x v="8"/>
    <s v="Avery Printable Repositionable Plastic Tabs"/>
    <n v="13.76"/>
    <n v="2"/>
    <n v="0.2"/>
    <n v="4.6440000000000001"/>
    <n v="0.33750000000000002"/>
  </r>
  <r>
    <n v="4107"/>
    <s v="US-2013-148334"/>
    <x v="0"/>
    <x v="250"/>
    <d v="2013-08-27T00:00:00"/>
    <s v="Standard Class"/>
    <s v="DD-13570"/>
    <s v="Dorothy Dickinson"/>
    <x v="0"/>
    <s v="United States"/>
    <x v="12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n v="-1.600000000000001"/>
  </r>
  <r>
    <n v="4108"/>
    <s v="CA-2012-105599"/>
    <x v="1"/>
    <x v="67"/>
    <d v="2012-09-07T00:00:00"/>
    <s v="Same Day"/>
    <s v="MC-17275"/>
    <s v="Marc Crier"/>
    <x v="0"/>
    <s v="United States"/>
    <x v="20"/>
    <x v="15"/>
    <n v="10011"/>
    <x v="3"/>
    <s v="OFF-ST-10002486"/>
    <x v="1"/>
    <x v="4"/>
    <s v="Eldon Shelf Savers Cubes and Bins"/>
    <n v="13.96"/>
    <n v="2"/>
    <n v="0"/>
    <n v="0.27919999999999945"/>
    <n v="1.9999999999999959E-2"/>
  </r>
  <r>
    <n v="4109"/>
    <s v="CA-2012-105599"/>
    <x v="1"/>
    <x v="67"/>
    <d v="2012-09-07T00:00:00"/>
    <s v="Same Day"/>
    <s v="MC-17275"/>
    <s v="Marc Crier"/>
    <x v="0"/>
    <s v="United States"/>
    <x v="20"/>
    <x v="15"/>
    <n v="10011"/>
    <x v="3"/>
    <s v="FUR-TA-10003837"/>
    <x v="0"/>
    <x v="3"/>
    <s v="Anderson Hickey Conga Table Tops &amp; Accessories"/>
    <n v="27.414000000000001"/>
    <n v="3"/>
    <n v="0.4"/>
    <n v="-14.163900000000005"/>
    <n v="-0.51666666666666683"/>
  </r>
  <r>
    <n v="4110"/>
    <s v="CA-2012-153717"/>
    <x v="1"/>
    <x v="707"/>
    <d v="2013-01-01T00:00:00"/>
    <s v="Standard Class"/>
    <s v="DL-13495"/>
    <s v="Dionis Lloyd"/>
    <x v="1"/>
    <s v="United States"/>
    <x v="66"/>
    <x v="12"/>
    <n v="48227"/>
    <x v="2"/>
    <s v="TEC-PH-10002923"/>
    <x v="2"/>
    <x v="7"/>
    <s v="Logitech B530 USB Headset - headset - Full size, Binaural"/>
    <n v="73.98"/>
    <n v="2"/>
    <n v="0"/>
    <n v="19.974600000000002"/>
    <n v="0.27"/>
  </r>
  <r>
    <n v="4111"/>
    <s v="CA-2012-153717"/>
    <x v="1"/>
    <x v="707"/>
    <d v="2013-01-01T00:00:00"/>
    <s v="Standard Class"/>
    <s v="DL-13495"/>
    <s v="Dionis Lloyd"/>
    <x v="1"/>
    <s v="United States"/>
    <x v="66"/>
    <x v="12"/>
    <n v="48227"/>
    <x v="2"/>
    <s v="FUR-BO-10004360"/>
    <x v="0"/>
    <x v="0"/>
    <s v="Rush Hierlooms Collection Rich Wood Bookcases"/>
    <n v="160.97999999999999"/>
    <n v="1"/>
    <n v="0"/>
    <n v="20.927400000000006"/>
    <n v="0.13000000000000003"/>
  </r>
  <r>
    <n v="4112"/>
    <s v="CA-2012-153717"/>
    <x v="1"/>
    <x v="707"/>
    <d v="2013-01-01T00:00:00"/>
    <s v="Standard Class"/>
    <s v="DL-13495"/>
    <s v="Dionis Lloyd"/>
    <x v="1"/>
    <s v="United States"/>
    <x v="66"/>
    <x v="12"/>
    <n v="48227"/>
    <x v="2"/>
    <s v="OFF-PA-10002160"/>
    <x v="1"/>
    <x v="10"/>
    <s v="Xerox 1978"/>
    <n v="17.34"/>
    <n v="3"/>
    <n v="0"/>
    <n v="8.4966000000000008"/>
    <n v="0.49000000000000005"/>
  </r>
  <r>
    <n v="4113"/>
    <s v="CA-2012-153717"/>
    <x v="1"/>
    <x v="707"/>
    <d v="2013-01-01T00:00:00"/>
    <s v="Standard Class"/>
    <s v="DL-13495"/>
    <s v="Dionis Lloyd"/>
    <x v="1"/>
    <s v="United States"/>
    <x v="66"/>
    <x v="12"/>
    <n v="48227"/>
    <x v="2"/>
    <s v="OFF-AR-10002375"/>
    <x v="1"/>
    <x v="6"/>
    <s v="Newell 351"/>
    <n v="3.28"/>
    <n v="1"/>
    <n v="0"/>
    <n v="0.9511999999999996"/>
    <n v="0.28999999999999987"/>
  </r>
  <r>
    <n v="4114"/>
    <s v="CA-2012-116687"/>
    <x v="1"/>
    <x v="942"/>
    <d v="2012-05-07T00:00:00"/>
    <s v="Standard Class"/>
    <s v="NC-18625"/>
    <s v="Noah Childs"/>
    <x v="1"/>
    <s v="United States"/>
    <x v="12"/>
    <x v="5"/>
    <n v="77095"/>
    <x v="2"/>
    <s v="OFF-LA-10000443"/>
    <x v="1"/>
    <x v="2"/>
    <s v="Avery 501"/>
    <n v="8.8559999999999999"/>
    <n v="3"/>
    <n v="0.2"/>
    <n v="2.9888999999999997"/>
    <n v="0.33749999999999997"/>
  </r>
  <r>
    <n v="4115"/>
    <s v="CA-2012-116687"/>
    <x v="1"/>
    <x v="942"/>
    <d v="2012-05-07T00:00:00"/>
    <s v="Standard Class"/>
    <s v="NC-18625"/>
    <s v="Noah Childs"/>
    <x v="1"/>
    <s v="United States"/>
    <x v="12"/>
    <x v="5"/>
    <n v="77095"/>
    <x v="2"/>
    <s v="TEC-PH-10001750"/>
    <x v="2"/>
    <x v="7"/>
    <s v="Samsung Rugby III"/>
    <n v="158.376"/>
    <n v="3"/>
    <n v="0.2"/>
    <n v="13.857900000000008"/>
    <n v="8.750000000000005E-2"/>
  </r>
  <r>
    <n v="4116"/>
    <s v="CA-2013-163573"/>
    <x v="0"/>
    <x v="390"/>
    <d v="2013-11-28T00:00:00"/>
    <s v="First Class"/>
    <s v="AC-10450"/>
    <s v="Amy Cox"/>
    <x v="0"/>
    <s v="United States"/>
    <x v="4"/>
    <x v="4"/>
    <n v="98105"/>
    <x v="1"/>
    <s v="OFF-BI-10004632"/>
    <x v="1"/>
    <x v="8"/>
    <s v="Ibico Hi-Tech Manual Binding System"/>
    <n v="1219.96"/>
    <n v="5"/>
    <n v="0.2"/>
    <n v="381.23749999999995"/>
    <n v="0.31249999999999994"/>
  </r>
  <r>
    <n v="4117"/>
    <s v="CA-2012-153416"/>
    <x v="1"/>
    <x v="27"/>
    <d v="2012-11-29T00:00:00"/>
    <s v="Standard Class"/>
    <s v="TS-21340"/>
    <s v="Toby Swindell"/>
    <x v="0"/>
    <s v="United States"/>
    <x v="1"/>
    <x v="1"/>
    <n v="90036"/>
    <x v="1"/>
    <s v="OFF-BI-10002813"/>
    <x v="1"/>
    <x v="8"/>
    <s v="Avery Reinforcements for Hole-Punch Pages"/>
    <n v="3.1680000000000001"/>
    <n v="2"/>
    <n v="0.2"/>
    <n v="0.99"/>
    <n v="0.3125"/>
  </r>
  <r>
    <n v="4118"/>
    <s v="CA-2012-153416"/>
    <x v="1"/>
    <x v="27"/>
    <d v="2012-11-29T00:00:00"/>
    <s v="Standard Class"/>
    <s v="TS-21340"/>
    <s v="Toby Swindell"/>
    <x v="0"/>
    <s v="United States"/>
    <x v="1"/>
    <x v="1"/>
    <n v="90036"/>
    <x v="1"/>
    <s v="OFF-PA-10002005"/>
    <x v="1"/>
    <x v="10"/>
    <s v="Xerox 225"/>
    <n v="19.440000000000001"/>
    <n v="3"/>
    <n v="0"/>
    <n v="9.3312000000000008"/>
    <n v="0.48000000000000004"/>
  </r>
  <r>
    <n v="4119"/>
    <s v="CA-2012-153416"/>
    <x v="1"/>
    <x v="27"/>
    <d v="2012-11-29T00:00:00"/>
    <s v="Standard Class"/>
    <s v="TS-21340"/>
    <s v="Toby Swindell"/>
    <x v="0"/>
    <s v="United States"/>
    <x v="1"/>
    <x v="1"/>
    <n v="90036"/>
    <x v="1"/>
    <s v="OFF-ST-10000060"/>
    <x v="1"/>
    <x v="4"/>
    <s v="Fellowes Bankers Box Staxonsteel Drawer File/Stacking System"/>
    <n v="454.86"/>
    <n v="7"/>
    <n v="0"/>
    <n v="54.583200000000019"/>
    <n v="0.12000000000000004"/>
  </r>
  <r>
    <n v="4120"/>
    <s v="CA-2012-153416"/>
    <x v="1"/>
    <x v="27"/>
    <d v="2012-11-29T00:00:00"/>
    <s v="Standard Class"/>
    <s v="TS-21340"/>
    <s v="Toby Swindell"/>
    <x v="0"/>
    <s v="United States"/>
    <x v="1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n v="0.32500000000000001"/>
  </r>
  <r>
    <n v="4121"/>
    <s v="CA-2014-117394"/>
    <x v="3"/>
    <x v="507"/>
    <d v="2014-09-11T00:00:00"/>
    <s v="Standard Class"/>
    <s v="MM-17920"/>
    <s v="Michael Moore"/>
    <x v="0"/>
    <s v="United States"/>
    <x v="10"/>
    <x v="9"/>
    <n v="19120"/>
    <x v="3"/>
    <s v="TEC-AC-10000199"/>
    <x v="2"/>
    <x v="11"/>
    <s v="Kingston Digital DataTraveler 8GB USB 2.0"/>
    <n v="19.040000000000003"/>
    <n v="4"/>
    <n v="0.2"/>
    <n v="-1.4279999999999999"/>
    <n v="-7.4999999999999983E-2"/>
  </r>
  <r>
    <n v="4122"/>
    <s v="CA-2014-133823"/>
    <x v="3"/>
    <x v="943"/>
    <d v="2014-05-13T00:00:00"/>
    <s v="Same Day"/>
    <s v="LP-17080"/>
    <s v="Liz Pelletier"/>
    <x v="0"/>
    <s v="United States"/>
    <x v="4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n v="0.45"/>
  </r>
  <r>
    <n v="4123"/>
    <s v="CA-2014-133823"/>
    <x v="3"/>
    <x v="943"/>
    <d v="2014-05-13T00:00:00"/>
    <s v="Same Day"/>
    <s v="LP-17080"/>
    <s v="Liz Pelletier"/>
    <x v="0"/>
    <s v="United States"/>
    <x v="4"/>
    <x v="4"/>
    <n v="98103"/>
    <x v="1"/>
    <s v="OFF-LA-10004545"/>
    <x v="1"/>
    <x v="2"/>
    <s v="Avery 50"/>
    <n v="37.589999999999996"/>
    <n v="3"/>
    <n v="0"/>
    <n v="17.667299999999997"/>
    <n v="0.47"/>
  </r>
  <r>
    <n v="4124"/>
    <s v="CA-2014-133823"/>
    <x v="3"/>
    <x v="943"/>
    <d v="2014-05-13T00:00:00"/>
    <s v="Same Day"/>
    <s v="LP-17080"/>
    <s v="Liz Pelletier"/>
    <x v="0"/>
    <s v="United States"/>
    <x v="4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n v="0.36249999999999993"/>
  </r>
  <r>
    <n v="4125"/>
    <s v="CA-2011-127523"/>
    <x v="2"/>
    <x v="218"/>
    <d v="2011-05-18T00:00:00"/>
    <s v="Standard Class"/>
    <s v="BG-11695"/>
    <s v="Brooke Gillingham"/>
    <x v="1"/>
    <s v="United States"/>
    <x v="232"/>
    <x v="15"/>
    <n v="13601"/>
    <x v="3"/>
    <s v="OFF-AP-10004249"/>
    <x v="1"/>
    <x v="9"/>
    <s v="Staples"/>
    <n v="35.910000000000004"/>
    <n v="3"/>
    <n v="0"/>
    <n v="9.6956999999999987"/>
    <n v="0.26999999999999996"/>
  </r>
  <r>
    <n v="4126"/>
    <s v="CA-2014-123239"/>
    <x v="3"/>
    <x v="944"/>
    <d v="2014-08-01T00:00:00"/>
    <s v="Second Class"/>
    <s v="MG-18145"/>
    <s v="Mike Gockenbach"/>
    <x v="0"/>
    <s v="United States"/>
    <x v="108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n v="-2.5000000000000116E-2"/>
  </r>
  <r>
    <n v="4127"/>
    <s v="CA-2014-156769"/>
    <x v="3"/>
    <x v="636"/>
    <d v="2014-05-10T00:00:00"/>
    <s v="First Class"/>
    <s v="GZ-14470"/>
    <s v="Gary Zandusky"/>
    <x v="0"/>
    <s v="United States"/>
    <x v="81"/>
    <x v="17"/>
    <n v="22204"/>
    <x v="0"/>
    <s v="OFF-AR-10003179"/>
    <x v="1"/>
    <x v="6"/>
    <s v="Dixon Ticonderoga Core-Lock Colored Pencils"/>
    <n v="54.66"/>
    <n v="6"/>
    <n v="0"/>
    <n v="18.037799999999997"/>
    <n v="0.32999999999999996"/>
  </r>
  <r>
    <n v="4128"/>
    <s v="CA-2011-127299"/>
    <x v="2"/>
    <x v="111"/>
    <d v="2011-09-24T00:00:00"/>
    <s v="Standard Class"/>
    <s v="JL-15835"/>
    <s v="John Lee"/>
    <x v="0"/>
    <s v="United States"/>
    <x v="35"/>
    <x v="3"/>
    <n v="28205"/>
    <x v="0"/>
    <s v="OFF-ST-10003722"/>
    <x v="1"/>
    <x v="4"/>
    <s v="Project Tote Personal File"/>
    <n v="67.343999999999994"/>
    <n v="6"/>
    <n v="0.2"/>
    <n v="7.5761999999999894"/>
    <n v="0.11249999999999985"/>
  </r>
  <r>
    <n v="4129"/>
    <s v="CA-2011-127299"/>
    <x v="2"/>
    <x v="111"/>
    <d v="2011-09-24T00:00:00"/>
    <s v="Standard Class"/>
    <s v="JL-15835"/>
    <s v="John Lee"/>
    <x v="0"/>
    <s v="United States"/>
    <x v="35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n v="-0.36000000000000015"/>
  </r>
  <r>
    <n v="4130"/>
    <s v="CA-2012-121272"/>
    <x v="1"/>
    <x v="368"/>
    <d v="2012-04-04T00:00:00"/>
    <s v="Standard Class"/>
    <s v="DO-13435"/>
    <s v="Denny Ordway"/>
    <x v="0"/>
    <s v="United States"/>
    <x v="4"/>
    <x v="4"/>
    <n v="98103"/>
    <x v="1"/>
    <s v="OFF-AP-10001947"/>
    <x v="1"/>
    <x v="9"/>
    <s v="Acco 6 Outlet Guardian Premium Plus Surge Suppressor"/>
    <n v="73.28"/>
    <n v="4"/>
    <n v="0"/>
    <n v="21.251199999999997"/>
    <n v="0.28999999999999998"/>
  </r>
  <r>
    <n v="4131"/>
    <s v="CA-2011-115336"/>
    <x v="2"/>
    <x v="728"/>
    <d v="2011-11-25T00:00:00"/>
    <s v="Standard Class"/>
    <s v="AB-10600"/>
    <s v="Ann Blume"/>
    <x v="1"/>
    <s v="United States"/>
    <x v="22"/>
    <x v="10"/>
    <n v="60623"/>
    <x v="2"/>
    <s v="OFF-BI-10001107"/>
    <x v="1"/>
    <x v="8"/>
    <s v="GBC White Gloss Covers, Plain Front"/>
    <n v="14.479999999999997"/>
    <n v="5"/>
    <n v="0.8"/>
    <n v="-23.89200000000001"/>
    <n v="-1.650000000000001"/>
  </r>
  <r>
    <n v="4132"/>
    <s v="CA-2012-111703"/>
    <x v="1"/>
    <x v="740"/>
    <d v="2012-07-09T00:00:00"/>
    <s v="Standard Class"/>
    <s v="KB-16315"/>
    <s v="Karl Braun"/>
    <x v="0"/>
    <s v="United States"/>
    <x v="389"/>
    <x v="2"/>
    <n v="33021"/>
    <x v="0"/>
    <s v="OFF-PA-10000349"/>
    <x v="1"/>
    <x v="10"/>
    <s v="Staples"/>
    <n v="11.952000000000002"/>
    <n v="3"/>
    <n v="0.2"/>
    <n v="4.0338000000000003"/>
    <n v="0.33749999999999997"/>
  </r>
  <r>
    <n v="4133"/>
    <s v="CA-2012-111703"/>
    <x v="1"/>
    <x v="740"/>
    <d v="2012-07-09T00:00:00"/>
    <s v="Standard Class"/>
    <s v="KB-16315"/>
    <s v="Karl Braun"/>
    <x v="0"/>
    <s v="United States"/>
    <x v="389"/>
    <x v="2"/>
    <n v="33021"/>
    <x v="0"/>
    <s v="OFF-PA-10003349"/>
    <x v="1"/>
    <x v="10"/>
    <s v="Xerox 1957"/>
    <n v="15.552000000000003"/>
    <n v="3"/>
    <n v="0.2"/>
    <n v="5.6375999999999999"/>
    <n v="0.36249999999999993"/>
  </r>
  <r>
    <n v="4134"/>
    <s v="CA-2011-128839"/>
    <x v="2"/>
    <x v="78"/>
    <d v="2011-09-13T00:00:00"/>
    <s v="Standard Class"/>
    <s v="TT-21070"/>
    <s v="Ted Trevino"/>
    <x v="0"/>
    <s v="United States"/>
    <x v="269"/>
    <x v="17"/>
    <n v="23320"/>
    <x v="0"/>
    <s v="OFF-FA-10002280"/>
    <x v="1"/>
    <x v="13"/>
    <s v="Advantus Plastic Paper Clips"/>
    <n v="45"/>
    <n v="9"/>
    <n v="0"/>
    <n v="21.599999999999998"/>
    <n v="0.47999999999999993"/>
  </r>
  <r>
    <n v="4135"/>
    <s v="CA-2011-128839"/>
    <x v="2"/>
    <x v="78"/>
    <d v="2011-09-13T00:00:00"/>
    <s v="Standard Class"/>
    <s v="TT-21070"/>
    <s v="Ted Trevino"/>
    <x v="0"/>
    <s v="United States"/>
    <x v="269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n v="0.4300000000000001"/>
  </r>
  <r>
    <n v="4136"/>
    <s v="CA-2014-105914"/>
    <x v="3"/>
    <x v="280"/>
    <d v="2014-10-09T00:00:00"/>
    <s v="Standard Class"/>
    <s v="PV-18985"/>
    <s v="Paul Van Hugh"/>
    <x v="2"/>
    <s v="United States"/>
    <x v="1"/>
    <x v="1"/>
    <n v="90036"/>
    <x v="1"/>
    <s v="OFF-BI-10002854"/>
    <x v="1"/>
    <x v="8"/>
    <s v="Performers Binder/Pad Holder, Black"/>
    <n v="112.12000000000002"/>
    <n v="5"/>
    <n v="0.2"/>
    <n v="42.045000000000002"/>
    <n v="0.37499999999999994"/>
  </r>
  <r>
    <n v="4137"/>
    <s v="CA-2014-105914"/>
    <x v="3"/>
    <x v="280"/>
    <d v="2014-10-09T00:00:00"/>
    <s v="Standard Class"/>
    <s v="PV-18985"/>
    <s v="Paul Van Hugh"/>
    <x v="2"/>
    <s v="United States"/>
    <x v="1"/>
    <x v="1"/>
    <n v="90036"/>
    <x v="1"/>
    <s v="OFF-ST-10003716"/>
    <x v="1"/>
    <x v="4"/>
    <s v="Tennsco Double-Tier Lockers"/>
    <n v="1575.14"/>
    <n v="7"/>
    <n v="0"/>
    <n v="204.76820000000001"/>
    <n v="0.13"/>
  </r>
  <r>
    <n v="4138"/>
    <s v="CA-2014-110926"/>
    <x v="3"/>
    <x v="123"/>
    <d v="2014-11-24T00:00:00"/>
    <s v="Standard Class"/>
    <s v="DD-13570"/>
    <s v="Dorothy Dickinson"/>
    <x v="0"/>
    <s v="United States"/>
    <x v="166"/>
    <x v="17"/>
    <n v="22304"/>
    <x v="0"/>
    <s v="OFF-FA-10000624"/>
    <x v="1"/>
    <x v="13"/>
    <s v="OIC Binder Clips"/>
    <n v="25.060000000000002"/>
    <n v="7"/>
    <n v="0"/>
    <n v="12.530000000000001"/>
    <n v="0.5"/>
  </r>
  <r>
    <n v="4139"/>
    <s v="CA-2013-117226"/>
    <x v="0"/>
    <x v="945"/>
    <d v="2014-01-02T00:00:00"/>
    <s v="First Class"/>
    <s v="KD-16495"/>
    <s v="Keith Dawkins"/>
    <x v="1"/>
    <s v="United States"/>
    <x v="390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n v="-1.5000000000000004"/>
  </r>
  <r>
    <n v="4140"/>
    <s v="CA-2014-127313"/>
    <x v="3"/>
    <x v="96"/>
    <d v="2014-12-05T00:00:00"/>
    <s v="First Class"/>
    <s v="RA-19285"/>
    <s v="Ralph Arnett"/>
    <x v="0"/>
    <s v="United States"/>
    <x v="10"/>
    <x v="9"/>
    <n v="19120"/>
    <x v="3"/>
    <s v="OFF-ST-10001228"/>
    <x v="1"/>
    <x v="4"/>
    <s v="Personal File Boxes with Fold-Down Carry Handle"/>
    <n v="37.392000000000003"/>
    <n v="3"/>
    <n v="0.2"/>
    <n v="2.336999999999998"/>
    <n v="6.2499999999999938E-2"/>
  </r>
  <r>
    <n v="4141"/>
    <s v="CA-2014-127313"/>
    <x v="3"/>
    <x v="96"/>
    <d v="2014-12-05T00:00:00"/>
    <s v="First Class"/>
    <s v="RA-19285"/>
    <s v="Ralph Arnett"/>
    <x v="0"/>
    <s v="United States"/>
    <x v="10"/>
    <x v="9"/>
    <n v="19120"/>
    <x v="3"/>
    <s v="FUR-FU-10003798"/>
    <x v="0"/>
    <x v="5"/>
    <s v="Ultra Door Kickplate, 8&quot;H x 34&quot;W"/>
    <n v="79.12"/>
    <n v="5"/>
    <n v="0.2"/>
    <n v="13.845999999999997"/>
    <n v="0.17499999999999993"/>
  </r>
  <r>
    <n v="4142"/>
    <s v="CA-2013-136287"/>
    <x v="0"/>
    <x v="900"/>
    <d v="2013-06-18T00:00:00"/>
    <s v="Standard Class"/>
    <s v="SS-20590"/>
    <s v="Sonia Sunley"/>
    <x v="0"/>
    <s v="United States"/>
    <x v="391"/>
    <x v="41"/>
    <n v="67212"/>
    <x v="2"/>
    <s v="OFF-LA-10003148"/>
    <x v="1"/>
    <x v="2"/>
    <s v="Avery 51"/>
    <n v="18.899999999999999"/>
    <n v="3"/>
    <n v="0"/>
    <n v="8.6939999999999991"/>
    <n v="0.45999999999999996"/>
  </r>
  <r>
    <n v="4143"/>
    <s v="US-2011-107699"/>
    <x v="2"/>
    <x v="946"/>
    <d v="2011-05-23T00:00:00"/>
    <s v="Standard Class"/>
    <s v="JH-15820"/>
    <s v="John Huston"/>
    <x v="0"/>
    <s v="United States"/>
    <x v="297"/>
    <x v="12"/>
    <n v="48640"/>
    <x v="2"/>
    <s v="OFF-BI-10001249"/>
    <x v="1"/>
    <x v="8"/>
    <s v="Avery Heavy-Duty EZD View Binder with Locking Rings"/>
    <n v="57.42"/>
    <n v="9"/>
    <n v="0"/>
    <n v="26.413199999999996"/>
    <n v="0.45999999999999991"/>
  </r>
  <r>
    <n v="4144"/>
    <s v="CA-2014-112725"/>
    <x v="3"/>
    <x v="289"/>
    <d v="2014-02-07T00:00:00"/>
    <s v="Standard Class"/>
    <s v="EH-14125"/>
    <s v="Eugene Hildebrand"/>
    <x v="2"/>
    <s v="United States"/>
    <x v="8"/>
    <x v="1"/>
    <n v="94110"/>
    <x v="1"/>
    <s v="OFF-AR-10003759"/>
    <x v="1"/>
    <x v="6"/>
    <s v="Crayola Anti Dust Chalk, 12/Pack"/>
    <n v="12.74"/>
    <n v="7"/>
    <n v="0"/>
    <n v="5.7329999999999997"/>
    <n v="0.44999999999999996"/>
  </r>
  <r>
    <n v="4145"/>
    <s v="CA-2014-112725"/>
    <x v="3"/>
    <x v="289"/>
    <d v="2014-02-07T00:00:00"/>
    <s v="Standard Class"/>
    <s v="EH-14125"/>
    <s v="Eugene Hildebrand"/>
    <x v="2"/>
    <s v="United States"/>
    <x v="8"/>
    <x v="1"/>
    <n v="94110"/>
    <x v="1"/>
    <s v="OFF-AR-10001227"/>
    <x v="1"/>
    <x v="6"/>
    <s v="Newell 338"/>
    <n v="8.82"/>
    <n v="3"/>
    <n v="0"/>
    <n v="2.3814000000000002"/>
    <n v="0.27"/>
  </r>
  <r>
    <n v="4146"/>
    <s v="CA-2014-112725"/>
    <x v="3"/>
    <x v="289"/>
    <d v="2014-02-07T00:00:00"/>
    <s v="Standard Class"/>
    <s v="EH-14125"/>
    <s v="Eugene Hildebrand"/>
    <x v="2"/>
    <s v="United States"/>
    <x v="8"/>
    <x v="1"/>
    <n v="94110"/>
    <x v="1"/>
    <s v="FUR-CH-10000863"/>
    <x v="0"/>
    <x v="1"/>
    <s v="Novimex Swivel Fabric Task Chair"/>
    <n v="120.78399999999999"/>
    <n v="1"/>
    <n v="0.2"/>
    <n v="-13.588200000000001"/>
    <n v="-0.11250000000000002"/>
  </r>
  <r>
    <n v="4147"/>
    <s v="CA-2012-136196"/>
    <x v="1"/>
    <x v="109"/>
    <d v="2012-12-04T00:00:00"/>
    <s v="Standard Class"/>
    <s v="TP-21415"/>
    <s v="Tom Prescott"/>
    <x v="0"/>
    <s v="United States"/>
    <x v="210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n v="0.19999999999999998"/>
  </r>
  <r>
    <n v="4148"/>
    <s v="CA-2014-106068"/>
    <x v="3"/>
    <x v="436"/>
    <d v="2014-10-29T00:00:00"/>
    <s v="Standard Class"/>
    <s v="RB-19330"/>
    <s v="Randy Bradley"/>
    <x v="0"/>
    <s v="United States"/>
    <x v="89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n v="-1.5500000000000009"/>
  </r>
  <r>
    <n v="4149"/>
    <s v="CA-2014-106068"/>
    <x v="3"/>
    <x v="436"/>
    <d v="2014-10-29T00:00:00"/>
    <s v="Standard Class"/>
    <s v="RB-19330"/>
    <s v="Randy Bradley"/>
    <x v="0"/>
    <s v="United States"/>
    <x v="89"/>
    <x v="5"/>
    <n v="78745"/>
    <x v="2"/>
    <s v="OFF-ST-10004507"/>
    <x v="1"/>
    <x v="4"/>
    <s v="Advantus Rolling Storage Box"/>
    <n v="13.719999999999999"/>
    <n v="1"/>
    <n v="0.2"/>
    <n v="1.2004999999999999"/>
    <n v="8.7499999999999994E-2"/>
  </r>
  <r>
    <n v="4150"/>
    <s v="CA-2014-106068"/>
    <x v="3"/>
    <x v="436"/>
    <d v="2014-10-29T00:00:00"/>
    <s v="Standard Class"/>
    <s v="RB-19330"/>
    <s v="Randy Bradley"/>
    <x v="0"/>
    <s v="United States"/>
    <x v="89"/>
    <x v="5"/>
    <n v="78745"/>
    <x v="2"/>
    <s v="TEC-AC-10002942"/>
    <x v="2"/>
    <x v="11"/>
    <s v="WD My Passport Ultra 1TB Portable External Hard Drive"/>
    <n v="55.2"/>
    <n v="1"/>
    <n v="0.2"/>
    <n v="-2.0700000000000038"/>
    <n v="-3.7500000000000068E-2"/>
  </r>
  <r>
    <n v="4151"/>
    <s v="CA-2014-106068"/>
    <x v="3"/>
    <x v="436"/>
    <d v="2014-10-29T00:00:00"/>
    <s v="Standard Class"/>
    <s v="RB-19330"/>
    <s v="Randy Bradley"/>
    <x v="0"/>
    <s v="United States"/>
    <x v="89"/>
    <x v="5"/>
    <n v="78745"/>
    <x v="2"/>
    <s v="OFF-ST-10002344"/>
    <x v="1"/>
    <x v="4"/>
    <s v="Carina 42&quot;Hx23 3/4&quot;W Media Storage Unit"/>
    <n v="259.13600000000002"/>
    <n v="4"/>
    <n v="0.2"/>
    <n v="-58.305599999999984"/>
    <n v="-0.22499999999999992"/>
  </r>
  <r>
    <n v="4152"/>
    <s v="CA-2014-100160"/>
    <x v="3"/>
    <x v="210"/>
    <d v="2014-09-12T00:00:00"/>
    <s v="Standard Class"/>
    <s v="CB-12025"/>
    <s v="Cassandra Brandow"/>
    <x v="0"/>
    <s v="United States"/>
    <x v="10"/>
    <x v="9"/>
    <n v="19134"/>
    <x v="3"/>
    <s v="OFF-LA-10002475"/>
    <x v="1"/>
    <x v="2"/>
    <s v="Avery 519"/>
    <n v="29.24"/>
    <n v="5"/>
    <n v="0.2"/>
    <n v="9.8685000000000009"/>
    <n v="0.33750000000000008"/>
  </r>
  <r>
    <n v="4153"/>
    <s v="CA-2014-100160"/>
    <x v="3"/>
    <x v="210"/>
    <d v="2014-09-12T00:00:00"/>
    <s v="Standard Class"/>
    <s v="CB-12025"/>
    <s v="Cassandra Brandow"/>
    <x v="0"/>
    <s v="United States"/>
    <x v="10"/>
    <x v="9"/>
    <n v="19134"/>
    <x v="3"/>
    <s v="OFF-PA-10003072"/>
    <x v="1"/>
    <x v="10"/>
    <s v="Eureka Recycled Copy Paper 8 1/2&quot; x 11&quot;, Ream"/>
    <n v="15.552000000000003"/>
    <n v="3"/>
    <n v="0.2"/>
    <n v="5.4432"/>
    <n v="0.34999999999999992"/>
  </r>
  <r>
    <n v="4154"/>
    <s v="CA-2014-100160"/>
    <x v="3"/>
    <x v="210"/>
    <d v="2014-09-12T00:00:00"/>
    <s v="Standard Class"/>
    <s v="CB-12025"/>
    <s v="Cassandra Brandow"/>
    <x v="0"/>
    <s v="United States"/>
    <x v="10"/>
    <x v="9"/>
    <n v="19134"/>
    <x v="3"/>
    <s v="OFF-EN-10001509"/>
    <x v="1"/>
    <x v="12"/>
    <s v="Poly String Tie Envelopes"/>
    <n v="4.8960000000000008"/>
    <n v="3"/>
    <n v="0.2"/>
    <n v="1.6523999999999992"/>
    <n v="0.3374999999999998"/>
  </r>
  <r>
    <n v="4155"/>
    <s v="CA-2013-139689"/>
    <x v="0"/>
    <x v="723"/>
    <d v="2014-01-04T00:00:00"/>
    <s v="Standard Class"/>
    <s v="MP-17965"/>
    <s v="Michael Paige"/>
    <x v="1"/>
    <s v="United States"/>
    <x v="39"/>
    <x v="18"/>
    <n v="37620"/>
    <x v="0"/>
    <s v="OFF-BI-10004781"/>
    <x v="1"/>
    <x v="8"/>
    <s v="GBC Wire Binding Strips"/>
    <n v="38.088000000000001"/>
    <n v="4"/>
    <n v="0.7"/>
    <n v="-27.93119999999999"/>
    <n v="-0.73333333333333306"/>
  </r>
  <r>
    <n v="4156"/>
    <s v="CA-2013-139689"/>
    <x v="0"/>
    <x v="723"/>
    <d v="2014-01-04T00:00:00"/>
    <s v="Standard Class"/>
    <s v="MP-17965"/>
    <s v="Michael Paige"/>
    <x v="1"/>
    <s v="United States"/>
    <x v="39"/>
    <x v="18"/>
    <n v="37620"/>
    <x v="0"/>
    <s v="OFF-BI-10000145"/>
    <x v="1"/>
    <x v="8"/>
    <s v="Zipper Ring Binder Pockets"/>
    <n v="2.8080000000000007"/>
    <n v="3"/>
    <n v="0.7"/>
    <n v="-1.9656000000000002"/>
    <n v="-0.7"/>
  </r>
  <r>
    <n v="4157"/>
    <s v="CA-2012-101091"/>
    <x v="1"/>
    <x v="901"/>
    <d v="2012-12-09T00:00:00"/>
    <s v="Second Class"/>
    <s v="SW-20245"/>
    <s v="Scot Wooten"/>
    <x v="0"/>
    <s v="United States"/>
    <x v="10"/>
    <x v="9"/>
    <n v="19140"/>
    <x v="3"/>
    <s v="TEC-AC-10003280"/>
    <x v="2"/>
    <x v="11"/>
    <s v="Belkin F8E887 USB Wired Ergonomic Keyboard"/>
    <n v="47.984000000000002"/>
    <n v="2"/>
    <n v="0.2"/>
    <n v="0.59979999999999656"/>
    <n v="1.2499999999999928E-2"/>
  </r>
  <r>
    <n v="4158"/>
    <s v="CA-2012-101091"/>
    <x v="1"/>
    <x v="901"/>
    <d v="2012-12-09T00:00:00"/>
    <s v="Second Class"/>
    <s v="SW-20245"/>
    <s v="Scot Wooten"/>
    <x v="0"/>
    <s v="United States"/>
    <x v="10"/>
    <x v="9"/>
    <n v="19140"/>
    <x v="3"/>
    <s v="OFF-BI-10001107"/>
    <x v="1"/>
    <x v="8"/>
    <s v="GBC White Gloss Covers, Plain Front"/>
    <n v="26.064000000000007"/>
    <n v="6"/>
    <n v="0.7"/>
    <n v="-19.982399999999991"/>
    <n v="-0.76666666666666616"/>
  </r>
  <r>
    <n v="4159"/>
    <s v="CA-2011-126907"/>
    <x v="2"/>
    <x v="301"/>
    <d v="2011-11-08T00:00:00"/>
    <s v="Standard Class"/>
    <s v="SM-20950"/>
    <s v="Suzanne McNair"/>
    <x v="1"/>
    <s v="United States"/>
    <x v="22"/>
    <x v="10"/>
    <n v="60610"/>
    <x v="2"/>
    <s v="OFF-PA-10000533"/>
    <x v="1"/>
    <x v="10"/>
    <s v="Southworth Parchment Paper &amp; Envelopes"/>
    <n v="15.696000000000002"/>
    <n v="3"/>
    <n v="0.2"/>
    <n v="5.1011999999999995"/>
    <n v="0.32499999999999996"/>
  </r>
  <r>
    <n v="4160"/>
    <s v="US-2013-164588"/>
    <x v="0"/>
    <x v="947"/>
    <d v="2013-04-24T00:00:00"/>
    <s v="Standard Class"/>
    <s v="AP-10915"/>
    <s v="Arthur Prichep"/>
    <x v="0"/>
    <s v="United States"/>
    <x v="38"/>
    <x v="32"/>
    <n v="31907"/>
    <x v="0"/>
    <s v="OFF-AR-10003056"/>
    <x v="1"/>
    <x v="6"/>
    <s v="Newell 341"/>
    <n v="12.84"/>
    <n v="3"/>
    <n v="0"/>
    <n v="3.7235999999999989"/>
    <n v="0.28999999999999992"/>
  </r>
  <r>
    <n v="4161"/>
    <s v="CA-2014-115546"/>
    <x v="3"/>
    <x v="304"/>
    <d v="2014-05-19T00:00:00"/>
    <s v="Standard Class"/>
    <s v="AH-10465"/>
    <s v="Amy Hunt"/>
    <x v="0"/>
    <s v="United States"/>
    <x v="20"/>
    <x v="15"/>
    <n v="10035"/>
    <x v="3"/>
    <s v="TEC-PH-10002834"/>
    <x v="2"/>
    <x v="7"/>
    <s v="Google Nexus 5"/>
    <n v="539.97"/>
    <n v="3"/>
    <n v="0"/>
    <n v="134.99250000000001"/>
    <n v="0.25"/>
  </r>
  <r>
    <n v="4162"/>
    <s v="CA-2014-115546"/>
    <x v="3"/>
    <x v="304"/>
    <d v="2014-05-19T00:00:00"/>
    <s v="Standard Class"/>
    <s v="AH-10465"/>
    <s v="Amy Hunt"/>
    <x v="0"/>
    <s v="United States"/>
    <x v="20"/>
    <x v="15"/>
    <n v="10035"/>
    <x v="3"/>
    <s v="OFF-ST-10002214"/>
    <x v="1"/>
    <x v="4"/>
    <s v="X-Rack File for Hanging Folders"/>
    <n v="22.58"/>
    <n v="2"/>
    <n v="0"/>
    <n v="5.8707999999999991"/>
    <n v="0.26"/>
  </r>
  <r>
    <n v="4163"/>
    <s v="CA-2012-163587"/>
    <x v="1"/>
    <x v="948"/>
    <d v="2012-03-18T00:00:00"/>
    <s v="Standard Class"/>
    <s v="EP-13915"/>
    <s v="Emily Phan"/>
    <x v="0"/>
    <s v="United States"/>
    <x v="18"/>
    <x v="38"/>
    <n v="3820"/>
    <x v="3"/>
    <s v="OFF-LA-10004484"/>
    <x v="1"/>
    <x v="2"/>
    <s v="Avery 476"/>
    <n v="16.52"/>
    <n v="4"/>
    <n v="0"/>
    <n v="7.5991999999999997"/>
    <n v="0.46"/>
  </r>
  <r>
    <n v="4164"/>
    <s v="CA-2012-163587"/>
    <x v="1"/>
    <x v="948"/>
    <d v="2012-03-18T00:00:00"/>
    <s v="Standard Class"/>
    <s v="EP-13915"/>
    <s v="Emily Phan"/>
    <x v="0"/>
    <s v="United States"/>
    <x v="18"/>
    <x v="38"/>
    <n v="3820"/>
    <x v="3"/>
    <s v="OFF-BI-10003091"/>
    <x v="1"/>
    <x v="8"/>
    <s v="GBC DocuBind TL200 Manual Binding Machine"/>
    <n v="671.93999999999994"/>
    <n v="3"/>
    <n v="0"/>
    <n v="315.81179999999995"/>
    <n v="0.47"/>
  </r>
  <r>
    <n v="4165"/>
    <s v="US-2014-106131"/>
    <x v="3"/>
    <x v="424"/>
    <d v="2014-01-17T00:00:00"/>
    <s v="First Class"/>
    <s v="TP-21565"/>
    <s v="Tracy Poddar"/>
    <x v="1"/>
    <s v="United States"/>
    <x v="34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n v="-8.7499999999999967E-2"/>
  </r>
  <r>
    <n v="4166"/>
    <s v="US-2014-106131"/>
    <x v="3"/>
    <x v="424"/>
    <d v="2014-01-17T00:00:00"/>
    <s v="First Class"/>
    <s v="TP-21565"/>
    <s v="Tracy Poddar"/>
    <x v="1"/>
    <s v="United States"/>
    <x v="34"/>
    <x v="22"/>
    <n v="80013"/>
    <x v="1"/>
    <s v="OFF-ST-10003638"/>
    <x v="1"/>
    <x v="4"/>
    <s v="Mobile Personal File Cube"/>
    <n v="168.624"/>
    <n v="9"/>
    <n v="0.2"/>
    <n v="14.754599999999996"/>
    <n v="8.7499999999999981E-2"/>
  </r>
  <r>
    <n v="4167"/>
    <s v="CA-2012-160213"/>
    <x v="1"/>
    <x v="936"/>
    <d v="2012-03-13T00:00:00"/>
    <s v="Standard Class"/>
    <s v="AR-10825"/>
    <s v="Anthony Rawles"/>
    <x v="1"/>
    <s v="United States"/>
    <x v="85"/>
    <x v="15"/>
    <n v="11561"/>
    <x v="3"/>
    <s v="OFF-PA-10003848"/>
    <x v="1"/>
    <x v="10"/>
    <s v="Xerox 1997"/>
    <n v="19.440000000000001"/>
    <n v="3"/>
    <n v="0"/>
    <n v="9.3312000000000008"/>
    <n v="0.48000000000000004"/>
  </r>
  <r>
    <n v="4168"/>
    <s v="CA-2011-157924"/>
    <x v="2"/>
    <x v="856"/>
    <d v="2011-10-13T00:00:00"/>
    <s v="First Class"/>
    <s v="HA-14920"/>
    <s v="Helen Andreada"/>
    <x v="0"/>
    <s v="United States"/>
    <x v="45"/>
    <x v="1"/>
    <n v="91104"/>
    <x v="1"/>
    <s v="OFF-ST-10002352"/>
    <x v="1"/>
    <x v="4"/>
    <s v="Iris Project Case"/>
    <n v="31.92"/>
    <n v="4"/>
    <n v="0"/>
    <n v="8.299199999999999"/>
    <n v="0.25999999999999995"/>
  </r>
  <r>
    <n v="4169"/>
    <s v="CA-2011-157924"/>
    <x v="2"/>
    <x v="856"/>
    <d v="2011-10-13T00:00:00"/>
    <s v="First Class"/>
    <s v="HA-14920"/>
    <s v="Helen Andreada"/>
    <x v="0"/>
    <s v="United States"/>
    <x v="45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n v="-0.15000000000000011"/>
  </r>
  <r>
    <n v="4170"/>
    <s v="CA-2012-100216"/>
    <x v="1"/>
    <x v="657"/>
    <d v="2012-04-14T00:00:00"/>
    <s v="First Class"/>
    <s v="HJ-14875"/>
    <s v="Heather Jas"/>
    <x v="2"/>
    <s v="United States"/>
    <x v="123"/>
    <x v="16"/>
    <n v="85204"/>
    <x v="1"/>
    <s v="OFF-PA-10000788"/>
    <x v="1"/>
    <x v="10"/>
    <s v="Xerox 210"/>
    <n v="31.104000000000006"/>
    <n v="6"/>
    <n v="0.2"/>
    <n v="10.8864"/>
    <n v="0.34999999999999992"/>
  </r>
  <r>
    <n v="4171"/>
    <s v="CA-2012-100216"/>
    <x v="1"/>
    <x v="657"/>
    <d v="2012-04-14T00:00:00"/>
    <s v="First Class"/>
    <s v="HJ-14875"/>
    <s v="Heather Jas"/>
    <x v="2"/>
    <s v="United States"/>
    <x v="123"/>
    <x v="16"/>
    <n v="85204"/>
    <x v="1"/>
    <s v="OFF-PA-10002968"/>
    <x v="1"/>
    <x v="10"/>
    <s v="Xerox 1973"/>
    <n v="54.816000000000003"/>
    <n v="3"/>
    <n v="0.2"/>
    <n v="17.815199999999997"/>
    <n v="0.32499999999999996"/>
  </r>
  <r>
    <n v="4172"/>
    <s v="CA-2014-100601"/>
    <x v="3"/>
    <x v="673"/>
    <d v="2014-11-21T00:00:00"/>
    <s v="Standard Class"/>
    <s v="JK-15370"/>
    <s v="Jay Kimmel"/>
    <x v="0"/>
    <s v="United States"/>
    <x v="201"/>
    <x v="1"/>
    <n v="93727"/>
    <x v="1"/>
    <s v="OFF-ST-10002486"/>
    <x v="1"/>
    <x v="4"/>
    <s v="Eldon Shelf Savers Cubes and Bins"/>
    <n v="48.86"/>
    <n v="7"/>
    <n v="0"/>
    <n v="0.97719999999999807"/>
    <n v="1.9999999999999962E-2"/>
  </r>
  <r>
    <n v="4173"/>
    <s v="CA-2013-152163"/>
    <x v="0"/>
    <x v="949"/>
    <d v="2013-07-02T00:00:00"/>
    <s v="Same Day"/>
    <s v="JF-15355"/>
    <s v="Jay Fein"/>
    <x v="0"/>
    <s v="United States"/>
    <x v="29"/>
    <x v="20"/>
    <n v="29203"/>
    <x v="0"/>
    <s v="OFF-BI-10002215"/>
    <x v="1"/>
    <x v="8"/>
    <s v="Wilson Jones Hanging View Binder, White, 1&quot;"/>
    <n v="14.2"/>
    <n v="2"/>
    <n v="0"/>
    <n v="6.5319999999999991"/>
    <n v="0.45999999999999996"/>
  </r>
  <r>
    <n v="4174"/>
    <s v="CA-2013-152163"/>
    <x v="0"/>
    <x v="949"/>
    <d v="2013-07-02T00:00:00"/>
    <s v="Same Day"/>
    <s v="JF-15355"/>
    <s v="Jay Fein"/>
    <x v="0"/>
    <s v="United States"/>
    <x v="29"/>
    <x v="20"/>
    <n v="29203"/>
    <x v="0"/>
    <s v="OFF-PA-10000788"/>
    <x v="1"/>
    <x v="10"/>
    <s v="Xerox 210"/>
    <n v="12.96"/>
    <n v="2"/>
    <n v="0"/>
    <n v="6.2208000000000006"/>
    <n v="0.48000000000000004"/>
  </r>
  <r>
    <n v="4175"/>
    <s v="CA-2013-152163"/>
    <x v="0"/>
    <x v="949"/>
    <d v="2013-07-02T00:00:00"/>
    <s v="Same Day"/>
    <s v="JF-15355"/>
    <s v="Jay Fein"/>
    <x v="0"/>
    <s v="United States"/>
    <x v="29"/>
    <x v="20"/>
    <n v="29203"/>
    <x v="0"/>
    <s v="OFF-BI-10003364"/>
    <x v="1"/>
    <x v="8"/>
    <s v="Binding Machine Supplies"/>
    <n v="58.34"/>
    <n v="2"/>
    <n v="0"/>
    <n v="28.0032"/>
    <n v="0.48"/>
  </r>
  <r>
    <n v="4176"/>
    <s v="CA-2012-154340"/>
    <x v="1"/>
    <x v="239"/>
    <d v="2012-11-30T00:00:00"/>
    <s v="First Class"/>
    <s v="EK-13795"/>
    <s v="Eileen Kiefer"/>
    <x v="2"/>
    <s v="United States"/>
    <x v="157"/>
    <x v="1"/>
    <n v="92704"/>
    <x v="1"/>
    <s v="OFF-AR-10003582"/>
    <x v="1"/>
    <x v="6"/>
    <s v="Boston Electric Pencil Sharpener, Model 1818, Charcoal Black"/>
    <n v="56.3"/>
    <n v="2"/>
    <n v="0"/>
    <n v="15.764000000000003"/>
    <n v="0.28000000000000008"/>
  </r>
  <r>
    <n v="4177"/>
    <s v="CA-2011-128846"/>
    <x v="2"/>
    <x v="884"/>
    <d v="2011-04-12T00:00:00"/>
    <s v="Standard Class"/>
    <s v="RS-19765"/>
    <s v="Roland Schwarz"/>
    <x v="1"/>
    <s v="United States"/>
    <x v="29"/>
    <x v="20"/>
    <n v="29203"/>
    <x v="0"/>
    <s v="TEC-PH-10003273"/>
    <x v="2"/>
    <x v="7"/>
    <s v="AT&amp;T TR1909W"/>
    <n v="629.94999999999993"/>
    <n v="5"/>
    <n v="0"/>
    <n v="163.78700000000003"/>
    <n v="0.26000000000000006"/>
  </r>
  <r>
    <n v="4178"/>
    <s v="CA-2011-128846"/>
    <x v="2"/>
    <x v="884"/>
    <d v="2011-04-12T00:00:00"/>
    <s v="Standard Class"/>
    <s v="RS-19765"/>
    <s v="Roland Schwarz"/>
    <x v="1"/>
    <s v="United States"/>
    <x v="29"/>
    <x v="20"/>
    <n v="29203"/>
    <x v="0"/>
    <s v="OFF-PA-10000100"/>
    <x v="1"/>
    <x v="10"/>
    <s v="Xerox 1945"/>
    <n v="122.97"/>
    <n v="3"/>
    <n v="0"/>
    <n v="60.255300000000005"/>
    <n v="0.49000000000000005"/>
  </r>
  <r>
    <n v="4179"/>
    <s v="CA-2013-148593"/>
    <x v="0"/>
    <x v="950"/>
    <d v="2013-06-19T00:00:00"/>
    <s v="Second Class"/>
    <s v="BD-11320"/>
    <s v="Bill Donatelli"/>
    <x v="0"/>
    <s v="United States"/>
    <x v="1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n v="0.47000000000000003"/>
  </r>
  <r>
    <n v="4180"/>
    <s v="US-2014-119039"/>
    <x v="3"/>
    <x v="904"/>
    <d v="2014-03-11T00:00:00"/>
    <s v="Standard Class"/>
    <s v="BF-11170"/>
    <s v="Ben Ferrer"/>
    <x v="2"/>
    <s v="United States"/>
    <x v="8"/>
    <x v="1"/>
    <n v="94109"/>
    <x v="1"/>
    <s v="OFF-BI-10004182"/>
    <x v="1"/>
    <x v="8"/>
    <s v="Economy Binders"/>
    <n v="14.976000000000001"/>
    <n v="9"/>
    <n v="0.2"/>
    <n v="5.4288000000000007"/>
    <n v="0.36250000000000004"/>
  </r>
  <r>
    <n v="4181"/>
    <s v="CA-2014-128426"/>
    <x v="3"/>
    <x v="566"/>
    <d v="2014-10-12T00:00:00"/>
    <s v="Standard Class"/>
    <s v="JK-15730"/>
    <s v="Joe Kamberova"/>
    <x v="0"/>
    <s v="United States"/>
    <x v="12"/>
    <x v="5"/>
    <n v="77036"/>
    <x v="2"/>
    <s v="OFF-BI-10000756"/>
    <x v="1"/>
    <x v="8"/>
    <s v="Storex DuraTech Recycled Plastic Frosted Binders"/>
    <n v="4.2399999999999993"/>
    <n v="5"/>
    <n v="0.8"/>
    <n v="-6.3599999999999994"/>
    <n v="-1.5"/>
  </r>
  <r>
    <n v="4182"/>
    <s v="US-2014-136868"/>
    <x v="3"/>
    <x v="833"/>
    <d v="2014-10-13T00:00:00"/>
    <s v="Standard Class"/>
    <s v="CR-12820"/>
    <s v="Cyra Reiten"/>
    <x v="2"/>
    <s v="United States"/>
    <x v="20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n v="0.36"/>
  </r>
  <r>
    <n v="4183"/>
    <s v="US-2014-136868"/>
    <x v="3"/>
    <x v="833"/>
    <d v="2014-10-13T00:00:00"/>
    <s v="Standard Class"/>
    <s v="CR-12820"/>
    <s v="Cyra Reiten"/>
    <x v="2"/>
    <s v="United States"/>
    <x v="20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n v="0.44999999999999996"/>
  </r>
  <r>
    <n v="4184"/>
    <s v="US-2014-136868"/>
    <x v="3"/>
    <x v="833"/>
    <d v="2014-10-13T00:00:00"/>
    <s v="Standard Class"/>
    <s v="CR-12820"/>
    <s v="Cyra Reiten"/>
    <x v="2"/>
    <s v="United States"/>
    <x v="20"/>
    <x v="15"/>
    <n v="10035"/>
    <x v="3"/>
    <s v="OFF-ST-10000991"/>
    <x v="1"/>
    <x v="4"/>
    <s v="Space Solutions HD Industrial Steel Shelving."/>
    <n v="344.90999999999997"/>
    <n v="3"/>
    <n v="0"/>
    <n v="10.347300000000004"/>
    <n v="3.0000000000000016E-2"/>
  </r>
  <r>
    <n v="4185"/>
    <s v="CA-2013-143749"/>
    <x v="0"/>
    <x v="5"/>
    <d v="2013-12-08T00:00:00"/>
    <s v="First Class"/>
    <s v="AG-10300"/>
    <s v="Aleksandra Gannaway"/>
    <x v="1"/>
    <s v="United States"/>
    <x v="47"/>
    <x v="31"/>
    <n v="2038"/>
    <x v="3"/>
    <s v="FUR-BO-10002853"/>
    <x v="0"/>
    <x v="0"/>
    <s v="O'Sullivan 5-Shelf Heavy-Duty Bookcases"/>
    <n v="81.94"/>
    <n v="1"/>
    <n v="0"/>
    <n v="20.484999999999999"/>
    <n v="0.25"/>
  </r>
  <r>
    <n v="4186"/>
    <s v="CA-2013-111493"/>
    <x v="0"/>
    <x v="147"/>
    <d v="2013-10-23T00:00:00"/>
    <s v="First Class"/>
    <s v="CM-12160"/>
    <s v="Charles McCrossin"/>
    <x v="0"/>
    <s v="United States"/>
    <x v="248"/>
    <x v="39"/>
    <n v="21215"/>
    <x v="3"/>
    <s v="TEC-AC-10004510"/>
    <x v="2"/>
    <x v="11"/>
    <s v="Logitech Desktop MK120 Mouse and keyboard Combo"/>
    <n v="98.16"/>
    <n v="6"/>
    <n v="0"/>
    <n v="9.8159999999999954"/>
    <n v="9.999999999999995E-2"/>
  </r>
  <r>
    <n v="4187"/>
    <s v="CA-2014-112536"/>
    <x v="3"/>
    <x v="796"/>
    <d v="2014-05-24T00:00:00"/>
    <s v="Standard Class"/>
    <s v="SG-20890"/>
    <s v="Susan Gilcrest"/>
    <x v="1"/>
    <s v="United States"/>
    <x v="392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n v="-1.5500000000000005"/>
  </r>
  <r>
    <n v="4188"/>
    <s v="CA-2014-112536"/>
    <x v="3"/>
    <x v="796"/>
    <d v="2014-05-24T00:00:00"/>
    <s v="Standard Class"/>
    <s v="SG-20890"/>
    <s v="Susan Gilcrest"/>
    <x v="1"/>
    <s v="United States"/>
    <x v="392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n v="-1.6500000000000008"/>
  </r>
  <r>
    <n v="4189"/>
    <s v="CA-2014-112536"/>
    <x v="3"/>
    <x v="796"/>
    <d v="2014-05-24T00:00:00"/>
    <s v="Standard Class"/>
    <s v="SG-20890"/>
    <s v="Susan Gilcrest"/>
    <x v="1"/>
    <s v="United States"/>
    <x v="392"/>
    <x v="5"/>
    <n v="78501"/>
    <x v="2"/>
    <s v="OFF-ST-10004835"/>
    <x v="1"/>
    <x v="4"/>
    <s v="Plastic Stacking Crates &amp; Casters"/>
    <n v="8.9280000000000008"/>
    <n v="2"/>
    <n v="0.2"/>
    <n v="0.66959999999999997"/>
    <n v="7.4999999999999983E-2"/>
  </r>
  <r>
    <n v="4190"/>
    <s v="CA-2013-157714"/>
    <x v="0"/>
    <x v="182"/>
    <d v="2013-10-02T00:00:00"/>
    <s v="Second Class"/>
    <s v="CS-12175"/>
    <s v="Charles Sheldon"/>
    <x v="1"/>
    <s v="United States"/>
    <x v="393"/>
    <x v="23"/>
    <n v="52240"/>
    <x v="2"/>
    <s v="OFF-PA-10004022"/>
    <x v="1"/>
    <x v="10"/>
    <s v="Hammermill Color Copier Paper (28Lb. and 96 Bright)"/>
    <n v="9.99"/>
    <n v="1"/>
    <n v="0"/>
    <n v="4.4954999999999998"/>
    <n v="0.44999999999999996"/>
  </r>
  <r>
    <n v="4191"/>
    <s v="CA-2014-166709"/>
    <x v="3"/>
    <x v="701"/>
    <d v="2014-11-23T00:00:00"/>
    <s v="Standard Class"/>
    <s v="HL-15040"/>
    <s v="Hunter Lopez"/>
    <x v="0"/>
    <s v="United States"/>
    <x v="46"/>
    <x v="13"/>
    <n v="19711"/>
    <x v="3"/>
    <s v="TEC-CO-10004722"/>
    <x v="2"/>
    <x v="16"/>
    <s v="Canon imageCLASS 2200 Advanced Copier"/>
    <n v="10499.97"/>
    <n v="3"/>
    <n v="0"/>
    <n v="5039.9856"/>
    <n v="0.48000000000000004"/>
  </r>
  <r>
    <n v="4192"/>
    <s v="CA-2012-129392"/>
    <x v="1"/>
    <x v="951"/>
    <d v="2012-07-08T00:00:00"/>
    <s v="Same Day"/>
    <s v="DM-13015"/>
    <s v="Darrin Martin"/>
    <x v="0"/>
    <s v="United States"/>
    <x v="12"/>
    <x v="5"/>
    <n v="77070"/>
    <x v="2"/>
    <s v="OFF-PA-10004248"/>
    <x v="1"/>
    <x v="10"/>
    <s v="Xerox 1990"/>
    <n v="21.12"/>
    <n v="5"/>
    <n v="0.2"/>
    <n v="6.5999999999999988"/>
    <n v="0.31249999999999994"/>
  </r>
  <r>
    <n v="4193"/>
    <s v="CA-2012-150875"/>
    <x v="1"/>
    <x v="547"/>
    <d v="2012-11-20T00:00:00"/>
    <s v="Standard Class"/>
    <s v="HK-14890"/>
    <s v="Heather Kirkland"/>
    <x v="1"/>
    <s v="United States"/>
    <x v="394"/>
    <x v="45"/>
    <n v="83704"/>
    <x v="1"/>
    <s v="FUR-TA-10000577"/>
    <x v="0"/>
    <x v="3"/>
    <s v="Bretford CR4500 Series Slim Rectangular Table"/>
    <n v="696.42"/>
    <n v="2"/>
    <n v="0"/>
    <n v="160.17660000000001"/>
    <n v="0.23000000000000004"/>
  </r>
  <r>
    <n v="4194"/>
    <s v="CA-2012-150875"/>
    <x v="1"/>
    <x v="547"/>
    <d v="2012-11-20T00:00:00"/>
    <s v="Standard Class"/>
    <s v="HK-14890"/>
    <s v="Heather Kirkland"/>
    <x v="1"/>
    <s v="United States"/>
    <x v="394"/>
    <x v="45"/>
    <n v="83704"/>
    <x v="1"/>
    <s v="TEC-PH-10001254"/>
    <x v="2"/>
    <x v="7"/>
    <s v="Jabra BIZ 2300 Duo QD Duo Corded Headset"/>
    <n v="304.77600000000001"/>
    <n v="3"/>
    <n v="0.2"/>
    <n v="22.858199999999982"/>
    <n v="7.4999999999999942E-2"/>
  </r>
  <r>
    <n v="4195"/>
    <s v="CA-2012-154200"/>
    <x v="1"/>
    <x v="652"/>
    <d v="2012-06-22T00:00:00"/>
    <s v="Standard Class"/>
    <s v="BG-11740"/>
    <s v="Bruce Geld"/>
    <x v="0"/>
    <s v="United States"/>
    <x v="70"/>
    <x v="1"/>
    <n v="92105"/>
    <x v="1"/>
    <s v="OFF-AR-10001044"/>
    <x v="1"/>
    <x v="6"/>
    <s v="BOSTON Ranger #55 Pencil Sharpener, Black"/>
    <n v="51.98"/>
    <n v="2"/>
    <n v="0"/>
    <n v="15.074199999999998"/>
    <n v="0.28999999999999998"/>
  </r>
  <r>
    <n v="4196"/>
    <s v="CA-2013-124233"/>
    <x v="0"/>
    <x v="143"/>
    <d v="2013-04-15T00:00:00"/>
    <s v="Standard Class"/>
    <s v="CK-12595"/>
    <s v="Clytie Kelty"/>
    <x v="0"/>
    <s v="United States"/>
    <x v="1"/>
    <x v="1"/>
    <n v="90032"/>
    <x v="1"/>
    <s v="FUR-FU-10002597"/>
    <x v="0"/>
    <x v="5"/>
    <s v="C-Line Magnetic Cubicle Keepers, Clear Polypropylene"/>
    <n v="24.700000000000003"/>
    <n v="5"/>
    <n v="0"/>
    <n v="10.374000000000001"/>
    <n v="0.42"/>
  </r>
  <r>
    <n v="4197"/>
    <s v="US-2012-134271"/>
    <x v="1"/>
    <x v="24"/>
    <d v="2012-04-23T00:00:00"/>
    <s v="Second Class"/>
    <s v="RF-19735"/>
    <s v="Roland Fjeld"/>
    <x v="0"/>
    <s v="United States"/>
    <x v="20"/>
    <x v="15"/>
    <n v="10024"/>
    <x v="3"/>
    <s v="OFF-LA-10004093"/>
    <x v="1"/>
    <x v="2"/>
    <s v="Avery 486"/>
    <n v="21.93"/>
    <n v="3"/>
    <n v="0"/>
    <n v="10.307099999999998"/>
    <n v="0.46999999999999992"/>
  </r>
  <r>
    <n v="4198"/>
    <s v="US-2013-161683"/>
    <x v="0"/>
    <x v="275"/>
    <d v="2013-12-09T00:00:00"/>
    <s v="Standard Class"/>
    <s v="CJ-12010"/>
    <s v="Caroline Jumper"/>
    <x v="0"/>
    <s v="United States"/>
    <x v="10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n v="0.23749999999999999"/>
  </r>
  <r>
    <n v="4199"/>
    <s v="US-2013-161683"/>
    <x v="0"/>
    <x v="275"/>
    <d v="2013-12-09T00:00:00"/>
    <s v="Standard Class"/>
    <s v="CJ-12010"/>
    <s v="Caroline Jumper"/>
    <x v="0"/>
    <s v="United States"/>
    <x v="10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n v="-0.8"/>
  </r>
  <r>
    <n v="4200"/>
    <s v="CA-2012-143105"/>
    <x v="1"/>
    <x v="895"/>
    <d v="2012-12-10T00:00:00"/>
    <s v="Same Day"/>
    <s v="MA-17560"/>
    <s v="Matt Abelman"/>
    <x v="2"/>
    <s v="United States"/>
    <x v="20"/>
    <x v="15"/>
    <n v="10024"/>
    <x v="3"/>
    <s v="OFF-LA-10004093"/>
    <x v="1"/>
    <x v="2"/>
    <s v="Avery 486"/>
    <n v="7.31"/>
    <n v="1"/>
    <n v="0"/>
    <n v="3.4356999999999998"/>
    <n v="0.47"/>
  </r>
  <r>
    <n v="4201"/>
    <s v="CA-2012-143105"/>
    <x v="1"/>
    <x v="895"/>
    <d v="2012-12-10T00:00:00"/>
    <s v="Same Day"/>
    <s v="MA-17560"/>
    <s v="Matt Abelman"/>
    <x v="2"/>
    <s v="United States"/>
    <x v="20"/>
    <x v="15"/>
    <n v="10024"/>
    <x v="3"/>
    <s v="TEC-CO-10002095"/>
    <x v="2"/>
    <x v="16"/>
    <s v="Hewlett Packard 610 Color Digital Copier / Printer"/>
    <n v="799.98400000000004"/>
    <n v="2"/>
    <n v="0.2"/>
    <n v="249.99499999999998"/>
    <n v="0.31249999999999994"/>
  </r>
  <r>
    <n v="4202"/>
    <s v="CA-2012-143105"/>
    <x v="1"/>
    <x v="895"/>
    <d v="2012-12-10T00:00:00"/>
    <s v="Same Day"/>
    <s v="MA-17560"/>
    <s v="Matt Abelman"/>
    <x v="2"/>
    <s v="United States"/>
    <x v="20"/>
    <x v="15"/>
    <n v="10024"/>
    <x v="3"/>
    <s v="OFF-PA-10002713"/>
    <x v="1"/>
    <x v="10"/>
    <s v="Adams Phone Message Book, 200 Message Capacity, 8 1/16” x 11”"/>
    <n v="41.28"/>
    <n v="6"/>
    <n v="0"/>
    <n v="18.988799999999998"/>
    <n v="0.45999999999999991"/>
  </r>
  <r>
    <n v="4203"/>
    <s v="CA-2012-143105"/>
    <x v="1"/>
    <x v="895"/>
    <d v="2012-12-10T00:00:00"/>
    <s v="Same Day"/>
    <s v="MA-17560"/>
    <s v="Matt Abelman"/>
    <x v="2"/>
    <s v="United States"/>
    <x v="20"/>
    <x v="15"/>
    <n v="10024"/>
    <x v="3"/>
    <s v="OFF-PA-10002254"/>
    <x v="1"/>
    <x v="10"/>
    <s v="Xerox 1883"/>
    <n v="184.66"/>
    <n v="7"/>
    <n v="0"/>
    <n v="84.943599999999989"/>
    <n v="0.45999999999999996"/>
  </r>
  <r>
    <n v="4204"/>
    <s v="CA-2011-145387"/>
    <x v="2"/>
    <x v="656"/>
    <d v="2011-11-02T00:00:00"/>
    <s v="Second Class"/>
    <s v="AM-10705"/>
    <s v="Anne McFarland"/>
    <x v="0"/>
    <s v="United States"/>
    <x v="395"/>
    <x v="34"/>
    <n v="2920"/>
    <x v="3"/>
    <s v="OFF-AR-10001683"/>
    <x v="1"/>
    <x v="6"/>
    <s v="Lumber Crayons"/>
    <n v="49.25"/>
    <n v="5"/>
    <n v="0"/>
    <n v="18.715000000000003"/>
    <n v="0.38000000000000006"/>
  </r>
  <r>
    <n v="4205"/>
    <s v="CA-2011-145387"/>
    <x v="2"/>
    <x v="656"/>
    <d v="2011-11-02T00:00:00"/>
    <s v="Second Class"/>
    <s v="AM-10705"/>
    <s v="Anne McFarland"/>
    <x v="0"/>
    <s v="United States"/>
    <x v="395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n v="0.47"/>
  </r>
  <r>
    <n v="4206"/>
    <s v="CA-2011-145387"/>
    <x v="2"/>
    <x v="656"/>
    <d v="2011-11-02T00:00:00"/>
    <s v="Second Class"/>
    <s v="AM-10705"/>
    <s v="Anne McFarland"/>
    <x v="0"/>
    <s v="United States"/>
    <x v="395"/>
    <x v="34"/>
    <n v="2920"/>
    <x v="3"/>
    <s v="FUR-FU-10002364"/>
    <x v="0"/>
    <x v="5"/>
    <s v="Eldon Expressions Wood Desk Accessories, Oak"/>
    <n v="14.76"/>
    <n v="2"/>
    <n v="0"/>
    <n v="4.2803999999999984"/>
    <n v="0.28999999999999992"/>
  </r>
  <r>
    <n v="4207"/>
    <s v="CA-2011-145387"/>
    <x v="2"/>
    <x v="656"/>
    <d v="2011-11-02T00:00:00"/>
    <s v="Second Class"/>
    <s v="AM-10705"/>
    <s v="Anne McFarland"/>
    <x v="0"/>
    <s v="United States"/>
    <x v="395"/>
    <x v="34"/>
    <n v="2920"/>
    <x v="3"/>
    <s v="OFF-BI-10004001"/>
    <x v="1"/>
    <x v="8"/>
    <s v="GBC Recycled VeloBinder Covers"/>
    <n v="34.08"/>
    <n v="2"/>
    <n v="0"/>
    <n v="15.676799999999997"/>
    <n v="0.45999999999999991"/>
  </r>
  <r>
    <n v="4208"/>
    <s v="CA-2011-145387"/>
    <x v="2"/>
    <x v="656"/>
    <d v="2011-11-02T00:00:00"/>
    <s v="Second Class"/>
    <s v="AM-10705"/>
    <s v="Anne McFarland"/>
    <x v="0"/>
    <s v="United States"/>
    <x v="395"/>
    <x v="34"/>
    <n v="2920"/>
    <x v="3"/>
    <s v="FUR-FU-10000023"/>
    <x v="0"/>
    <x v="5"/>
    <s v="Eldon Wave Desk Accessories"/>
    <n v="17.669999999999998"/>
    <n v="3"/>
    <n v="0"/>
    <n v="7.7748000000000008"/>
    <n v="0.44000000000000011"/>
  </r>
  <r>
    <n v="4209"/>
    <s v="CA-2011-145387"/>
    <x v="2"/>
    <x v="656"/>
    <d v="2011-11-02T00:00:00"/>
    <s v="Second Class"/>
    <s v="AM-10705"/>
    <s v="Anne McFarland"/>
    <x v="0"/>
    <s v="United States"/>
    <x v="395"/>
    <x v="34"/>
    <n v="2920"/>
    <x v="3"/>
    <s v="FUR-CH-10002320"/>
    <x v="0"/>
    <x v="1"/>
    <s v="Hon Pagoda Stacking Chairs"/>
    <n v="1604.9"/>
    <n v="5"/>
    <n v="0"/>
    <n v="481.46999999999991"/>
    <n v="0.29999999999999993"/>
  </r>
  <r>
    <n v="4210"/>
    <s v="CA-2011-145387"/>
    <x v="2"/>
    <x v="656"/>
    <d v="2011-11-02T00:00:00"/>
    <s v="Second Class"/>
    <s v="AM-10705"/>
    <s v="Anne McFarland"/>
    <x v="0"/>
    <s v="United States"/>
    <x v="395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n v="-0.15714285714285722"/>
  </r>
  <r>
    <n v="4211"/>
    <s v="CA-2014-109715"/>
    <x v="3"/>
    <x v="34"/>
    <d v="2014-12-15T00:00:00"/>
    <s v="Standard Class"/>
    <s v="AH-10585"/>
    <s v="Angele Hood"/>
    <x v="0"/>
    <s v="United States"/>
    <x v="22"/>
    <x v="10"/>
    <n v="60623"/>
    <x v="2"/>
    <s v="OFF-PA-10004965"/>
    <x v="1"/>
    <x v="10"/>
    <s v="Xerox 1921"/>
    <n v="15.984000000000002"/>
    <n v="2"/>
    <n v="0.2"/>
    <n v="4.9949999999999992"/>
    <n v="0.31249999999999989"/>
  </r>
  <r>
    <n v="4212"/>
    <s v="CA-2011-166457"/>
    <x v="2"/>
    <x v="952"/>
    <d v="2011-05-09T00:00:00"/>
    <s v="Second Class"/>
    <s v="PF-19120"/>
    <s v="Peter Fuller"/>
    <x v="0"/>
    <s v="United States"/>
    <x v="102"/>
    <x v="0"/>
    <n v="40475"/>
    <x v="0"/>
    <s v="OFF-PA-10003016"/>
    <x v="1"/>
    <x v="10"/>
    <s v="Adams &quot;While You Were Out&quot; Message Pads"/>
    <n v="9.42"/>
    <n v="3"/>
    <n v="0"/>
    <n v="4.238999999999999"/>
    <n v="0.4499999999999999"/>
  </r>
  <r>
    <n v="4213"/>
    <s v="CA-2011-166457"/>
    <x v="2"/>
    <x v="952"/>
    <d v="2011-05-09T00:00:00"/>
    <s v="Second Class"/>
    <s v="PF-19120"/>
    <s v="Peter Fuller"/>
    <x v="0"/>
    <s v="United States"/>
    <x v="102"/>
    <x v="0"/>
    <n v="40475"/>
    <x v="0"/>
    <s v="OFF-AR-10003651"/>
    <x v="1"/>
    <x v="6"/>
    <s v="Newell 350"/>
    <n v="6.56"/>
    <n v="2"/>
    <n v="0"/>
    <n v="1.9023999999999992"/>
    <n v="0.28999999999999987"/>
  </r>
  <r>
    <n v="4214"/>
    <s v="CA-2011-166457"/>
    <x v="2"/>
    <x v="952"/>
    <d v="2011-05-09T00:00:00"/>
    <s v="Second Class"/>
    <s v="PF-19120"/>
    <s v="Peter Fuller"/>
    <x v="0"/>
    <s v="United States"/>
    <x v="102"/>
    <x v="0"/>
    <n v="40475"/>
    <x v="0"/>
    <s v="OFF-PA-10001363"/>
    <x v="1"/>
    <x v="10"/>
    <s v="Xerox 1933"/>
    <n v="24.56"/>
    <n v="2"/>
    <n v="0"/>
    <n v="11.543199999999999"/>
    <n v="0.47"/>
  </r>
  <r>
    <n v="4215"/>
    <s v="CA-2013-164637"/>
    <x v="0"/>
    <x v="758"/>
    <d v="2013-03-09T00:00:00"/>
    <s v="Standard Class"/>
    <s v="RD-19480"/>
    <s v="Rick Duston"/>
    <x v="0"/>
    <s v="United States"/>
    <x v="313"/>
    <x v="14"/>
    <n v="46544"/>
    <x v="2"/>
    <s v="OFF-BI-10003876"/>
    <x v="1"/>
    <x v="8"/>
    <s v="Green Canvas Binder for 8-1/2&quot; x 14&quot; Sheets"/>
    <n v="128.39999999999998"/>
    <n v="3"/>
    <n v="0"/>
    <n v="64.199999999999989"/>
    <n v="0.5"/>
  </r>
  <r>
    <n v="4216"/>
    <s v="CA-2011-103590"/>
    <x v="2"/>
    <x v="953"/>
    <d v="2011-12-04T00:00:00"/>
    <s v="Standard Class"/>
    <s v="JL-15505"/>
    <s v="Jeremy Lonsdale"/>
    <x v="0"/>
    <s v="United States"/>
    <x v="145"/>
    <x v="15"/>
    <n v="10550"/>
    <x v="3"/>
    <s v="OFF-EN-10004007"/>
    <x v="1"/>
    <x v="12"/>
    <s v="Park Ridge Embossed Executive Business Envelopes"/>
    <n v="62.28"/>
    <n v="4"/>
    <n v="0"/>
    <n v="29.271599999999999"/>
    <n v="0.47"/>
  </r>
  <r>
    <n v="4217"/>
    <s v="CA-2012-111234"/>
    <x v="1"/>
    <x v="954"/>
    <d v="2012-02-22T00:00:00"/>
    <s v="Standard Class"/>
    <s v="AB-10600"/>
    <s v="Ann Blume"/>
    <x v="1"/>
    <s v="United States"/>
    <x v="1"/>
    <x v="1"/>
    <n v="90004"/>
    <x v="1"/>
    <s v="OFF-LA-10002271"/>
    <x v="1"/>
    <x v="2"/>
    <s v="Smead Alpha-Z Color-Coded Second Alphabetical Labels and Starter Set"/>
    <n v="9.24"/>
    <n v="3"/>
    <n v="0"/>
    <n v="4.4352"/>
    <n v="0.48"/>
  </r>
  <r>
    <n v="4218"/>
    <s v="CA-2014-149881"/>
    <x v="3"/>
    <x v="719"/>
    <d v="2014-04-04T00:00:00"/>
    <s v="First Class"/>
    <s v="NC-18535"/>
    <s v="Nick Crebassa"/>
    <x v="1"/>
    <s v="United States"/>
    <x v="8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n v="0.17647058823529407"/>
  </r>
  <r>
    <n v="4219"/>
    <s v="CA-2014-149881"/>
    <x v="3"/>
    <x v="719"/>
    <d v="2014-04-04T00:00:00"/>
    <s v="First Class"/>
    <s v="NC-18535"/>
    <s v="Nick Crebassa"/>
    <x v="1"/>
    <s v="United States"/>
    <x v="8"/>
    <x v="1"/>
    <n v="94110"/>
    <x v="1"/>
    <s v="TEC-MA-10000418"/>
    <x v="2"/>
    <x v="15"/>
    <s v="Cubify CubeX 3D Printer Double Head Print"/>
    <n v="4799.9839999999995"/>
    <n v="2"/>
    <n v="0.2"/>
    <n v="359.99879999999962"/>
    <n v="7.4999999999999928E-2"/>
  </r>
  <r>
    <n v="4220"/>
    <s v="CA-2014-134565"/>
    <x v="3"/>
    <x v="532"/>
    <d v="2014-06-14T00:00:00"/>
    <s v="Second Class"/>
    <s v="TB-21400"/>
    <s v="Tom Boeckenhauer"/>
    <x v="0"/>
    <s v="United States"/>
    <x v="4"/>
    <x v="4"/>
    <n v="98103"/>
    <x v="1"/>
    <s v="OFF-PA-10004243"/>
    <x v="1"/>
    <x v="10"/>
    <s v="Xerox 1939"/>
    <n v="37.94"/>
    <n v="2"/>
    <n v="0"/>
    <n v="18.211199999999998"/>
    <n v="0.48"/>
  </r>
  <r>
    <n v="4221"/>
    <s v="CA-2014-134565"/>
    <x v="3"/>
    <x v="532"/>
    <d v="2014-06-14T00:00:00"/>
    <s v="Second Class"/>
    <s v="TB-21400"/>
    <s v="Tom Boeckenhauer"/>
    <x v="0"/>
    <s v="United States"/>
    <x v="4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n v="0.36249999999999999"/>
  </r>
  <r>
    <n v="4222"/>
    <s v="CA-2014-134565"/>
    <x v="3"/>
    <x v="532"/>
    <d v="2014-06-14T00:00:00"/>
    <s v="Second Class"/>
    <s v="TB-21400"/>
    <s v="Tom Boeckenhauer"/>
    <x v="0"/>
    <s v="United States"/>
    <x v="4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n v="0.33749999999999991"/>
  </r>
  <r>
    <n v="4223"/>
    <s v="CA-2014-134565"/>
    <x v="3"/>
    <x v="532"/>
    <d v="2014-06-14T00:00:00"/>
    <s v="Second Class"/>
    <s v="TB-21400"/>
    <s v="Tom Boeckenhauer"/>
    <x v="0"/>
    <s v="United States"/>
    <x v="4"/>
    <x v="4"/>
    <n v="98103"/>
    <x v="1"/>
    <s v="OFF-ST-10004804"/>
    <x v="1"/>
    <x v="4"/>
    <s v="Belkin 19&quot; Vented Equipment Shelf, Black"/>
    <n v="102.96"/>
    <n v="2"/>
    <n v="0"/>
    <n v="1.0296000000000021"/>
    <n v="1.0000000000000021E-2"/>
  </r>
  <r>
    <n v="4224"/>
    <s v="CA-2014-134565"/>
    <x v="3"/>
    <x v="532"/>
    <d v="2014-06-14T00:00:00"/>
    <s v="Second Class"/>
    <s v="TB-21400"/>
    <s v="Tom Boeckenhauer"/>
    <x v="0"/>
    <s v="United States"/>
    <x v="4"/>
    <x v="4"/>
    <n v="98103"/>
    <x v="1"/>
    <s v="FUR-BO-10001519"/>
    <x v="0"/>
    <x v="0"/>
    <s v="O'Sullivan 3-Shelf Heavy-Duty Bookcases"/>
    <n v="174.42000000000002"/>
    <n v="3"/>
    <n v="0"/>
    <n v="41.860800000000005"/>
    <n v="0.24"/>
  </r>
  <r>
    <n v="4225"/>
    <s v="CA-2013-108644"/>
    <x v="0"/>
    <x v="955"/>
    <d v="2013-10-04T00:00:00"/>
    <s v="First Class"/>
    <s v="SJ-20215"/>
    <s v="Sarah Jordon"/>
    <x v="0"/>
    <s v="United States"/>
    <x v="94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n v="-1.6500000000000008"/>
  </r>
  <r>
    <n v="4226"/>
    <s v="US-2011-102631"/>
    <x v="2"/>
    <x v="736"/>
    <d v="2011-12-17T00:00:00"/>
    <s v="Standard Class"/>
    <s v="EB-13840"/>
    <s v="Ellis Ballard"/>
    <x v="1"/>
    <s v="United States"/>
    <x v="22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n v="-0.44999999999999984"/>
  </r>
  <r>
    <n v="4227"/>
    <s v="CA-2014-120327"/>
    <x v="3"/>
    <x v="343"/>
    <d v="2014-11-17T00:00:00"/>
    <s v="Standard Class"/>
    <s v="WB-21850"/>
    <s v="William Brown"/>
    <x v="0"/>
    <s v="United States"/>
    <x v="37"/>
    <x v="23"/>
    <n v="50322"/>
    <x v="2"/>
    <s v="OFF-FA-10004854"/>
    <x v="1"/>
    <x v="13"/>
    <s v="Vinyl Coated Wire Paper Clips in Organizer Box, 800/Box"/>
    <n v="45.92"/>
    <n v="4"/>
    <n v="0"/>
    <n v="21.5824"/>
    <n v="0.47"/>
  </r>
  <r>
    <n v="4228"/>
    <s v="CA-2012-154970"/>
    <x v="1"/>
    <x v="956"/>
    <d v="2012-01-10T00:00:00"/>
    <s v="Standard Class"/>
    <s v="SR-20740"/>
    <s v="Steven Roelle"/>
    <x v="2"/>
    <s v="United States"/>
    <x v="4"/>
    <x v="4"/>
    <n v="98103"/>
    <x v="1"/>
    <s v="FUR-CH-10003396"/>
    <x v="0"/>
    <x v="1"/>
    <s v="Global Deluxe Steno Chair"/>
    <n v="61.584000000000003"/>
    <n v="1"/>
    <n v="0.2"/>
    <n v="-6.9282000000000039"/>
    <n v="-0.11250000000000006"/>
  </r>
  <r>
    <n v="4229"/>
    <s v="CA-2013-113803"/>
    <x v="0"/>
    <x v="830"/>
    <d v="2013-03-27T00:00:00"/>
    <s v="First Class"/>
    <s v="VG-21805"/>
    <s v="Vivek Grady"/>
    <x v="1"/>
    <s v="United States"/>
    <x v="102"/>
    <x v="14"/>
    <n v="47374"/>
    <x v="2"/>
    <s v="OFF-PA-10001994"/>
    <x v="1"/>
    <x v="10"/>
    <s v="Ink Jet Note and Greeting Cards, 8-1/2&quot; x 5-1/2&quot; Card Size"/>
    <n v="22.48"/>
    <n v="1"/>
    <n v="0"/>
    <n v="10.3408"/>
    <n v="0.45999999999999996"/>
  </r>
  <r>
    <n v="4230"/>
    <s v="CA-2014-100223"/>
    <x v="3"/>
    <x v="957"/>
    <d v="2014-07-11T00:00:00"/>
    <s v="Standard Class"/>
    <s v="LS-16945"/>
    <s v="Linda Southworth"/>
    <x v="1"/>
    <s v="United States"/>
    <x v="61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n v="-1.05"/>
  </r>
  <r>
    <n v="4231"/>
    <s v="CA-2014-100223"/>
    <x v="3"/>
    <x v="957"/>
    <d v="2014-07-11T00:00:00"/>
    <s v="Standard Class"/>
    <s v="LS-16945"/>
    <s v="Linda Southworth"/>
    <x v="1"/>
    <s v="United States"/>
    <x v="61"/>
    <x v="5"/>
    <n v="75220"/>
    <x v="2"/>
    <s v="OFF-BI-10003429"/>
    <x v="1"/>
    <x v="8"/>
    <s v="Cardinal HOLDit! Binder Insert Strips,Extra Strips"/>
    <n v="11.393999999999998"/>
    <n v="9"/>
    <n v="0.8"/>
    <n v="-17.660699999999999"/>
    <n v="-1.55"/>
  </r>
  <r>
    <n v="4232"/>
    <s v="CA-2014-100223"/>
    <x v="3"/>
    <x v="957"/>
    <d v="2014-07-11T00:00:00"/>
    <s v="Standard Class"/>
    <s v="LS-16945"/>
    <s v="Linda Southworth"/>
    <x v="1"/>
    <s v="United States"/>
    <x v="61"/>
    <x v="5"/>
    <n v="75220"/>
    <x v="2"/>
    <s v="OFF-PA-10000232"/>
    <x v="1"/>
    <x v="10"/>
    <s v="Xerox 1975"/>
    <n v="15.552000000000003"/>
    <n v="3"/>
    <n v="0.2"/>
    <n v="5.6375999999999999"/>
    <n v="0.36249999999999993"/>
  </r>
  <r>
    <n v="4233"/>
    <s v="CA-2014-100223"/>
    <x v="3"/>
    <x v="957"/>
    <d v="2014-07-11T00:00:00"/>
    <s v="Standard Class"/>
    <s v="LS-16945"/>
    <s v="Linda Southworth"/>
    <x v="1"/>
    <s v="United States"/>
    <x v="61"/>
    <x v="5"/>
    <n v="75220"/>
    <x v="2"/>
    <s v="OFF-PA-10002195"/>
    <x v="1"/>
    <x v="10"/>
    <s v="Xerox 1966"/>
    <n v="31.104000000000006"/>
    <n v="6"/>
    <n v="0.2"/>
    <n v="11.2752"/>
    <n v="0.36249999999999993"/>
  </r>
  <r>
    <n v="4234"/>
    <s v="CA-2014-100223"/>
    <x v="3"/>
    <x v="957"/>
    <d v="2014-07-11T00:00:00"/>
    <s v="Standard Class"/>
    <s v="LS-16945"/>
    <s v="Linda Southworth"/>
    <x v="1"/>
    <s v="United States"/>
    <x v="61"/>
    <x v="5"/>
    <n v="75220"/>
    <x v="2"/>
    <s v="OFF-BI-10004492"/>
    <x v="1"/>
    <x v="8"/>
    <s v="Tuf-Vin Binders"/>
    <n v="6.3159999999999981"/>
    <n v="1"/>
    <n v="0.8"/>
    <n v="-10.421400000000002"/>
    <n v="-1.6500000000000008"/>
  </r>
  <r>
    <n v="4235"/>
    <s v="CA-2011-168823"/>
    <x v="2"/>
    <x v="158"/>
    <d v="2011-09-24T00:00:00"/>
    <s v="First Class"/>
    <s v="MA-17560"/>
    <s v="Matt Abelman"/>
    <x v="2"/>
    <s v="United States"/>
    <x v="10"/>
    <x v="9"/>
    <n v="19143"/>
    <x v="3"/>
    <s v="OFF-PA-10004000"/>
    <x v="1"/>
    <x v="10"/>
    <s v="While You Were Out Pads, 50 per Pad, 4 x 5 1/4, Green Cycle"/>
    <n v="11.352000000000002"/>
    <n v="3"/>
    <n v="0.2"/>
    <n v="4.1151"/>
    <n v="0.36249999999999993"/>
  </r>
  <r>
    <n v="4236"/>
    <s v="CA-2011-168823"/>
    <x v="2"/>
    <x v="158"/>
    <d v="2011-09-24T00:00:00"/>
    <s v="First Class"/>
    <s v="MA-17560"/>
    <s v="Matt Abelman"/>
    <x v="2"/>
    <s v="United States"/>
    <x v="10"/>
    <x v="9"/>
    <n v="19143"/>
    <x v="3"/>
    <s v="OFF-LA-10004425"/>
    <x v="1"/>
    <x v="2"/>
    <s v="Staples"/>
    <n v="20.808000000000003"/>
    <n v="9"/>
    <n v="0.2"/>
    <n v="7.0226999999999995"/>
    <n v="0.33749999999999991"/>
  </r>
  <r>
    <n v="4237"/>
    <s v="CA-2013-162404"/>
    <x v="0"/>
    <x v="310"/>
    <d v="2013-07-28T00:00:00"/>
    <s v="Standard Class"/>
    <s v="NF-18475"/>
    <s v="Neil Französisch"/>
    <x v="2"/>
    <s v="United States"/>
    <x v="179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n v="-1.6500000000000008"/>
  </r>
  <r>
    <n v="4238"/>
    <s v="CA-2014-104024"/>
    <x v="3"/>
    <x v="635"/>
    <d v="2014-09-04T00:00:00"/>
    <s v="Second Class"/>
    <s v="MD-17860"/>
    <s v="Michael Dominguez"/>
    <x v="1"/>
    <s v="United States"/>
    <x v="10"/>
    <x v="9"/>
    <n v="19134"/>
    <x v="3"/>
    <s v="OFF-AR-10001972"/>
    <x v="1"/>
    <x v="6"/>
    <s v="Newell 323"/>
    <n v="9.4080000000000013"/>
    <n v="7"/>
    <n v="0.2"/>
    <n v="0.70560000000000045"/>
    <n v="7.5000000000000039E-2"/>
  </r>
  <r>
    <n v="4239"/>
    <s v="CA-2014-147144"/>
    <x v="3"/>
    <x v="606"/>
    <d v="2014-03-29T00:00:00"/>
    <s v="First Class"/>
    <s v="MZ-17335"/>
    <s v="Maria Zettner"/>
    <x v="2"/>
    <s v="United States"/>
    <x v="4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n v="0.29999999999999993"/>
  </r>
  <r>
    <n v="4240"/>
    <s v="CA-2014-158673"/>
    <x v="3"/>
    <x v="614"/>
    <d v="2015-01-05T00:00:00"/>
    <s v="Standard Class"/>
    <s v="KB-16600"/>
    <s v="Ken Brennan"/>
    <x v="1"/>
    <s v="United States"/>
    <x v="354"/>
    <x v="12"/>
    <n v="49505"/>
    <x v="2"/>
    <s v="OFF-PA-10000994"/>
    <x v="1"/>
    <x v="10"/>
    <s v="Xerox 1915"/>
    <n v="209.7"/>
    <n v="2"/>
    <n v="0"/>
    <n v="100.65599999999999"/>
    <n v="0.48"/>
  </r>
  <r>
    <n v="4241"/>
    <s v="CA-2011-133704"/>
    <x v="2"/>
    <x v="59"/>
    <d v="2011-09-26T00:00:00"/>
    <s v="Standard Class"/>
    <s v="MA-17995"/>
    <s v="Michelle Arnett"/>
    <x v="2"/>
    <s v="United States"/>
    <x v="1"/>
    <x v="1"/>
    <n v="90004"/>
    <x v="1"/>
    <s v="OFF-AP-10001366"/>
    <x v="1"/>
    <x v="9"/>
    <s v="Staples"/>
    <n v="43.92"/>
    <n v="4"/>
    <n v="0"/>
    <n v="11.858400000000003"/>
    <n v="0.27000000000000007"/>
  </r>
  <r>
    <n v="4242"/>
    <s v="CA-2011-133704"/>
    <x v="2"/>
    <x v="59"/>
    <d v="2011-09-26T00:00:00"/>
    <s v="Standard Class"/>
    <s v="MA-17995"/>
    <s v="Michelle Arnett"/>
    <x v="2"/>
    <s v="United States"/>
    <x v="1"/>
    <x v="1"/>
    <n v="90004"/>
    <x v="1"/>
    <s v="OFF-BI-10001636"/>
    <x v="1"/>
    <x v="8"/>
    <s v="Ibico Plastic and Wire Spiral Binding Combs"/>
    <n v="20.231999999999999"/>
    <n v="3"/>
    <n v="0.2"/>
    <n v="6.5753999999999984"/>
    <n v="0.32499999999999996"/>
  </r>
  <r>
    <n v="4243"/>
    <s v="CA-2013-159142"/>
    <x v="0"/>
    <x v="958"/>
    <d v="2013-04-06T00:00:00"/>
    <s v="First Class"/>
    <s v="ME-17320"/>
    <s v="Maria Etezadi"/>
    <x v="2"/>
    <s v="United States"/>
    <x v="24"/>
    <x v="17"/>
    <n v="22153"/>
    <x v="0"/>
    <s v="TEC-PH-10001448"/>
    <x v="2"/>
    <x v="7"/>
    <s v="Anker Astro 15000mAh USB Portable Charger"/>
    <n v="149.97"/>
    <n v="3"/>
    <n v="0"/>
    <n v="5.9987999999999815"/>
    <n v="3.9999999999999876E-2"/>
  </r>
  <r>
    <n v="4244"/>
    <s v="CA-2013-159142"/>
    <x v="0"/>
    <x v="958"/>
    <d v="2013-04-06T00:00:00"/>
    <s v="First Class"/>
    <s v="ME-17320"/>
    <s v="Maria Etezadi"/>
    <x v="2"/>
    <s v="United States"/>
    <x v="24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n v="0.47"/>
  </r>
  <r>
    <n v="4245"/>
    <s v="CA-2011-138436"/>
    <x v="2"/>
    <x v="959"/>
    <d v="2011-03-30T00:00:00"/>
    <s v="Standard Class"/>
    <s v="JD-15895"/>
    <s v="Jonathan Doherty"/>
    <x v="1"/>
    <s v="United States"/>
    <x v="1"/>
    <x v="1"/>
    <n v="90036"/>
    <x v="1"/>
    <s v="TEC-AC-10002323"/>
    <x v="2"/>
    <x v="11"/>
    <s v="SanDisk Ultra 32 GB MicroSDHC Class 10 Memory Card"/>
    <n v="66.300000000000011"/>
    <n v="3"/>
    <n v="0"/>
    <n v="8.6190000000000033"/>
    <n v="0.13000000000000003"/>
  </r>
  <r>
    <n v="4246"/>
    <s v="CA-2014-117702"/>
    <x v="3"/>
    <x v="354"/>
    <d v="2014-12-05T00:00:00"/>
    <s v="Standard Class"/>
    <s v="LS-16975"/>
    <s v="Lindsay Shagiari"/>
    <x v="2"/>
    <s v="United States"/>
    <x v="248"/>
    <x v="39"/>
    <n v="21215"/>
    <x v="3"/>
    <s v="OFF-AR-10004582"/>
    <x v="1"/>
    <x v="6"/>
    <s v="BIC Brite Liner Grip Highlighters"/>
    <n v="1.64"/>
    <n v="1"/>
    <n v="0"/>
    <n v="0.73799999999999988"/>
    <n v="0.44999999999999996"/>
  </r>
  <r>
    <n v="4247"/>
    <s v="CA-2014-117702"/>
    <x v="3"/>
    <x v="354"/>
    <d v="2014-12-05T00:00:00"/>
    <s v="Standard Class"/>
    <s v="LS-16975"/>
    <s v="Lindsay Shagiari"/>
    <x v="2"/>
    <s v="United States"/>
    <x v="248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n v="0.26"/>
  </r>
  <r>
    <n v="4248"/>
    <s v="CA-2014-117702"/>
    <x v="3"/>
    <x v="354"/>
    <d v="2014-12-05T00:00:00"/>
    <s v="Standard Class"/>
    <s v="LS-16975"/>
    <s v="Lindsay Shagiari"/>
    <x v="2"/>
    <s v="United States"/>
    <x v="248"/>
    <x v="39"/>
    <n v="21215"/>
    <x v="3"/>
    <s v="FUR-FU-10004270"/>
    <x v="0"/>
    <x v="5"/>
    <s v="Eldon Image Series Desk Accessories, Burgundy"/>
    <n v="20.9"/>
    <n v="5"/>
    <n v="0"/>
    <n v="7.5239999999999991"/>
    <n v="0.36"/>
  </r>
  <r>
    <n v="4249"/>
    <s v="CA-2013-157336"/>
    <x v="0"/>
    <x v="49"/>
    <d v="2013-12-06T00:00:00"/>
    <s v="Second Class"/>
    <s v="SJ-20500"/>
    <s v="Shirley Jackson"/>
    <x v="0"/>
    <s v="United States"/>
    <x v="54"/>
    <x v="29"/>
    <n v="6824"/>
    <x v="3"/>
    <s v="OFF-BI-10004236"/>
    <x v="1"/>
    <x v="8"/>
    <s v="XtraLife ClearVue Slant-D Ring Binder, White, 3&quot;"/>
    <n v="88.08"/>
    <n v="6"/>
    <n v="0"/>
    <n v="40.516799999999996"/>
    <n v="0.45999999999999996"/>
  </r>
  <r>
    <n v="4250"/>
    <s v="CA-2013-157336"/>
    <x v="0"/>
    <x v="49"/>
    <d v="2013-12-06T00:00:00"/>
    <s v="Second Class"/>
    <s v="SJ-20500"/>
    <s v="Shirley Jackson"/>
    <x v="0"/>
    <s v="United States"/>
    <x v="54"/>
    <x v="29"/>
    <n v="6824"/>
    <x v="3"/>
    <s v="FUR-CH-10004997"/>
    <x v="0"/>
    <x v="1"/>
    <s v="Hon Every-Day Series Multi-Task Chairs"/>
    <n v="751.92"/>
    <n v="4"/>
    <n v="0"/>
    <n v="150.38400000000001"/>
    <n v="0.20000000000000004"/>
  </r>
  <r>
    <n v="4251"/>
    <s v="CA-2011-168130"/>
    <x v="2"/>
    <x v="111"/>
    <d v="2011-09-19T00:00:00"/>
    <s v="Same Day"/>
    <s v="BS-11365"/>
    <s v="Bill Shonely"/>
    <x v="1"/>
    <s v="United States"/>
    <x v="20"/>
    <x v="15"/>
    <n v="10011"/>
    <x v="3"/>
    <s v="FUR-CH-10000988"/>
    <x v="0"/>
    <x v="1"/>
    <s v="Hon Olson Stacker Stools"/>
    <n v="887.10299999999995"/>
    <n v="7"/>
    <n v="0.1"/>
    <n v="177.42059999999998"/>
    <n v="0.19999999999999998"/>
  </r>
  <r>
    <n v="4252"/>
    <s v="CA-2012-155068"/>
    <x v="1"/>
    <x v="924"/>
    <d v="2012-10-23T00:00:00"/>
    <s v="Same Day"/>
    <s v="RA-19285"/>
    <s v="Ralph Arnett"/>
    <x v="0"/>
    <s v="United States"/>
    <x v="121"/>
    <x v="2"/>
    <n v="33801"/>
    <x v="0"/>
    <s v="TEC-PH-10004897"/>
    <x v="2"/>
    <x v="7"/>
    <s v="Mediabridge Sport Armband iPhone 5s"/>
    <n v="55.944000000000003"/>
    <n v="7"/>
    <n v="0.2"/>
    <n v="-13.286700000000002"/>
    <n v="-0.23750000000000002"/>
  </r>
  <r>
    <n v="4253"/>
    <s v="CA-2012-155068"/>
    <x v="1"/>
    <x v="924"/>
    <d v="2012-10-23T00:00:00"/>
    <s v="Same Day"/>
    <s v="RA-19285"/>
    <s v="Ralph Arnett"/>
    <x v="0"/>
    <s v="United States"/>
    <x v="121"/>
    <x v="2"/>
    <n v="33801"/>
    <x v="0"/>
    <s v="OFF-AR-10002656"/>
    <x v="1"/>
    <x v="6"/>
    <s v="Sanford Liquid Accent Highlighters"/>
    <n v="10.688000000000001"/>
    <n v="2"/>
    <n v="0.2"/>
    <n v="2.271199999999999"/>
    <n v="0.21249999999999988"/>
  </r>
  <r>
    <n v="4254"/>
    <s v="CA-2012-155068"/>
    <x v="1"/>
    <x v="924"/>
    <d v="2012-10-23T00:00:00"/>
    <s v="Same Day"/>
    <s v="RA-19285"/>
    <s v="Ralph Arnett"/>
    <x v="0"/>
    <s v="United States"/>
    <x v="121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n v="8.750000000000005E-2"/>
  </r>
  <r>
    <n v="4255"/>
    <s v="CA-2014-163160"/>
    <x v="3"/>
    <x v="119"/>
    <d v="2014-10-17T00:00:00"/>
    <s v="First Class"/>
    <s v="TS-21610"/>
    <s v="Troy Staebel"/>
    <x v="0"/>
    <s v="United States"/>
    <x v="210"/>
    <x v="10"/>
    <n v="61032"/>
    <x v="2"/>
    <s v="OFF-PA-10003127"/>
    <x v="1"/>
    <x v="10"/>
    <s v="Staples"/>
    <n v="63.311999999999998"/>
    <n v="3"/>
    <n v="0.2"/>
    <n v="20.576399999999996"/>
    <n v="0.32499999999999996"/>
  </r>
  <r>
    <n v="4256"/>
    <s v="CA-2014-163160"/>
    <x v="3"/>
    <x v="119"/>
    <d v="2014-10-17T00:00:00"/>
    <s v="First Class"/>
    <s v="TS-21610"/>
    <s v="Troy Staebel"/>
    <x v="0"/>
    <s v="United States"/>
    <x v="210"/>
    <x v="10"/>
    <n v="61032"/>
    <x v="2"/>
    <s v="OFF-BI-10000778"/>
    <x v="1"/>
    <x v="8"/>
    <s v="GBC VeloBinder Electric Binding Machine"/>
    <n v="96.783999999999978"/>
    <n v="4"/>
    <n v="0.8"/>
    <n v="-145.17600000000002"/>
    <n v="-1.5000000000000004"/>
  </r>
  <r>
    <n v="4257"/>
    <s v="CA-2014-163160"/>
    <x v="3"/>
    <x v="119"/>
    <d v="2014-10-17T00:00:00"/>
    <s v="First Class"/>
    <s v="TS-21610"/>
    <s v="Troy Staebel"/>
    <x v="0"/>
    <s v="United States"/>
    <x v="210"/>
    <x v="10"/>
    <n v="61032"/>
    <x v="2"/>
    <s v="FUR-FU-10001424"/>
    <x v="0"/>
    <x v="5"/>
    <s v="Dax Clear Box Frame"/>
    <n v="10.476000000000001"/>
    <n v="3"/>
    <n v="0.6"/>
    <n v="-6.8094000000000037"/>
    <n v="-0.65000000000000024"/>
  </r>
  <r>
    <n v="4258"/>
    <s v="CA-2012-101924"/>
    <x v="1"/>
    <x v="406"/>
    <d v="2012-09-09T00:00:00"/>
    <s v="Standard Class"/>
    <s v="KB-16585"/>
    <s v="Ken Black"/>
    <x v="1"/>
    <s v="United States"/>
    <x v="261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n v="-0.70000000000000007"/>
  </r>
  <r>
    <n v="4259"/>
    <s v="CA-2013-124793"/>
    <x v="0"/>
    <x v="560"/>
    <d v="2013-03-17T00:00:00"/>
    <s v="First Class"/>
    <s v="MM-18280"/>
    <s v="Muhammed MacIntyre"/>
    <x v="1"/>
    <s v="United States"/>
    <x v="4"/>
    <x v="4"/>
    <n v="98103"/>
    <x v="1"/>
    <s v="FUR-CH-10002880"/>
    <x v="0"/>
    <x v="1"/>
    <s v="Global High-Back Leather Tilter, Burgundy"/>
    <n v="196.78399999999999"/>
    <n v="2"/>
    <n v="0.2"/>
    <n v="-22.138200000000012"/>
    <n v="-0.11250000000000006"/>
  </r>
  <r>
    <n v="4260"/>
    <s v="CA-2014-118367"/>
    <x v="3"/>
    <x v="960"/>
    <d v="2014-11-03T00:00:00"/>
    <s v="Second Class"/>
    <s v="LO-17170"/>
    <s v="Lori Olson"/>
    <x v="1"/>
    <s v="United States"/>
    <x v="20"/>
    <x v="15"/>
    <n v="10035"/>
    <x v="3"/>
    <s v="OFF-EN-10004386"/>
    <x v="1"/>
    <x v="12"/>
    <s v="Recycled Interoffice Envelopes with String and Button Closure, 10 x 13"/>
    <n v="47.98"/>
    <n v="2"/>
    <n v="0"/>
    <n v="23.99"/>
    <n v="0.5"/>
  </r>
  <r>
    <n v="4261"/>
    <s v="CA-2014-164819"/>
    <x v="3"/>
    <x v="453"/>
    <d v="2014-10-20T00:00:00"/>
    <s v="Second Class"/>
    <s v="RS-19420"/>
    <s v="Ricardo Sperren"/>
    <x v="1"/>
    <s v="United States"/>
    <x v="54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n v="0.45999999999999996"/>
  </r>
  <r>
    <n v="4262"/>
    <s v="CA-2014-158344"/>
    <x v="3"/>
    <x v="783"/>
    <d v="2014-08-12T00:00:00"/>
    <s v="Standard Class"/>
    <s v="CC-12475"/>
    <s v="Cindy Chapman"/>
    <x v="0"/>
    <s v="United States"/>
    <x v="278"/>
    <x v="11"/>
    <n v="56560"/>
    <x v="2"/>
    <s v="TEC-AC-10002006"/>
    <x v="2"/>
    <x v="11"/>
    <s v="Memorex Micro Travel Drive 16 GB"/>
    <n v="63.96"/>
    <n v="4"/>
    <n v="0"/>
    <n v="19.827599999999997"/>
    <n v="0.30999999999999994"/>
  </r>
  <r>
    <n v="4263"/>
    <s v="CA-2014-123351"/>
    <x v="3"/>
    <x v="296"/>
    <d v="2014-09-26T00:00:00"/>
    <s v="Standard Class"/>
    <s v="KT-16480"/>
    <s v="Kean Thornton"/>
    <x v="0"/>
    <s v="United States"/>
    <x v="38"/>
    <x v="32"/>
    <n v="31907"/>
    <x v="0"/>
    <s v="OFF-AP-10001242"/>
    <x v="1"/>
    <x v="9"/>
    <s v="APC 7 Outlet Network SurgeArrest Surge Protector"/>
    <n v="80.48"/>
    <n v="1"/>
    <n v="0"/>
    <n v="24.143999999999998"/>
    <n v="0.3"/>
  </r>
  <r>
    <n v="4264"/>
    <s v="CA-2014-110429"/>
    <x v="3"/>
    <x v="132"/>
    <d v="2014-11-09T00:00:00"/>
    <s v="Standard Class"/>
    <s v="DM-13015"/>
    <s v="Darrin Martin"/>
    <x v="0"/>
    <s v="United States"/>
    <x v="10"/>
    <x v="9"/>
    <n v="19143"/>
    <x v="3"/>
    <s v="OFF-BI-10000216"/>
    <x v="1"/>
    <x v="8"/>
    <s v="Mead 1st Gear 2&quot; Zipper Binder, Asst. Colors"/>
    <n v="11.673000000000002"/>
    <n v="3"/>
    <n v="0.7"/>
    <n v="-7.782"/>
    <n v="-0.66666666666666652"/>
  </r>
  <r>
    <n v="4265"/>
    <s v="US-2013-131611"/>
    <x v="0"/>
    <x v="732"/>
    <d v="2013-11-10T00:00:00"/>
    <s v="Standard Class"/>
    <s v="EP-13915"/>
    <s v="Emily Phan"/>
    <x v="0"/>
    <s v="United States"/>
    <x v="12"/>
    <x v="5"/>
    <n v="77036"/>
    <x v="2"/>
    <s v="FUR-TA-10002774"/>
    <x v="0"/>
    <x v="3"/>
    <s v="Laminate Occasional Tables"/>
    <n v="863.12799999999993"/>
    <n v="8"/>
    <n v="0.3"/>
    <n v="-160.29520000000008"/>
    <n v="-0.18571428571428583"/>
  </r>
  <r>
    <n v="4266"/>
    <s v="US-2013-131611"/>
    <x v="0"/>
    <x v="732"/>
    <d v="2013-11-10T00:00:00"/>
    <s v="Standard Class"/>
    <s v="EP-13915"/>
    <s v="Emily Phan"/>
    <x v="0"/>
    <s v="United States"/>
    <x v="12"/>
    <x v="5"/>
    <n v="77036"/>
    <x v="2"/>
    <s v="OFF-BI-10004364"/>
    <x v="1"/>
    <x v="8"/>
    <s v="Storex Dura Pro Binders"/>
    <n v="3.5639999999999992"/>
    <n v="3"/>
    <n v="0.8"/>
    <n v="-6.2370000000000019"/>
    <n v="-1.7500000000000009"/>
  </r>
  <r>
    <n v="4267"/>
    <s v="US-2013-131611"/>
    <x v="0"/>
    <x v="732"/>
    <d v="2013-11-10T00:00:00"/>
    <s v="Standard Class"/>
    <s v="EP-13915"/>
    <s v="Emily Phan"/>
    <x v="0"/>
    <s v="United States"/>
    <x v="12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n v="-0.23529411764705876"/>
  </r>
  <r>
    <n v="4268"/>
    <s v="US-2013-131611"/>
    <x v="0"/>
    <x v="732"/>
    <d v="2013-11-10T00:00:00"/>
    <s v="Standard Class"/>
    <s v="EP-13915"/>
    <s v="Emily Phan"/>
    <x v="0"/>
    <s v="United States"/>
    <x v="12"/>
    <x v="5"/>
    <n v="77036"/>
    <x v="2"/>
    <s v="OFF-BI-10001989"/>
    <x v="1"/>
    <x v="8"/>
    <s v="Premium Transparent Presentation Covers by GBC"/>
    <n v="12.587999999999997"/>
    <n v="3"/>
    <n v="0.8"/>
    <n v="-20.140800000000006"/>
    <n v="-1.6000000000000008"/>
  </r>
  <r>
    <n v="4269"/>
    <s v="US-2013-131611"/>
    <x v="0"/>
    <x v="732"/>
    <d v="2013-11-10T00:00:00"/>
    <s v="Standard Class"/>
    <s v="EP-13915"/>
    <s v="Emily Phan"/>
    <x v="0"/>
    <s v="United States"/>
    <x v="12"/>
    <x v="5"/>
    <n v="77036"/>
    <x v="2"/>
    <s v="TEC-AC-10004001"/>
    <x v="2"/>
    <x v="11"/>
    <s v="Logitech Wireless Headset H600 Over-The-Head Design"/>
    <n v="171.96"/>
    <n v="5"/>
    <n v="0.2"/>
    <n v="45.139500000000005"/>
    <n v="0.26250000000000001"/>
  </r>
  <r>
    <n v="4270"/>
    <s v="US-2014-124821"/>
    <x v="3"/>
    <x v="643"/>
    <d v="2014-06-30T00:00:00"/>
    <s v="Second Class"/>
    <s v="AM-10705"/>
    <s v="Anne McFarland"/>
    <x v="0"/>
    <s v="United States"/>
    <x v="4"/>
    <x v="4"/>
    <n v="98115"/>
    <x v="1"/>
    <s v="FUR-TA-10000688"/>
    <x v="0"/>
    <x v="3"/>
    <s v="Chromcraft Bull-Nose Wood Round Conference Table Top, Wood Base"/>
    <n v="871.4"/>
    <n v="4"/>
    <n v="0"/>
    <n v="148.13799999999992"/>
    <n v="0.1699999999999999"/>
  </r>
  <r>
    <n v="4271"/>
    <s v="CA-2012-166975"/>
    <x v="1"/>
    <x v="650"/>
    <d v="2012-11-30T00:00:00"/>
    <s v="Standard Class"/>
    <s v="SH-20635"/>
    <s v="Stefanie Holloman"/>
    <x v="1"/>
    <s v="United States"/>
    <x v="25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n v="0.27500000000000008"/>
  </r>
  <r>
    <n v="4272"/>
    <s v="CA-2013-123806"/>
    <x v="0"/>
    <x v="390"/>
    <d v="2013-11-28T00:00:00"/>
    <s v="Second Class"/>
    <s v="LA-16780"/>
    <s v="Laura Armstrong"/>
    <x v="1"/>
    <s v="United States"/>
    <x v="248"/>
    <x v="39"/>
    <n v="21215"/>
    <x v="3"/>
    <s v="FUR-FU-10000965"/>
    <x v="0"/>
    <x v="5"/>
    <s v="Howard Miller 11-1/2&quot; Diameter Ridgewood Wall Clock"/>
    <n v="207.76"/>
    <n v="4"/>
    <n v="0"/>
    <n v="85.181600000000003"/>
    <n v="0.41000000000000003"/>
  </r>
  <r>
    <n v="4273"/>
    <s v="US-2014-158505"/>
    <x v="3"/>
    <x v="246"/>
    <d v="2014-07-22T00:00:00"/>
    <s v="Same Day"/>
    <s v="SF-20200"/>
    <s v="Sarah Foster"/>
    <x v="0"/>
    <s v="United States"/>
    <x v="208"/>
    <x v="7"/>
    <n v="84107"/>
    <x v="1"/>
    <s v="TEC-PH-10004071"/>
    <x v="2"/>
    <x v="7"/>
    <s v="PayAnywhere Card Reader"/>
    <n v="71.928000000000011"/>
    <n v="9"/>
    <n v="0.2"/>
    <n v="6.2936999999999976"/>
    <n v="8.7499999999999953E-2"/>
  </r>
  <r>
    <n v="4274"/>
    <s v="US-2014-158505"/>
    <x v="3"/>
    <x v="246"/>
    <d v="2014-07-22T00:00:00"/>
    <s v="Same Day"/>
    <s v="SF-20200"/>
    <s v="Sarah Foster"/>
    <x v="0"/>
    <s v="United States"/>
    <x v="208"/>
    <x v="7"/>
    <n v="84107"/>
    <x v="1"/>
    <s v="OFF-AR-10001044"/>
    <x v="1"/>
    <x v="6"/>
    <s v="BOSTON Ranger #55 Pencil Sharpener, Black"/>
    <n v="25.99"/>
    <n v="1"/>
    <n v="0"/>
    <n v="7.5370999999999988"/>
    <n v="0.28999999999999998"/>
  </r>
  <r>
    <n v="4275"/>
    <s v="CA-2012-142692"/>
    <x v="1"/>
    <x v="924"/>
    <d v="2012-10-28T00:00:00"/>
    <s v="Standard Class"/>
    <s v="AG-10495"/>
    <s v="Andrew Gjertsen"/>
    <x v="1"/>
    <s v="United States"/>
    <x v="4"/>
    <x v="4"/>
    <n v="98105"/>
    <x v="1"/>
    <s v="OFF-BI-10004140"/>
    <x v="1"/>
    <x v="8"/>
    <s v="Avery Non-Stick Binders"/>
    <n v="3.5920000000000005"/>
    <n v="1"/>
    <n v="0.2"/>
    <n v="1.1224999999999996"/>
    <n v="0.31249999999999983"/>
  </r>
  <r>
    <n v="4276"/>
    <s v="CA-2012-123456"/>
    <x v="1"/>
    <x v="584"/>
    <d v="2012-07-13T00:00:00"/>
    <s v="Standard Class"/>
    <s v="KN-16450"/>
    <s v="Kean Nguyen"/>
    <x v="1"/>
    <s v="United States"/>
    <x v="61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n v="-2.5000000000000013"/>
  </r>
  <r>
    <n v="4277"/>
    <s v="CA-2014-151358"/>
    <x v="3"/>
    <x v="238"/>
    <d v="2014-08-23T00:00:00"/>
    <s v="Standard Class"/>
    <s v="NF-18595"/>
    <s v="Nicole Fjeld"/>
    <x v="2"/>
    <s v="United States"/>
    <x v="4"/>
    <x v="4"/>
    <n v="98105"/>
    <x v="1"/>
    <s v="OFF-ST-10000046"/>
    <x v="1"/>
    <x v="4"/>
    <s v="Fellowes Super Stor/Drawer Files"/>
    <n v="323.10000000000002"/>
    <n v="2"/>
    <n v="0"/>
    <n v="61.38900000000001"/>
    <n v="0.19000000000000003"/>
  </r>
  <r>
    <n v="4278"/>
    <s v="US-2013-107440"/>
    <x v="0"/>
    <x v="947"/>
    <d v="2013-04-21T00:00:00"/>
    <s v="Standard Class"/>
    <s v="BS-11365"/>
    <s v="Bill Shonely"/>
    <x v="1"/>
    <s v="United States"/>
    <x v="80"/>
    <x v="30"/>
    <n v="8701"/>
    <x v="3"/>
    <s v="TEC-MA-10001047"/>
    <x v="2"/>
    <x v="15"/>
    <s v="3D Systems Cube Printer, 2nd Generation, Magenta"/>
    <n v="9099.93"/>
    <n v="7"/>
    <n v="0"/>
    <n v="2365.9817999999996"/>
    <n v="0.25999999999999995"/>
  </r>
  <r>
    <n v="4279"/>
    <s v="US-2013-107440"/>
    <x v="0"/>
    <x v="947"/>
    <d v="2013-04-21T00:00:00"/>
    <s v="Standard Class"/>
    <s v="BS-11365"/>
    <s v="Bill Shonely"/>
    <x v="1"/>
    <s v="United States"/>
    <x v="80"/>
    <x v="30"/>
    <n v="8701"/>
    <x v="3"/>
    <s v="FUR-FU-10000550"/>
    <x v="0"/>
    <x v="5"/>
    <s v="Stacking Trays by OIC"/>
    <n v="9.9600000000000009"/>
    <n v="2"/>
    <n v="0"/>
    <n v="3.2867999999999995"/>
    <n v="0.3299999999999999"/>
  </r>
  <r>
    <n v="4280"/>
    <s v="US-2013-107440"/>
    <x v="0"/>
    <x v="947"/>
    <d v="2013-04-21T00:00:00"/>
    <s v="Standard Class"/>
    <s v="BS-11365"/>
    <s v="Bill Shonely"/>
    <x v="1"/>
    <s v="United States"/>
    <x v="80"/>
    <x v="30"/>
    <n v="8701"/>
    <x v="3"/>
    <s v="OFF-BI-10002432"/>
    <x v="1"/>
    <x v="8"/>
    <s v="Wilson Jones Standard D-Ring Binders"/>
    <n v="25.299999999999997"/>
    <n v="5"/>
    <n v="0"/>
    <n v="11.890999999999998"/>
    <n v="0.47"/>
  </r>
  <r>
    <n v="4281"/>
    <s v="CA-2011-166989"/>
    <x v="2"/>
    <x v="687"/>
    <d v="2011-11-18T00:00:00"/>
    <s v="Standard Class"/>
    <s v="RM-19675"/>
    <s v="Robert Marley"/>
    <x v="2"/>
    <s v="United States"/>
    <x v="20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n v="0.45999999999999996"/>
  </r>
  <r>
    <n v="4282"/>
    <s v="CA-2011-166989"/>
    <x v="2"/>
    <x v="687"/>
    <d v="2011-11-18T00:00:00"/>
    <s v="Standard Class"/>
    <s v="RM-19675"/>
    <s v="Robert Marley"/>
    <x v="2"/>
    <s v="United States"/>
    <x v="20"/>
    <x v="15"/>
    <n v="10011"/>
    <x v="3"/>
    <s v="FUR-CH-10001797"/>
    <x v="0"/>
    <x v="1"/>
    <s v="Safco Chair Connectors, 6/Carton"/>
    <n v="69.263999999999996"/>
    <n v="2"/>
    <n v="0.1"/>
    <n v="14.62239999999999"/>
    <n v="0.21111111111111097"/>
  </r>
  <r>
    <n v="4283"/>
    <s v="CA-2011-103100"/>
    <x v="2"/>
    <x v="414"/>
    <d v="2011-12-23T00:00:00"/>
    <s v="First Class"/>
    <s v="AB-10105"/>
    <s v="Adrian Barton"/>
    <x v="0"/>
    <s v="United States"/>
    <x v="245"/>
    <x v="14"/>
    <n v="46203"/>
    <x v="2"/>
    <s v="OFF-LA-10003720"/>
    <x v="1"/>
    <x v="2"/>
    <s v="Avery 487"/>
    <n v="3.69"/>
    <n v="1"/>
    <n v="0"/>
    <n v="1.7343"/>
    <n v="0.47"/>
  </r>
  <r>
    <n v="4284"/>
    <s v="CA-2011-103100"/>
    <x v="2"/>
    <x v="414"/>
    <d v="2011-12-23T00:00:00"/>
    <s v="First Class"/>
    <s v="AB-10105"/>
    <s v="Adrian Barton"/>
    <x v="0"/>
    <s v="United States"/>
    <x v="245"/>
    <x v="14"/>
    <n v="46203"/>
    <x v="2"/>
    <s v="OFF-BI-10004600"/>
    <x v="1"/>
    <x v="8"/>
    <s v="Ibico Ibimaster 300 Manual Binding System"/>
    <n v="1103.97"/>
    <n v="3"/>
    <n v="0"/>
    <n v="496.78649999999993"/>
    <n v="0.44999999999999996"/>
  </r>
  <r>
    <n v="4285"/>
    <s v="CA-2012-105690"/>
    <x v="1"/>
    <x v="82"/>
    <d v="2012-11-26T00:00:00"/>
    <s v="Second Class"/>
    <s v="CA-11965"/>
    <s v="Carol Adams"/>
    <x v="1"/>
    <s v="United States"/>
    <x v="396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n v="-0.30882352941176461"/>
  </r>
  <r>
    <n v="4286"/>
    <s v="CA-2012-105690"/>
    <x v="1"/>
    <x v="82"/>
    <d v="2012-11-26T00:00:00"/>
    <s v="Second Class"/>
    <s v="CA-11965"/>
    <s v="Carol Adams"/>
    <x v="1"/>
    <s v="United States"/>
    <x v="396"/>
    <x v="5"/>
    <n v="77642"/>
    <x v="2"/>
    <s v="OFF-LA-10000240"/>
    <x v="1"/>
    <x v="2"/>
    <s v="Self-Adhesive Address Labels for Typewriters by Universal"/>
    <n v="11.696"/>
    <n v="2"/>
    <n v="0.2"/>
    <n v="3.9473999999999996"/>
    <n v="0.33749999999999997"/>
  </r>
  <r>
    <n v="4287"/>
    <s v="CA-2012-105690"/>
    <x v="1"/>
    <x v="82"/>
    <d v="2012-11-26T00:00:00"/>
    <s v="Second Class"/>
    <s v="CA-11965"/>
    <s v="Carol Adams"/>
    <x v="1"/>
    <s v="United States"/>
    <x v="396"/>
    <x v="5"/>
    <n v="77642"/>
    <x v="2"/>
    <s v="TEC-CO-10001571"/>
    <x v="2"/>
    <x v="16"/>
    <s v="Sharp 1540cs Digital Laser Copier"/>
    <n v="439.99200000000002"/>
    <n v="1"/>
    <n v="0.2"/>
    <n v="164.99700000000001"/>
    <n v="0.375"/>
  </r>
  <r>
    <n v="4288"/>
    <s v="CA-2014-127516"/>
    <x v="3"/>
    <x v="116"/>
    <d v="2015-01-04T00:00:00"/>
    <s v="Standard Class"/>
    <s v="EH-14005"/>
    <s v="Erica Hernandez"/>
    <x v="2"/>
    <s v="United States"/>
    <x v="316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n v="-0.20000000000000007"/>
  </r>
  <r>
    <n v="4289"/>
    <s v="US-2012-117184"/>
    <x v="1"/>
    <x v="961"/>
    <d v="2012-05-21T00:00:00"/>
    <s v="Standard Class"/>
    <s v="ON-18715"/>
    <s v="Odella Nelson"/>
    <x v="1"/>
    <s v="United States"/>
    <x v="12"/>
    <x v="5"/>
    <n v="77095"/>
    <x v="2"/>
    <s v="OFF-BI-10002082"/>
    <x v="1"/>
    <x v="8"/>
    <s v="GBC Twin Loop Wire Binding Elements"/>
    <n v="33.279999999999994"/>
    <n v="5"/>
    <n v="0.8"/>
    <n v="-49.92"/>
    <n v="-1.5000000000000002"/>
  </r>
  <r>
    <n v="4290"/>
    <s v="US-2012-117184"/>
    <x v="1"/>
    <x v="961"/>
    <d v="2012-05-21T00:00:00"/>
    <s v="Standard Class"/>
    <s v="ON-18715"/>
    <s v="Odella Nelson"/>
    <x v="1"/>
    <s v="United States"/>
    <x v="12"/>
    <x v="5"/>
    <n v="77095"/>
    <x v="2"/>
    <s v="OFF-PA-10002250"/>
    <x v="1"/>
    <x v="10"/>
    <s v="Things To Do Today Pad"/>
    <n v="14.088000000000001"/>
    <n v="3"/>
    <n v="0.2"/>
    <n v="4.9307999999999996"/>
    <n v="0.34999999999999992"/>
  </r>
  <r>
    <n v="4291"/>
    <s v="CA-2014-102407"/>
    <x v="3"/>
    <x v="34"/>
    <d v="2014-12-14T00:00:00"/>
    <s v="Second Class"/>
    <s v="AT-10435"/>
    <s v="Alyssa Tate"/>
    <x v="2"/>
    <s v="United States"/>
    <x v="1"/>
    <x v="1"/>
    <n v="90004"/>
    <x v="1"/>
    <s v="OFF-AR-10000122"/>
    <x v="1"/>
    <x v="6"/>
    <s v="Newell 314"/>
    <n v="11.16"/>
    <n v="2"/>
    <n v="0"/>
    <n v="2.7899999999999991"/>
    <n v="0.24999999999999992"/>
  </r>
  <r>
    <n v="4292"/>
    <s v="CA-2014-102407"/>
    <x v="3"/>
    <x v="34"/>
    <d v="2014-12-14T00:00:00"/>
    <s v="Second Class"/>
    <s v="AT-10435"/>
    <s v="Alyssa Tate"/>
    <x v="2"/>
    <s v="United States"/>
    <x v="1"/>
    <x v="1"/>
    <n v="90004"/>
    <x v="1"/>
    <s v="FUR-TA-10003748"/>
    <x v="0"/>
    <x v="3"/>
    <s v="Bevis 36 x 72 Conference Tables"/>
    <n v="896.32799999999997"/>
    <n v="9"/>
    <n v="0.2"/>
    <n v="22.408199999999994"/>
    <n v="2.4999999999999994E-2"/>
  </r>
  <r>
    <n v="4293"/>
    <s v="CA-2014-102407"/>
    <x v="3"/>
    <x v="34"/>
    <d v="2014-12-14T00:00:00"/>
    <s v="Second Class"/>
    <s v="AT-10435"/>
    <s v="Alyssa Tate"/>
    <x v="2"/>
    <s v="United States"/>
    <x v="1"/>
    <x v="1"/>
    <n v="90004"/>
    <x v="1"/>
    <s v="OFF-AP-10001394"/>
    <x v="1"/>
    <x v="9"/>
    <s v="Harmony Air Purifier"/>
    <n v="189"/>
    <n v="1"/>
    <n v="0"/>
    <n v="68.039999999999992"/>
    <n v="0.35999999999999993"/>
  </r>
  <r>
    <n v="4294"/>
    <s v="CA-2014-130967"/>
    <x v="3"/>
    <x v="434"/>
    <d v="2014-03-17T00:00:00"/>
    <s v="Standard Class"/>
    <s v="EB-13870"/>
    <s v="Emily Burns"/>
    <x v="0"/>
    <s v="United States"/>
    <x v="10"/>
    <x v="9"/>
    <n v="19140"/>
    <x v="3"/>
    <s v="TEC-PH-10004896"/>
    <x v="2"/>
    <x v="7"/>
    <s v="Nokia Lumia 521 (T-Mobile)"/>
    <n v="53.981999999999999"/>
    <n v="3"/>
    <n v="0.4"/>
    <n v="-10.796399999999995"/>
    <n v="-0.1999999999999999"/>
  </r>
  <r>
    <n v="4295"/>
    <s v="CA-2014-101581"/>
    <x v="3"/>
    <x v="760"/>
    <d v="2014-10-28T00:00:00"/>
    <s v="Standard Class"/>
    <s v="DW-13195"/>
    <s v="David Wiener"/>
    <x v="1"/>
    <s v="United States"/>
    <x v="252"/>
    <x v="21"/>
    <n v="97756"/>
    <x v="1"/>
    <s v="FUR-TA-10002607"/>
    <x v="0"/>
    <x v="3"/>
    <s v="KI Conference Tables"/>
    <n v="177.22499999999999"/>
    <n v="5"/>
    <n v="0.5"/>
    <n v="-120.51299999999998"/>
    <n v="-0.67999999999999994"/>
  </r>
  <r>
    <n v="4296"/>
    <s v="CA-2014-169124"/>
    <x v="3"/>
    <x v="445"/>
    <d v="2014-07-11T00:00:00"/>
    <s v="Standard Class"/>
    <s v="MB-17305"/>
    <s v="Maria Bertelson"/>
    <x v="0"/>
    <s v="United States"/>
    <x v="397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n v="0.42000000000000004"/>
  </r>
  <r>
    <n v="4297"/>
    <s v="CA-2014-117261"/>
    <x v="3"/>
    <x v="507"/>
    <d v="2014-09-11T00:00:00"/>
    <s v="Standard Class"/>
    <s v="TH-21235"/>
    <s v="Tiffany House"/>
    <x v="1"/>
    <s v="United States"/>
    <x v="1"/>
    <x v="1"/>
    <n v="90032"/>
    <x v="1"/>
    <s v="OFF-ST-10000419"/>
    <x v="1"/>
    <x v="4"/>
    <s v="Rogers Jumbo File, Granite"/>
    <n v="54.32"/>
    <n v="4"/>
    <n v="0"/>
    <n v="0.54319999999999879"/>
    <n v="9.9999999999999777E-3"/>
  </r>
  <r>
    <n v="4298"/>
    <s v="CA-2014-129021"/>
    <x v="3"/>
    <x v="962"/>
    <d v="2014-08-27T00:00:00"/>
    <s v="Second Class"/>
    <s v="PO-18850"/>
    <s v="Patrick O'Brill"/>
    <x v="0"/>
    <s v="United States"/>
    <x v="315"/>
    <x v="2"/>
    <n v="32303"/>
    <x v="0"/>
    <s v="TEC-PH-10001459"/>
    <x v="2"/>
    <x v="7"/>
    <s v="Samsung Galaxy Mega 6.3"/>
    <n v="4367.8960000000006"/>
    <n v="13"/>
    <n v="0.2"/>
    <n v="327.59220000000005"/>
    <n v="7.4999999999999997E-2"/>
  </r>
  <r>
    <n v="4299"/>
    <s v="CA-2014-129021"/>
    <x v="3"/>
    <x v="962"/>
    <d v="2014-08-27T00:00:00"/>
    <s v="Second Class"/>
    <s v="PO-18850"/>
    <s v="Patrick O'Brill"/>
    <x v="0"/>
    <s v="United States"/>
    <x v="315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n v="0.31249999999999989"/>
  </r>
  <r>
    <n v="4300"/>
    <s v="CA-2014-129021"/>
    <x v="3"/>
    <x v="962"/>
    <d v="2014-08-27T00:00:00"/>
    <s v="Second Class"/>
    <s v="PO-18850"/>
    <s v="Patrick O'Brill"/>
    <x v="0"/>
    <s v="United States"/>
    <x v="315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n v="7.4999999999999956E-2"/>
  </r>
  <r>
    <n v="4301"/>
    <s v="CA-2014-129021"/>
    <x v="3"/>
    <x v="962"/>
    <d v="2014-08-27T00:00:00"/>
    <s v="Second Class"/>
    <s v="PO-18850"/>
    <s v="Patrick O'Brill"/>
    <x v="0"/>
    <s v="United States"/>
    <x v="315"/>
    <x v="2"/>
    <n v="32303"/>
    <x v="0"/>
    <s v="FUR-FU-10001852"/>
    <x v="0"/>
    <x v="5"/>
    <s v="Eldon Regeneration Recycled Desk Accessories, Smoke"/>
    <n v="2.7840000000000003"/>
    <n v="2"/>
    <n v="0.2"/>
    <n v="0.41759999999999986"/>
    <n v="0.14999999999999994"/>
  </r>
  <r>
    <n v="4302"/>
    <s v="CA-2014-129021"/>
    <x v="3"/>
    <x v="962"/>
    <d v="2014-08-27T00:00:00"/>
    <s v="Second Class"/>
    <s v="PO-18850"/>
    <s v="Patrick O'Brill"/>
    <x v="0"/>
    <s v="United States"/>
    <x v="315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n v="0.33749999999999986"/>
  </r>
  <r>
    <n v="4303"/>
    <s v="CA-2011-123253"/>
    <x v="2"/>
    <x v="963"/>
    <d v="2011-08-25T00:00:00"/>
    <s v="Second Class"/>
    <s v="DE-13255"/>
    <s v="Deanra Eno"/>
    <x v="2"/>
    <s v="United States"/>
    <x v="80"/>
    <x v="24"/>
    <n v="44107"/>
    <x v="3"/>
    <s v="OFF-AR-10002804"/>
    <x v="1"/>
    <x v="6"/>
    <s v="Faber Castell Col-Erase Pencils"/>
    <n v="3.9119999999999999"/>
    <n v="1"/>
    <n v="0.2"/>
    <n v="1.0269000000000001"/>
    <n v="0.26250000000000007"/>
  </r>
  <r>
    <n v="4304"/>
    <s v="CA-2013-121601"/>
    <x v="0"/>
    <x v="964"/>
    <d v="2013-10-05T00:00:00"/>
    <s v="Same Day"/>
    <s v="MO-17500"/>
    <s v="Mary O'Rourke"/>
    <x v="0"/>
    <s v="United States"/>
    <x v="398"/>
    <x v="5"/>
    <n v="75056"/>
    <x v="2"/>
    <s v="OFF-EN-10003862"/>
    <x v="1"/>
    <x v="12"/>
    <s v="Laser &amp; Ink Jet Business Envelopes"/>
    <n v="59.751999999999995"/>
    <n v="7"/>
    <n v="0.2"/>
    <n v="19.4194"/>
    <n v="0.32500000000000001"/>
  </r>
  <r>
    <n v="4305"/>
    <s v="CA-2011-162278"/>
    <x v="2"/>
    <x v="965"/>
    <d v="2011-10-30T00:00:00"/>
    <s v="Second Class"/>
    <s v="AH-10585"/>
    <s v="Angele Hood"/>
    <x v="0"/>
    <s v="United States"/>
    <x v="4"/>
    <x v="4"/>
    <n v="98105"/>
    <x v="1"/>
    <s v="FUR-FU-10000448"/>
    <x v="0"/>
    <x v="5"/>
    <s v="Tenex Chairmats For Use With Carpeted Floors"/>
    <n v="63.92"/>
    <n v="4"/>
    <n v="0"/>
    <n v="3.195999999999998"/>
    <n v="4.9999999999999968E-2"/>
  </r>
  <r>
    <n v="4306"/>
    <s v="CA-2011-162278"/>
    <x v="2"/>
    <x v="965"/>
    <d v="2011-10-30T00:00:00"/>
    <s v="Second Class"/>
    <s v="AH-10585"/>
    <s v="Angele Hood"/>
    <x v="0"/>
    <s v="United States"/>
    <x v="4"/>
    <x v="4"/>
    <n v="98105"/>
    <x v="1"/>
    <s v="TEC-PH-10000526"/>
    <x v="2"/>
    <x v="7"/>
    <s v="Vtech CS6719"/>
    <n v="383.96000000000004"/>
    <n v="5"/>
    <n v="0.2"/>
    <n v="38.396000000000015"/>
    <n v="0.10000000000000003"/>
  </r>
  <r>
    <n v="4307"/>
    <s v="CA-2013-161095"/>
    <x v="0"/>
    <x v="931"/>
    <d v="2013-06-29T00:00:00"/>
    <s v="Same Day"/>
    <s v="CS-12250"/>
    <s v="Chris Selesnick"/>
    <x v="1"/>
    <s v="United States"/>
    <x v="1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n v="0.36249999999999993"/>
  </r>
  <r>
    <n v="4308"/>
    <s v="CA-2013-161095"/>
    <x v="0"/>
    <x v="931"/>
    <d v="2013-06-29T00:00:00"/>
    <s v="Same Day"/>
    <s v="CS-12250"/>
    <s v="Chris Selesnick"/>
    <x v="1"/>
    <s v="United States"/>
    <x v="1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n v="0.34999999999999987"/>
  </r>
  <r>
    <n v="4309"/>
    <s v="CA-2011-125829"/>
    <x v="2"/>
    <x v="130"/>
    <d v="2011-11-11T00:00:00"/>
    <s v="Standard Class"/>
    <s v="WB-21850"/>
    <s v="William Brown"/>
    <x v="0"/>
    <s v="United States"/>
    <x v="1"/>
    <x v="1"/>
    <n v="90045"/>
    <x v="1"/>
    <s v="TEC-PH-10001079"/>
    <x v="2"/>
    <x v="7"/>
    <s v="Polycom SoundPoint Pro SE-225 Corded phone"/>
    <n v="666.34400000000005"/>
    <n v="7"/>
    <n v="0.2"/>
    <n v="66.634399999999971"/>
    <n v="9.999999999999995E-2"/>
  </r>
  <r>
    <n v="4310"/>
    <s v="CA-2011-125829"/>
    <x v="2"/>
    <x v="130"/>
    <d v="2011-11-11T00:00:00"/>
    <s v="Standard Class"/>
    <s v="WB-21850"/>
    <s v="William Brown"/>
    <x v="0"/>
    <s v="United States"/>
    <x v="1"/>
    <x v="1"/>
    <n v="90045"/>
    <x v="1"/>
    <s v="FUR-TA-10002041"/>
    <x v="0"/>
    <x v="3"/>
    <s v="Bevis Round Conference Table Top, X-Base"/>
    <n v="573.72799999999995"/>
    <n v="4"/>
    <n v="0.2"/>
    <n v="-64.544399999999968"/>
    <n v="-0.11249999999999995"/>
  </r>
  <r>
    <n v="4311"/>
    <s v="CA-2011-125829"/>
    <x v="2"/>
    <x v="130"/>
    <d v="2011-11-11T00:00:00"/>
    <s v="Standard Class"/>
    <s v="WB-21850"/>
    <s v="William Brown"/>
    <x v="0"/>
    <s v="United States"/>
    <x v="1"/>
    <x v="1"/>
    <n v="90045"/>
    <x v="1"/>
    <s v="OFF-BI-10001036"/>
    <x v="1"/>
    <x v="8"/>
    <s v="Cardinal EasyOpen D-Ring Binders"/>
    <n v="21.936000000000003"/>
    <n v="3"/>
    <n v="0.2"/>
    <n v="8.2259999999999991"/>
    <n v="0.37499999999999989"/>
  </r>
  <r>
    <n v="4312"/>
    <s v="CA-2011-125829"/>
    <x v="2"/>
    <x v="130"/>
    <d v="2011-11-11T00:00:00"/>
    <s v="Standard Class"/>
    <s v="WB-21850"/>
    <s v="William Brown"/>
    <x v="0"/>
    <s v="United States"/>
    <x v="1"/>
    <x v="1"/>
    <n v="90045"/>
    <x v="1"/>
    <s v="OFF-PA-10000223"/>
    <x v="1"/>
    <x v="10"/>
    <s v="Xerox 2000"/>
    <n v="19.440000000000001"/>
    <n v="3"/>
    <n v="0"/>
    <n v="9.3312000000000008"/>
    <n v="0.48000000000000004"/>
  </r>
  <r>
    <n v="4313"/>
    <s v="CA-2011-125829"/>
    <x v="2"/>
    <x v="130"/>
    <d v="2011-11-11T00:00:00"/>
    <s v="Standard Class"/>
    <s v="WB-21850"/>
    <s v="William Brown"/>
    <x v="0"/>
    <s v="United States"/>
    <x v="1"/>
    <x v="1"/>
    <n v="90045"/>
    <x v="1"/>
    <s v="TEC-MA-10003246"/>
    <x v="2"/>
    <x v="15"/>
    <s v="Hewlett-Packard Deskjet D4360 Printer"/>
    <n v="447.96800000000007"/>
    <n v="4"/>
    <n v="0.2"/>
    <n v="139.98999999999995"/>
    <n v="0.31249999999999983"/>
  </r>
  <r>
    <n v="4314"/>
    <s v="CA-2011-123127"/>
    <x v="2"/>
    <x v="78"/>
    <d v="2011-09-12T00:00:00"/>
    <s v="Standard Class"/>
    <s v="SP-20620"/>
    <s v="Stefania Perrino"/>
    <x v="1"/>
    <s v="United States"/>
    <x v="85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n v="0.25"/>
  </r>
  <r>
    <n v="4315"/>
    <s v="CA-2012-115945"/>
    <x v="1"/>
    <x v="608"/>
    <d v="2012-07-01T00:00:00"/>
    <s v="Standard Class"/>
    <s v="AB-10165"/>
    <s v="Alan Barnes"/>
    <x v="0"/>
    <s v="United States"/>
    <x v="1"/>
    <x v="1"/>
    <n v="90045"/>
    <x v="1"/>
    <s v="OFF-AR-10004062"/>
    <x v="1"/>
    <x v="6"/>
    <s v="Staples"/>
    <n v="20.96"/>
    <n v="2"/>
    <n v="0"/>
    <n v="5.24"/>
    <n v="0.25"/>
  </r>
  <r>
    <n v="4316"/>
    <s v="CA-2012-115945"/>
    <x v="1"/>
    <x v="608"/>
    <d v="2012-07-01T00:00:00"/>
    <s v="Standard Class"/>
    <s v="AB-10165"/>
    <s v="Alan Barnes"/>
    <x v="0"/>
    <s v="United States"/>
    <x v="1"/>
    <x v="1"/>
    <n v="90045"/>
    <x v="1"/>
    <s v="OFF-BI-10004330"/>
    <x v="1"/>
    <x v="8"/>
    <s v="GBC Velobind Prepunched Cover Sets, Regency Series"/>
    <n v="88.751999999999995"/>
    <n v="3"/>
    <n v="0.2"/>
    <n v="27.734999999999996"/>
    <n v="0.31249999999999994"/>
  </r>
  <r>
    <n v="4317"/>
    <s v="CA-2012-115945"/>
    <x v="1"/>
    <x v="608"/>
    <d v="2012-07-01T00:00:00"/>
    <s v="Standard Class"/>
    <s v="AB-10165"/>
    <s v="Alan Barnes"/>
    <x v="0"/>
    <s v="United States"/>
    <x v="1"/>
    <x v="1"/>
    <n v="90045"/>
    <x v="1"/>
    <s v="OFF-ST-10001963"/>
    <x v="1"/>
    <x v="4"/>
    <s v="Tennsco Regal Shelving Units"/>
    <n v="304.23"/>
    <n v="3"/>
    <n v="0"/>
    <n v="9.126899999999992"/>
    <n v="2.9999999999999971E-2"/>
  </r>
  <r>
    <n v="4318"/>
    <s v="CA-2012-136735"/>
    <x v="1"/>
    <x v="353"/>
    <d v="2012-08-02T00:00:00"/>
    <s v="Standard Class"/>
    <s v="HA-14920"/>
    <s v="Helen Andreada"/>
    <x v="0"/>
    <s v="United States"/>
    <x v="8"/>
    <x v="1"/>
    <n v="94110"/>
    <x v="1"/>
    <s v="OFF-EN-10002230"/>
    <x v="1"/>
    <x v="12"/>
    <s v="Airmail Envelopes"/>
    <n v="167.86"/>
    <n v="2"/>
    <n v="0"/>
    <n v="78.894199999999998"/>
    <n v="0.47"/>
  </r>
  <r>
    <n v="4319"/>
    <s v="US-2014-136189"/>
    <x v="3"/>
    <x v="226"/>
    <d v="2014-12-12T00:00:00"/>
    <s v="Standard Class"/>
    <s v="DC-13285"/>
    <s v="Debra Catini"/>
    <x v="0"/>
    <s v="United States"/>
    <x v="102"/>
    <x v="17"/>
    <n v="23223"/>
    <x v="0"/>
    <s v="FUR-FU-10000175"/>
    <x v="0"/>
    <x v="5"/>
    <s v="DAX Wood Document Frame."/>
    <n v="82.38"/>
    <n v="6"/>
    <n v="0"/>
    <n v="25.537799999999997"/>
    <n v="0.31"/>
  </r>
  <r>
    <n v="4320"/>
    <s v="CA-2011-152345"/>
    <x v="2"/>
    <x v="282"/>
    <d v="2012-01-03T00:00:00"/>
    <s v="Second Class"/>
    <s v="ST-20530"/>
    <s v="Shui Tom"/>
    <x v="0"/>
    <s v="United States"/>
    <x v="305"/>
    <x v="27"/>
    <n v="87105"/>
    <x v="1"/>
    <s v="TEC-PH-10004897"/>
    <x v="2"/>
    <x v="7"/>
    <s v="Mediabridge Sport Armband iPhone 5s"/>
    <n v="23.976000000000003"/>
    <n v="3"/>
    <n v="0.2"/>
    <n v="-5.694300000000001"/>
    <n v="-0.23750000000000002"/>
  </r>
  <r>
    <n v="4321"/>
    <s v="CA-2011-152345"/>
    <x v="2"/>
    <x v="282"/>
    <d v="2012-01-03T00:00:00"/>
    <s v="Second Class"/>
    <s v="ST-20530"/>
    <s v="Shui Tom"/>
    <x v="0"/>
    <s v="United States"/>
    <x v="305"/>
    <x v="27"/>
    <n v="87105"/>
    <x v="1"/>
    <s v="OFF-ST-10003123"/>
    <x v="1"/>
    <x v="4"/>
    <s v="Fellowes Bases and Tops For Staxonsteel/High-Stak Systems"/>
    <n v="33.29"/>
    <n v="1"/>
    <n v="0"/>
    <n v="7.9895999999999994"/>
    <n v="0.24"/>
  </r>
  <r>
    <n v="4322"/>
    <s v="US-2012-147662"/>
    <x v="1"/>
    <x v="966"/>
    <d v="2012-02-19T00:00:00"/>
    <s v="Standard Class"/>
    <s v="KB-16315"/>
    <s v="Karl Braun"/>
    <x v="0"/>
    <s v="United States"/>
    <x v="59"/>
    <x v="24"/>
    <n v="44312"/>
    <x v="3"/>
    <s v="OFF-BI-10001658"/>
    <x v="1"/>
    <x v="8"/>
    <s v="GBC Standard Therm-A-Bind Covers"/>
    <n v="14.952000000000004"/>
    <n v="2"/>
    <n v="0.7"/>
    <n v="-11.961599999999997"/>
    <n v="-0.7999999999999996"/>
  </r>
  <r>
    <n v="4323"/>
    <s v="US-2012-147662"/>
    <x v="1"/>
    <x v="966"/>
    <d v="2012-02-19T00:00:00"/>
    <s v="Standard Class"/>
    <s v="KB-16315"/>
    <s v="Karl Braun"/>
    <x v="0"/>
    <s v="United States"/>
    <x v="59"/>
    <x v="24"/>
    <n v="44312"/>
    <x v="3"/>
    <s v="TEC-PH-10002834"/>
    <x v="2"/>
    <x v="7"/>
    <s v="Google Nexus 5"/>
    <n v="323.98199999999997"/>
    <n v="3"/>
    <n v="0.4"/>
    <n v="-80.995500000000021"/>
    <n v="-0.25000000000000011"/>
  </r>
  <r>
    <n v="4324"/>
    <s v="US-2012-147662"/>
    <x v="1"/>
    <x v="966"/>
    <d v="2012-02-19T00:00:00"/>
    <s v="Standard Class"/>
    <s v="KB-16315"/>
    <s v="Karl Braun"/>
    <x v="0"/>
    <s v="United States"/>
    <x v="59"/>
    <x v="24"/>
    <n v="44312"/>
    <x v="3"/>
    <s v="OFF-BI-10002160"/>
    <x v="1"/>
    <x v="8"/>
    <s v="Acco Hanging Data Binders"/>
    <n v="2.2860000000000005"/>
    <n v="2"/>
    <n v="0.7"/>
    <n v="-1.6763999999999997"/>
    <n v="-0.73333333333333306"/>
  </r>
  <r>
    <n v="4325"/>
    <s v="US-2012-147662"/>
    <x v="1"/>
    <x v="966"/>
    <d v="2012-02-19T00:00:00"/>
    <s v="Standard Class"/>
    <s v="KB-16315"/>
    <s v="Karl Braun"/>
    <x v="0"/>
    <s v="United States"/>
    <x v="59"/>
    <x v="24"/>
    <n v="44312"/>
    <x v="3"/>
    <s v="OFF-AR-10004999"/>
    <x v="1"/>
    <x v="6"/>
    <s v="Newell 315"/>
    <n v="14.352000000000002"/>
    <n v="3"/>
    <n v="0.2"/>
    <n v="0.8969999999999998"/>
    <n v="6.2499999999999979E-2"/>
  </r>
  <r>
    <n v="4326"/>
    <s v="US-2012-147662"/>
    <x v="1"/>
    <x v="966"/>
    <d v="2012-02-19T00:00:00"/>
    <s v="Standard Class"/>
    <s v="KB-16315"/>
    <s v="Karl Braun"/>
    <x v="0"/>
    <s v="United States"/>
    <x v="59"/>
    <x v="24"/>
    <n v="44312"/>
    <x v="3"/>
    <s v="TEC-AC-10003280"/>
    <x v="2"/>
    <x v="11"/>
    <s v="Belkin F8E887 USB Wired Ergonomic Keyboard"/>
    <n v="71.975999999999999"/>
    <n v="3"/>
    <n v="0.2"/>
    <n v="0.89969999999999573"/>
    <n v="1.249999999999994E-2"/>
  </r>
  <r>
    <n v="4327"/>
    <s v="CA-2013-153346"/>
    <x v="0"/>
    <x v="967"/>
    <d v="2013-01-27T00:00:00"/>
    <s v="First Class"/>
    <s v="TB-21355"/>
    <s v="Todd Boyes"/>
    <x v="1"/>
    <s v="United States"/>
    <x v="135"/>
    <x v="30"/>
    <n v="7060"/>
    <x v="3"/>
    <s v="OFF-AR-10000315"/>
    <x v="1"/>
    <x v="6"/>
    <s v="Dixon Ticonderoga Maple Cedar Pencil, #2"/>
    <n v="9.2099999999999991"/>
    <n v="3"/>
    <n v="0"/>
    <n v="2.3025000000000002"/>
    <n v="0.25000000000000006"/>
  </r>
  <r>
    <n v="4328"/>
    <s v="CA-2013-153346"/>
    <x v="0"/>
    <x v="967"/>
    <d v="2013-01-27T00:00:00"/>
    <s v="First Class"/>
    <s v="TB-21355"/>
    <s v="Todd Boyes"/>
    <x v="1"/>
    <s v="United States"/>
    <x v="135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n v="0.45999999999999996"/>
  </r>
  <r>
    <n v="4329"/>
    <s v="CA-2014-118360"/>
    <x v="3"/>
    <x v="719"/>
    <d v="2014-04-08T00:00:00"/>
    <s v="Standard Class"/>
    <s v="JC-15775"/>
    <s v="John Castell"/>
    <x v="0"/>
    <s v="United States"/>
    <x v="20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n v="0.45"/>
  </r>
  <r>
    <n v="4330"/>
    <s v="CA-2014-149853"/>
    <x v="3"/>
    <x v="621"/>
    <d v="2014-10-10T00:00:00"/>
    <s v="Standard Class"/>
    <s v="PO-18850"/>
    <s v="Patrick O'Brill"/>
    <x v="0"/>
    <s v="United States"/>
    <x v="146"/>
    <x v="2"/>
    <n v="33012"/>
    <x v="0"/>
    <s v="OFF-PA-10000556"/>
    <x v="1"/>
    <x v="10"/>
    <s v="Xerox 208"/>
    <n v="15.552000000000003"/>
    <n v="3"/>
    <n v="0.2"/>
    <n v="5.4432"/>
    <n v="0.34999999999999992"/>
  </r>
  <r>
    <n v="4331"/>
    <s v="CA-2014-149853"/>
    <x v="3"/>
    <x v="621"/>
    <d v="2014-10-10T00:00:00"/>
    <s v="Standard Class"/>
    <s v="PO-18850"/>
    <s v="Patrick O'Brill"/>
    <x v="0"/>
    <s v="United States"/>
    <x v="146"/>
    <x v="2"/>
    <n v="33012"/>
    <x v="0"/>
    <s v="OFF-AP-10000804"/>
    <x v="1"/>
    <x v="9"/>
    <s v="Hoover Portapower Portable Vacuum"/>
    <n v="17.920000000000002"/>
    <n v="5"/>
    <n v="0.2"/>
    <n v="1.1200000000000001"/>
    <n v="6.25E-2"/>
  </r>
  <r>
    <n v="4332"/>
    <s v="CA-2014-107909"/>
    <x v="3"/>
    <x v="853"/>
    <d v="2014-09-07T00:00:00"/>
    <s v="Standard Class"/>
    <s v="SS-20875"/>
    <s v="Sung Shariari"/>
    <x v="0"/>
    <s v="United States"/>
    <x v="252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n v="0.33999999999999991"/>
  </r>
  <r>
    <n v="4333"/>
    <s v="CA-2014-107909"/>
    <x v="3"/>
    <x v="853"/>
    <d v="2014-09-07T00:00:00"/>
    <s v="Standard Class"/>
    <s v="SS-20875"/>
    <s v="Sung Shariari"/>
    <x v="0"/>
    <s v="United States"/>
    <x v="252"/>
    <x v="4"/>
    <n v="98052"/>
    <x v="1"/>
    <s v="OFF-BI-10003476"/>
    <x v="1"/>
    <x v="8"/>
    <s v="Avery Metallic Poly Binders"/>
    <n v="22.92"/>
    <n v="5"/>
    <n v="0.2"/>
    <n v="8.0219999999999985"/>
    <n v="0.34999999999999992"/>
  </r>
  <r>
    <n v="4334"/>
    <s v="CA-2012-112375"/>
    <x v="1"/>
    <x v="379"/>
    <d v="2012-12-27T00:00:00"/>
    <s v="Standard Class"/>
    <s v="RD-19720"/>
    <s v="Roger Demir"/>
    <x v="0"/>
    <s v="United States"/>
    <x v="399"/>
    <x v="2"/>
    <n v="32114"/>
    <x v="0"/>
    <s v="TEC-AC-10003237"/>
    <x v="2"/>
    <x v="11"/>
    <s v="Memorex Micro Travel Drive 4 GB"/>
    <n v="50.88"/>
    <n v="6"/>
    <n v="0.2"/>
    <n v="14.628000000000005"/>
    <n v="0.28750000000000009"/>
  </r>
  <r>
    <n v="4335"/>
    <s v="CA-2012-112375"/>
    <x v="1"/>
    <x v="379"/>
    <d v="2012-12-27T00:00:00"/>
    <s v="Standard Class"/>
    <s v="RD-19720"/>
    <s v="Roger Demir"/>
    <x v="0"/>
    <s v="United States"/>
    <x v="399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n v="0.33750000000000002"/>
  </r>
  <r>
    <n v="4336"/>
    <s v="CA-2012-154795"/>
    <x v="1"/>
    <x v="139"/>
    <d v="2012-12-24T00:00:00"/>
    <s v="Standard Class"/>
    <s v="GZ-14470"/>
    <s v="Gary Zandusky"/>
    <x v="0"/>
    <s v="United States"/>
    <x v="400"/>
    <x v="16"/>
    <n v="86442"/>
    <x v="1"/>
    <s v="OFF-EN-10003068"/>
    <x v="1"/>
    <x v="12"/>
    <s v="#6 3/4 Gummed Flap White Envelopes"/>
    <n v="7.9200000000000008"/>
    <n v="1"/>
    <n v="0.2"/>
    <n v="2.7719999999999994"/>
    <n v="0.34999999999999987"/>
  </r>
  <r>
    <n v="4337"/>
    <s v="CA-2012-154795"/>
    <x v="1"/>
    <x v="139"/>
    <d v="2012-12-24T00:00:00"/>
    <s v="Standard Class"/>
    <s v="GZ-14470"/>
    <s v="Gary Zandusky"/>
    <x v="0"/>
    <s v="United States"/>
    <x v="400"/>
    <x v="16"/>
    <n v="86442"/>
    <x v="1"/>
    <s v="FUR-FU-10002088"/>
    <x v="0"/>
    <x v="5"/>
    <s v="Nu-Dell Float Frame 11 x 14 1/2"/>
    <n v="14.368000000000002"/>
    <n v="2"/>
    <n v="0.2"/>
    <n v="3.9512"/>
    <n v="0.27499999999999997"/>
  </r>
  <r>
    <n v="4338"/>
    <s v="CA-2012-125234"/>
    <x v="1"/>
    <x v="154"/>
    <d v="2012-12-01T00:00:00"/>
    <s v="Standard Class"/>
    <s v="SN-20710"/>
    <s v="Steve Nguyen"/>
    <x v="2"/>
    <s v="United States"/>
    <x v="1"/>
    <x v="1"/>
    <n v="90049"/>
    <x v="1"/>
    <s v="TEC-AC-10000158"/>
    <x v="2"/>
    <x v="11"/>
    <s v="Sony 64GB Class 10 Micro SDHC R40 Memory Card"/>
    <n v="107.97"/>
    <n v="3"/>
    <n v="0"/>
    <n v="22.6737"/>
    <n v="0.21"/>
  </r>
  <r>
    <n v="4339"/>
    <s v="CA-2012-125234"/>
    <x v="1"/>
    <x v="154"/>
    <d v="2012-12-01T00:00:00"/>
    <s v="Standard Class"/>
    <s v="SN-20710"/>
    <s v="Steve Nguyen"/>
    <x v="2"/>
    <s v="United States"/>
    <x v="1"/>
    <x v="1"/>
    <n v="90049"/>
    <x v="1"/>
    <s v="OFF-PA-10000482"/>
    <x v="1"/>
    <x v="10"/>
    <s v="Snap-A-Way Black Print Carbonless Ruled Speed Letter, Triplicate"/>
    <n v="113.82"/>
    <n v="3"/>
    <n v="0"/>
    <n v="53.495399999999989"/>
    <n v="0.46999999999999992"/>
  </r>
  <r>
    <n v="4340"/>
    <s v="CA-2014-133501"/>
    <x v="3"/>
    <x v="151"/>
    <d v="2014-09-02T00:00:00"/>
    <s v="Standard Class"/>
    <s v="DK-12895"/>
    <s v="Dana Kaydos"/>
    <x v="0"/>
    <s v="United States"/>
    <x v="47"/>
    <x v="18"/>
    <n v="37064"/>
    <x v="0"/>
    <s v="OFF-PA-10004888"/>
    <x v="1"/>
    <x v="10"/>
    <s v="Xerox 217"/>
    <n v="5.1840000000000011"/>
    <n v="1"/>
    <n v="0.2"/>
    <n v="1.8144"/>
    <n v="0.34999999999999992"/>
  </r>
  <r>
    <n v="4341"/>
    <s v="US-2011-129609"/>
    <x v="2"/>
    <x v="579"/>
    <d v="2011-03-22T00:00:00"/>
    <s v="Same Day"/>
    <s v="VM-21835"/>
    <s v="Vivian Mathis"/>
    <x v="0"/>
    <s v="United States"/>
    <x v="401"/>
    <x v="14"/>
    <n v="46368"/>
    <x v="2"/>
    <s v="OFF-AR-10003478"/>
    <x v="1"/>
    <x v="6"/>
    <s v="Avery Hi-Liter EverBold Pen Style Fluorescent Highlighters, 4/Pack"/>
    <n v="16.28"/>
    <n v="2"/>
    <n v="0"/>
    <n v="6.5120000000000005"/>
    <n v="0.4"/>
  </r>
  <r>
    <n v="4342"/>
    <s v="CA-2014-130309"/>
    <x v="3"/>
    <x v="94"/>
    <d v="2014-12-22T00:00:00"/>
    <s v="Standard Class"/>
    <s v="GB-14575"/>
    <s v="Giulietta Baptist"/>
    <x v="0"/>
    <s v="United States"/>
    <x v="81"/>
    <x v="17"/>
    <n v="22204"/>
    <x v="0"/>
    <s v="OFF-ST-10003208"/>
    <x v="1"/>
    <x v="4"/>
    <s v="Adjustable Depth Letter/Legal Cart"/>
    <n v="544.38"/>
    <n v="3"/>
    <n v="0"/>
    <n v="157.87019999999993"/>
    <n v="0.28999999999999987"/>
  </r>
  <r>
    <n v="4343"/>
    <s v="CA-2014-105410"/>
    <x v="3"/>
    <x v="498"/>
    <d v="2014-03-23T00:00:00"/>
    <s v="First Class"/>
    <s v="ND-18370"/>
    <s v="Natalie DeCherney"/>
    <x v="0"/>
    <s v="United States"/>
    <x v="8"/>
    <x v="1"/>
    <n v="94110"/>
    <x v="1"/>
    <s v="OFF-BI-10004970"/>
    <x v="1"/>
    <x v="8"/>
    <s v="ACCOHIDE 3-Ring Binder, Blue, 1&quot;"/>
    <n v="19.824000000000002"/>
    <n v="6"/>
    <n v="0.2"/>
    <n v="6.690599999999999"/>
    <n v="0.33749999999999991"/>
  </r>
  <r>
    <n v="4344"/>
    <s v="CA-2014-105410"/>
    <x v="3"/>
    <x v="498"/>
    <d v="2014-03-23T00:00:00"/>
    <s v="First Class"/>
    <s v="ND-18370"/>
    <s v="Natalie DeCherney"/>
    <x v="0"/>
    <s v="United States"/>
    <x v="8"/>
    <x v="1"/>
    <n v="94110"/>
    <x v="1"/>
    <s v="TEC-PH-10000038"/>
    <x v="2"/>
    <x v="7"/>
    <s v="Jawbone MINI JAMBOX Wireless Bluetooth Speaker"/>
    <n v="657.50400000000002"/>
    <n v="6"/>
    <n v="0.2"/>
    <n v="-131.50080000000005"/>
    <n v="-0.20000000000000007"/>
  </r>
  <r>
    <n v="4345"/>
    <s v="CA-2014-105410"/>
    <x v="3"/>
    <x v="498"/>
    <d v="2014-03-23T00:00:00"/>
    <s v="First Class"/>
    <s v="ND-18370"/>
    <s v="Natalie DeCherney"/>
    <x v="0"/>
    <s v="United States"/>
    <x v="8"/>
    <x v="1"/>
    <n v="94110"/>
    <x v="1"/>
    <s v="TEC-AC-10001552"/>
    <x v="2"/>
    <x v="11"/>
    <s v="Logitech K350 2.4Ghz Wireless Keyboard"/>
    <n v="99.54"/>
    <n v="2"/>
    <n v="0"/>
    <n v="10.949399999999997"/>
    <n v="0.10999999999999996"/>
  </r>
  <r>
    <n v="4346"/>
    <s v="CA-2014-105410"/>
    <x v="3"/>
    <x v="498"/>
    <d v="2014-03-23T00:00:00"/>
    <s v="First Class"/>
    <s v="ND-18370"/>
    <s v="Natalie DeCherney"/>
    <x v="0"/>
    <s v="United States"/>
    <x v="8"/>
    <x v="1"/>
    <n v="94110"/>
    <x v="1"/>
    <s v="TEC-AC-10002926"/>
    <x v="2"/>
    <x v="11"/>
    <s v="Logitech Wireless Marathon Mouse M705"/>
    <n v="199.96"/>
    <n v="4"/>
    <n v="0"/>
    <n v="85.982800000000012"/>
    <n v="0.43000000000000005"/>
  </r>
  <r>
    <n v="4347"/>
    <s v="CA-2013-120355"/>
    <x v="0"/>
    <x v="31"/>
    <d v="2013-09-26T00:00:00"/>
    <s v="Standard Class"/>
    <s v="MM-17260"/>
    <s v="Magdelene Morse"/>
    <x v="0"/>
    <s v="United States"/>
    <x v="106"/>
    <x v="15"/>
    <n v="10801"/>
    <x v="3"/>
    <s v="FUR-CH-10001394"/>
    <x v="0"/>
    <x v="1"/>
    <s v="Global Leather Executive Chair"/>
    <n v="631.78200000000004"/>
    <n v="2"/>
    <n v="0.1"/>
    <n v="140.39599999999993"/>
    <n v="0.2222222222222221"/>
  </r>
  <r>
    <n v="4348"/>
    <s v="CA-2013-120355"/>
    <x v="0"/>
    <x v="31"/>
    <d v="2013-09-26T00:00:00"/>
    <s v="Standard Class"/>
    <s v="MM-17260"/>
    <s v="Magdelene Morse"/>
    <x v="0"/>
    <s v="United States"/>
    <x v="106"/>
    <x v="15"/>
    <n v="10801"/>
    <x v="3"/>
    <s v="FUR-FU-10004053"/>
    <x v="0"/>
    <x v="5"/>
    <s v="DAX Two-Tone Silver Metal Document Frame"/>
    <n v="60.72"/>
    <n v="3"/>
    <n v="0"/>
    <n v="26.1096"/>
    <n v="0.43"/>
  </r>
  <r>
    <n v="4349"/>
    <s v="CA-2014-169894"/>
    <x v="3"/>
    <x v="221"/>
    <d v="2014-11-30T00:00:00"/>
    <s v="Second Class"/>
    <s v="MV-17485"/>
    <s v="Mark Van Huff"/>
    <x v="0"/>
    <s v="United States"/>
    <x v="123"/>
    <x v="16"/>
    <n v="85204"/>
    <x v="1"/>
    <s v="OFF-BI-10004230"/>
    <x v="1"/>
    <x v="8"/>
    <s v="GBC Recycled Grain Textured Covers"/>
    <n v="20.724000000000004"/>
    <n v="2"/>
    <n v="0.7"/>
    <n v="-15.197599999999994"/>
    <n v="-0.73333333333333295"/>
  </r>
  <r>
    <n v="4350"/>
    <s v="CA-2014-169894"/>
    <x v="3"/>
    <x v="221"/>
    <d v="2014-11-30T00:00:00"/>
    <s v="Second Class"/>
    <s v="MV-17485"/>
    <s v="Mark Van Huff"/>
    <x v="0"/>
    <s v="United States"/>
    <x v="123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n v="-9.9999999999999978E-2"/>
  </r>
  <r>
    <n v="4351"/>
    <s v="US-2014-100482"/>
    <x v="3"/>
    <x v="645"/>
    <d v="2014-04-16T00:00:00"/>
    <s v="Standard Class"/>
    <s v="JL-15130"/>
    <s v="Jack Lebron"/>
    <x v="0"/>
    <s v="United States"/>
    <x v="152"/>
    <x v="24"/>
    <n v="43130"/>
    <x v="3"/>
    <s v="OFF-ST-10001325"/>
    <x v="1"/>
    <x v="4"/>
    <s v="Sterilite Officeware Hinged File Box"/>
    <n v="16.768000000000001"/>
    <n v="2"/>
    <n v="0.2"/>
    <n v="1.4672000000000001"/>
    <n v="8.7499999999999994E-2"/>
  </r>
  <r>
    <n v="4352"/>
    <s v="US-2014-100482"/>
    <x v="3"/>
    <x v="645"/>
    <d v="2014-04-16T00:00:00"/>
    <s v="Standard Class"/>
    <s v="JL-15130"/>
    <s v="Jack Lebron"/>
    <x v="0"/>
    <s v="United States"/>
    <x v="152"/>
    <x v="24"/>
    <n v="43130"/>
    <x v="3"/>
    <s v="TEC-AC-10003441"/>
    <x v="2"/>
    <x v="11"/>
    <s v="Kingston Digital DataTraveler 32GB USB 2.0"/>
    <n v="27.12"/>
    <n v="2"/>
    <n v="0.2"/>
    <n v="-4.7460000000000013"/>
    <n v="-0.17500000000000004"/>
  </r>
  <r>
    <n v="4353"/>
    <s v="CA-2014-107748"/>
    <x v="3"/>
    <x v="389"/>
    <d v="2014-12-13T00:00:00"/>
    <s v="Second Class"/>
    <s v="AG-10330"/>
    <s v="Alex Grayson"/>
    <x v="0"/>
    <s v="United States"/>
    <x v="280"/>
    <x v="1"/>
    <n v="95207"/>
    <x v="1"/>
    <s v="TEC-PH-10003215"/>
    <x v="2"/>
    <x v="7"/>
    <s v="Jackery Bar Premium Fast-charging Portable Charger"/>
    <n v="95.84"/>
    <n v="4"/>
    <n v="0.2"/>
    <n v="34.741999999999997"/>
    <n v="0.36249999999999993"/>
  </r>
  <r>
    <n v="4354"/>
    <s v="CA-2014-107748"/>
    <x v="3"/>
    <x v="389"/>
    <d v="2014-12-13T00:00:00"/>
    <s v="Second Class"/>
    <s v="AG-10330"/>
    <s v="Alex Grayson"/>
    <x v="0"/>
    <s v="United States"/>
    <x v="280"/>
    <x v="1"/>
    <n v="95207"/>
    <x v="1"/>
    <s v="OFF-PA-10002005"/>
    <x v="1"/>
    <x v="10"/>
    <s v="Xerox 225"/>
    <n v="12.96"/>
    <n v="2"/>
    <n v="0"/>
    <n v="6.2208000000000006"/>
    <n v="0.48000000000000004"/>
  </r>
  <r>
    <n v="4355"/>
    <s v="CA-2014-153654"/>
    <x v="3"/>
    <x v="221"/>
    <d v="2014-11-27T00:00:00"/>
    <s v="Second Class"/>
    <s v="MD-17860"/>
    <s v="Michael Dominguez"/>
    <x v="1"/>
    <s v="United States"/>
    <x v="153"/>
    <x v="3"/>
    <n v="28806"/>
    <x v="0"/>
    <s v="OFF-BI-10004465"/>
    <x v="1"/>
    <x v="8"/>
    <s v="Avery Durable Slant Ring Binders"/>
    <n v="19.008000000000003"/>
    <n v="8"/>
    <n v="0.7"/>
    <n v="-12.671999999999997"/>
    <n v="-0.66666666666666641"/>
  </r>
  <r>
    <n v="4356"/>
    <s v="CA-2012-155600"/>
    <x v="1"/>
    <x v="784"/>
    <d v="2012-12-07T00:00:00"/>
    <s v="Second Class"/>
    <s v="RO-19780"/>
    <s v="Rose O'Brian"/>
    <x v="0"/>
    <s v="United States"/>
    <x v="300"/>
    <x v="18"/>
    <n v="37042"/>
    <x v="0"/>
    <s v="OFF-BI-10000545"/>
    <x v="1"/>
    <x v="8"/>
    <s v="GBC Ibimaster 500 Manual ProClick Binding System"/>
    <n v="1598.0580000000002"/>
    <n v="7"/>
    <n v="0.7"/>
    <n v="-1065.3719999999998"/>
    <n v="-0.66666666666666652"/>
  </r>
  <r>
    <n v="4357"/>
    <s v="CA-2012-155600"/>
    <x v="1"/>
    <x v="784"/>
    <d v="2012-12-07T00:00:00"/>
    <s v="Second Class"/>
    <s v="RO-19780"/>
    <s v="Rose O'Brian"/>
    <x v="0"/>
    <s v="United States"/>
    <x v="300"/>
    <x v="18"/>
    <n v="37042"/>
    <x v="0"/>
    <s v="OFF-AR-10003752"/>
    <x v="1"/>
    <x v="6"/>
    <s v="Deluxe Chalkboard Eraser Cleaner"/>
    <n v="36.96"/>
    <n v="4"/>
    <n v="0.2"/>
    <n v="12.011999999999999"/>
    <n v="0.32499999999999996"/>
  </r>
  <r>
    <n v="4358"/>
    <s v="CA-2014-162565"/>
    <x v="3"/>
    <x v="157"/>
    <d v="2014-12-12T00:00:00"/>
    <s v="Same Day"/>
    <s v="RR-19315"/>
    <s v="Ralph Ritter"/>
    <x v="0"/>
    <s v="United States"/>
    <x v="34"/>
    <x v="10"/>
    <n v="60505"/>
    <x v="2"/>
    <s v="OFF-PA-10001937"/>
    <x v="1"/>
    <x v="10"/>
    <s v="Xerox 21"/>
    <n v="10.368000000000002"/>
    <n v="2"/>
    <n v="0.2"/>
    <n v="3.6288"/>
    <n v="0.34999999999999992"/>
  </r>
  <r>
    <n v="4359"/>
    <s v="CA-2014-162565"/>
    <x v="3"/>
    <x v="157"/>
    <d v="2014-12-12T00:00:00"/>
    <s v="Same Day"/>
    <s v="RR-19315"/>
    <s v="Ralph Ritter"/>
    <x v="0"/>
    <s v="United States"/>
    <x v="34"/>
    <x v="10"/>
    <n v="60505"/>
    <x v="2"/>
    <s v="FUR-FU-10004306"/>
    <x v="0"/>
    <x v="5"/>
    <s v="Electrix Halogen Magnifier Lamp"/>
    <n v="77.720000000000013"/>
    <n v="1"/>
    <n v="0.6"/>
    <n v="-66.061999999999998"/>
    <n v="-0.84999999999999987"/>
  </r>
  <r>
    <n v="4360"/>
    <s v="CA-2014-162565"/>
    <x v="3"/>
    <x v="157"/>
    <d v="2014-12-12T00:00:00"/>
    <s v="Same Day"/>
    <s v="RR-19315"/>
    <s v="Ralph Ritter"/>
    <x v="0"/>
    <s v="United States"/>
    <x v="34"/>
    <x v="10"/>
    <n v="60505"/>
    <x v="2"/>
    <s v="FUR-CH-10003973"/>
    <x v="0"/>
    <x v="1"/>
    <s v="GuestStacker Chair with Chrome Finish Legs"/>
    <n v="520.46399999999994"/>
    <n v="2"/>
    <n v="0.3"/>
    <n v="-14.870399999999961"/>
    <n v="-2.8571428571428501E-2"/>
  </r>
  <r>
    <n v="4361"/>
    <s v="CA-2013-127642"/>
    <x v="0"/>
    <x v="206"/>
    <d v="2013-05-24T00:00:00"/>
    <s v="First Class"/>
    <s v="CP-12340"/>
    <s v="Christine Phan"/>
    <x v="1"/>
    <s v="United States"/>
    <x v="99"/>
    <x v="34"/>
    <n v="2886"/>
    <x v="3"/>
    <s v="OFF-PA-10000565"/>
    <x v="1"/>
    <x v="10"/>
    <s v="Staples"/>
    <n v="111.96"/>
    <n v="2"/>
    <n v="0"/>
    <n v="54.860399999999998"/>
    <n v="0.49"/>
  </r>
  <r>
    <n v="4362"/>
    <s v="US-2014-163195"/>
    <x v="3"/>
    <x v="922"/>
    <d v="2014-02-22T00:00:00"/>
    <s v="Second Class"/>
    <s v="LL-16840"/>
    <s v="Lauren Leatherbury"/>
    <x v="0"/>
    <s v="United States"/>
    <x v="240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n v="0.28999999999999992"/>
  </r>
  <r>
    <n v="4363"/>
    <s v="CA-2014-111332"/>
    <x v="3"/>
    <x v="968"/>
    <d v="2014-05-23T00:00:00"/>
    <s v="Second Class"/>
    <s v="NC-18340"/>
    <s v="Nat Carroll"/>
    <x v="0"/>
    <s v="United States"/>
    <x v="402"/>
    <x v="46"/>
    <n v="58103"/>
    <x v="2"/>
    <s v="OFF-AR-10001953"/>
    <x v="1"/>
    <x v="6"/>
    <s v="Boston 1645 Deluxe Heavier-Duty Electric Pencil Sharpener"/>
    <n v="131.94"/>
    <n v="3"/>
    <n v="0"/>
    <n v="35.623800000000003"/>
    <n v="0.27"/>
  </r>
  <r>
    <n v="4364"/>
    <s v="CA-2014-111332"/>
    <x v="3"/>
    <x v="968"/>
    <d v="2014-05-23T00:00:00"/>
    <s v="Second Class"/>
    <s v="NC-18340"/>
    <s v="Nat Carroll"/>
    <x v="0"/>
    <s v="United States"/>
    <x v="402"/>
    <x v="46"/>
    <n v="58103"/>
    <x v="2"/>
    <s v="OFF-AR-10001374"/>
    <x v="1"/>
    <x v="6"/>
    <s v="BIC Brite Liner Highlighters, Chisel Tip"/>
    <n v="25.92"/>
    <n v="4"/>
    <n v="0"/>
    <n v="8.2943999999999996"/>
    <n v="0.31999999999999995"/>
  </r>
  <r>
    <n v="4365"/>
    <s v="CA-2014-111332"/>
    <x v="3"/>
    <x v="968"/>
    <d v="2014-05-23T00:00:00"/>
    <s v="Second Class"/>
    <s v="NC-18340"/>
    <s v="Nat Carroll"/>
    <x v="0"/>
    <s v="United States"/>
    <x v="402"/>
    <x v="46"/>
    <n v="58103"/>
    <x v="2"/>
    <s v="OFF-ST-10003816"/>
    <x v="1"/>
    <x v="4"/>
    <s v="Fellowes High-Stak Drawer Files"/>
    <n v="704.76"/>
    <n v="4"/>
    <n v="0"/>
    <n v="162.09479999999996"/>
    <n v="0.22999999999999995"/>
  </r>
  <r>
    <n v="4366"/>
    <s v="CA-2014-111332"/>
    <x v="3"/>
    <x v="968"/>
    <d v="2014-05-23T00:00:00"/>
    <s v="Second Class"/>
    <s v="NC-18340"/>
    <s v="Nat Carroll"/>
    <x v="0"/>
    <s v="United States"/>
    <x v="402"/>
    <x v="46"/>
    <n v="58103"/>
    <x v="2"/>
    <s v="OFF-FA-10001843"/>
    <x v="1"/>
    <x v="13"/>
    <s v="Staples"/>
    <n v="7.41"/>
    <n v="3"/>
    <n v="0"/>
    <n v="3.4827000000000004"/>
    <n v="0.47000000000000003"/>
  </r>
  <r>
    <n v="4367"/>
    <s v="CA-2014-111332"/>
    <x v="3"/>
    <x v="968"/>
    <d v="2014-05-23T00:00:00"/>
    <s v="Second Class"/>
    <s v="NC-18340"/>
    <s v="Nat Carroll"/>
    <x v="0"/>
    <s v="United States"/>
    <x v="402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n v="0.3299999999999999"/>
  </r>
  <r>
    <n v="4368"/>
    <s v="CA-2014-117044"/>
    <x v="3"/>
    <x v="220"/>
    <d v="2014-09-14T00:00:00"/>
    <s v="Second Class"/>
    <s v="HA-14920"/>
    <s v="Helen Andreada"/>
    <x v="0"/>
    <s v="United States"/>
    <x v="22"/>
    <x v="10"/>
    <n v="60623"/>
    <x v="2"/>
    <s v="OFF-FA-10000936"/>
    <x v="1"/>
    <x v="13"/>
    <s v="Acco Hot Clips Clips to Go"/>
    <n v="10.528"/>
    <n v="4"/>
    <n v="0.2"/>
    <n v="3.2899999999999996"/>
    <n v="0.31249999999999994"/>
  </r>
  <r>
    <n v="4369"/>
    <s v="CA-2014-117044"/>
    <x v="3"/>
    <x v="220"/>
    <d v="2014-09-14T00:00:00"/>
    <s v="Second Class"/>
    <s v="HA-14920"/>
    <s v="Helen Andreada"/>
    <x v="0"/>
    <s v="United States"/>
    <x v="22"/>
    <x v="10"/>
    <n v="60623"/>
    <x v="2"/>
    <s v="OFF-PA-10003657"/>
    <x v="1"/>
    <x v="10"/>
    <s v="Xerox 1927"/>
    <n v="20.544000000000004"/>
    <n v="6"/>
    <n v="0.2"/>
    <n v="6.4199999999999964"/>
    <n v="0.31249999999999978"/>
  </r>
  <r>
    <n v="4370"/>
    <s v="US-2013-165078"/>
    <x v="0"/>
    <x v="732"/>
    <d v="2013-11-11T00:00:00"/>
    <s v="Standard Class"/>
    <s v="MA-17995"/>
    <s v="Michelle Arnett"/>
    <x v="2"/>
    <s v="United States"/>
    <x v="104"/>
    <x v="14"/>
    <n v="46226"/>
    <x v="2"/>
    <s v="OFF-BI-10001989"/>
    <x v="1"/>
    <x v="8"/>
    <s v="Premium Transparent Presentation Covers by GBC"/>
    <n v="104.9"/>
    <n v="5"/>
    <n v="0"/>
    <n v="50.351999999999997"/>
    <n v="0.47999999999999993"/>
  </r>
  <r>
    <n v="4371"/>
    <s v="US-2013-165078"/>
    <x v="0"/>
    <x v="732"/>
    <d v="2013-11-11T00:00:00"/>
    <s v="Standard Class"/>
    <s v="MA-17995"/>
    <s v="Michelle Arnett"/>
    <x v="2"/>
    <s v="United States"/>
    <x v="104"/>
    <x v="14"/>
    <n v="46226"/>
    <x v="2"/>
    <s v="OFF-AR-10002987"/>
    <x v="1"/>
    <x v="6"/>
    <s v="Prismacolor Color Pencil Set"/>
    <n v="39.68"/>
    <n v="2"/>
    <n v="0"/>
    <n v="16.268800000000002"/>
    <n v="0.41000000000000009"/>
  </r>
  <r>
    <n v="4372"/>
    <s v="US-2013-165078"/>
    <x v="0"/>
    <x v="732"/>
    <d v="2013-11-11T00:00:00"/>
    <s v="Standard Class"/>
    <s v="MA-17995"/>
    <s v="Michelle Arnett"/>
    <x v="2"/>
    <s v="United States"/>
    <x v="104"/>
    <x v="14"/>
    <n v="46226"/>
    <x v="2"/>
    <s v="OFF-LA-10000414"/>
    <x v="1"/>
    <x v="2"/>
    <s v="Avery 503"/>
    <n v="51.75"/>
    <n v="5"/>
    <n v="0"/>
    <n v="24.84"/>
    <n v="0.48"/>
  </r>
  <r>
    <n v="4373"/>
    <s v="US-2014-169320"/>
    <x v="3"/>
    <x v="283"/>
    <d v="2014-07-26T00:00:00"/>
    <s v="Second Class"/>
    <s v="LH-16900"/>
    <s v="Lena Hernandez"/>
    <x v="0"/>
    <s v="United States"/>
    <x v="403"/>
    <x v="14"/>
    <n v="46514"/>
    <x v="2"/>
    <s v="OFF-AR-10003602"/>
    <x v="1"/>
    <x v="6"/>
    <s v="Quartet Omega Colored Chalk, 12/Pack"/>
    <n v="11.68"/>
    <n v="2"/>
    <n v="0"/>
    <n v="5.4895999999999994"/>
    <n v="0.47"/>
  </r>
  <r>
    <n v="4374"/>
    <s v="US-2014-169320"/>
    <x v="3"/>
    <x v="283"/>
    <d v="2014-07-26T00:00:00"/>
    <s v="Second Class"/>
    <s v="LH-16900"/>
    <s v="Lena Hernandez"/>
    <x v="0"/>
    <s v="United States"/>
    <x v="403"/>
    <x v="14"/>
    <n v="46514"/>
    <x v="2"/>
    <s v="TEC-AC-10002550"/>
    <x v="2"/>
    <x v="11"/>
    <s v="Memorex 25GB 6X Branded Blu-Ray Recordable Disc, 30/Pack"/>
    <n v="159.75"/>
    <n v="5"/>
    <n v="0"/>
    <n v="11.182499999999997"/>
    <n v="6.9999999999999979E-2"/>
  </r>
  <r>
    <n v="4375"/>
    <s v="CA-2013-158575"/>
    <x v="0"/>
    <x v="741"/>
    <d v="2013-11-25T00:00:00"/>
    <s v="Standard Class"/>
    <s v="SB-20290"/>
    <s v="Sean Braxton"/>
    <x v="1"/>
    <s v="United States"/>
    <x v="239"/>
    <x v="24"/>
    <n v="44240"/>
    <x v="3"/>
    <s v="OFF-AP-10002998"/>
    <x v="1"/>
    <x v="9"/>
    <s v="Holmes 99% HEPA Air Purifier"/>
    <n v="103.96799999999999"/>
    <n v="6"/>
    <n v="0.2"/>
    <n v="16.894799999999996"/>
    <n v="0.16249999999999998"/>
  </r>
  <r>
    <n v="4376"/>
    <s v="CA-2011-166954"/>
    <x v="2"/>
    <x v="573"/>
    <d v="2011-04-30T00:00:00"/>
    <s v="Standard Class"/>
    <s v="BT-11305"/>
    <s v="Beth Thompson"/>
    <x v="2"/>
    <s v="United States"/>
    <x v="404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n v="0.21"/>
  </r>
  <r>
    <n v="4377"/>
    <s v="CA-2011-166954"/>
    <x v="2"/>
    <x v="573"/>
    <d v="2011-04-30T00:00:00"/>
    <s v="Standard Class"/>
    <s v="BT-11305"/>
    <s v="Beth Thompson"/>
    <x v="2"/>
    <s v="United States"/>
    <x v="404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n v="0.28999999999999992"/>
  </r>
  <r>
    <n v="4378"/>
    <s v="CA-2011-166954"/>
    <x v="2"/>
    <x v="573"/>
    <d v="2011-04-30T00:00:00"/>
    <s v="Standard Class"/>
    <s v="BT-11305"/>
    <s v="Beth Thompson"/>
    <x v="2"/>
    <s v="United States"/>
    <x v="404"/>
    <x v="1"/>
    <n v="91776"/>
    <x v="1"/>
    <s v="FUR-CH-10003973"/>
    <x v="0"/>
    <x v="1"/>
    <s v="GuestStacker Chair with Chrome Finish Legs"/>
    <n v="1487.04"/>
    <n v="5"/>
    <n v="0.2"/>
    <n v="148.70400000000006"/>
    <n v="0.10000000000000005"/>
  </r>
  <r>
    <n v="4379"/>
    <s v="CA-2012-140830"/>
    <x v="1"/>
    <x v="672"/>
    <d v="2012-12-02T00:00:00"/>
    <s v="Second Class"/>
    <s v="PS-18970"/>
    <s v="Paul Stevenson"/>
    <x v="2"/>
    <s v="United States"/>
    <x v="0"/>
    <x v="0"/>
    <n v="42420"/>
    <x v="0"/>
    <s v="OFF-EN-10000461"/>
    <x v="1"/>
    <x v="12"/>
    <s v="#10- 4 1/8&quot; x 9 1/2&quot; Recycled Envelopes"/>
    <n v="17.48"/>
    <n v="2"/>
    <n v="0"/>
    <n v="8.2156000000000002"/>
    <n v="0.47000000000000003"/>
  </r>
  <r>
    <n v="4380"/>
    <s v="CA-2012-140830"/>
    <x v="1"/>
    <x v="672"/>
    <d v="2012-12-02T00:00:00"/>
    <s v="Second Class"/>
    <s v="PS-18970"/>
    <s v="Paul Stevenson"/>
    <x v="2"/>
    <s v="United States"/>
    <x v="0"/>
    <x v="0"/>
    <n v="42420"/>
    <x v="0"/>
    <s v="OFF-EN-10002831"/>
    <x v="1"/>
    <x v="12"/>
    <s v="Tyvek  Top-Opening Peel &amp; Seel  Envelopes, Gray"/>
    <n v="71.88"/>
    <n v="2"/>
    <n v="0"/>
    <n v="32.345999999999997"/>
    <n v="0.44999999999999996"/>
  </r>
  <r>
    <n v="4381"/>
    <s v="CA-2012-152891"/>
    <x v="1"/>
    <x v="969"/>
    <d v="2012-10-30T00:00:00"/>
    <s v="Standard Class"/>
    <s v="TB-21625"/>
    <s v="Trudy Brown"/>
    <x v="0"/>
    <s v="United States"/>
    <x v="8"/>
    <x v="1"/>
    <n v="94110"/>
    <x v="1"/>
    <s v="OFF-AR-10004648"/>
    <x v="1"/>
    <x v="6"/>
    <s v="Boston 19500 Mighty Mite Electric Pencil Sharpener"/>
    <n v="60.449999999999996"/>
    <n v="3"/>
    <n v="0"/>
    <n v="16.3215"/>
    <n v="0.27"/>
  </r>
  <r>
    <n v="4382"/>
    <s v="CA-2012-152891"/>
    <x v="1"/>
    <x v="969"/>
    <d v="2012-10-30T00:00:00"/>
    <s v="Standard Class"/>
    <s v="TB-21625"/>
    <s v="Trudy Brown"/>
    <x v="0"/>
    <s v="United States"/>
    <x v="8"/>
    <x v="1"/>
    <n v="94110"/>
    <x v="1"/>
    <s v="FUR-TA-10001857"/>
    <x v="0"/>
    <x v="3"/>
    <s v="Balt Solid Wood Rectangular Table"/>
    <n v="253.17599999999999"/>
    <n v="3"/>
    <n v="0.2"/>
    <n v="-31.64700000000002"/>
    <n v="-0.12500000000000008"/>
  </r>
  <r>
    <n v="4383"/>
    <s v="US-2012-122784"/>
    <x v="1"/>
    <x v="603"/>
    <d v="2012-07-27T00:00:00"/>
    <s v="Standard Class"/>
    <s v="RA-19915"/>
    <s v="Russell Applegate"/>
    <x v="0"/>
    <s v="United States"/>
    <x v="336"/>
    <x v="10"/>
    <n v="60035"/>
    <x v="2"/>
    <s v="OFF-BI-10000546"/>
    <x v="1"/>
    <x v="8"/>
    <s v="Avery Durable Binders"/>
    <n v="2.879999999999999"/>
    <n v="5"/>
    <n v="0.8"/>
    <n v="-4.4639999999999995"/>
    <n v="-1.5500000000000003"/>
  </r>
  <r>
    <n v="4384"/>
    <s v="US-2012-122784"/>
    <x v="1"/>
    <x v="603"/>
    <d v="2012-07-27T00:00:00"/>
    <s v="Standard Class"/>
    <s v="RA-19915"/>
    <s v="Russell Applegate"/>
    <x v="0"/>
    <s v="United States"/>
    <x v="336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n v="-0.32857142857142857"/>
  </r>
  <r>
    <n v="4385"/>
    <s v="US-2012-122784"/>
    <x v="1"/>
    <x v="603"/>
    <d v="2012-07-27T00:00:00"/>
    <s v="Standard Class"/>
    <s v="RA-19915"/>
    <s v="Russell Applegate"/>
    <x v="0"/>
    <s v="United States"/>
    <x v="336"/>
    <x v="10"/>
    <n v="60035"/>
    <x v="2"/>
    <s v="TEC-PH-10001557"/>
    <x v="2"/>
    <x v="7"/>
    <s v="Pyle PMP37LED"/>
    <n v="153.584"/>
    <n v="2"/>
    <n v="0.2"/>
    <n v="13.438599999999994"/>
    <n v="8.7499999999999953E-2"/>
  </r>
  <r>
    <n v="4386"/>
    <s v="US-2012-122784"/>
    <x v="1"/>
    <x v="603"/>
    <d v="2012-07-27T00:00:00"/>
    <s v="Standard Class"/>
    <s v="RA-19915"/>
    <s v="Russell Applegate"/>
    <x v="0"/>
    <s v="United States"/>
    <x v="336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n v="-5.7142857142857044E-2"/>
  </r>
  <r>
    <n v="4387"/>
    <s v="CA-2013-156811"/>
    <x v="0"/>
    <x v="189"/>
    <d v="2013-11-03T00:00:00"/>
    <s v="Standard Class"/>
    <s v="BP-11095"/>
    <s v="Bart Pistole"/>
    <x v="1"/>
    <s v="United States"/>
    <x v="8"/>
    <x v="1"/>
    <n v="94122"/>
    <x v="1"/>
    <s v="OFF-AP-10001366"/>
    <x v="1"/>
    <x v="9"/>
    <s v="Staples"/>
    <n v="43.92"/>
    <n v="4"/>
    <n v="0"/>
    <n v="11.858400000000003"/>
    <n v="0.27000000000000007"/>
  </r>
  <r>
    <n v="4388"/>
    <s v="CA-2013-156811"/>
    <x v="0"/>
    <x v="189"/>
    <d v="2013-11-03T00:00:00"/>
    <s v="Standard Class"/>
    <s v="BP-11095"/>
    <s v="Bart Pistole"/>
    <x v="1"/>
    <s v="United States"/>
    <x v="8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n v="0.31249999999999994"/>
  </r>
  <r>
    <n v="4389"/>
    <s v="CA-2014-111556"/>
    <x v="3"/>
    <x v="225"/>
    <d v="2014-11-23T00:00:00"/>
    <s v="First Class"/>
    <s v="CD-11920"/>
    <s v="Carlos Daly"/>
    <x v="0"/>
    <s v="United States"/>
    <x v="20"/>
    <x v="15"/>
    <n v="10035"/>
    <x v="3"/>
    <s v="OFF-PA-10003651"/>
    <x v="1"/>
    <x v="10"/>
    <s v="Xerox 1968"/>
    <n v="46.76"/>
    <n v="7"/>
    <n v="0"/>
    <n v="22.444800000000001"/>
    <n v="0.48000000000000004"/>
  </r>
  <r>
    <n v="4390"/>
    <s v="CA-2014-111556"/>
    <x v="3"/>
    <x v="225"/>
    <d v="2014-11-23T00:00:00"/>
    <s v="First Class"/>
    <s v="CD-11920"/>
    <s v="Carlos Daly"/>
    <x v="0"/>
    <s v="United States"/>
    <x v="20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n v="-0.13750000000000009"/>
  </r>
  <r>
    <n v="4391"/>
    <s v="CA-2014-111556"/>
    <x v="3"/>
    <x v="225"/>
    <d v="2014-11-23T00:00:00"/>
    <s v="First Class"/>
    <s v="CD-11920"/>
    <s v="Carlos Daly"/>
    <x v="0"/>
    <s v="United States"/>
    <x v="20"/>
    <x v="15"/>
    <n v="10035"/>
    <x v="3"/>
    <s v="TEC-PH-10001459"/>
    <x v="2"/>
    <x v="7"/>
    <s v="Samsung Galaxy Mega 6.3"/>
    <n v="1259.97"/>
    <n v="3"/>
    <n v="0"/>
    <n v="327.59220000000005"/>
    <n v="0.26"/>
  </r>
  <r>
    <n v="4392"/>
    <s v="CA-2014-111556"/>
    <x v="3"/>
    <x v="225"/>
    <d v="2014-11-23T00:00:00"/>
    <s v="First Class"/>
    <s v="CD-11920"/>
    <s v="Carlos Daly"/>
    <x v="0"/>
    <s v="United States"/>
    <x v="20"/>
    <x v="15"/>
    <n v="10035"/>
    <x v="3"/>
    <s v="OFF-AR-10004602"/>
    <x v="1"/>
    <x v="6"/>
    <s v="Boston KS Multi-Size Manual Pencil Sharpener"/>
    <n v="68.97"/>
    <n v="3"/>
    <n v="0"/>
    <n v="19.311600000000002"/>
    <n v="0.28000000000000003"/>
  </r>
  <r>
    <n v="4393"/>
    <s v="CA-2013-108868"/>
    <x v="0"/>
    <x v="162"/>
    <d v="2013-09-13T00:00:00"/>
    <s v="Standard Class"/>
    <s v="KB-16585"/>
    <s v="Ken Black"/>
    <x v="1"/>
    <s v="United States"/>
    <x v="61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n v="8.750000000000005E-2"/>
  </r>
  <r>
    <n v="4394"/>
    <s v="CA-2013-108868"/>
    <x v="0"/>
    <x v="162"/>
    <d v="2013-09-13T00:00:00"/>
    <s v="Standard Class"/>
    <s v="KB-16585"/>
    <s v="Ken Black"/>
    <x v="1"/>
    <s v="United States"/>
    <x v="61"/>
    <x v="5"/>
    <n v="75081"/>
    <x v="2"/>
    <s v="TEC-PH-10000923"/>
    <x v="2"/>
    <x v="7"/>
    <s v="Belkin SportFit Armband For iPhone 5s/5c, Fuchsia"/>
    <n v="59.960000000000008"/>
    <n v="5"/>
    <n v="0.2"/>
    <n v="21.735500000000002"/>
    <n v="0.36249999999999999"/>
  </r>
  <r>
    <n v="4395"/>
    <s v="CA-2011-142965"/>
    <x v="2"/>
    <x v="836"/>
    <d v="2011-07-20T00:00:00"/>
    <s v="Same Day"/>
    <s v="SW-20245"/>
    <s v="Scot Wooten"/>
    <x v="0"/>
    <s v="United States"/>
    <x v="24"/>
    <x v="24"/>
    <n v="45503"/>
    <x v="3"/>
    <s v="OFF-ST-10002583"/>
    <x v="1"/>
    <x v="4"/>
    <s v="Fellowes Neat Ideas Storage Cubes"/>
    <n v="25.983999999999998"/>
    <n v="1"/>
    <n v="0.2"/>
    <n v="-5.1968000000000005"/>
    <n v="-0.20000000000000004"/>
  </r>
  <r>
    <n v="4396"/>
    <s v="CA-2011-142965"/>
    <x v="2"/>
    <x v="836"/>
    <d v="2011-07-20T00:00:00"/>
    <s v="Same Day"/>
    <s v="SW-20245"/>
    <s v="Scot Wooten"/>
    <x v="0"/>
    <s v="United States"/>
    <x v="24"/>
    <x v="24"/>
    <n v="45503"/>
    <x v="3"/>
    <s v="OFF-BI-10000977"/>
    <x v="1"/>
    <x v="8"/>
    <s v="Ibico Plastic Spiral Binding Combs"/>
    <n v="27.360000000000003"/>
    <n v="3"/>
    <n v="0.7"/>
    <n v="-21.887999999999991"/>
    <n v="-0.7999999999999996"/>
  </r>
  <r>
    <n v="4397"/>
    <s v="CA-2013-148740"/>
    <x v="0"/>
    <x v="625"/>
    <d v="2013-11-20T00:00:00"/>
    <s v="Standard Class"/>
    <s v="AH-10690"/>
    <s v="Anna Häberlin"/>
    <x v="1"/>
    <s v="United States"/>
    <x v="70"/>
    <x v="1"/>
    <n v="92024"/>
    <x v="1"/>
    <s v="TEC-PH-10002549"/>
    <x v="2"/>
    <x v="7"/>
    <s v="Polycom SoundPoint IP 450 VoIP phone"/>
    <n v="361.37600000000003"/>
    <n v="2"/>
    <n v="0.2"/>
    <n v="27.103200000000001"/>
    <n v="7.4999999999999997E-2"/>
  </r>
  <r>
    <n v="4398"/>
    <s v="US-2011-138758"/>
    <x v="2"/>
    <x v="970"/>
    <d v="2011-07-11T00:00:00"/>
    <s v="Standard Class"/>
    <s v="JL-15835"/>
    <s v="John Lee"/>
    <x v="0"/>
    <s v="United States"/>
    <x v="10"/>
    <x v="9"/>
    <n v="19120"/>
    <x v="3"/>
    <s v="FUR-CH-10002880"/>
    <x v="0"/>
    <x v="1"/>
    <s v="Global High-Back Leather Tilter, Burgundy"/>
    <n v="172.18599999999998"/>
    <n v="2"/>
    <n v="0.3"/>
    <n v="-46.736200000000011"/>
    <n v="-0.27142857142857152"/>
  </r>
  <r>
    <n v="4399"/>
    <s v="US-2011-138758"/>
    <x v="2"/>
    <x v="970"/>
    <d v="2011-07-11T00:00:00"/>
    <s v="Standard Class"/>
    <s v="JL-15835"/>
    <s v="John Lee"/>
    <x v="0"/>
    <s v="United States"/>
    <x v="10"/>
    <x v="9"/>
    <n v="19120"/>
    <x v="3"/>
    <s v="FUR-FU-10003039"/>
    <x v="0"/>
    <x v="5"/>
    <s v="Howard Miller 11-1/2&quot; Diameter Grantwood Wall Clock"/>
    <n v="69.00800000000001"/>
    <n v="2"/>
    <n v="0.2"/>
    <n v="12.0764"/>
    <n v="0.17499999999999996"/>
  </r>
  <r>
    <n v="4400"/>
    <s v="CA-2013-131737"/>
    <x v="0"/>
    <x v="716"/>
    <d v="2013-03-18T00:00:00"/>
    <s v="Same Day"/>
    <s v="GZ-14470"/>
    <s v="Gary Zandusky"/>
    <x v="0"/>
    <s v="United States"/>
    <x v="29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n v="0.44999999999999996"/>
  </r>
  <r>
    <n v="4401"/>
    <s v="CA-2013-131737"/>
    <x v="0"/>
    <x v="716"/>
    <d v="2013-03-18T00:00:00"/>
    <s v="Same Day"/>
    <s v="GZ-14470"/>
    <s v="Gary Zandusky"/>
    <x v="0"/>
    <s v="United States"/>
    <x v="29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n v="0.32999999999999996"/>
  </r>
  <r>
    <n v="4402"/>
    <s v="CA-2013-131737"/>
    <x v="0"/>
    <x v="716"/>
    <d v="2013-03-18T00:00:00"/>
    <s v="Same Day"/>
    <s v="GZ-14470"/>
    <s v="Gary Zandusky"/>
    <x v="0"/>
    <s v="United States"/>
    <x v="29"/>
    <x v="39"/>
    <n v="21044"/>
    <x v="3"/>
    <s v="FUR-FU-10004306"/>
    <x v="0"/>
    <x v="5"/>
    <s v="Electrix Halogen Magnifier Lamp"/>
    <n v="971.5"/>
    <n v="5"/>
    <n v="0"/>
    <n v="252.59"/>
    <n v="0.26"/>
  </r>
  <r>
    <n v="4403"/>
    <s v="CA-2013-114538"/>
    <x v="0"/>
    <x v="482"/>
    <d v="2013-12-28T00:00:00"/>
    <s v="First Class"/>
    <s v="RC-19825"/>
    <s v="Roy Collins"/>
    <x v="0"/>
    <s v="United States"/>
    <x v="77"/>
    <x v="22"/>
    <n v="80906"/>
    <x v="1"/>
    <s v="OFF-AR-10002445"/>
    <x v="1"/>
    <x v="6"/>
    <s v="SANFORD Major Accent Highlighters"/>
    <n v="11.328000000000001"/>
    <n v="2"/>
    <n v="0.2"/>
    <n v="2.5488000000000004"/>
    <n v="0.22500000000000001"/>
  </r>
  <r>
    <n v="4404"/>
    <s v="CA-2011-127936"/>
    <x v="2"/>
    <x v="814"/>
    <d v="2011-09-04T00:00:00"/>
    <s v="First Class"/>
    <s v="CL-12565"/>
    <s v="Clay Ludtke"/>
    <x v="0"/>
    <s v="United States"/>
    <x v="20"/>
    <x v="15"/>
    <n v="10009"/>
    <x v="3"/>
    <s v="OFF-AR-10002445"/>
    <x v="1"/>
    <x v="6"/>
    <s v="SANFORD Major Accent Highlighters"/>
    <n v="21.240000000000002"/>
    <n v="3"/>
    <n v="0"/>
    <n v="8.071200000000001"/>
    <n v="0.38"/>
  </r>
  <r>
    <n v="4405"/>
    <s v="CA-2012-164336"/>
    <x v="1"/>
    <x v="761"/>
    <d v="2012-07-10T00:00:00"/>
    <s v="Standard Class"/>
    <s v="MW-18220"/>
    <s v="Mitch Webber"/>
    <x v="0"/>
    <s v="United States"/>
    <x v="10"/>
    <x v="9"/>
    <n v="19140"/>
    <x v="3"/>
    <s v="TEC-AC-10002345"/>
    <x v="2"/>
    <x v="11"/>
    <s v="HP Standard 104 key PS/2 Keyboard"/>
    <n v="34.800000000000004"/>
    <n v="3"/>
    <n v="0.2"/>
    <n v="2.1749999999999989"/>
    <n v="6.2499999999999958E-2"/>
  </r>
  <r>
    <n v="4406"/>
    <s v="CA-2012-164336"/>
    <x v="1"/>
    <x v="761"/>
    <d v="2012-07-10T00:00:00"/>
    <s v="Standard Class"/>
    <s v="MW-18220"/>
    <s v="Mitch Webber"/>
    <x v="0"/>
    <s v="United States"/>
    <x v="10"/>
    <x v="9"/>
    <n v="19140"/>
    <x v="3"/>
    <s v="OFF-ST-10001558"/>
    <x v="1"/>
    <x v="4"/>
    <s v="Acco Perma 4000 Stacking Storage Drawers"/>
    <n v="38.975999999999999"/>
    <n v="3"/>
    <n v="0.2"/>
    <n v="-2.4359999999999999"/>
    <n v="-6.25E-2"/>
  </r>
  <r>
    <n v="4407"/>
    <s v="CA-2013-100041"/>
    <x v="0"/>
    <x v="73"/>
    <d v="2013-11-26T00:00:00"/>
    <s v="Standard Class"/>
    <s v="BF-10975"/>
    <s v="Barbara Fisher"/>
    <x v="1"/>
    <s v="United States"/>
    <x v="38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n v="0.44999999999999996"/>
  </r>
  <r>
    <n v="4408"/>
    <s v="CA-2013-100041"/>
    <x v="0"/>
    <x v="73"/>
    <d v="2013-11-26T00:00:00"/>
    <s v="Standard Class"/>
    <s v="BF-10975"/>
    <s v="Barbara Fisher"/>
    <x v="1"/>
    <s v="United States"/>
    <x v="38"/>
    <x v="14"/>
    <n v="47201"/>
    <x v="2"/>
    <s v="OFF-PA-10000418"/>
    <x v="1"/>
    <x v="10"/>
    <s v="Xerox 189"/>
    <n v="314.54999999999995"/>
    <n v="3"/>
    <n v="0"/>
    <n v="150.98399999999998"/>
    <n v="0.48"/>
  </r>
  <r>
    <n v="4409"/>
    <s v="CA-2013-100041"/>
    <x v="0"/>
    <x v="73"/>
    <d v="2013-11-26T00:00:00"/>
    <s v="Standard Class"/>
    <s v="BF-10975"/>
    <s v="Barbara Fisher"/>
    <x v="1"/>
    <s v="United States"/>
    <x v="38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n v="0.47000000000000003"/>
  </r>
  <r>
    <n v="4410"/>
    <s v="US-2011-154879"/>
    <x v="2"/>
    <x v="457"/>
    <d v="2011-05-11T00:00:00"/>
    <s v="Standard Class"/>
    <s v="SN-20710"/>
    <s v="Steve Nguyen"/>
    <x v="2"/>
    <s v="United States"/>
    <x v="1"/>
    <x v="1"/>
    <n v="90004"/>
    <x v="1"/>
    <s v="OFF-LA-10004425"/>
    <x v="1"/>
    <x v="2"/>
    <s v="Staples"/>
    <n v="5.78"/>
    <n v="2"/>
    <n v="0"/>
    <n v="2.7166000000000001"/>
    <n v="0.47000000000000003"/>
  </r>
  <r>
    <n v="4411"/>
    <s v="US-2011-154879"/>
    <x v="2"/>
    <x v="457"/>
    <d v="2011-05-11T00:00:00"/>
    <s v="Standard Class"/>
    <s v="SN-20710"/>
    <s v="Steve Nguyen"/>
    <x v="2"/>
    <s v="United States"/>
    <x v="1"/>
    <x v="1"/>
    <n v="90004"/>
    <x v="1"/>
    <s v="OFF-AR-10001897"/>
    <x v="1"/>
    <x v="6"/>
    <s v="Model L Table or Wall-Mount Pencil Sharpener"/>
    <n v="107.94"/>
    <n v="6"/>
    <n v="0"/>
    <n v="30.223200000000002"/>
    <n v="0.28000000000000003"/>
  </r>
  <r>
    <n v="4412"/>
    <s v="CA-2011-130624"/>
    <x v="2"/>
    <x v="261"/>
    <d v="2011-06-24T00:00:00"/>
    <s v="First Class"/>
    <s v="TB-21280"/>
    <s v="Toby Braunhardt"/>
    <x v="0"/>
    <s v="United States"/>
    <x v="20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n v="0.46"/>
  </r>
  <r>
    <n v="4413"/>
    <s v="CA-2011-130624"/>
    <x v="2"/>
    <x v="261"/>
    <d v="2011-06-24T00:00:00"/>
    <s v="First Class"/>
    <s v="TB-21280"/>
    <s v="Toby Braunhardt"/>
    <x v="0"/>
    <s v="United States"/>
    <x v="20"/>
    <x v="15"/>
    <n v="10024"/>
    <x v="3"/>
    <s v="TEC-PH-10003963"/>
    <x v="2"/>
    <x v="7"/>
    <s v="GE 2-Jack Phone Line Splitter"/>
    <n v="617.97"/>
    <n v="3"/>
    <n v="0"/>
    <n v="160.6722"/>
    <n v="0.26"/>
  </r>
  <r>
    <n v="4414"/>
    <s v="CA-2011-130624"/>
    <x v="2"/>
    <x v="261"/>
    <d v="2011-06-24T00:00:00"/>
    <s v="First Class"/>
    <s v="TB-21280"/>
    <s v="Toby Braunhardt"/>
    <x v="0"/>
    <s v="United States"/>
    <x v="20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n v="0.44999999999999996"/>
  </r>
  <r>
    <n v="4415"/>
    <s v="CA-2014-132339"/>
    <x v="3"/>
    <x v="971"/>
    <d v="2014-08-24T00:00:00"/>
    <s v="Standard Class"/>
    <s v="JB-15400"/>
    <s v="Jennifer Braxton"/>
    <x v="1"/>
    <s v="United States"/>
    <x v="104"/>
    <x v="31"/>
    <n v="1841"/>
    <x v="3"/>
    <s v="OFF-BI-10003925"/>
    <x v="1"/>
    <x v="8"/>
    <s v="Fellowes PB300 Plastic Comb Binding Machine"/>
    <n v="387.99"/>
    <n v="1"/>
    <n v="0"/>
    <n v="182.3553"/>
    <n v="0.47"/>
  </r>
  <r>
    <n v="4416"/>
    <s v="CA-2011-153983"/>
    <x v="2"/>
    <x v="503"/>
    <d v="2011-12-06T00:00:00"/>
    <s v="Standard Class"/>
    <s v="AH-10210"/>
    <s v="Alan Hwang"/>
    <x v="0"/>
    <s v="United States"/>
    <x v="8"/>
    <x v="1"/>
    <n v="94122"/>
    <x v="1"/>
    <s v="TEC-PH-10004586"/>
    <x v="2"/>
    <x v="7"/>
    <s v="Wilson SignalBoost 841262 DB PRO Amplifier Kit"/>
    <n v="575.91999999999996"/>
    <n v="2"/>
    <n v="0.2"/>
    <n v="71.989999999999981"/>
    <n v="0.12499999999999997"/>
  </r>
  <r>
    <n v="4417"/>
    <s v="CA-2011-153983"/>
    <x v="2"/>
    <x v="503"/>
    <d v="2011-12-06T00:00:00"/>
    <s v="Standard Class"/>
    <s v="AH-10210"/>
    <s v="Alan Hwang"/>
    <x v="0"/>
    <s v="United States"/>
    <x v="8"/>
    <x v="1"/>
    <n v="94122"/>
    <x v="1"/>
    <s v="OFF-FA-10003495"/>
    <x v="1"/>
    <x v="13"/>
    <s v="Staples"/>
    <n v="30.4"/>
    <n v="5"/>
    <n v="0"/>
    <n v="15.2"/>
    <n v="0.5"/>
  </r>
  <r>
    <n v="4418"/>
    <s v="CA-2014-112900"/>
    <x v="3"/>
    <x v="359"/>
    <d v="2014-04-13T00:00:00"/>
    <s v="Second Class"/>
    <s v="KL-16645"/>
    <s v="Ken Lonsdale"/>
    <x v="0"/>
    <s v="United States"/>
    <x v="66"/>
    <x v="12"/>
    <n v="48205"/>
    <x v="2"/>
    <s v="OFF-BI-10002867"/>
    <x v="1"/>
    <x v="8"/>
    <s v="GBC Recycled Regency Composition Covers"/>
    <n v="478.24"/>
    <n v="8"/>
    <n v="0"/>
    <n v="219.99039999999997"/>
    <n v="0.45999999999999991"/>
  </r>
  <r>
    <n v="4419"/>
    <s v="CA-2011-160157"/>
    <x v="2"/>
    <x v="414"/>
    <d v="2011-12-27T00:00:00"/>
    <s v="Standard Class"/>
    <s v="MH-17455"/>
    <s v="Mark Hamilton"/>
    <x v="0"/>
    <s v="United States"/>
    <x v="57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n v="-0.11250000000000013"/>
  </r>
  <r>
    <n v="4420"/>
    <s v="CA-2011-139633"/>
    <x v="2"/>
    <x v="506"/>
    <d v="2011-12-24T00:00:00"/>
    <s v="Standard Class"/>
    <s v="EC-14050"/>
    <s v="Erin Creighton"/>
    <x v="0"/>
    <s v="United States"/>
    <x v="38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n v="-0.73333333333333306"/>
  </r>
  <r>
    <n v="4421"/>
    <s v="CA-2012-163090"/>
    <x v="1"/>
    <x v="972"/>
    <d v="2012-11-21T00:00:00"/>
    <s v="Second Class"/>
    <s v="GH-14665"/>
    <s v="Greg Hansen"/>
    <x v="0"/>
    <s v="United States"/>
    <x v="22"/>
    <x v="10"/>
    <n v="60610"/>
    <x v="2"/>
    <s v="OFF-SU-10002537"/>
    <x v="1"/>
    <x v="14"/>
    <s v="Acme Box Cutter Scissors"/>
    <n v="40.92"/>
    <n v="5"/>
    <n v="0.2"/>
    <n v="3.0690000000000026"/>
    <n v="7.5000000000000067E-2"/>
  </r>
  <r>
    <n v="4422"/>
    <s v="CA-2011-117016"/>
    <x v="2"/>
    <x v="530"/>
    <d v="2011-03-09T00:00:00"/>
    <s v="Standard Class"/>
    <s v="SC-20095"/>
    <s v="Sanjit Chand"/>
    <x v="0"/>
    <s v="United States"/>
    <x v="405"/>
    <x v="2"/>
    <n v="33063"/>
    <x v="0"/>
    <s v="OFF-AR-10001374"/>
    <x v="1"/>
    <x v="6"/>
    <s v="BIC Brite Liner Highlighters, Chisel Tip"/>
    <n v="15.552000000000003"/>
    <n v="3"/>
    <n v="0.2"/>
    <n v="2.3327999999999989"/>
    <n v="0.14999999999999988"/>
  </r>
  <r>
    <n v="4423"/>
    <s v="CA-2014-159464"/>
    <x v="3"/>
    <x v="796"/>
    <d v="2014-05-20T00:00:00"/>
    <s v="First Class"/>
    <s v="TB-21355"/>
    <s v="Todd Boyes"/>
    <x v="1"/>
    <s v="United States"/>
    <x v="406"/>
    <x v="32"/>
    <n v="30328"/>
    <x v="0"/>
    <s v="OFF-AP-10001492"/>
    <x v="1"/>
    <x v="9"/>
    <s v="Acco Six-Outlet Power Strip, 4' Cord Length"/>
    <n v="17.239999999999998"/>
    <n v="2"/>
    <n v="0"/>
    <n v="4.4824000000000002"/>
    <n v="0.26"/>
  </r>
  <r>
    <n v="4424"/>
    <s v="CA-2014-159464"/>
    <x v="3"/>
    <x v="796"/>
    <d v="2014-05-20T00:00:00"/>
    <s v="First Class"/>
    <s v="TB-21355"/>
    <s v="Todd Boyes"/>
    <x v="1"/>
    <s v="United States"/>
    <x v="406"/>
    <x v="32"/>
    <n v="30328"/>
    <x v="0"/>
    <s v="FUR-BO-10003546"/>
    <x v="0"/>
    <x v="0"/>
    <s v="Hon 4-Shelf Metal Bookcases"/>
    <n v="302.94"/>
    <n v="3"/>
    <n v="0"/>
    <n v="75.735000000000014"/>
    <n v="0.25000000000000006"/>
  </r>
  <r>
    <n v="4425"/>
    <s v="CA-2014-159464"/>
    <x v="3"/>
    <x v="796"/>
    <d v="2014-05-20T00:00:00"/>
    <s v="First Class"/>
    <s v="TB-21355"/>
    <s v="Todd Boyes"/>
    <x v="1"/>
    <s v="United States"/>
    <x v="406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n v="0.44999999999999996"/>
  </r>
  <r>
    <n v="4426"/>
    <s v="CA-2014-159464"/>
    <x v="3"/>
    <x v="796"/>
    <d v="2014-05-20T00:00:00"/>
    <s v="First Class"/>
    <s v="TB-21355"/>
    <s v="Todd Boyes"/>
    <x v="1"/>
    <s v="United States"/>
    <x v="406"/>
    <x v="32"/>
    <n v="30328"/>
    <x v="0"/>
    <s v="OFF-BI-10000315"/>
    <x v="1"/>
    <x v="8"/>
    <s v="Poly Designer Cover &amp; Back"/>
    <n v="113.94"/>
    <n v="6"/>
    <n v="0"/>
    <n v="54.691199999999995"/>
    <n v="0.48"/>
  </r>
  <r>
    <n v="4427"/>
    <s v="CA-2014-159464"/>
    <x v="3"/>
    <x v="796"/>
    <d v="2014-05-20T00:00:00"/>
    <s v="First Class"/>
    <s v="TB-21355"/>
    <s v="Todd Boyes"/>
    <x v="1"/>
    <s v="United States"/>
    <x v="406"/>
    <x v="32"/>
    <n v="30328"/>
    <x v="0"/>
    <s v="TEC-PH-10002350"/>
    <x v="2"/>
    <x v="7"/>
    <s v="Apple EarPods with Remote and Mic"/>
    <n v="55.98"/>
    <n v="2"/>
    <n v="0"/>
    <n v="15.674399999999999"/>
    <n v="0.27999999999999997"/>
  </r>
  <r>
    <n v="4428"/>
    <s v="US-2014-103226"/>
    <x v="3"/>
    <x v="585"/>
    <d v="2014-09-29T00:00:00"/>
    <s v="Standard Class"/>
    <s v="DW-13195"/>
    <s v="David Wiener"/>
    <x v="1"/>
    <s v="United States"/>
    <x v="305"/>
    <x v="27"/>
    <n v="87105"/>
    <x v="1"/>
    <s v="OFF-PA-10002666"/>
    <x v="1"/>
    <x v="10"/>
    <s v="Southworth 25% Cotton Linen-Finish Paper &amp; Envelopes"/>
    <n v="27.18"/>
    <n v="3"/>
    <n v="0"/>
    <n v="12.231"/>
    <n v="0.45"/>
  </r>
  <r>
    <n v="4429"/>
    <s v="CA-2014-119452"/>
    <x v="3"/>
    <x v="708"/>
    <d v="2014-03-28T00:00:00"/>
    <s v="Standard Class"/>
    <s v="CL-12565"/>
    <s v="Clay Ludtke"/>
    <x v="0"/>
    <s v="United States"/>
    <x v="251"/>
    <x v="26"/>
    <n v="74133"/>
    <x v="2"/>
    <s v="FUR-CH-10004495"/>
    <x v="0"/>
    <x v="1"/>
    <s v="Global Leather and Oak Executive Chair, Black"/>
    <n v="1805.88"/>
    <n v="6"/>
    <n v="0"/>
    <n v="523.70519999999988"/>
    <n v="0.28999999999999992"/>
  </r>
  <r>
    <n v="4430"/>
    <s v="CA-2014-147725"/>
    <x v="3"/>
    <x v="32"/>
    <d v="2014-09-15T00:00:00"/>
    <s v="Same Day"/>
    <s v="LT-17110"/>
    <s v="Liz Thompson"/>
    <x v="0"/>
    <s v="United States"/>
    <x v="334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n v="0.26000000000000006"/>
  </r>
  <r>
    <n v="4431"/>
    <s v="CA-2013-168893"/>
    <x v="0"/>
    <x v="54"/>
    <d v="2013-11-09T00:00:00"/>
    <s v="Second Class"/>
    <s v="AP-10915"/>
    <s v="Arthur Prichep"/>
    <x v="0"/>
    <s v="United States"/>
    <x v="0"/>
    <x v="0"/>
    <n v="42420"/>
    <x v="0"/>
    <s v="OFF-FA-10002280"/>
    <x v="1"/>
    <x v="13"/>
    <s v="Advantus Plastic Paper Clips"/>
    <n v="20"/>
    <n v="4"/>
    <n v="0"/>
    <n v="9.6"/>
    <n v="0.48"/>
  </r>
  <r>
    <n v="4432"/>
    <s v="CA-2013-168893"/>
    <x v="0"/>
    <x v="54"/>
    <d v="2013-11-09T00:00:00"/>
    <s v="Second Class"/>
    <s v="AP-10915"/>
    <s v="Arthur Prichep"/>
    <x v="0"/>
    <s v="United States"/>
    <x v="0"/>
    <x v="0"/>
    <n v="42420"/>
    <x v="0"/>
    <s v="OFF-AR-10001770"/>
    <x v="1"/>
    <x v="6"/>
    <s v="Economy #2 Pencils"/>
    <n v="7.98"/>
    <n v="3"/>
    <n v="0"/>
    <n v="2.0747999999999998"/>
    <n v="0.25999999999999995"/>
  </r>
  <r>
    <n v="4433"/>
    <s v="CA-2013-168893"/>
    <x v="0"/>
    <x v="54"/>
    <d v="2013-11-09T00:00:00"/>
    <s v="Second Class"/>
    <s v="AP-10915"/>
    <s v="Arthur Prichep"/>
    <x v="0"/>
    <s v="United States"/>
    <x v="0"/>
    <x v="0"/>
    <n v="42420"/>
    <x v="0"/>
    <s v="FUR-FU-10002885"/>
    <x v="0"/>
    <x v="5"/>
    <s v="Magna Visual Magnetic Picture Hangers"/>
    <n v="24.1"/>
    <n v="5"/>
    <n v="0"/>
    <n v="9.1580000000000013"/>
    <n v="0.38"/>
  </r>
  <r>
    <n v="4434"/>
    <s v="CA-2013-168893"/>
    <x v="0"/>
    <x v="54"/>
    <d v="2013-11-09T00:00:00"/>
    <s v="Second Class"/>
    <s v="AP-10915"/>
    <s v="Arthur Prichep"/>
    <x v="0"/>
    <s v="United States"/>
    <x v="0"/>
    <x v="0"/>
    <n v="42420"/>
    <x v="0"/>
    <s v="OFF-AR-10003772"/>
    <x v="1"/>
    <x v="6"/>
    <s v="Boston 16750 Black Compact Battery Pencil Sharpener"/>
    <n v="8.75"/>
    <n v="1"/>
    <n v="0"/>
    <n v="2.6249999999999991"/>
    <n v="0.29999999999999988"/>
  </r>
  <r>
    <n v="4435"/>
    <s v="CA-2013-168893"/>
    <x v="0"/>
    <x v="54"/>
    <d v="2013-11-09T00:00:00"/>
    <s v="Second Class"/>
    <s v="AP-10915"/>
    <s v="Arthur Prichep"/>
    <x v="0"/>
    <s v="United States"/>
    <x v="0"/>
    <x v="0"/>
    <n v="42420"/>
    <x v="0"/>
    <s v="FUR-TA-10003392"/>
    <x v="0"/>
    <x v="3"/>
    <s v="Global Adaptabilities Conference Tables"/>
    <n v="842.94"/>
    <n v="3"/>
    <n v="0"/>
    <n v="160.15860000000001"/>
    <n v="0.19"/>
  </r>
  <r>
    <n v="4436"/>
    <s v="CA-2013-163398"/>
    <x v="0"/>
    <x v="973"/>
    <d v="2013-05-09T00:00:00"/>
    <s v="Standard Class"/>
    <s v="CB-12415"/>
    <s v="Christy Brittain"/>
    <x v="0"/>
    <s v="United States"/>
    <x v="22"/>
    <x v="10"/>
    <n v="60653"/>
    <x v="2"/>
    <s v="OFF-BI-10000014"/>
    <x v="1"/>
    <x v="8"/>
    <s v="Heavy-Duty E-Z-D Binders"/>
    <n v="2.1819999999999995"/>
    <n v="1"/>
    <n v="0.8"/>
    <n v="-3.6002999999999998"/>
    <n v="-1.6500000000000004"/>
  </r>
  <r>
    <n v="4437"/>
    <s v="CA-2013-163398"/>
    <x v="0"/>
    <x v="973"/>
    <d v="2013-05-09T00:00:00"/>
    <s v="Standard Class"/>
    <s v="CB-12415"/>
    <s v="Christy Brittain"/>
    <x v="0"/>
    <s v="United States"/>
    <x v="22"/>
    <x v="10"/>
    <n v="60653"/>
    <x v="2"/>
    <s v="OFF-AR-10003217"/>
    <x v="1"/>
    <x v="6"/>
    <s v="Newell 316"/>
    <n v="27.384"/>
    <n v="7"/>
    <n v="0.2"/>
    <n v="2.7384000000000022"/>
    <n v="0.10000000000000007"/>
  </r>
  <r>
    <n v="4438"/>
    <s v="CA-2013-163398"/>
    <x v="0"/>
    <x v="973"/>
    <d v="2013-05-09T00:00:00"/>
    <s v="Standard Class"/>
    <s v="CB-12415"/>
    <s v="Christy Brittain"/>
    <x v="0"/>
    <s v="United States"/>
    <x v="22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n v="-2.7000000000000006"/>
  </r>
  <r>
    <n v="4439"/>
    <s v="CA-2013-162726"/>
    <x v="0"/>
    <x v="797"/>
    <d v="2014-01-03T00:00:00"/>
    <s v="Standard Class"/>
    <s v="MT-17815"/>
    <s v="Meg Tillman"/>
    <x v="0"/>
    <s v="United States"/>
    <x v="396"/>
    <x v="5"/>
    <n v="77642"/>
    <x v="2"/>
    <s v="OFF-PA-10001972"/>
    <x v="1"/>
    <x v="10"/>
    <s v="Xerox 214"/>
    <n v="10.368000000000002"/>
    <n v="2"/>
    <n v="0.2"/>
    <n v="3.6288"/>
    <n v="0.34999999999999992"/>
  </r>
  <r>
    <n v="4440"/>
    <s v="CA-2013-162726"/>
    <x v="0"/>
    <x v="797"/>
    <d v="2014-01-03T00:00:00"/>
    <s v="Standard Class"/>
    <s v="MT-17815"/>
    <s v="Meg Tillman"/>
    <x v="0"/>
    <s v="United States"/>
    <x v="396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n v="0.31249999999999994"/>
  </r>
  <r>
    <n v="4441"/>
    <s v="US-2013-111290"/>
    <x v="0"/>
    <x v="405"/>
    <d v="2013-07-27T00:00:00"/>
    <s v="Standard Class"/>
    <s v="DK-13375"/>
    <s v="Dennis Kane"/>
    <x v="0"/>
    <s v="United States"/>
    <x v="17"/>
    <x v="12"/>
    <n v="48185"/>
    <x v="2"/>
    <s v="TEC-AC-10004975"/>
    <x v="2"/>
    <x v="11"/>
    <s v="Plantronics Audio 995 Wireless Stereo Headset"/>
    <n v="109.95"/>
    <n v="1"/>
    <n v="0"/>
    <n v="36.283500000000004"/>
    <n v="0.33"/>
  </r>
  <r>
    <n v="4442"/>
    <s v="US-2013-111290"/>
    <x v="0"/>
    <x v="405"/>
    <d v="2013-07-27T00:00:00"/>
    <s v="Standard Class"/>
    <s v="DK-13375"/>
    <s v="Dennis Kane"/>
    <x v="0"/>
    <s v="United States"/>
    <x v="17"/>
    <x v="12"/>
    <n v="48185"/>
    <x v="2"/>
    <s v="OFF-ST-10001932"/>
    <x v="1"/>
    <x v="4"/>
    <s v="Fellowes Staxonsteel Drawer Files"/>
    <n v="965.84999999999991"/>
    <n v="5"/>
    <n v="0"/>
    <n v="135.21900000000002"/>
    <n v="0.14000000000000004"/>
  </r>
  <r>
    <n v="4443"/>
    <s v="US-2013-111290"/>
    <x v="0"/>
    <x v="405"/>
    <d v="2013-07-27T00:00:00"/>
    <s v="Standard Class"/>
    <s v="DK-13375"/>
    <s v="Dennis Kane"/>
    <x v="0"/>
    <s v="United States"/>
    <x v="17"/>
    <x v="12"/>
    <n v="48185"/>
    <x v="2"/>
    <s v="OFF-AR-10001761"/>
    <x v="1"/>
    <x v="6"/>
    <s v="Avery Hi-Liter Smear-Safe Highlighters"/>
    <n v="29.2"/>
    <n v="5"/>
    <n v="0"/>
    <n v="10.511999999999999"/>
    <n v="0.36"/>
  </r>
  <r>
    <n v="4444"/>
    <s v="US-2013-111290"/>
    <x v="0"/>
    <x v="405"/>
    <d v="2013-07-27T00:00:00"/>
    <s v="Standard Class"/>
    <s v="DK-13375"/>
    <s v="Dennis Kane"/>
    <x v="0"/>
    <s v="United States"/>
    <x v="17"/>
    <x v="12"/>
    <n v="48185"/>
    <x v="2"/>
    <s v="OFF-PA-10002262"/>
    <x v="1"/>
    <x v="10"/>
    <s v="Xerox 192"/>
    <n v="32.400000000000006"/>
    <n v="5"/>
    <n v="0"/>
    <n v="15.552000000000001"/>
    <n v="0.48"/>
  </r>
  <r>
    <n v="4445"/>
    <s v="US-2011-147704"/>
    <x v="2"/>
    <x v="912"/>
    <d v="2011-11-21T00:00:00"/>
    <s v="Standard Class"/>
    <s v="SR-20740"/>
    <s v="Steven Roelle"/>
    <x v="2"/>
    <s v="United States"/>
    <x v="41"/>
    <x v="14"/>
    <n v="47401"/>
    <x v="2"/>
    <s v="OFF-EN-10004483"/>
    <x v="1"/>
    <x v="12"/>
    <s v="#10 White Business Envelopes,4 1/8 x 9 1/2"/>
    <n v="78.349999999999994"/>
    <n v="5"/>
    <n v="0"/>
    <n v="36.824499999999993"/>
    <n v="0.47"/>
  </r>
  <r>
    <n v="4446"/>
    <s v="US-2011-147704"/>
    <x v="2"/>
    <x v="912"/>
    <d v="2011-11-21T00:00:00"/>
    <s v="Standard Class"/>
    <s v="SR-20740"/>
    <s v="Steven Roelle"/>
    <x v="2"/>
    <s v="United States"/>
    <x v="41"/>
    <x v="14"/>
    <n v="47401"/>
    <x v="2"/>
    <s v="OFF-PA-10003270"/>
    <x v="1"/>
    <x v="10"/>
    <s v="Xerox 1954"/>
    <n v="31.68"/>
    <n v="6"/>
    <n v="0"/>
    <n v="14.256"/>
    <n v="0.45"/>
  </r>
  <r>
    <n v="4447"/>
    <s v="US-2011-147704"/>
    <x v="2"/>
    <x v="912"/>
    <d v="2011-11-21T00:00:00"/>
    <s v="Standard Class"/>
    <s v="SR-20740"/>
    <s v="Steven Roelle"/>
    <x v="2"/>
    <s v="United States"/>
    <x v="41"/>
    <x v="14"/>
    <n v="47401"/>
    <x v="2"/>
    <s v="OFF-BI-10001634"/>
    <x v="1"/>
    <x v="8"/>
    <s v="Wilson Jones Active Use Binders"/>
    <n v="29.12"/>
    <n v="4"/>
    <n v="0"/>
    <n v="14.268800000000001"/>
    <n v="0.49"/>
  </r>
  <r>
    <n v="4448"/>
    <s v="US-2011-147704"/>
    <x v="2"/>
    <x v="912"/>
    <d v="2011-11-21T00:00:00"/>
    <s v="Standard Class"/>
    <s v="SR-20740"/>
    <s v="Steven Roelle"/>
    <x v="2"/>
    <s v="United States"/>
    <x v="41"/>
    <x v="14"/>
    <n v="47401"/>
    <x v="2"/>
    <s v="OFF-ST-10000675"/>
    <x v="1"/>
    <x v="4"/>
    <s v="File Shuttle II and Handi-File, Black"/>
    <n v="169.45"/>
    <n v="5"/>
    <n v="0"/>
    <n v="42.362499999999997"/>
    <n v="0.25"/>
  </r>
  <r>
    <n v="4449"/>
    <s v="CA-2012-121965"/>
    <x v="1"/>
    <x v="974"/>
    <d v="2012-06-23T00:00:00"/>
    <s v="Standard Class"/>
    <s v="LH-17155"/>
    <s v="Logan Haushalter"/>
    <x v="0"/>
    <s v="United States"/>
    <x v="1"/>
    <x v="1"/>
    <n v="90032"/>
    <x v="1"/>
    <s v="FUR-FU-10000732"/>
    <x v="0"/>
    <x v="5"/>
    <s v="Eldon 200 Class Desk Accessories"/>
    <n v="12.56"/>
    <n v="2"/>
    <n v="0"/>
    <n v="4.0191999999999997"/>
    <n v="0.31999999999999995"/>
  </r>
  <r>
    <n v="4450"/>
    <s v="CA-2012-121965"/>
    <x v="1"/>
    <x v="974"/>
    <d v="2012-06-23T00:00:00"/>
    <s v="Standard Class"/>
    <s v="LH-17155"/>
    <s v="Logan Haushalter"/>
    <x v="0"/>
    <s v="United States"/>
    <x v="1"/>
    <x v="1"/>
    <n v="90032"/>
    <x v="1"/>
    <s v="OFF-PA-10004355"/>
    <x v="1"/>
    <x v="10"/>
    <s v="Xerox 231"/>
    <n v="6.48"/>
    <n v="1"/>
    <n v="0"/>
    <n v="3.1104000000000003"/>
    <n v="0.48000000000000004"/>
  </r>
  <r>
    <n v="4451"/>
    <s v="CA-2012-121965"/>
    <x v="1"/>
    <x v="974"/>
    <d v="2012-06-23T00:00:00"/>
    <s v="Standard Class"/>
    <s v="LH-17155"/>
    <s v="Logan Haushalter"/>
    <x v="0"/>
    <s v="United States"/>
    <x v="1"/>
    <x v="1"/>
    <n v="90032"/>
    <x v="1"/>
    <s v="OFF-EN-10000056"/>
    <x v="1"/>
    <x v="12"/>
    <s v="Cameo Buff Policy Envelopes"/>
    <n v="186.69"/>
    <n v="3"/>
    <n v="0"/>
    <n v="87.744299999999981"/>
    <n v="0.46999999999999992"/>
  </r>
  <r>
    <n v="4452"/>
    <s v="CA-2013-147137"/>
    <x v="0"/>
    <x v="975"/>
    <d v="2013-07-07T00:00:00"/>
    <s v="First Class"/>
    <s v="AA-10645"/>
    <s v="Anna Andreadi"/>
    <x v="0"/>
    <s v="United States"/>
    <x v="8"/>
    <x v="1"/>
    <n v="94109"/>
    <x v="1"/>
    <s v="FUR-FU-10000221"/>
    <x v="0"/>
    <x v="5"/>
    <s v="Master Caster Door Stop, Brown"/>
    <n v="25.4"/>
    <n v="5"/>
    <n v="0"/>
    <n v="8.6359999999999992"/>
    <n v="0.33999999999999997"/>
  </r>
  <r>
    <n v="4453"/>
    <s v="CA-2013-147137"/>
    <x v="0"/>
    <x v="975"/>
    <d v="2013-07-07T00:00:00"/>
    <s v="First Class"/>
    <s v="AA-10645"/>
    <s v="Anna Andreadi"/>
    <x v="0"/>
    <s v="United States"/>
    <x v="8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n v="0.47000000000000003"/>
  </r>
  <r>
    <n v="4454"/>
    <s v="CA-2013-147137"/>
    <x v="0"/>
    <x v="975"/>
    <d v="2013-07-07T00:00:00"/>
    <s v="First Class"/>
    <s v="AA-10645"/>
    <s v="Anna Andreadi"/>
    <x v="0"/>
    <s v="United States"/>
    <x v="8"/>
    <x v="1"/>
    <n v="94109"/>
    <x v="1"/>
    <s v="FUR-BO-10001811"/>
    <x v="0"/>
    <x v="0"/>
    <s v="Atlantic Metals Mobile 5-Shelf Bookcases, Custom Colors"/>
    <n v="1279.165"/>
    <n v="5"/>
    <n v="0.15"/>
    <n v="225.73499999999993"/>
    <n v="0.17647058823529407"/>
  </r>
  <r>
    <n v="4455"/>
    <s v="CA-2013-147137"/>
    <x v="0"/>
    <x v="975"/>
    <d v="2013-07-07T00:00:00"/>
    <s v="First Class"/>
    <s v="AA-10645"/>
    <s v="Anna Andreadi"/>
    <x v="0"/>
    <s v="United States"/>
    <x v="8"/>
    <x v="1"/>
    <n v="94109"/>
    <x v="1"/>
    <s v="OFF-ST-10002486"/>
    <x v="1"/>
    <x v="4"/>
    <s v="Eldon Shelf Savers Cubes and Bins"/>
    <n v="27.92"/>
    <n v="4"/>
    <n v="0"/>
    <n v="0.5583999999999989"/>
    <n v="1.9999999999999959E-2"/>
  </r>
  <r>
    <n v="4456"/>
    <s v="US-2012-146745"/>
    <x v="1"/>
    <x v="37"/>
    <d v="2012-09-08T00:00:00"/>
    <s v="Standard Class"/>
    <s v="AS-10630"/>
    <s v="Ann Steele"/>
    <x v="2"/>
    <s v="United States"/>
    <x v="8"/>
    <x v="1"/>
    <n v="94110"/>
    <x v="1"/>
    <s v="FUR-CH-10002372"/>
    <x v="0"/>
    <x v="1"/>
    <s v="Office Star - Ergonomically Designed Knee Chair"/>
    <n v="129.56800000000001"/>
    <n v="2"/>
    <n v="0.2"/>
    <n v="-12.956799999999994"/>
    <n v="-9.999999999999995E-2"/>
  </r>
  <r>
    <n v="4457"/>
    <s v="US-2012-146745"/>
    <x v="1"/>
    <x v="37"/>
    <d v="2012-09-08T00:00:00"/>
    <s v="Standard Class"/>
    <s v="AS-10630"/>
    <s v="Ann Steele"/>
    <x v="2"/>
    <s v="United States"/>
    <x v="8"/>
    <x v="1"/>
    <n v="94110"/>
    <x v="1"/>
    <s v="OFF-BI-10003274"/>
    <x v="1"/>
    <x v="8"/>
    <s v="Avery Durable Slant Ring Binders, No Labels"/>
    <n v="6.3680000000000003"/>
    <n v="2"/>
    <n v="0.2"/>
    <n v="2.1492"/>
    <n v="0.33749999999999997"/>
  </r>
  <r>
    <n v="4458"/>
    <s v="CA-2014-115175"/>
    <x v="3"/>
    <x v="783"/>
    <d v="2014-08-13T00:00:00"/>
    <s v="Standard Class"/>
    <s v="MC-17575"/>
    <s v="Matt Collins"/>
    <x v="0"/>
    <s v="United States"/>
    <x v="49"/>
    <x v="1"/>
    <n v="95123"/>
    <x v="1"/>
    <s v="OFF-PA-10001878"/>
    <x v="1"/>
    <x v="10"/>
    <s v="Xerox 1891"/>
    <n v="244.54999999999998"/>
    <n v="5"/>
    <n v="0"/>
    <n v="114.93849999999998"/>
    <n v="0.46999999999999992"/>
  </r>
  <r>
    <n v="4459"/>
    <s v="CA-2014-105851"/>
    <x v="3"/>
    <x v="677"/>
    <d v="2014-03-21T00:00:00"/>
    <s v="Standard Class"/>
    <s v="SE-20110"/>
    <s v="Sanjit Engle"/>
    <x v="0"/>
    <s v="United States"/>
    <x v="60"/>
    <x v="22"/>
    <n v="80219"/>
    <x v="1"/>
    <s v="OFF-SU-10002881"/>
    <x v="1"/>
    <x v="14"/>
    <s v="Martin Yale Chadless Opener Electric Letter Opener"/>
    <n v="1332.4960000000001"/>
    <n v="2"/>
    <n v="0.2"/>
    <n v="-299.8116"/>
    <n v="-0.22499999999999998"/>
  </r>
  <r>
    <n v="4460"/>
    <s v="US-2014-125717"/>
    <x v="3"/>
    <x v="394"/>
    <d v="2014-10-02T00:00:00"/>
    <s v="First Class"/>
    <s v="DS-13030"/>
    <s v="Darrin Sayre"/>
    <x v="2"/>
    <s v="United States"/>
    <x v="34"/>
    <x v="22"/>
    <n v="80013"/>
    <x v="1"/>
    <s v="FUR-FU-10001979"/>
    <x v="0"/>
    <x v="5"/>
    <s v="Dana Halogen Swing-Arm Architect Lamp"/>
    <n v="32.776000000000003"/>
    <n v="1"/>
    <n v="0.2"/>
    <n v="3.2776000000000014"/>
    <n v="0.10000000000000003"/>
  </r>
  <r>
    <n v="4461"/>
    <s v="US-2014-125717"/>
    <x v="3"/>
    <x v="394"/>
    <d v="2014-10-02T00:00:00"/>
    <s v="First Class"/>
    <s v="DS-13030"/>
    <s v="Darrin Sayre"/>
    <x v="2"/>
    <s v="United States"/>
    <x v="34"/>
    <x v="22"/>
    <n v="80013"/>
    <x v="1"/>
    <s v="OFF-ST-10001522"/>
    <x v="1"/>
    <x v="4"/>
    <s v="Gould Plastics 18-Pocket Panel Bin, 34w x 5-1/4d x 20-1/2h"/>
    <n v="147.184"/>
    <n v="2"/>
    <n v="0.2"/>
    <n v="-29.436800000000012"/>
    <n v="-0.20000000000000009"/>
  </r>
  <r>
    <n v="4462"/>
    <s v="US-2014-125717"/>
    <x v="3"/>
    <x v="394"/>
    <d v="2014-10-02T00:00:00"/>
    <s v="First Class"/>
    <s v="DS-13030"/>
    <s v="Darrin Sayre"/>
    <x v="2"/>
    <s v="United States"/>
    <x v="34"/>
    <x v="22"/>
    <n v="80013"/>
    <x v="1"/>
    <s v="TEC-AC-10003657"/>
    <x v="2"/>
    <x v="11"/>
    <s v="Lenovo 17-Key USB Numeric Keypad"/>
    <n v="54.384000000000007"/>
    <n v="2"/>
    <n v="0.2"/>
    <n v="1.359599999999995"/>
    <n v="2.4999999999999904E-2"/>
  </r>
  <r>
    <n v="4463"/>
    <s v="US-2014-125717"/>
    <x v="3"/>
    <x v="394"/>
    <d v="2014-10-02T00:00:00"/>
    <s v="First Class"/>
    <s v="DS-13030"/>
    <s v="Darrin Sayre"/>
    <x v="2"/>
    <s v="United States"/>
    <x v="34"/>
    <x v="22"/>
    <n v="80013"/>
    <x v="1"/>
    <s v="OFF-BI-10001718"/>
    <x v="1"/>
    <x v="8"/>
    <s v="GBC DocuBind P50 Personal Binding Machine"/>
    <n v="76.77600000000001"/>
    <n v="4"/>
    <n v="0.7"/>
    <n v="-58.861599999999981"/>
    <n v="-0.76666666666666627"/>
  </r>
  <r>
    <n v="4464"/>
    <s v="US-2014-125717"/>
    <x v="3"/>
    <x v="394"/>
    <d v="2014-10-02T00:00:00"/>
    <s v="First Class"/>
    <s v="DS-13030"/>
    <s v="Darrin Sayre"/>
    <x v="2"/>
    <s v="United States"/>
    <x v="34"/>
    <x v="22"/>
    <n v="80013"/>
    <x v="1"/>
    <s v="OFF-PA-10003022"/>
    <x v="1"/>
    <x v="10"/>
    <s v="Xerox 1992"/>
    <n v="14.352000000000002"/>
    <n v="3"/>
    <n v="0.2"/>
    <n v="5.2026000000000003"/>
    <n v="0.36249999999999999"/>
  </r>
  <r>
    <n v="4465"/>
    <s v="US-2014-125717"/>
    <x v="3"/>
    <x v="394"/>
    <d v="2014-10-02T00:00:00"/>
    <s v="First Class"/>
    <s v="DS-13030"/>
    <s v="Darrin Sayre"/>
    <x v="2"/>
    <s v="United States"/>
    <x v="34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n v="0.12499999999999993"/>
  </r>
  <r>
    <n v="4466"/>
    <s v="CA-2012-163895"/>
    <x v="1"/>
    <x v="976"/>
    <d v="2012-08-11T00:00:00"/>
    <s v="Standard Class"/>
    <s v="NS-18640"/>
    <s v="Noel Staavos"/>
    <x v="1"/>
    <s v="United States"/>
    <x v="394"/>
    <x v="45"/>
    <n v="83704"/>
    <x v="1"/>
    <s v="OFF-BI-10004970"/>
    <x v="1"/>
    <x v="8"/>
    <s v="ACCOHIDE 3-Ring Binder, Blue, 1&quot;"/>
    <n v="3.3040000000000003"/>
    <n v="1"/>
    <n v="0.2"/>
    <n v="1.1151"/>
    <n v="0.33749999999999997"/>
  </r>
  <r>
    <n v="4467"/>
    <s v="CA-2014-168641"/>
    <x v="3"/>
    <x v="221"/>
    <d v="2014-12-02T00:00:00"/>
    <s v="Standard Class"/>
    <s v="KA-16525"/>
    <s v="Kelly Andreada"/>
    <x v="0"/>
    <s v="United States"/>
    <x v="20"/>
    <x v="15"/>
    <n v="10035"/>
    <x v="3"/>
    <s v="OFF-AR-10003759"/>
    <x v="1"/>
    <x v="6"/>
    <s v="Crayola Anti Dust Chalk, 12/Pack"/>
    <n v="16.38"/>
    <n v="9"/>
    <n v="0"/>
    <n v="7.3709999999999996"/>
    <n v="0.45"/>
  </r>
  <r>
    <n v="4468"/>
    <s v="CA-2014-168641"/>
    <x v="3"/>
    <x v="221"/>
    <d v="2014-12-02T00:00:00"/>
    <s v="Standard Class"/>
    <s v="KA-16525"/>
    <s v="Kelly Andreada"/>
    <x v="0"/>
    <s v="United States"/>
    <x v="20"/>
    <x v="15"/>
    <n v="10035"/>
    <x v="3"/>
    <s v="OFF-EN-10003001"/>
    <x v="1"/>
    <x v="12"/>
    <s v="Ames Color-File Green Diamond Border X-ray Mailers"/>
    <n v="167.96"/>
    <n v="2"/>
    <n v="0"/>
    <n v="78.941199999999995"/>
    <n v="0.47"/>
  </r>
  <r>
    <n v="4469"/>
    <s v="CA-2014-168641"/>
    <x v="3"/>
    <x v="221"/>
    <d v="2014-12-02T00:00:00"/>
    <s v="Standard Class"/>
    <s v="KA-16525"/>
    <s v="Kelly Andreada"/>
    <x v="0"/>
    <s v="United States"/>
    <x v="20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n v="-4.9999999999999968E-2"/>
  </r>
  <r>
    <n v="4470"/>
    <s v="CA-2014-168641"/>
    <x v="3"/>
    <x v="221"/>
    <d v="2014-12-02T00:00:00"/>
    <s v="Standard Class"/>
    <s v="KA-16525"/>
    <s v="Kelly Andreada"/>
    <x v="0"/>
    <s v="United States"/>
    <x v="20"/>
    <x v="15"/>
    <n v="10035"/>
    <x v="3"/>
    <s v="OFF-PA-10001972"/>
    <x v="1"/>
    <x v="10"/>
    <s v="Xerox 214"/>
    <n v="12.96"/>
    <n v="2"/>
    <n v="0"/>
    <n v="6.2208000000000006"/>
    <n v="0.48000000000000004"/>
  </r>
  <r>
    <n v="4471"/>
    <s v="CA-2014-156895"/>
    <x v="3"/>
    <x v="540"/>
    <d v="2014-05-13T00:00:00"/>
    <s v="Standard Class"/>
    <s v="DJ-13510"/>
    <s v="Don Jones"/>
    <x v="1"/>
    <s v="United States"/>
    <x v="10"/>
    <x v="9"/>
    <n v="19140"/>
    <x v="3"/>
    <s v="FUR-CH-10003535"/>
    <x v="0"/>
    <x v="1"/>
    <s v="Global Armless Task Chair, Royal Blue"/>
    <n v="128.05799999999999"/>
    <n v="3"/>
    <n v="0.3"/>
    <n v="-23.782199999999996"/>
    <n v="-0.18571428571428569"/>
  </r>
  <r>
    <n v="4472"/>
    <s v="CA-2014-121300"/>
    <x v="3"/>
    <x v="365"/>
    <d v="2014-09-30T00:00:00"/>
    <s v="Same Day"/>
    <s v="MG-17680"/>
    <s v="Maureen Gastineau"/>
    <x v="2"/>
    <s v="United States"/>
    <x v="407"/>
    <x v="24"/>
    <n v="44060"/>
    <x v="3"/>
    <s v="FUR-CH-10003774"/>
    <x v="0"/>
    <x v="1"/>
    <s v="Global Wood Trimmed Manager's Task Chair, Khaki"/>
    <n v="63.686"/>
    <n v="1"/>
    <n v="0.3"/>
    <n v="-15.466600000000003"/>
    <n v="-0.24285714285714291"/>
  </r>
  <r>
    <n v="4473"/>
    <s v="CA-2014-121300"/>
    <x v="3"/>
    <x v="365"/>
    <d v="2014-09-30T00:00:00"/>
    <s v="Same Day"/>
    <s v="MG-17680"/>
    <s v="Maureen Gastineau"/>
    <x v="2"/>
    <s v="United States"/>
    <x v="407"/>
    <x v="24"/>
    <n v="44060"/>
    <x v="3"/>
    <s v="TEC-AC-10004571"/>
    <x v="2"/>
    <x v="11"/>
    <s v="Logitech G700s Rechargeable Gaming Mouse"/>
    <n v="239.976"/>
    <n v="3"/>
    <n v="0.2"/>
    <n v="65.993400000000008"/>
    <n v="0.27500000000000002"/>
  </r>
  <r>
    <n v="4474"/>
    <s v="CA-2014-121300"/>
    <x v="3"/>
    <x v="365"/>
    <d v="2014-09-30T00:00:00"/>
    <s v="Same Day"/>
    <s v="MG-17680"/>
    <s v="Maureen Gastineau"/>
    <x v="2"/>
    <s v="United States"/>
    <x v="407"/>
    <x v="24"/>
    <n v="44060"/>
    <x v="3"/>
    <s v="FUR-TA-10004442"/>
    <x v="0"/>
    <x v="3"/>
    <s v="Riverside Furniture Stanwyck Manor Table Series"/>
    <n v="344.22"/>
    <n v="2"/>
    <n v="0.4"/>
    <n v="-189.32100000000003"/>
    <n v="-0.55000000000000004"/>
  </r>
  <r>
    <n v="4475"/>
    <s v="CA-2014-121300"/>
    <x v="3"/>
    <x v="365"/>
    <d v="2014-09-30T00:00:00"/>
    <s v="Same Day"/>
    <s v="MG-17680"/>
    <s v="Maureen Gastineau"/>
    <x v="2"/>
    <s v="United States"/>
    <x v="407"/>
    <x v="24"/>
    <n v="44060"/>
    <x v="3"/>
    <s v="OFF-PA-10002787"/>
    <x v="1"/>
    <x v="10"/>
    <s v="Xerox 227"/>
    <n v="15.552000000000003"/>
    <n v="3"/>
    <n v="0.2"/>
    <n v="5.4432"/>
    <n v="0.34999999999999992"/>
  </r>
  <r>
    <n v="4476"/>
    <s v="CA-2014-121300"/>
    <x v="3"/>
    <x v="365"/>
    <d v="2014-09-30T00:00:00"/>
    <s v="Same Day"/>
    <s v="MG-17680"/>
    <s v="Maureen Gastineau"/>
    <x v="2"/>
    <s v="United States"/>
    <x v="407"/>
    <x v="24"/>
    <n v="44060"/>
    <x v="3"/>
    <s v="FUR-FU-10004586"/>
    <x v="0"/>
    <x v="5"/>
    <s v="G.E. Longer-Life Indoor Recessed Floodlight Bulbs"/>
    <n v="21.248000000000001"/>
    <n v="4"/>
    <n v="0.2"/>
    <n v="7.436799999999999"/>
    <n v="0.34999999999999992"/>
  </r>
  <r>
    <n v="4477"/>
    <s v="CA-2014-121300"/>
    <x v="3"/>
    <x v="365"/>
    <d v="2014-09-30T00:00:00"/>
    <s v="Same Day"/>
    <s v="MG-17680"/>
    <s v="Maureen Gastineau"/>
    <x v="2"/>
    <s v="United States"/>
    <x v="407"/>
    <x v="24"/>
    <n v="44060"/>
    <x v="3"/>
    <s v="OFF-PA-10002606"/>
    <x v="1"/>
    <x v="10"/>
    <s v="Xerox 1928"/>
    <n v="8.4480000000000004"/>
    <n v="2"/>
    <n v="0.2"/>
    <n v="2.6399999999999997"/>
    <n v="0.31249999999999994"/>
  </r>
  <r>
    <n v="4478"/>
    <s v="CA-2014-130211"/>
    <x v="3"/>
    <x v="760"/>
    <d v="2014-10-23T00:00:00"/>
    <s v="Same Day"/>
    <s v="BD-11620"/>
    <s v="Brian DeCherney"/>
    <x v="0"/>
    <s v="United States"/>
    <x v="408"/>
    <x v="26"/>
    <n v="73505"/>
    <x v="2"/>
    <s v="OFF-ST-10000129"/>
    <x v="1"/>
    <x v="4"/>
    <s v="Fellowes Recycled Storage Drawers"/>
    <n v="333.09000000000003"/>
    <n v="3"/>
    <n v="0"/>
    <n v="23.316299999999984"/>
    <n v="6.9999999999999951E-2"/>
  </r>
  <r>
    <n v="4479"/>
    <s v="CA-2014-130211"/>
    <x v="3"/>
    <x v="760"/>
    <d v="2014-10-23T00:00:00"/>
    <s v="Same Day"/>
    <s v="BD-11620"/>
    <s v="Brian DeCherney"/>
    <x v="0"/>
    <s v="United States"/>
    <x v="408"/>
    <x v="26"/>
    <n v="73505"/>
    <x v="2"/>
    <s v="FUR-TA-10003748"/>
    <x v="0"/>
    <x v="3"/>
    <s v="Bevis 36 x 72 Conference Tables"/>
    <n v="248.98"/>
    <n v="2"/>
    <n v="0"/>
    <n v="54.775599999999997"/>
    <n v="0.22"/>
  </r>
  <r>
    <n v="4480"/>
    <s v="CA-2011-147235"/>
    <x v="2"/>
    <x v="977"/>
    <d v="2011-03-28T00:00:00"/>
    <s v="Standard Class"/>
    <s v="CD-11920"/>
    <s v="Carlos Daly"/>
    <x v="0"/>
    <s v="United States"/>
    <x v="20"/>
    <x v="15"/>
    <n v="10024"/>
    <x v="3"/>
    <s v="OFF-PA-10004948"/>
    <x v="1"/>
    <x v="10"/>
    <s v="Xerox 190"/>
    <n v="24.900000000000002"/>
    <n v="5"/>
    <n v="0"/>
    <n v="11.703000000000001"/>
    <n v="0.47000000000000003"/>
  </r>
  <r>
    <n v="4481"/>
    <s v="CA-2013-109365"/>
    <x v="0"/>
    <x v="54"/>
    <d v="2013-11-09T00:00:00"/>
    <s v="Standard Class"/>
    <s v="XP-21865"/>
    <s v="Xylona Preis"/>
    <x v="0"/>
    <s v="United States"/>
    <x v="1"/>
    <x v="1"/>
    <n v="90049"/>
    <x v="1"/>
    <s v="OFF-FA-10001561"/>
    <x v="1"/>
    <x v="13"/>
    <s v="Stockwell Push Pins"/>
    <n v="15.260000000000002"/>
    <n v="7"/>
    <n v="0"/>
    <n v="5.0358000000000001"/>
    <n v="0.32999999999999996"/>
  </r>
  <r>
    <n v="4482"/>
    <s v="CA-2013-109365"/>
    <x v="0"/>
    <x v="54"/>
    <d v="2013-11-09T00:00:00"/>
    <s v="Standard Class"/>
    <s v="XP-21865"/>
    <s v="Xylona Preis"/>
    <x v="0"/>
    <s v="United States"/>
    <x v="1"/>
    <x v="1"/>
    <n v="90049"/>
    <x v="1"/>
    <s v="OFF-AP-10002998"/>
    <x v="1"/>
    <x v="9"/>
    <s v="Holmes 99% HEPA Air Purifier"/>
    <n v="43.32"/>
    <n v="2"/>
    <n v="0"/>
    <n v="14.295599999999997"/>
    <n v="0.3299999999999999"/>
  </r>
  <r>
    <n v="4483"/>
    <s v="CA-2013-109365"/>
    <x v="0"/>
    <x v="54"/>
    <d v="2013-11-09T00:00:00"/>
    <s v="Standard Class"/>
    <s v="XP-21865"/>
    <s v="Xylona Preis"/>
    <x v="0"/>
    <s v="United States"/>
    <x v="1"/>
    <x v="1"/>
    <n v="90049"/>
    <x v="1"/>
    <s v="OFF-BI-10003981"/>
    <x v="1"/>
    <x v="8"/>
    <s v="Avery Durable Plastic 1&quot; Binders"/>
    <n v="43.584000000000003"/>
    <n v="12"/>
    <n v="0.2"/>
    <n v="15.799199999999999"/>
    <n v="0.36249999999999993"/>
  </r>
  <r>
    <n v="4484"/>
    <s v="CA-2013-109365"/>
    <x v="0"/>
    <x v="54"/>
    <d v="2013-11-09T00:00:00"/>
    <s v="Standard Class"/>
    <s v="XP-21865"/>
    <s v="Xylona Preis"/>
    <x v="0"/>
    <s v="United States"/>
    <x v="1"/>
    <x v="1"/>
    <n v="90049"/>
    <x v="1"/>
    <s v="OFF-PA-10001725"/>
    <x v="1"/>
    <x v="10"/>
    <s v="Xerox 1892"/>
    <n v="116.28"/>
    <n v="3"/>
    <n v="0"/>
    <n v="56.977199999999996"/>
    <n v="0.48999999999999994"/>
  </r>
  <r>
    <n v="4485"/>
    <s v="CA-2013-109365"/>
    <x v="0"/>
    <x v="54"/>
    <d v="2013-11-09T00:00:00"/>
    <s v="Standard Class"/>
    <s v="XP-21865"/>
    <s v="Xylona Preis"/>
    <x v="0"/>
    <s v="United States"/>
    <x v="1"/>
    <x v="1"/>
    <n v="90049"/>
    <x v="1"/>
    <s v="OFF-BI-10002071"/>
    <x v="1"/>
    <x v="8"/>
    <s v="Fellowes Black Plastic Comb Bindings"/>
    <n v="9.2959999999999994"/>
    <n v="2"/>
    <n v="0.2"/>
    <n v="3.0211999999999994"/>
    <n v="0.32499999999999996"/>
  </r>
  <r>
    <n v="4486"/>
    <s v="CA-2013-109365"/>
    <x v="0"/>
    <x v="54"/>
    <d v="2013-11-09T00:00:00"/>
    <s v="Standard Class"/>
    <s v="XP-21865"/>
    <s v="Xylona Preis"/>
    <x v="0"/>
    <s v="United States"/>
    <x v="1"/>
    <x v="1"/>
    <n v="90049"/>
    <x v="1"/>
    <s v="OFF-PA-10000477"/>
    <x v="1"/>
    <x v="10"/>
    <s v="Xerox 22"/>
    <n v="19.440000000000001"/>
    <n v="3"/>
    <n v="0"/>
    <n v="9.3312000000000008"/>
    <n v="0.48000000000000004"/>
  </r>
  <r>
    <n v="4487"/>
    <s v="CA-2013-109365"/>
    <x v="0"/>
    <x v="54"/>
    <d v="2013-11-09T00:00:00"/>
    <s v="Standard Class"/>
    <s v="XP-21865"/>
    <s v="Xylona Preis"/>
    <x v="0"/>
    <s v="United States"/>
    <x v="1"/>
    <x v="1"/>
    <n v="90049"/>
    <x v="1"/>
    <s v="OFF-PA-10004359"/>
    <x v="1"/>
    <x v="10"/>
    <s v="Multicolor Computer Printout Paper"/>
    <n v="314.54999999999995"/>
    <n v="3"/>
    <n v="0"/>
    <n v="150.98399999999998"/>
    <n v="0.48"/>
  </r>
  <r>
    <n v="4488"/>
    <s v="CA-2012-162621"/>
    <x v="1"/>
    <x v="577"/>
    <d v="2012-09-11T00:00:00"/>
    <s v="Standard Class"/>
    <s v="CA-12055"/>
    <s v="Cathy Armstrong"/>
    <x v="2"/>
    <s v="United States"/>
    <x v="12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n v="-1.5500000000000007"/>
  </r>
  <r>
    <n v="4489"/>
    <s v="CA-2012-162621"/>
    <x v="1"/>
    <x v="577"/>
    <d v="2012-09-11T00:00:00"/>
    <s v="Standard Class"/>
    <s v="CA-12055"/>
    <s v="Cathy Armstrong"/>
    <x v="2"/>
    <s v="United States"/>
    <x v="12"/>
    <x v="5"/>
    <n v="77036"/>
    <x v="2"/>
    <s v="OFF-SU-10003567"/>
    <x v="1"/>
    <x v="14"/>
    <s v="Stiletto Hand Letter Openers"/>
    <n v="69.12"/>
    <n v="9"/>
    <n v="0.2"/>
    <n v="-14.687999999999999"/>
    <n v="-0.21249999999999997"/>
  </r>
  <r>
    <n v="4490"/>
    <s v="CA-2012-162621"/>
    <x v="1"/>
    <x v="577"/>
    <d v="2012-09-11T00:00:00"/>
    <s v="Standard Class"/>
    <s v="CA-12055"/>
    <s v="Cathy Armstrong"/>
    <x v="2"/>
    <s v="United States"/>
    <x v="12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n v="-1.7500000000000009"/>
  </r>
  <r>
    <n v="4491"/>
    <s v="CA-2014-105921"/>
    <x v="3"/>
    <x v="718"/>
    <d v="2014-08-22T00:00:00"/>
    <s v="Standard Class"/>
    <s v="JM-15250"/>
    <s v="Janet Martin"/>
    <x v="0"/>
    <s v="United States"/>
    <x v="1"/>
    <x v="1"/>
    <n v="90032"/>
    <x v="1"/>
    <s v="FUR-TA-10001095"/>
    <x v="0"/>
    <x v="3"/>
    <s v="Chromcraft Round Conference Tables"/>
    <n v="418.29599999999994"/>
    <n v="3"/>
    <n v="0.2"/>
    <n v="5.2287000000000035"/>
    <n v="1.2500000000000009E-2"/>
  </r>
  <r>
    <n v="4492"/>
    <s v="CA-2011-150798"/>
    <x v="2"/>
    <x v="588"/>
    <d v="2011-12-03T00:00:00"/>
    <s v="Second Class"/>
    <s v="JK-15730"/>
    <s v="Joe Kamberova"/>
    <x v="0"/>
    <s v="United States"/>
    <x v="38"/>
    <x v="24"/>
    <n v="43229"/>
    <x v="3"/>
    <s v="TEC-CO-10001571"/>
    <x v="2"/>
    <x v="16"/>
    <s v="Sharp 1540cs Digital Laser Copier"/>
    <n v="659.98799999999994"/>
    <n v="2"/>
    <n v="0.4"/>
    <n v="109.99799999999999"/>
    <n v="0.16666666666666666"/>
  </r>
  <r>
    <n v="4493"/>
    <s v="CA-2011-150798"/>
    <x v="2"/>
    <x v="588"/>
    <d v="2011-12-03T00:00:00"/>
    <s v="Second Class"/>
    <s v="JK-15730"/>
    <s v="Joe Kamberova"/>
    <x v="0"/>
    <s v="United States"/>
    <x v="38"/>
    <x v="24"/>
    <n v="43229"/>
    <x v="3"/>
    <s v="FUR-FU-10000221"/>
    <x v="0"/>
    <x v="5"/>
    <s v="Master Caster Door Stop, Brown"/>
    <n v="8.1280000000000001"/>
    <n v="2"/>
    <n v="0.2"/>
    <n v="1.4223999999999997"/>
    <n v="0.17499999999999996"/>
  </r>
  <r>
    <n v="4494"/>
    <s v="CA-2011-150798"/>
    <x v="2"/>
    <x v="588"/>
    <d v="2011-12-03T00:00:00"/>
    <s v="Second Class"/>
    <s v="JK-15730"/>
    <s v="Joe Kamberova"/>
    <x v="0"/>
    <s v="United States"/>
    <x v="38"/>
    <x v="24"/>
    <n v="43229"/>
    <x v="3"/>
    <s v="OFF-PA-10001972"/>
    <x v="1"/>
    <x v="10"/>
    <s v="Xerox 214"/>
    <n v="36.288000000000011"/>
    <n v="7"/>
    <n v="0.2"/>
    <n v="12.700800000000001"/>
    <n v="0.34999999999999992"/>
  </r>
  <r>
    <n v="4495"/>
    <s v="CA-2011-150798"/>
    <x v="2"/>
    <x v="588"/>
    <d v="2011-12-03T00:00:00"/>
    <s v="Second Class"/>
    <s v="JK-15730"/>
    <s v="Joe Kamberova"/>
    <x v="0"/>
    <s v="United States"/>
    <x v="38"/>
    <x v="24"/>
    <n v="43229"/>
    <x v="3"/>
    <s v="FUR-CH-10000015"/>
    <x v="0"/>
    <x v="1"/>
    <s v="Hon Multipurpose Stacking Arm Chairs"/>
    <n v="909.7199999999998"/>
    <n v="6"/>
    <n v="0.3"/>
    <n v="-51.983999999999924"/>
    <n v="-5.7142857142857072E-2"/>
  </r>
  <r>
    <n v="4496"/>
    <s v="CA-2014-112753"/>
    <x v="3"/>
    <x v="978"/>
    <d v="2014-06-24T00:00:00"/>
    <s v="Standard Class"/>
    <s v="CC-12670"/>
    <s v="Craig Carreira"/>
    <x v="0"/>
    <s v="United States"/>
    <x v="1"/>
    <x v="1"/>
    <n v="90032"/>
    <x v="1"/>
    <s v="FUR-BO-10004015"/>
    <x v="0"/>
    <x v="0"/>
    <s v="Bush Andora Bookcase, Maple/Graphite Gray Finish"/>
    <n v="917.92349999999988"/>
    <n v="9"/>
    <n v="0.15"/>
    <n v="75.593699999999899"/>
    <n v="8.235294117647049E-2"/>
  </r>
  <r>
    <n v="4497"/>
    <s v="CA-2014-112753"/>
    <x v="3"/>
    <x v="978"/>
    <d v="2014-06-24T00:00:00"/>
    <s v="Standard Class"/>
    <s v="CC-12670"/>
    <s v="Craig Carreira"/>
    <x v="0"/>
    <s v="United States"/>
    <x v="1"/>
    <x v="1"/>
    <n v="90032"/>
    <x v="1"/>
    <s v="OFF-PA-10002036"/>
    <x v="1"/>
    <x v="10"/>
    <s v="Xerox 1930"/>
    <n v="38.880000000000003"/>
    <n v="6"/>
    <n v="0"/>
    <n v="19.051200000000001"/>
    <n v="0.49"/>
  </r>
  <r>
    <n v="4498"/>
    <s v="CA-2014-155075"/>
    <x v="3"/>
    <x v="574"/>
    <d v="2014-12-10T00:00:00"/>
    <s v="Standard Class"/>
    <s v="GW-14605"/>
    <s v="Giulietta Weimer"/>
    <x v="0"/>
    <s v="United States"/>
    <x v="10"/>
    <x v="9"/>
    <n v="19140"/>
    <x v="3"/>
    <s v="OFF-BI-10003650"/>
    <x v="1"/>
    <x v="8"/>
    <s v="GBC DocuBind 300 Electric Binding Machine"/>
    <n v="631.17600000000016"/>
    <n v="4"/>
    <n v="0.7"/>
    <n v="-462.86239999999998"/>
    <n v="-0.73333333333333317"/>
  </r>
  <r>
    <n v="4499"/>
    <s v="CA-2011-103401"/>
    <x v="2"/>
    <x v="871"/>
    <d v="2011-11-26T00:00:00"/>
    <s v="Standard Class"/>
    <s v="GR-14560"/>
    <s v="Georgia Rosenberg"/>
    <x v="1"/>
    <s v="United States"/>
    <x v="8"/>
    <x v="1"/>
    <n v="94110"/>
    <x v="1"/>
    <s v="OFF-PA-10003309"/>
    <x v="1"/>
    <x v="10"/>
    <s v="Xerox 211"/>
    <n v="12.96"/>
    <n v="2"/>
    <n v="0"/>
    <n v="6.2208000000000006"/>
    <n v="0.48000000000000004"/>
  </r>
  <r>
    <n v="4500"/>
    <s v="CA-2013-124814"/>
    <x v="0"/>
    <x v="342"/>
    <d v="2013-04-17T00:00:00"/>
    <s v="Standard Class"/>
    <s v="FM-14215"/>
    <s v="Filia McAdams"/>
    <x v="1"/>
    <s v="United States"/>
    <x v="329"/>
    <x v="1"/>
    <n v="93309"/>
    <x v="1"/>
    <s v="OFF-PA-10002787"/>
    <x v="1"/>
    <x v="10"/>
    <s v="Xerox 227"/>
    <n v="12.96"/>
    <n v="2"/>
    <n v="0"/>
    <n v="6.2208000000000006"/>
    <n v="0.48000000000000004"/>
  </r>
  <r>
    <n v="4501"/>
    <s v="CA-2013-124814"/>
    <x v="0"/>
    <x v="342"/>
    <d v="2013-04-17T00:00:00"/>
    <s v="Standard Class"/>
    <s v="FM-14215"/>
    <s v="Filia McAdams"/>
    <x v="1"/>
    <s v="United States"/>
    <x v="329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n v="0.34999999999999992"/>
  </r>
  <r>
    <n v="4502"/>
    <s v="CA-2011-116757"/>
    <x v="2"/>
    <x v="479"/>
    <d v="2011-07-04T00:00:00"/>
    <s v="Standard Class"/>
    <s v="MS-17980"/>
    <s v="Michael Stewart"/>
    <x v="1"/>
    <s v="United States"/>
    <x v="12"/>
    <x v="5"/>
    <n v="77095"/>
    <x v="2"/>
    <s v="OFF-PA-10002005"/>
    <x v="1"/>
    <x v="10"/>
    <s v="Xerox 225"/>
    <n v="25.920000000000005"/>
    <n v="5"/>
    <n v="0.2"/>
    <n v="9.0719999999999992"/>
    <n v="0.34999999999999992"/>
  </r>
  <r>
    <n v="4503"/>
    <s v="CA-2011-116757"/>
    <x v="2"/>
    <x v="479"/>
    <d v="2011-07-04T00:00:00"/>
    <s v="Standard Class"/>
    <s v="MS-17980"/>
    <s v="Michael Stewart"/>
    <x v="1"/>
    <s v="United States"/>
    <x v="12"/>
    <x v="5"/>
    <n v="77095"/>
    <x v="2"/>
    <s v="OFF-FA-10002815"/>
    <x v="1"/>
    <x v="13"/>
    <s v="Staples"/>
    <n v="21.312000000000005"/>
    <n v="6"/>
    <n v="0.2"/>
    <n v="7.1928000000000001"/>
    <n v="0.33749999999999991"/>
  </r>
  <r>
    <n v="4504"/>
    <s v="US-2011-138247"/>
    <x v="2"/>
    <x v="163"/>
    <d v="2011-12-29T00:00:00"/>
    <s v="Standard Class"/>
    <s v="BF-11170"/>
    <s v="Ben Ferrer"/>
    <x v="2"/>
    <s v="United States"/>
    <x v="1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n v="9.9999999999999936E-2"/>
  </r>
  <r>
    <n v="4505"/>
    <s v="US-2011-138247"/>
    <x v="2"/>
    <x v="163"/>
    <d v="2011-12-29T00:00:00"/>
    <s v="Standard Class"/>
    <s v="BF-11170"/>
    <s v="Ben Ferrer"/>
    <x v="2"/>
    <s v="United States"/>
    <x v="1"/>
    <x v="1"/>
    <n v="90045"/>
    <x v="1"/>
    <s v="OFF-AP-10000828"/>
    <x v="1"/>
    <x v="9"/>
    <s v="Avanti 4.4 Cu. Ft. Refrigerator"/>
    <n v="361.96"/>
    <n v="2"/>
    <n v="0"/>
    <n v="101.34879999999998"/>
    <n v="0.27999999999999997"/>
  </r>
  <r>
    <n v="4506"/>
    <s v="US-2011-138247"/>
    <x v="2"/>
    <x v="163"/>
    <d v="2011-12-29T00:00:00"/>
    <s v="Standard Class"/>
    <s v="BF-11170"/>
    <s v="Ben Ferrer"/>
    <x v="2"/>
    <s v="United States"/>
    <x v="1"/>
    <x v="1"/>
    <n v="90045"/>
    <x v="1"/>
    <s v="TEC-AC-10004708"/>
    <x v="2"/>
    <x v="11"/>
    <s v="Sony 32GB Class 10 Micro SDHC R40 Memory Card"/>
    <n v="62.849999999999994"/>
    <n v="3"/>
    <n v="0"/>
    <n v="13.198499999999999"/>
    <n v="0.21000000000000002"/>
  </r>
  <r>
    <n v="4507"/>
    <s v="US-2011-138247"/>
    <x v="2"/>
    <x v="163"/>
    <d v="2011-12-29T00:00:00"/>
    <s v="Standard Class"/>
    <s v="BF-11170"/>
    <s v="Ben Ferrer"/>
    <x v="2"/>
    <s v="United States"/>
    <x v="1"/>
    <x v="1"/>
    <n v="90045"/>
    <x v="1"/>
    <s v="TEC-PH-10001530"/>
    <x v="2"/>
    <x v="7"/>
    <s v="Cisco Unified IP Phone 7945G VoIP phone"/>
    <n v="818.37600000000009"/>
    <n v="3"/>
    <n v="0.2"/>
    <n v="51.148499999999984"/>
    <n v="6.2499999999999972E-2"/>
  </r>
  <r>
    <n v="4508"/>
    <s v="US-2011-138247"/>
    <x v="2"/>
    <x v="163"/>
    <d v="2011-12-29T00:00:00"/>
    <s v="Standard Class"/>
    <s v="BF-11170"/>
    <s v="Ben Ferrer"/>
    <x v="2"/>
    <s v="United States"/>
    <x v="1"/>
    <x v="1"/>
    <n v="90045"/>
    <x v="1"/>
    <s v="OFF-ST-10002301"/>
    <x v="1"/>
    <x v="4"/>
    <s v="Tennsco Commercial Shelving"/>
    <n v="20.34"/>
    <n v="1"/>
    <n v="0"/>
    <n v="0.20339999999999847"/>
    <n v="9.9999999999999256E-3"/>
  </r>
  <r>
    <n v="4509"/>
    <s v="US-2011-138247"/>
    <x v="2"/>
    <x v="163"/>
    <d v="2011-12-29T00:00:00"/>
    <s v="Standard Class"/>
    <s v="BF-11170"/>
    <s v="Ben Ferrer"/>
    <x v="2"/>
    <s v="United States"/>
    <x v="1"/>
    <x v="1"/>
    <n v="90045"/>
    <x v="1"/>
    <s v="FUR-FU-10002554"/>
    <x v="0"/>
    <x v="5"/>
    <s v="Westinghouse Floor Lamp with Metal Mesh Shade, Black"/>
    <n v="23.99"/>
    <n v="1"/>
    <n v="0"/>
    <n v="5.5176999999999978"/>
    <n v="0.22999999999999993"/>
  </r>
  <r>
    <n v="4510"/>
    <s v="CA-2014-167003"/>
    <x v="3"/>
    <x v="979"/>
    <d v="2014-05-30T00:00:00"/>
    <s v="Standard Class"/>
    <s v="VS-21820"/>
    <s v="Vivek Sundaresam"/>
    <x v="0"/>
    <s v="United States"/>
    <x v="1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n v="-3.7500000000000151E-2"/>
  </r>
  <r>
    <n v="4511"/>
    <s v="CA-2013-119935"/>
    <x v="0"/>
    <x v="338"/>
    <d v="2013-11-15T00:00:00"/>
    <s v="Standard Class"/>
    <s v="KM-16225"/>
    <s v="Kalyca Meade"/>
    <x v="1"/>
    <s v="United States"/>
    <x v="24"/>
    <x v="25"/>
    <n v="65807"/>
    <x v="2"/>
    <s v="FUR-FU-10001085"/>
    <x v="0"/>
    <x v="5"/>
    <s v="3M Polarizing Light Filter Sleeves"/>
    <n v="37.299999999999997"/>
    <n v="2"/>
    <n v="0"/>
    <n v="17.157999999999998"/>
    <n v="0.45999999999999996"/>
  </r>
  <r>
    <n v="4512"/>
    <s v="CA-2013-119935"/>
    <x v="0"/>
    <x v="338"/>
    <d v="2013-11-15T00:00:00"/>
    <s v="Standard Class"/>
    <s v="KM-16225"/>
    <s v="Kalyca Meade"/>
    <x v="1"/>
    <s v="United States"/>
    <x v="24"/>
    <x v="25"/>
    <n v="65807"/>
    <x v="2"/>
    <s v="OFF-BI-10001597"/>
    <x v="1"/>
    <x v="8"/>
    <s v="Wilson Jones Ledger-Size, Piano-Hinge Binder, 2&quot;, Blue"/>
    <n v="81.96"/>
    <n v="2"/>
    <n v="0"/>
    <n v="39.340799999999994"/>
    <n v="0.48"/>
  </r>
  <r>
    <n v="4513"/>
    <s v="CA-2013-118969"/>
    <x v="0"/>
    <x v="824"/>
    <d v="2013-10-04T00:00:00"/>
    <s v="First Class"/>
    <s v="LP-17095"/>
    <s v="Liz Preis"/>
    <x v="0"/>
    <s v="United States"/>
    <x v="42"/>
    <x v="16"/>
    <n v="85023"/>
    <x v="1"/>
    <s v="OFF-BI-10002429"/>
    <x v="1"/>
    <x v="8"/>
    <s v="Premier Elliptical Ring Binder, Black"/>
    <n v="54.792000000000009"/>
    <n v="6"/>
    <n v="0.7"/>
    <n v="-40.180799999999991"/>
    <n v="-0.73333333333333306"/>
  </r>
  <r>
    <n v="4514"/>
    <s v="CA-2013-145240"/>
    <x v="0"/>
    <x v="47"/>
    <d v="2013-09-09T00:00:00"/>
    <s v="First Class"/>
    <s v="BG-11740"/>
    <s v="Bruce Geld"/>
    <x v="0"/>
    <s v="United States"/>
    <x v="12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n v="7.4999999999999928E-2"/>
  </r>
  <r>
    <n v="4515"/>
    <s v="CA-2013-120873"/>
    <x v="0"/>
    <x v="189"/>
    <d v="2013-11-02T00:00:00"/>
    <s v="Second Class"/>
    <s v="BW-11200"/>
    <s v="Ben Wallace"/>
    <x v="0"/>
    <s v="United States"/>
    <x v="409"/>
    <x v="17"/>
    <n v="23666"/>
    <x v="0"/>
    <s v="FUR-CH-10000847"/>
    <x v="0"/>
    <x v="1"/>
    <s v="Global Executive Mid-Back Manager's Chair"/>
    <n v="290.98"/>
    <n v="1"/>
    <n v="0"/>
    <n v="75.654799999999994"/>
    <n v="0.25999999999999995"/>
  </r>
  <r>
    <n v="4516"/>
    <s v="US-2014-111920"/>
    <x v="3"/>
    <x v="760"/>
    <d v="2014-10-27T00:00:00"/>
    <s v="Standard Class"/>
    <s v="PS-18970"/>
    <s v="Paul Stevenson"/>
    <x v="2"/>
    <s v="United States"/>
    <x v="251"/>
    <x v="26"/>
    <n v="74133"/>
    <x v="2"/>
    <s v="OFF-AR-10003179"/>
    <x v="1"/>
    <x v="6"/>
    <s v="Dixon Ticonderoga Core-Lock Colored Pencils"/>
    <n v="36.44"/>
    <n v="4"/>
    <n v="0"/>
    <n v="12.025199999999998"/>
    <n v="0.32999999999999996"/>
  </r>
  <r>
    <n v="4517"/>
    <s v="US-2013-128678"/>
    <x v="0"/>
    <x v="306"/>
    <d v="2013-09-21T00:00:00"/>
    <s v="Standard Class"/>
    <s v="RB-19570"/>
    <s v="Rob Beeghly"/>
    <x v="0"/>
    <s v="United States"/>
    <x v="4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n v="0.46999999999999992"/>
  </r>
  <r>
    <n v="4518"/>
    <s v="US-2013-128678"/>
    <x v="0"/>
    <x v="306"/>
    <d v="2013-09-21T00:00:00"/>
    <s v="Standard Class"/>
    <s v="RB-19570"/>
    <s v="Rob Beeghly"/>
    <x v="0"/>
    <s v="United States"/>
    <x v="4"/>
    <x v="4"/>
    <n v="98105"/>
    <x v="1"/>
    <s v="OFF-BI-10002103"/>
    <x v="1"/>
    <x v="8"/>
    <s v="Cardinal Slant-D Ring Binder, Heavy Gauge Vinyl"/>
    <n v="48.664000000000001"/>
    <n v="7"/>
    <n v="0.2"/>
    <n v="15.815799999999999"/>
    <n v="0.32499999999999996"/>
  </r>
  <r>
    <n v="4519"/>
    <s v="CA-2013-101385"/>
    <x v="0"/>
    <x v="477"/>
    <d v="2013-10-02T00:00:00"/>
    <s v="Standard Class"/>
    <s v="JW-16075"/>
    <s v="Julia West"/>
    <x v="0"/>
    <s v="United States"/>
    <x v="8"/>
    <x v="1"/>
    <n v="94109"/>
    <x v="1"/>
    <s v="OFF-AR-10004441"/>
    <x v="1"/>
    <x v="6"/>
    <s v="BIC Brite Liner Highlighters"/>
    <n v="16.559999999999999"/>
    <n v="4"/>
    <n v="0"/>
    <n v="6.9551999999999996"/>
    <n v="0.42"/>
  </r>
  <r>
    <n v="4520"/>
    <s v="CA-2014-107167"/>
    <x v="3"/>
    <x v="193"/>
    <d v="2014-06-15T00:00:00"/>
    <s v="Standard Class"/>
    <s v="ND-18460"/>
    <s v="Neil Ducich"/>
    <x v="1"/>
    <s v="United States"/>
    <x v="108"/>
    <x v="2"/>
    <n v="32216"/>
    <x v="0"/>
    <s v="OFF-ST-10003805"/>
    <x v="1"/>
    <x v="4"/>
    <s v="24 Capacity Maxi Data Binder Racks, Pearl"/>
    <n v="1347.5200000000002"/>
    <n v="8"/>
    <n v="0.2"/>
    <n v="84.219999999999857"/>
    <n v="6.2499999999999882E-2"/>
  </r>
  <r>
    <n v="4521"/>
    <s v="CA-2011-109491"/>
    <x v="2"/>
    <x v="980"/>
    <d v="2011-02-27T00:00:00"/>
    <s v="Standard Class"/>
    <s v="LC-16930"/>
    <s v="Linda Cazamias"/>
    <x v="1"/>
    <s v="United States"/>
    <x v="102"/>
    <x v="14"/>
    <n v="47374"/>
    <x v="2"/>
    <s v="TEC-AC-10001284"/>
    <x v="2"/>
    <x v="11"/>
    <s v="Enermax Briskie RF Wireless Keyboard and Mouse Combo"/>
    <n v="62.31"/>
    <n v="3"/>
    <n v="0"/>
    <n v="22.4316"/>
    <n v="0.36"/>
  </r>
  <r>
    <n v="4522"/>
    <s v="CA-2011-109491"/>
    <x v="2"/>
    <x v="980"/>
    <d v="2011-02-27T00:00:00"/>
    <s v="Standard Class"/>
    <s v="LC-16930"/>
    <s v="Linda Cazamias"/>
    <x v="1"/>
    <s v="United States"/>
    <x v="102"/>
    <x v="14"/>
    <n v="47374"/>
    <x v="2"/>
    <s v="FUR-FU-10000221"/>
    <x v="0"/>
    <x v="5"/>
    <s v="Master Caster Door Stop, Brown"/>
    <n v="20.32"/>
    <n v="4"/>
    <n v="0"/>
    <n v="6.9087999999999994"/>
    <n v="0.33999999999999997"/>
  </r>
  <r>
    <n v="4523"/>
    <s v="CA-2014-105445"/>
    <x v="3"/>
    <x v="297"/>
    <d v="2014-02-26T00:00:00"/>
    <s v="Second Class"/>
    <s v="BP-11095"/>
    <s v="Bart Pistole"/>
    <x v="1"/>
    <s v="United States"/>
    <x v="103"/>
    <x v="22"/>
    <n v="80027"/>
    <x v="1"/>
    <s v="OFF-FA-10001229"/>
    <x v="1"/>
    <x v="13"/>
    <s v="Staples"/>
    <n v="9.4320000000000004"/>
    <n v="3"/>
    <n v="0.2"/>
    <n v="3.065399999999999"/>
    <n v="0.3249999999999999"/>
  </r>
  <r>
    <n v="4524"/>
    <s v="CA-2011-107454"/>
    <x v="2"/>
    <x v="981"/>
    <d v="2011-11-06T00:00:00"/>
    <s v="Standard Class"/>
    <s v="RD-19720"/>
    <s v="Roger Demir"/>
    <x v="0"/>
    <s v="United States"/>
    <x v="20"/>
    <x v="15"/>
    <n v="10024"/>
    <x v="3"/>
    <s v="OFF-LA-10001569"/>
    <x v="1"/>
    <x v="2"/>
    <s v="Avery 499"/>
    <n v="34.86"/>
    <n v="7"/>
    <n v="0"/>
    <n v="16.035599999999999"/>
    <n v="0.45999999999999996"/>
  </r>
  <r>
    <n v="4525"/>
    <s v="CA-2011-107454"/>
    <x v="2"/>
    <x v="981"/>
    <d v="2011-11-06T00:00:00"/>
    <s v="Standard Class"/>
    <s v="RD-19720"/>
    <s v="Roger Demir"/>
    <x v="0"/>
    <s v="United States"/>
    <x v="20"/>
    <x v="15"/>
    <n v="10024"/>
    <x v="3"/>
    <s v="FUR-FU-10004018"/>
    <x v="0"/>
    <x v="5"/>
    <s v="Tensor Computer Mounted Lamp"/>
    <n v="89.34"/>
    <n v="6"/>
    <n v="0"/>
    <n v="24.121800000000004"/>
    <n v="0.27"/>
  </r>
  <r>
    <n v="4526"/>
    <s v="US-2014-105046"/>
    <x v="3"/>
    <x v="729"/>
    <d v="2014-07-24T00:00:00"/>
    <s v="Standard Class"/>
    <s v="BE-11335"/>
    <s v="Bill Eplett"/>
    <x v="2"/>
    <s v="United States"/>
    <x v="410"/>
    <x v="15"/>
    <n v="13440"/>
    <x v="3"/>
    <s v="TEC-PH-10004536"/>
    <x v="2"/>
    <x v="7"/>
    <s v="Avaya 5420 Digital phone"/>
    <n v="269.98"/>
    <n v="2"/>
    <n v="0"/>
    <n v="67.495000000000005"/>
    <n v="0.25"/>
  </r>
  <r>
    <n v="4527"/>
    <s v="US-2014-105046"/>
    <x v="3"/>
    <x v="729"/>
    <d v="2014-07-24T00:00:00"/>
    <s v="Standard Class"/>
    <s v="BE-11335"/>
    <s v="Bill Eplett"/>
    <x v="2"/>
    <s v="United States"/>
    <x v="410"/>
    <x v="15"/>
    <n v="13440"/>
    <x v="3"/>
    <s v="OFF-PA-10004353"/>
    <x v="1"/>
    <x v="10"/>
    <s v="Southworth 25% Cotton Premium Laser Paper and Envelopes"/>
    <n v="99.9"/>
    <n v="5"/>
    <n v="0"/>
    <n v="47.952000000000005"/>
    <n v="0.48000000000000004"/>
  </r>
  <r>
    <n v="4528"/>
    <s v="US-2014-105046"/>
    <x v="3"/>
    <x v="729"/>
    <d v="2014-07-24T00:00:00"/>
    <s v="Standard Class"/>
    <s v="BE-11335"/>
    <s v="Bill Eplett"/>
    <x v="2"/>
    <s v="United States"/>
    <x v="410"/>
    <x v="15"/>
    <n v="13440"/>
    <x v="3"/>
    <s v="FUR-FU-10004848"/>
    <x v="0"/>
    <x v="5"/>
    <s v="DAX Solid Wood Frames"/>
    <n v="39.08"/>
    <n v="4"/>
    <n v="0"/>
    <n v="14.459599999999998"/>
    <n v="0.37"/>
  </r>
  <r>
    <n v="4529"/>
    <s v="CA-2014-152856"/>
    <x v="3"/>
    <x v="565"/>
    <d v="2014-09-11T00:00:00"/>
    <s v="Second Class"/>
    <s v="RS-19765"/>
    <s v="Roland Schwarz"/>
    <x v="1"/>
    <s v="United States"/>
    <x v="292"/>
    <x v="24"/>
    <n v="43302"/>
    <x v="3"/>
    <s v="TEC-AC-10004864"/>
    <x v="2"/>
    <x v="11"/>
    <s v="Memorex Micro Travel Drive 32 GB"/>
    <n v="116.83199999999999"/>
    <n v="4"/>
    <n v="0.2"/>
    <n v="33.589200000000005"/>
    <n v="0.28750000000000003"/>
  </r>
  <r>
    <n v="4530"/>
    <s v="CA-2013-134691"/>
    <x v="0"/>
    <x v="696"/>
    <d v="2013-11-19T00:00:00"/>
    <s v="Standard Class"/>
    <s v="KC-16540"/>
    <s v="Kelly Collister"/>
    <x v="0"/>
    <s v="United States"/>
    <x v="12"/>
    <x v="5"/>
    <n v="77041"/>
    <x v="2"/>
    <s v="OFF-BI-10002393"/>
    <x v="1"/>
    <x v="8"/>
    <s v="Binder Posts"/>
    <n v="2.2959999999999994"/>
    <n v="2"/>
    <n v="0.8"/>
    <n v="-3.9032000000000009"/>
    <n v="-1.7000000000000008"/>
  </r>
  <r>
    <n v="4531"/>
    <s v="CA-2013-118759"/>
    <x v="0"/>
    <x v="696"/>
    <d v="2013-11-18T00:00:00"/>
    <s v="First Class"/>
    <s v="MB-17305"/>
    <s v="Maria Bertelson"/>
    <x v="0"/>
    <s v="United States"/>
    <x v="20"/>
    <x v="15"/>
    <n v="10009"/>
    <x v="3"/>
    <s v="FUR-CH-10002335"/>
    <x v="0"/>
    <x v="1"/>
    <s v="Hon GuestStacker Chair"/>
    <n v="408.00599999999997"/>
    <n v="2"/>
    <n v="0.1"/>
    <n v="72.534400000000005"/>
    <n v="0.17777777777777781"/>
  </r>
  <r>
    <n v="4532"/>
    <s v="CA-2013-118759"/>
    <x v="0"/>
    <x v="696"/>
    <d v="2013-11-18T00:00:00"/>
    <s v="First Class"/>
    <s v="MB-17305"/>
    <s v="Maria Bertelson"/>
    <x v="0"/>
    <s v="United States"/>
    <x v="20"/>
    <x v="15"/>
    <n v="10009"/>
    <x v="3"/>
    <s v="OFF-ST-10001590"/>
    <x v="1"/>
    <x v="4"/>
    <s v="Tenex Personal Project File with Scoop Front Design, Black"/>
    <n v="40.44"/>
    <n v="3"/>
    <n v="0"/>
    <n v="10.514399999999998"/>
    <n v="0.25999999999999995"/>
  </r>
  <r>
    <n v="4533"/>
    <s v="CA-2011-140403"/>
    <x v="2"/>
    <x v="982"/>
    <d v="2011-10-10T00:00:00"/>
    <s v="Same Day"/>
    <s v="TN-21040"/>
    <s v="Tanja Norvell"/>
    <x v="2"/>
    <s v="United States"/>
    <x v="286"/>
    <x v="1"/>
    <n v="95336"/>
    <x v="1"/>
    <s v="FUR-CH-10002774"/>
    <x v="0"/>
    <x v="1"/>
    <s v="Global Deluxe Stacking Chair, Gray"/>
    <n v="122.352"/>
    <n v="3"/>
    <n v="0.2"/>
    <n v="13.764599999999994"/>
    <n v="0.11249999999999995"/>
  </r>
  <r>
    <n v="4534"/>
    <s v="CA-2011-140403"/>
    <x v="2"/>
    <x v="982"/>
    <d v="2011-10-10T00:00:00"/>
    <s v="Same Day"/>
    <s v="TN-21040"/>
    <s v="Tanja Norvell"/>
    <x v="2"/>
    <s v="United States"/>
    <x v="286"/>
    <x v="1"/>
    <n v="95336"/>
    <x v="1"/>
    <s v="OFF-EN-10001219"/>
    <x v="1"/>
    <x v="12"/>
    <s v="#10- 4 1/8&quot; x 9 1/2&quot; Security-Tint Envelopes"/>
    <n v="15.28"/>
    <n v="2"/>
    <n v="0"/>
    <n v="7.4871999999999996"/>
    <n v="0.49"/>
  </r>
  <r>
    <n v="4535"/>
    <s v="CA-2012-163104"/>
    <x v="1"/>
    <x v="531"/>
    <d v="2012-03-26T00:00:00"/>
    <s v="Standard Class"/>
    <s v="MC-18130"/>
    <s v="Mike Caudle"/>
    <x v="1"/>
    <s v="United States"/>
    <x v="1"/>
    <x v="1"/>
    <n v="90004"/>
    <x v="1"/>
    <s v="OFF-PA-10001947"/>
    <x v="1"/>
    <x v="10"/>
    <s v="Xerox 1974"/>
    <n v="11.96"/>
    <n v="2"/>
    <n v="0"/>
    <n v="5.8604000000000003"/>
    <n v="0.49"/>
  </r>
  <r>
    <n v="4536"/>
    <s v="CA-2014-138464"/>
    <x v="3"/>
    <x v="141"/>
    <d v="2014-07-13T00:00:00"/>
    <s v="Standard Class"/>
    <s v="VF-21715"/>
    <s v="Vicky Freymann"/>
    <x v="2"/>
    <s v="United States"/>
    <x v="4"/>
    <x v="4"/>
    <n v="98115"/>
    <x v="1"/>
    <s v="FUR-FU-10003142"/>
    <x v="0"/>
    <x v="5"/>
    <s v="Master Big Foot Doorstop, Beige"/>
    <n v="15.84"/>
    <n v="3"/>
    <n v="0"/>
    <n v="4.9103999999999992"/>
    <n v="0.30999999999999994"/>
  </r>
  <r>
    <n v="4537"/>
    <s v="CA-2014-138464"/>
    <x v="3"/>
    <x v="141"/>
    <d v="2014-07-13T00:00:00"/>
    <s v="Standard Class"/>
    <s v="VF-21715"/>
    <s v="Vicky Freymann"/>
    <x v="2"/>
    <s v="United States"/>
    <x v="4"/>
    <x v="4"/>
    <n v="98115"/>
    <x v="1"/>
    <s v="OFF-BI-10001543"/>
    <x v="1"/>
    <x v="8"/>
    <s v="GBC VeloBinder Manual Binding System"/>
    <n v="86.376000000000005"/>
    <n v="3"/>
    <n v="0.2"/>
    <n v="30.231600000000007"/>
    <n v="0.35000000000000009"/>
  </r>
  <r>
    <n v="4538"/>
    <s v="CA-2014-138464"/>
    <x v="3"/>
    <x v="141"/>
    <d v="2014-07-13T00:00:00"/>
    <s v="Standard Class"/>
    <s v="VF-21715"/>
    <s v="Vicky Freymann"/>
    <x v="2"/>
    <s v="United States"/>
    <x v="4"/>
    <x v="4"/>
    <n v="98115"/>
    <x v="1"/>
    <s v="OFF-AR-10003560"/>
    <x v="1"/>
    <x v="6"/>
    <s v="Zebra Zazzle Fluorescent Highlighters"/>
    <n v="18.240000000000002"/>
    <n v="3"/>
    <n v="0"/>
    <n v="6.2015999999999991"/>
    <n v="0.33999999999999991"/>
  </r>
  <r>
    <n v="4539"/>
    <s v="CA-2014-138464"/>
    <x v="3"/>
    <x v="141"/>
    <d v="2014-07-13T00:00:00"/>
    <s v="Standard Class"/>
    <s v="VF-21715"/>
    <s v="Vicky Freymann"/>
    <x v="2"/>
    <s v="United States"/>
    <x v="4"/>
    <x v="4"/>
    <n v="98115"/>
    <x v="1"/>
    <s v="OFF-AR-10004757"/>
    <x v="1"/>
    <x v="6"/>
    <s v="Crayola Colored Pencils"/>
    <n v="13.12"/>
    <n v="4"/>
    <n v="0"/>
    <n v="4.3295999999999992"/>
    <n v="0.32999999999999996"/>
  </r>
  <r>
    <n v="4540"/>
    <s v="CA-2012-104129"/>
    <x v="1"/>
    <x v="914"/>
    <d v="2012-03-02T00:00:00"/>
    <s v="Standard Class"/>
    <s v="ES-14080"/>
    <s v="Erin Smith"/>
    <x v="1"/>
    <s v="United States"/>
    <x v="205"/>
    <x v="34"/>
    <n v="2908"/>
    <x v="3"/>
    <s v="TEC-PH-10003800"/>
    <x v="2"/>
    <x v="7"/>
    <s v="i.Sound Portable Power - 8000 mAh"/>
    <n v="105.98"/>
    <n v="2"/>
    <n v="0"/>
    <n v="1.0597999999999956"/>
    <n v="9.9999999999999586E-3"/>
  </r>
  <r>
    <n v="4541"/>
    <s v="CA-2012-104129"/>
    <x v="1"/>
    <x v="914"/>
    <d v="2012-03-02T00:00:00"/>
    <s v="Standard Class"/>
    <s v="ES-14080"/>
    <s v="Erin Smith"/>
    <x v="1"/>
    <s v="United States"/>
    <x v="205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n v="-5.7142857142857134E-2"/>
  </r>
  <r>
    <n v="4542"/>
    <s v="US-2014-132206"/>
    <x v="3"/>
    <x v="114"/>
    <d v="2014-06-22T00:00:00"/>
    <s v="Standard Class"/>
    <s v="MK-17905"/>
    <s v="Michael Kennedy"/>
    <x v="1"/>
    <s v="United States"/>
    <x v="22"/>
    <x v="10"/>
    <n v="60653"/>
    <x v="2"/>
    <s v="OFF-BI-10000756"/>
    <x v="1"/>
    <x v="8"/>
    <s v="Storex DuraTech Recycled Plastic Frosted Binders"/>
    <n v="5.9359999999999991"/>
    <n v="7"/>
    <n v="0.8"/>
    <n v="-8.9040000000000035"/>
    <n v="-1.5000000000000009"/>
  </r>
  <r>
    <n v="4543"/>
    <s v="CA-2014-113474"/>
    <x v="3"/>
    <x v="983"/>
    <d v="2014-04-01T00:00:00"/>
    <s v="First Class"/>
    <s v="TM-21490"/>
    <s v="Tony Molinari"/>
    <x v="0"/>
    <s v="United States"/>
    <x v="268"/>
    <x v="26"/>
    <n v="73120"/>
    <x v="2"/>
    <s v="OFF-EN-10004206"/>
    <x v="1"/>
    <x v="12"/>
    <s v="Multimedia Mailers"/>
    <n v="325.86"/>
    <n v="2"/>
    <n v="0"/>
    <n v="149.8956"/>
    <n v="0.45999999999999996"/>
  </r>
  <r>
    <n v="4544"/>
    <s v="CA-2012-126557"/>
    <x v="1"/>
    <x v="984"/>
    <d v="2012-07-17T00:00:00"/>
    <s v="Second Class"/>
    <s v="RL-19615"/>
    <s v="Rob Lucas"/>
    <x v="0"/>
    <s v="United States"/>
    <x v="22"/>
    <x v="10"/>
    <n v="60610"/>
    <x v="2"/>
    <s v="FUR-CH-10004477"/>
    <x v="0"/>
    <x v="1"/>
    <s v="Global Push Button Manager's Chair, Indigo"/>
    <n v="383.60699999999997"/>
    <n v="9"/>
    <n v="0.3"/>
    <n v="-5.4801000000000215"/>
    <n v="-1.4285714285714343E-2"/>
  </r>
  <r>
    <n v="4545"/>
    <s v="CA-2012-126557"/>
    <x v="1"/>
    <x v="984"/>
    <d v="2012-07-17T00:00:00"/>
    <s v="Second Class"/>
    <s v="RL-19615"/>
    <s v="Rob Lucas"/>
    <x v="0"/>
    <s v="United States"/>
    <x v="22"/>
    <x v="10"/>
    <n v="60610"/>
    <x v="2"/>
    <s v="TEC-PH-10003505"/>
    <x v="2"/>
    <x v="7"/>
    <s v="Geemarc AmpliPOWER60"/>
    <n v="148.47999999999999"/>
    <n v="2"/>
    <n v="0.2"/>
    <n v="16.703999999999986"/>
    <n v="0.11249999999999992"/>
  </r>
  <r>
    <n v="4546"/>
    <s v="CA-2012-126557"/>
    <x v="1"/>
    <x v="984"/>
    <d v="2012-07-17T00:00:00"/>
    <s v="Second Class"/>
    <s v="RL-19615"/>
    <s v="Rob Lucas"/>
    <x v="0"/>
    <s v="United States"/>
    <x v="22"/>
    <x v="10"/>
    <n v="60610"/>
    <x v="2"/>
    <s v="TEC-PH-10000526"/>
    <x v="2"/>
    <x v="7"/>
    <s v="Vtech CS6719"/>
    <n v="537.54399999999998"/>
    <n v="7"/>
    <n v="0.2"/>
    <n v="53.754400000000004"/>
    <n v="0.1"/>
  </r>
  <r>
    <n v="4547"/>
    <s v="CA-2012-126557"/>
    <x v="1"/>
    <x v="984"/>
    <d v="2012-07-17T00:00:00"/>
    <s v="Second Class"/>
    <s v="RL-19615"/>
    <s v="Rob Lucas"/>
    <x v="0"/>
    <s v="United States"/>
    <x v="22"/>
    <x v="10"/>
    <n v="60610"/>
    <x v="2"/>
    <s v="OFF-BI-10003314"/>
    <x v="1"/>
    <x v="8"/>
    <s v="Tuff Stuff Recycled Round Ring Binders"/>
    <n v="1.9279999999999997"/>
    <n v="2"/>
    <n v="0.8"/>
    <n v="-2.9884000000000004"/>
    <n v="-1.5500000000000005"/>
  </r>
  <r>
    <n v="4548"/>
    <s v="CA-2012-126557"/>
    <x v="1"/>
    <x v="984"/>
    <d v="2012-07-17T00:00:00"/>
    <s v="Second Class"/>
    <s v="RL-19615"/>
    <s v="Rob Lucas"/>
    <x v="0"/>
    <s v="United States"/>
    <x v="22"/>
    <x v="10"/>
    <n v="60610"/>
    <x v="2"/>
    <s v="OFF-AR-10003190"/>
    <x v="1"/>
    <x v="6"/>
    <s v="Newell 32"/>
    <n v="6.911999999999999"/>
    <n v="3"/>
    <n v="0.2"/>
    <n v="0.69120000000000026"/>
    <n v="0.10000000000000005"/>
  </r>
  <r>
    <n v="4549"/>
    <s v="CA-2012-126557"/>
    <x v="1"/>
    <x v="984"/>
    <d v="2012-07-17T00:00:00"/>
    <s v="Second Class"/>
    <s v="RL-19615"/>
    <s v="Rob Lucas"/>
    <x v="0"/>
    <s v="United States"/>
    <x v="22"/>
    <x v="10"/>
    <n v="60610"/>
    <x v="2"/>
    <s v="FUR-FU-10001861"/>
    <x v="0"/>
    <x v="5"/>
    <s v="Floodlight Indoor Halogen Bulbs, 1 Bulb per Pack, 60 Watts"/>
    <n v="7.76"/>
    <n v="1"/>
    <n v="0.6"/>
    <n v="-2.1340000000000003"/>
    <n v="-0.27500000000000008"/>
  </r>
  <r>
    <n v="4550"/>
    <s v="CA-2012-126557"/>
    <x v="1"/>
    <x v="984"/>
    <d v="2012-07-17T00:00:00"/>
    <s v="Second Class"/>
    <s v="RL-19615"/>
    <s v="Rob Lucas"/>
    <x v="0"/>
    <s v="United States"/>
    <x v="22"/>
    <x v="10"/>
    <n v="60610"/>
    <x v="2"/>
    <s v="TEC-PH-10003963"/>
    <x v="2"/>
    <x v="7"/>
    <s v="GE 2-Jack Phone Line Splitter"/>
    <n v="659.16800000000012"/>
    <n v="4"/>
    <n v="0.2"/>
    <n v="49.437599999999975"/>
    <n v="7.4999999999999942E-2"/>
  </r>
  <r>
    <n v="4551"/>
    <s v="US-2014-107636"/>
    <x v="3"/>
    <x v="504"/>
    <d v="2014-05-03T00:00:00"/>
    <s v="First Class"/>
    <s v="NM-18520"/>
    <s v="Neoma Murray"/>
    <x v="0"/>
    <s v="United States"/>
    <x v="91"/>
    <x v="29"/>
    <n v="6040"/>
    <x v="3"/>
    <s v="OFF-LA-10003388"/>
    <x v="1"/>
    <x v="2"/>
    <s v="Avery 5"/>
    <n v="5.76"/>
    <n v="2"/>
    <n v="0"/>
    <n v="2.8224"/>
    <n v="0.49000000000000005"/>
  </r>
  <r>
    <n v="4552"/>
    <s v="US-2011-165862"/>
    <x v="2"/>
    <x v="985"/>
    <d v="2011-07-17T00:00:00"/>
    <s v="Standard Class"/>
    <s v="GK-14620"/>
    <s v="Grace Kelly"/>
    <x v="1"/>
    <s v="United States"/>
    <x v="1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n v="1.249999999999994E-2"/>
  </r>
  <r>
    <n v="4553"/>
    <s v="US-2011-106334"/>
    <x v="2"/>
    <x v="422"/>
    <d v="2012-01-02T00:00:00"/>
    <s v="Standard Class"/>
    <s v="JF-15490"/>
    <s v="Jeremy Farry"/>
    <x v="0"/>
    <s v="United States"/>
    <x v="8"/>
    <x v="1"/>
    <n v="94122"/>
    <x v="1"/>
    <s v="FUR-CH-10004886"/>
    <x v="0"/>
    <x v="1"/>
    <s v="Bevis Steel Folding Chairs"/>
    <n v="230.28000000000003"/>
    <n v="3"/>
    <n v="0.2"/>
    <n v="23.027999999999992"/>
    <n v="9.999999999999995E-2"/>
  </r>
  <r>
    <n v="4554"/>
    <s v="US-2011-106334"/>
    <x v="2"/>
    <x v="422"/>
    <d v="2012-01-02T00:00:00"/>
    <s v="Standard Class"/>
    <s v="JF-15490"/>
    <s v="Jeremy Farry"/>
    <x v="0"/>
    <s v="United States"/>
    <x v="8"/>
    <x v="1"/>
    <n v="94122"/>
    <x v="1"/>
    <s v="OFF-PA-10003657"/>
    <x v="1"/>
    <x v="10"/>
    <s v="Xerox 1927"/>
    <n v="12.84"/>
    <n v="3"/>
    <n v="0"/>
    <n v="5.7779999999999987"/>
    <n v="0.4499999999999999"/>
  </r>
  <r>
    <n v="4555"/>
    <s v="CA-2013-101448"/>
    <x v="0"/>
    <x v="535"/>
    <d v="2013-03-02T00:00:00"/>
    <s v="Second Class"/>
    <s v="EB-13930"/>
    <s v="Eric Barreto"/>
    <x v="0"/>
    <s v="United States"/>
    <x v="411"/>
    <x v="6"/>
    <n v="54601"/>
    <x v="2"/>
    <s v="OFF-BI-10004738"/>
    <x v="1"/>
    <x v="8"/>
    <s v="Flexible Leather- Look Classic Collection Ring Binder"/>
    <n v="56.820000000000007"/>
    <n v="3"/>
    <n v="0"/>
    <n v="28.410000000000004"/>
    <n v="0.5"/>
  </r>
  <r>
    <n v="4556"/>
    <s v="CA-2012-130218"/>
    <x v="1"/>
    <x v="391"/>
    <d v="2012-03-26T00:00:00"/>
    <s v="First Class"/>
    <s v="SG-20470"/>
    <s v="Sheri Gordon"/>
    <x v="0"/>
    <s v="United States"/>
    <x v="159"/>
    <x v="20"/>
    <n v="29501"/>
    <x v="0"/>
    <s v="OFF-FA-10003112"/>
    <x v="1"/>
    <x v="13"/>
    <s v="Staples"/>
    <n v="31.56"/>
    <n v="4"/>
    <n v="0"/>
    <n v="14.201999999999998"/>
    <n v="0.44999999999999996"/>
  </r>
  <r>
    <n v="4557"/>
    <s v="CA-2012-130218"/>
    <x v="1"/>
    <x v="391"/>
    <d v="2012-03-26T00:00:00"/>
    <s v="First Class"/>
    <s v="SG-20470"/>
    <s v="Sheri Gordon"/>
    <x v="0"/>
    <s v="United States"/>
    <x v="159"/>
    <x v="20"/>
    <n v="29501"/>
    <x v="0"/>
    <s v="OFF-ST-10002486"/>
    <x v="1"/>
    <x v="4"/>
    <s v="Eldon Shelf Savers Cubes and Bins"/>
    <n v="27.92"/>
    <n v="4"/>
    <n v="0"/>
    <n v="0.5583999999999989"/>
    <n v="1.9999999999999959E-2"/>
  </r>
  <r>
    <n v="4558"/>
    <s v="US-2014-117331"/>
    <x v="3"/>
    <x v="208"/>
    <d v="2014-10-29T00:00:00"/>
    <s v="Standard Class"/>
    <s v="ND-18370"/>
    <s v="Natalie DeCherney"/>
    <x v="0"/>
    <s v="United States"/>
    <x v="220"/>
    <x v="16"/>
    <n v="85301"/>
    <x v="1"/>
    <s v="OFF-BI-10003984"/>
    <x v="1"/>
    <x v="8"/>
    <s v="Lock-Up Easel 'Spel-Binder'"/>
    <n v="8.5590000000000011"/>
    <n v="1"/>
    <n v="0.7"/>
    <n v="-6.5618999999999996"/>
    <n v="-0.7666666666666665"/>
  </r>
  <r>
    <n v="4559"/>
    <s v="CA-2011-127383"/>
    <x v="2"/>
    <x v="520"/>
    <d v="2012-01-05T00:00:00"/>
    <s v="Standard Class"/>
    <s v="CM-11815"/>
    <s v="Candace McMahon"/>
    <x v="1"/>
    <s v="United States"/>
    <x v="236"/>
    <x v="5"/>
    <n v="79907"/>
    <x v="2"/>
    <s v="OFF-EN-10004773"/>
    <x v="1"/>
    <x v="12"/>
    <s v="Staples"/>
    <n v="49.568000000000005"/>
    <n v="2"/>
    <n v="0.2"/>
    <n v="17.968399999999995"/>
    <n v="0.36249999999999988"/>
  </r>
  <r>
    <n v="4560"/>
    <s v="CA-2011-110219"/>
    <x v="2"/>
    <x v="952"/>
    <d v="2011-05-08T00:00:00"/>
    <s v="First Class"/>
    <s v="EB-13870"/>
    <s v="Emily Burns"/>
    <x v="0"/>
    <s v="United States"/>
    <x v="52"/>
    <x v="5"/>
    <n v="78207"/>
    <x v="2"/>
    <s v="FUR-CH-10001146"/>
    <x v="0"/>
    <x v="1"/>
    <s v="Global Value Mid-Back Manager's Chair, Gray"/>
    <n v="127.869"/>
    <n v="3"/>
    <n v="0.3"/>
    <n v="-9.1335000000000122"/>
    <n v="-7.1428571428571522E-2"/>
  </r>
  <r>
    <n v="4561"/>
    <s v="CA-2012-118871"/>
    <x v="1"/>
    <x v="784"/>
    <d v="2012-12-09T00:00:00"/>
    <s v="Second Class"/>
    <s v="HM-14860"/>
    <s v="Harry Marie"/>
    <x v="1"/>
    <s v="United States"/>
    <x v="1"/>
    <x v="1"/>
    <n v="90049"/>
    <x v="1"/>
    <s v="OFF-EN-10003296"/>
    <x v="1"/>
    <x v="12"/>
    <s v="Tyvek Side-Opening Peel &amp; Seel Expanding Envelopes"/>
    <n v="271.44"/>
    <n v="3"/>
    <n v="0"/>
    <n v="122.148"/>
    <n v="0.45"/>
  </r>
  <r>
    <n v="4562"/>
    <s v="CA-2012-118871"/>
    <x v="1"/>
    <x v="784"/>
    <d v="2012-12-09T00:00:00"/>
    <s v="Second Class"/>
    <s v="HM-14860"/>
    <s v="Harry Marie"/>
    <x v="1"/>
    <s v="United States"/>
    <x v="1"/>
    <x v="1"/>
    <n v="90049"/>
    <x v="1"/>
    <s v="TEC-PH-10000193"/>
    <x v="2"/>
    <x v="7"/>
    <s v="Jensen SMPS-640 - speaker phone"/>
    <n v="110.352"/>
    <n v="3"/>
    <n v="0.2"/>
    <n v="8.2763999999999953"/>
    <n v="7.4999999999999956E-2"/>
  </r>
  <r>
    <n v="4563"/>
    <s v="CA-2012-118871"/>
    <x v="1"/>
    <x v="784"/>
    <d v="2012-12-09T00:00:00"/>
    <s v="Second Class"/>
    <s v="HM-14860"/>
    <s v="Harry Marie"/>
    <x v="1"/>
    <s v="United States"/>
    <x v="1"/>
    <x v="1"/>
    <n v="90049"/>
    <x v="1"/>
    <s v="FUR-FU-10002111"/>
    <x v="0"/>
    <x v="5"/>
    <s v="Master Caster Door Stop, Large Brown"/>
    <n v="36.4"/>
    <n v="5"/>
    <n v="0"/>
    <n v="13.832000000000001"/>
    <n v="0.38000000000000006"/>
  </r>
  <r>
    <n v="4564"/>
    <s v="CA-2014-129490"/>
    <x v="3"/>
    <x v="986"/>
    <d v="2014-10-01T00:00:00"/>
    <s v="Standard Class"/>
    <s v="SJ-20125"/>
    <s v="Sanjit Jacobs"/>
    <x v="2"/>
    <s v="United States"/>
    <x v="388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n v="-0.13750000000000009"/>
  </r>
  <r>
    <n v="4565"/>
    <s v="CA-2011-101175"/>
    <x v="2"/>
    <x v="337"/>
    <d v="2011-12-14T00:00:00"/>
    <s v="Standard Class"/>
    <s v="DM-12955"/>
    <s v="Dario Medina"/>
    <x v="1"/>
    <s v="United States"/>
    <x v="123"/>
    <x v="16"/>
    <n v="85204"/>
    <x v="1"/>
    <s v="OFF-ST-10004950"/>
    <x v="1"/>
    <x v="4"/>
    <s v="Acco Perma 3000 Stacking Storage Drawers"/>
    <n v="100.70400000000001"/>
    <n v="6"/>
    <n v="0.2"/>
    <n v="-1.2588000000000008"/>
    <n v="-1.2500000000000008E-2"/>
  </r>
  <r>
    <n v="4566"/>
    <s v="US-2014-149510"/>
    <x v="3"/>
    <x v="734"/>
    <d v="2014-12-11T00:00:00"/>
    <s v="Standard Class"/>
    <s v="MC-17575"/>
    <s v="Matt Collins"/>
    <x v="0"/>
    <s v="United States"/>
    <x v="115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n v="9.9999999999999978E-2"/>
  </r>
  <r>
    <n v="4567"/>
    <s v="US-2014-149510"/>
    <x v="3"/>
    <x v="734"/>
    <d v="2014-12-11T00:00:00"/>
    <s v="Standard Class"/>
    <s v="MC-17575"/>
    <s v="Matt Collins"/>
    <x v="0"/>
    <s v="United States"/>
    <x v="115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n v="-0.73333333333333328"/>
  </r>
  <r>
    <n v="4568"/>
    <s v="US-2014-149510"/>
    <x v="3"/>
    <x v="734"/>
    <d v="2014-12-11T00:00:00"/>
    <s v="Standard Class"/>
    <s v="MC-17575"/>
    <s v="Matt Collins"/>
    <x v="0"/>
    <s v="United States"/>
    <x v="115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n v="0.36249999999999993"/>
  </r>
  <r>
    <n v="4569"/>
    <s v="CA-2012-111990"/>
    <x v="1"/>
    <x v="627"/>
    <d v="2012-11-13T00:00:00"/>
    <s v="Standard Class"/>
    <s v="DB-13660"/>
    <s v="Duane Benoit"/>
    <x v="0"/>
    <s v="United States"/>
    <x v="12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n v="-1.6500000000000008"/>
  </r>
  <r>
    <n v="4570"/>
    <s v="CA-2011-169460"/>
    <x v="2"/>
    <x v="987"/>
    <d v="2011-04-21T00:00:00"/>
    <s v="Second Class"/>
    <s v="NF-18595"/>
    <s v="Nicole Fjeld"/>
    <x v="2"/>
    <s v="United States"/>
    <x v="49"/>
    <x v="1"/>
    <n v="95123"/>
    <x v="1"/>
    <s v="FUR-FU-10004017"/>
    <x v="0"/>
    <x v="5"/>
    <s v="Executive Impressions 13&quot; Chairman Wall Clock"/>
    <n v="76.14"/>
    <n v="3"/>
    <n v="0"/>
    <n v="26.648999999999997"/>
    <n v="0.35"/>
  </r>
  <r>
    <n v="4571"/>
    <s v="US-2012-152128"/>
    <x v="1"/>
    <x v="442"/>
    <d v="2012-05-27T00:00:00"/>
    <s v="Second Class"/>
    <s v="NM-18445"/>
    <s v="Nathan Mautz"/>
    <x v="2"/>
    <s v="United States"/>
    <x v="391"/>
    <x v="41"/>
    <n v="67212"/>
    <x v="2"/>
    <s v="OFF-AR-10002445"/>
    <x v="1"/>
    <x v="6"/>
    <s v="SANFORD Major Accent Highlighters"/>
    <n v="21.240000000000002"/>
    <n v="3"/>
    <n v="0"/>
    <n v="8.071200000000001"/>
    <n v="0.38"/>
  </r>
  <r>
    <n v="4572"/>
    <s v="US-2012-152128"/>
    <x v="1"/>
    <x v="442"/>
    <d v="2012-05-27T00:00:00"/>
    <s v="Second Class"/>
    <s v="NM-18445"/>
    <s v="Nathan Mautz"/>
    <x v="2"/>
    <s v="United States"/>
    <x v="391"/>
    <x v="41"/>
    <n v="67212"/>
    <x v="2"/>
    <s v="OFF-BI-10001718"/>
    <x v="1"/>
    <x v="8"/>
    <s v="GBC DocuBind P50 Personal Binding Machine"/>
    <n v="127.96"/>
    <n v="2"/>
    <n v="0"/>
    <n v="60.141199999999998"/>
    <n v="0.47000000000000003"/>
  </r>
  <r>
    <n v="4573"/>
    <s v="CA-2014-126662"/>
    <x v="3"/>
    <x v="729"/>
    <d v="2014-07-22T00:00:00"/>
    <s v="Standard Class"/>
    <s v="AB-10255"/>
    <s v="Alejandro Ballentine"/>
    <x v="2"/>
    <s v="United States"/>
    <x v="1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n v="0.18749999999999994"/>
  </r>
  <r>
    <n v="4574"/>
    <s v="CA-2013-139395"/>
    <x v="0"/>
    <x v="939"/>
    <d v="2013-12-19T00:00:00"/>
    <s v="Standard Class"/>
    <s v="MG-17650"/>
    <s v="Matthew Grinstein"/>
    <x v="2"/>
    <s v="United States"/>
    <x v="25"/>
    <x v="12"/>
    <n v="49201"/>
    <x v="2"/>
    <s v="TEC-PH-10002103"/>
    <x v="2"/>
    <x v="7"/>
    <s v="Jabra SPEAK 410"/>
    <n v="657.93"/>
    <n v="7"/>
    <n v="0"/>
    <n v="184.22039999999998"/>
    <n v="0.27999999999999997"/>
  </r>
  <r>
    <n v="4575"/>
    <s v="CA-2013-139395"/>
    <x v="0"/>
    <x v="939"/>
    <d v="2013-12-19T00:00:00"/>
    <s v="Standard Class"/>
    <s v="MG-17650"/>
    <s v="Matthew Grinstein"/>
    <x v="2"/>
    <s v="United States"/>
    <x v="25"/>
    <x v="12"/>
    <n v="49201"/>
    <x v="2"/>
    <s v="FUR-FU-10003724"/>
    <x v="0"/>
    <x v="5"/>
    <s v="Westinghouse Clip-On Gooseneck Lamps"/>
    <n v="33.479999999999997"/>
    <n v="4"/>
    <n v="0"/>
    <n v="8.7047999999999988"/>
    <n v="0.26"/>
  </r>
  <r>
    <n v="4576"/>
    <s v="CA-2013-139395"/>
    <x v="0"/>
    <x v="939"/>
    <d v="2013-12-19T00:00:00"/>
    <s v="Standard Class"/>
    <s v="MG-17650"/>
    <s v="Matthew Grinstein"/>
    <x v="2"/>
    <s v="United States"/>
    <x v="25"/>
    <x v="12"/>
    <n v="49201"/>
    <x v="2"/>
    <s v="OFF-AR-10003732"/>
    <x v="1"/>
    <x v="6"/>
    <s v="Newell 333"/>
    <n v="13.899999999999999"/>
    <n v="5"/>
    <n v="0"/>
    <n v="3.6139999999999994"/>
    <n v="0.26"/>
  </r>
  <r>
    <n v="4577"/>
    <s v="CA-2013-139395"/>
    <x v="0"/>
    <x v="939"/>
    <d v="2013-12-19T00:00:00"/>
    <s v="Standard Class"/>
    <s v="MG-17650"/>
    <s v="Matthew Grinstein"/>
    <x v="2"/>
    <s v="United States"/>
    <x v="25"/>
    <x v="12"/>
    <n v="49201"/>
    <x v="2"/>
    <s v="OFF-ST-10000885"/>
    <x v="1"/>
    <x v="4"/>
    <s v="Fellowes Desktop Hanging File Manager"/>
    <n v="26.86"/>
    <n v="2"/>
    <n v="0"/>
    <n v="6.7149999999999999"/>
    <n v="0.25"/>
  </r>
  <r>
    <n v="4578"/>
    <s v="US-2011-121734"/>
    <x v="2"/>
    <x v="909"/>
    <d v="2011-04-16T00:00:00"/>
    <s v="Standard Class"/>
    <s v="SE-20110"/>
    <s v="Sanjit Engle"/>
    <x v="0"/>
    <s v="United States"/>
    <x v="412"/>
    <x v="45"/>
    <n v="83501"/>
    <x v="1"/>
    <s v="OFF-BI-10004817"/>
    <x v="1"/>
    <x v="8"/>
    <s v="GBC Personal VeloBind Strips"/>
    <n v="9.5840000000000014"/>
    <n v="1"/>
    <n v="0.2"/>
    <n v="3.3543999999999996"/>
    <n v="0.34999999999999992"/>
  </r>
  <r>
    <n v="4579"/>
    <s v="CA-2012-110947"/>
    <x v="1"/>
    <x v="988"/>
    <d v="2012-06-15T00:00:00"/>
    <s v="Standard Class"/>
    <s v="AG-10765"/>
    <s v="Anthony Garverick"/>
    <x v="2"/>
    <s v="United States"/>
    <x v="409"/>
    <x v="17"/>
    <n v="23666"/>
    <x v="0"/>
    <s v="OFF-BI-10001670"/>
    <x v="1"/>
    <x v="8"/>
    <s v="Vinyl Sectional Post Binders"/>
    <n v="113.10000000000001"/>
    <n v="3"/>
    <n v="0"/>
    <n v="56.550000000000004"/>
    <n v="0.5"/>
  </r>
  <r>
    <n v="4580"/>
    <s v="US-2011-150126"/>
    <x v="2"/>
    <x v="923"/>
    <d v="2011-08-02T00:00:00"/>
    <s v="Standard Class"/>
    <s v="AS-10045"/>
    <s v="Aaron Smayling"/>
    <x v="1"/>
    <s v="United States"/>
    <x v="20"/>
    <x v="15"/>
    <n v="10035"/>
    <x v="3"/>
    <s v="OFF-PA-10002709"/>
    <x v="1"/>
    <x v="10"/>
    <s v="Xerox 1956"/>
    <n v="65.78"/>
    <n v="11"/>
    <n v="0"/>
    <n v="32.232199999999999"/>
    <n v="0.49"/>
  </r>
  <r>
    <n v="4581"/>
    <s v="CA-2012-164427"/>
    <x v="1"/>
    <x v="374"/>
    <d v="2012-08-06T00:00:00"/>
    <s v="Standard Class"/>
    <s v="AR-10405"/>
    <s v="Allen Rosenblatt"/>
    <x v="1"/>
    <s v="United States"/>
    <x v="413"/>
    <x v="35"/>
    <n v="39401"/>
    <x v="0"/>
    <s v="TEC-AC-10004469"/>
    <x v="2"/>
    <x v="11"/>
    <s v="Microsoft Sculpt Comfort Mouse"/>
    <n v="239.70000000000002"/>
    <n v="6"/>
    <n v="0"/>
    <n v="105.46800000000002"/>
    <n v="0.44000000000000006"/>
  </r>
  <r>
    <n v="4582"/>
    <s v="CA-2013-120250"/>
    <x v="0"/>
    <x v="251"/>
    <d v="2013-09-23T00:00:00"/>
    <s v="First Class"/>
    <s v="AP-10720"/>
    <s v="Anne Pryor"/>
    <x v="2"/>
    <s v="United States"/>
    <x v="10"/>
    <x v="9"/>
    <n v="19140"/>
    <x v="3"/>
    <s v="FUR-FU-10003424"/>
    <x v="0"/>
    <x v="5"/>
    <s v="Nu-Dell Oak Frame"/>
    <n v="25.632000000000001"/>
    <n v="3"/>
    <n v="0.2"/>
    <n v="3.8447999999999967"/>
    <n v="0.14999999999999986"/>
  </r>
  <r>
    <n v="4583"/>
    <s v="CA-2013-121993"/>
    <x v="0"/>
    <x v="224"/>
    <d v="2013-06-13T00:00:00"/>
    <s v="First Class"/>
    <s v="JB-16000"/>
    <s v="Joy Bell-"/>
    <x v="0"/>
    <s v="United States"/>
    <x v="10"/>
    <x v="9"/>
    <n v="19140"/>
    <x v="3"/>
    <s v="OFF-LA-10003720"/>
    <x v="1"/>
    <x v="2"/>
    <s v="Avery 487"/>
    <n v="23.616"/>
    <n v="8"/>
    <n v="0.2"/>
    <n v="7.9703999999999997"/>
    <n v="0.33749999999999997"/>
  </r>
  <r>
    <n v="4584"/>
    <s v="US-2013-100405"/>
    <x v="0"/>
    <x v="370"/>
    <d v="2013-08-29T00:00:00"/>
    <s v="Second Class"/>
    <s v="TS-21430"/>
    <s v="Tom Stivers"/>
    <x v="1"/>
    <s v="United States"/>
    <x v="1"/>
    <x v="1"/>
    <n v="90045"/>
    <x v="1"/>
    <s v="OFF-AR-10000390"/>
    <x v="1"/>
    <x v="6"/>
    <s v="Newell Chalk Holder"/>
    <n v="8.26"/>
    <n v="2"/>
    <n v="0"/>
    <n v="3.7995999999999999"/>
    <n v="0.46"/>
  </r>
  <r>
    <n v="4585"/>
    <s v="US-2014-163790"/>
    <x v="3"/>
    <x v="808"/>
    <d v="2014-11-05T00:00:00"/>
    <s v="Second Class"/>
    <s v="NL-18310"/>
    <s v="Nancy Lomonaco"/>
    <x v="2"/>
    <s v="United States"/>
    <x v="414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n v="0.5"/>
  </r>
  <r>
    <n v="4586"/>
    <s v="US-2014-163790"/>
    <x v="3"/>
    <x v="808"/>
    <d v="2014-11-05T00:00:00"/>
    <s v="Second Class"/>
    <s v="NL-18310"/>
    <s v="Nancy Lomonaco"/>
    <x v="2"/>
    <s v="United States"/>
    <x v="414"/>
    <x v="1"/>
    <n v="94526"/>
    <x v="1"/>
    <s v="OFF-AR-10003469"/>
    <x v="1"/>
    <x v="6"/>
    <s v="Nontoxic Chalk"/>
    <n v="8.8000000000000007"/>
    <n v="5"/>
    <n v="0"/>
    <n v="4.2240000000000002"/>
    <n v="0.48"/>
  </r>
  <r>
    <n v="4587"/>
    <s v="US-2014-163790"/>
    <x v="3"/>
    <x v="808"/>
    <d v="2014-11-05T00:00:00"/>
    <s v="Second Class"/>
    <s v="NL-18310"/>
    <s v="Nancy Lomonaco"/>
    <x v="2"/>
    <s v="United States"/>
    <x v="414"/>
    <x v="1"/>
    <n v="94526"/>
    <x v="1"/>
    <s v="OFF-BI-10003718"/>
    <x v="1"/>
    <x v="8"/>
    <s v="GBC Therma-A-Bind 250T Electric Binding System"/>
    <n v="590.35199999999998"/>
    <n v="6"/>
    <n v="0.2"/>
    <n v="206.62319999999997"/>
    <n v="0.35"/>
  </r>
  <r>
    <n v="4588"/>
    <s v="US-2014-163790"/>
    <x v="3"/>
    <x v="808"/>
    <d v="2014-11-05T00:00:00"/>
    <s v="Second Class"/>
    <s v="NL-18310"/>
    <s v="Nancy Lomonaco"/>
    <x v="2"/>
    <s v="United States"/>
    <x v="414"/>
    <x v="1"/>
    <n v="94526"/>
    <x v="1"/>
    <s v="OFF-FA-10004838"/>
    <x v="1"/>
    <x v="13"/>
    <s v="Super Bands, 12/Pack"/>
    <n v="5.58"/>
    <n v="3"/>
    <n v="0"/>
    <n v="0.16740000000000022"/>
    <n v="3.0000000000000037E-2"/>
  </r>
  <r>
    <n v="4589"/>
    <s v="US-2014-163790"/>
    <x v="3"/>
    <x v="808"/>
    <d v="2014-11-05T00:00:00"/>
    <s v="Second Class"/>
    <s v="NL-18310"/>
    <s v="Nancy Lomonaco"/>
    <x v="2"/>
    <s v="United States"/>
    <x v="414"/>
    <x v="1"/>
    <n v="94526"/>
    <x v="1"/>
    <s v="FUR-FU-10002508"/>
    <x v="0"/>
    <x v="5"/>
    <s v="Document Clip Frames"/>
    <n v="25.02"/>
    <n v="3"/>
    <n v="0"/>
    <n v="10.508400000000002"/>
    <n v="0.4200000000000001"/>
  </r>
  <r>
    <n v="4590"/>
    <s v="US-2014-163790"/>
    <x v="3"/>
    <x v="808"/>
    <d v="2014-11-05T00:00:00"/>
    <s v="Second Class"/>
    <s v="NL-18310"/>
    <s v="Nancy Lomonaco"/>
    <x v="2"/>
    <s v="United States"/>
    <x v="414"/>
    <x v="1"/>
    <n v="94526"/>
    <x v="1"/>
    <s v="OFF-ST-10001511"/>
    <x v="1"/>
    <x v="4"/>
    <s v="Space Solutions Commercial Steel Shelving"/>
    <n v="452.55000000000007"/>
    <n v="7"/>
    <n v="0"/>
    <n v="22.627499999999962"/>
    <n v="4.9999999999999906E-2"/>
  </r>
  <r>
    <n v="4591"/>
    <s v="CA-2013-129868"/>
    <x v="0"/>
    <x v="482"/>
    <d v="2014-01-01T00:00:00"/>
    <s v="Standard Class"/>
    <s v="MC-18130"/>
    <s v="Mike Caudle"/>
    <x v="1"/>
    <s v="United States"/>
    <x v="1"/>
    <x v="1"/>
    <n v="90004"/>
    <x v="1"/>
    <s v="OFF-SU-10000952"/>
    <x v="1"/>
    <x v="14"/>
    <s v="Fiskars Home &amp; Office Scissors"/>
    <n v="17.760000000000002"/>
    <n v="2"/>
    <n v="0"/>
    <n v="4.9728000000000012"/>
    <n v="0.28000000000000003"/>
  </r>
  <r>
    <n v="4592"/>
    <s v="CA-2013-129868"/>
    <x v="0"/>
    <x v="482"/>
    <d v="2014-01-01T00:00:00"/>
    <s v="Standard Class"/>
    <s v="MC-18130"/>
    <s v="Mike Caudle"/>
    <x v="1"/>
    <s v="United States"/>
    <x v="1"/>
    <x v="1"/>
    <n v="90004"/>
    <x v="1"/>
    <s v="TEC-PH-10002275"/>
    <x v="2"/>
    <x v="7"/>
    <s v="Mitel 5320 IP Phone VoIP phone"/>
    <n v="302.38400000000001"/>
    <n v="2"/>
    <n v="0.2"/>
    <n v="30.238400000000013"/>
    <n v="0.10000000000000003"/>
  </r>
  <r>
    <n v="4593"/>
    <s v="CA-2013-129868"/>
    <x v="0"/>
    <x v="482"/>
    <d v="2014-01-01T00:00:00"/>
    <s v="Standard Class"/>
    <s v="MC-18130"/>
    <s v="Mike Caudle"/>
    <x v="1"/>
    <s v="United States"/>
    <x v="1"/>
    <x v="1"/>
    <n v="90004"/>
    <x v="1"/>
    <s v="FUR-CH-10003535"/>
    <x v="0"/>
    <x v="1"/>
    <s v="Global Armless Task Chair, Royal Blue"/>
    <n v="146.352"/>
    <n v="3"/>
    <n v="0.2"/>
    <n v="-5.4882000000000062"/>
    <n v="-3.750000000000004E-2"/>
  </r>
  <r>
    <n v="4594"/>
    <s v="CA-2013-129868"/>
    <x v="0"/>
    <x v="482"/>
    <d v="2014-01-01T00:00:00"/>
    <s v="Standard Class"/>
    <s v="MC-18130"/>
    <s v="Mike Caudle"/>
    <x v="1"/>
    <s v="United States"/>
    <x v="1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n v="0.26"/>
  </r>
  <r>
    <n v="4595"/>
    <s v="CA-2013-129868"/>
    <x v="0"/>
    <x v="482"/>
    <d v="2014-01-01T00:00:00"/>
    <s v="Standard Class"/>
    <s v="MC-18130"/>
    <s v="Mike Caudle"/>
    <x v="1"/>
    <s v="United States"/>
    <x v="1"/>
    <x v="1"/>
    <n v="90004"/>
    <x v="1"/>
    <s v="FUR-TA-10003473"/>
    <x v="0"/>
    <x v="3"/>
    <s v="Bretford Rectangular Conference Table Tops"/>
    <n v="902.71199999999999"/>
    <n v="3"/>
    <n v="0.2"/>
    <n v="33.851700000000051"/>
    <n v="3.7500000000000054E-2"/>
  </r>
  <r>
    <n v="4596"/>
    <s v="CA-2013-129868"/>
    <x v="0"/>
    <x v="482"/>
    <d v="2014-01-01T00:00:00"/>
    <s v="Standard Class"/>
    <s v="MC-18130"/>
    <s v="Mike Caudle"/>
    <x v="1"/>
    <s v="United States"/>
    <x v="1"/>
    <x v="1"/>
    <n v="90004"/>
    <x v="1"/>
    <s v="OFF-AR-10001897"/>
    <x v="1"/>
    <x v="6"/>
    <s v="Model L Table or Wall-Mount Pencil Sharpener"/>
    <n v="53.97"/>
    <n v="3"/>
    <n v="0"/>
    <n v="15.111600000000001"/>
    <n v="0.28000000000000003"/>
  </r>
  <r>
    <n v="4597"/>
    <s v="CA-2013-140564"/>
    <x v="0"/>
    <x v="5"/>
    <d v="2013-12-11T00:00:00"/>
    <s v="Second Class"/>
    <s v="TC-21475"/>
    <s v="Tony Chapman"/>
    <x v="2"/>
    <s v="United States"/>
    <x v="176"/>
    <x v="40"/>
    <n v="20016"/>
    <x v="3"/>
    <s v="OFF-AR-10000034"/>
    <x v="1"/>
    <x v="6"/>
    <s v="BIC Brite Liner Grip Highlighters, Assorted, 5/Pack"/>
    <n v="33.92"/>
    <n v="8"/>
    <n v="0"/>
    <n v="13.2288"/>
    <n v="0.38999999999999996"/>
  </r>
  <r>
    <n v="4598"/>
    <s v="US-2014-169502"/>
    <x v="3"/>
    <x v="735"/>
    <d v="2014-09-02T00:00:00"/>
    <s v="Standard Class"/>
    <s v="MG-17650"/>
    <s v="Matthew Grinstein"/>
    <x v="2"/>
    <s v="United States"/>
    <x v="158"/>
    <x v="6"/>
    <n v="53209"/>
    <x v="2"/>
    <s v="OFF-SU-10004115"/>
    <x v="1"/>
    <x v="14"/>
    <s v="Acme Stainless Steel Office Snips"/>
    <n v="21.81"/>
    <n v="3"/>
    <n v="0"/>
    <n v="5.8887000000000009"/>
    <n v="0.27000000000000007"/>
  </r>
  <r>
    <n v="4599"/>
    <s v="US-2014-169502"/>
    <x v="3"/>
    <x v="735"/>
    <d v="2014-09-02T00:00:00"/>
    <s v="Standard Class"/>
    <s v="MG-17650"/>
    <s v="Matthew Grinstein"/>
    <x v="2"/>
    <s v="United States"/>
    <x v="158"/>
    <x v="6"/>
    <n v="53209"/>
    <x v="2"/>
    <s v="OFF-AP-10001947"/>
    <x v="1"/>
    <x v="9"/>
    <s v="Acco 6 Outlet Guardian Premium Plus Surge Suppressor"/>
    <n v="91.6"/>
    <n v="5"/>
    <n v="0"/>
    <n v="26.563999999999997"/>
    <n v="0.28999999999999998"/>
  </r>
  <r>
    <n v="4600"/>
    <s v="CA-2012-146948"/>
    <x v="1"/>
    <x v="747"/>
    <d v="2012-07-20T00:00:00"/>
    <s v="Standard Class"/>
    <s v="MG-17890"/>
    <s v="Michael Granlund"/>
    <x v="2"/>
    <s v="United States"/>
    <x v="248"/>
    <x v="39"/>
    <n v="21215"/>
    <x v="3"/>
    <s v="FUR-CH-10004853"/>
    <x v="0"/>
    <x v="1"/>
    <s v="Global Manager's Adjustable Task Chair, Storm"/>
    <n v="150.97999999999999"/>
    <n v="1"/>
    <n v="0"/>
    <n v="43.784199999999984"/>
    <n v="0.28999999999999992"/>
  </r>
  <r>
    <n v="4601"/>
    <s v="CA-2012-146948"/>
    <x v="1"/>
    <x v="747"/>
    <d v="2012-07-20T00:00:00"/>
    <s v="Standard Class"/>
    <s v="MG-17890"/>
    <s v="Michael Granlund"/>
    <x v="2"/>
    <s v="United States"/>
    <x v="248"/>
    <x v="39"/>
    <n v="21215"/>
    <x v="3"/>
    <s v="OFF-EN-10000483"/>
    <x v="1"/>
    <x v="12"/>
    <s v="White Envelopes, White Envelopes with Clear Poly Window"/>
    <n v="137.25"/>
    <n v="9"/>
    <n v="0"/>
    <n v="63.134999999999991"/>
    <n v="0.45999999999999991"/>
  </r>
  <r>
    <n v="4602"/>
    <s v="CA-2012-146948"/>
    <x v="1"/>
    <x v="747"/>
    <d v="2012-07-20T00:00:00"/>
    <s v="Standard Class"/>
    <s v="MG-17890"/>
    <s v="Michael Granlund"/>
    <x v="2"/>
    <s v="United States"/>
    <x v="248"/>
    <x v="39"/>
    <n v="21215"/>
    <x v="3"/>
    <s v="OFF-FA-10001332"/>
    <x v="1"/>
    <x v="13"/>
    <s v="Acco Banker's Clasps, 5 3/4&quot;-Long"/>
    <n v="11.52"/>
    <n v="4"/>
    <n v="0"/>
    <n v="5.4143999999999997"/>
    <n v="0.47"/>
  </r>
  <r>
    <n v="4603"/>
    <s v="US-2012-113327"/>
    <x v="1"/>
    <x v="989"/>
    <d v="2012-05-29T00:00:00"/>
    <s v="Second Class"/>
    <s v="BF-11170"/>
    <s v="Ben Ferrer"/>
    <x v="2"/>
    <s v="United States"/>
    <x v="108"/>
    <x v="3"/>
    <n v="28540"/>
    <x v="0"/>
    <s v="OFF-PA-10003790"/>
    <x v="1"/>
    <x v="10"/>
    <s v="Xerox 1991"/>
    <n v="18.272000000000002"/>
    <n v="1"/>
    <n v="0.2"/>
    <n v="5.9383999999999988"/>
    <n v="0.3249999999999999"/>
  </r>
  <r>
    <n v="4604"/>
    <s v="US-2012-113327"/>
    <x v="1"/>
    <x v="989"/>
    <d v="2012-05-29T00:00:00"/>
    <s v="Second Class"/>
    <s v="BF-11170"/>
    <s v="Ben Ferrer"/>
    <x v="2"/>
    <s v="United States"/>
    <x v="108"/>
    <x v="3"/>
    <n v="28540"/>
    <x v="0"/>
    <s v="OFF-PA-10003134"/>
    <x v="1"/>
    <x v="10"/>
    <s v="Xerox 1937"/>
    <n v="153.72800000000001"/>
    <n v="4"/>
    <n v="0.2"/>
    <n v="53.804799999999986"/>
    <n v="0.34999999999999987"/>
  </r>
  <r>
    <n v="4605"/>
    <s v="US-2012-113327"/>
    <x v="1"/>
    <x v="989"/>
    <d v="2012-05-29T00:00:00"/>
    <s v="Second Class"/>
    <s v="BF-11170"/>
    <s v="Ben Ferrer"/>
    <x v="2"/>
    <s v="United States"/>
    <x v="108"/>
    <x v="3"/>
    <n v="28540"/>
    <x v="0"/>
    <s v="OFF-EN-10004459"/>
    <x v="1"/>
    <x v="12"/>
    <s v="Security-Tint Envelopes"/>
    <n v="12.224"/>
    <n v="2"/>
    <n v="0.2"/>
    <n v="4.4311999999999996"/>
    <n v="0.36249999999999993"/>
  </r>
  <r>
    <n v="4606"/>
    <s v="US-2012-113327"/>
    <x v="1"/>
    <x v="989"/>
    <d v="2012-05-29T00:00:00"/>
    <s v="Second Class"/>
    <s v="BF-11170"/>
    <s v="Ben Ferrer"/>
    <x v="2"/>
    <s v="United States"/>
    <x v="108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n v="0.30000000000000004"/>
  </r>
  <r>
    <n v="4607"/>
    <s v="CA-2012-135020"/>
    <x v="1"/>
    <x v="71"/>
    <d v="2012-06-02T00:00:00"/>
    <s v="Standard Class"/>
    <s v="MS-17770"/>
    <s v="Maxwell Schwartz"/>
    <x v="0"/>
    <s v="United States"/>
    <x v="30"/>
    <x v="15"/>
    <n v="14609"/>
    <x v="3"/>
    <s v="TEC-PH-10004093"/>
    <x v="2"/>
    <x v="7"/>
    <s v="Panasonic Kx-TS550"/>
    <n v="45.99"/>
    <n v="1"/>
    <n v="0"/>
    <n v="13.3371"/>
    <n v="0.28999999999999998"/>
  </r>
  <r>
    <n v="4608"/>
    <s v="CA-2012-135020"/>
    <x v="1"/>
    <x v="71"/>
    <d v="2012-06-02T00:00:00"/>
    <s v="Standard Class"/>
    <s v="MS-17770"/>
    <s v="Maxwell Schwartz"/>
    <x v="0"/>
    <s v="United States"/>
    <x v="30"/>
    <x v="15"/>
    <n v="14609"/>
    <x v="3"/>
    <s v="OFF-ST-10001490"/>
    <x v="1"/>
    <x v="4"/>
    <s v="Hot File 7-Pocket, Floor Stand"/>
    <n v="535.41"/>
    <n v="3"/>
    <n v="0"/>
    <n v="160.62299999999993"/>
    <n v="0.29999999999999988"/>
  </r>
  <r>
    <n v="4609"/>
    <s v="CA-2012-135020"/>
    <x v="1"/>
    <x v="71"/>
    <d v="2012-06-02T00:00:00"/>
    <s v="Standard Class"/>
    <s v="MS-17770"/>
    <s v="Maxwell Schwartz"/>
    <x v="0"/>
    <s v="United States"/>
    <x v="30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n v="0.33749999999999991"/>
  </r>
  <r>
    <n v="4610"/>
    <s v="CA-2012-135020"/>
    <x v="1"/>
    <x v="71"/>
    <d v="2012-06-02T00:00:00"/>
    <s v="Standard Class"/>
    <s v="MS-17770"/>
    <s v="Maxwell Schwartz"/>
    <x v="0"/>
    <s v="United States"/>
    <x v="30"/>
    <x v="15"/>
    <n v="14609"/>
    <x v="3"/>
    <s v="OFF-PA-10004255"/>
    <x v="1"/>
    <x v="10"/>
    <s v="Xerox 219"/>
    <n v="45.36"/>
    <n v="7"/>
    <n v="0"/>
    <n v="21.772800000000004"/>
    <n v="0.48000000000000009"/>
  </r>
  <r>
    <n v="4611"/>
    <s v="US-2014-141852"/>
    <x v="3"/>
    <x v="45"/>
    <d v="2014-11-15T00:00:00"/>
    <s v="Standard Class"/>
    <s v="JE-15745"/>
    <s v="Joel Eaton"/>
    <x v="0"/>
    <s v="United States"/>
    <x v="147"/>
    <x v="1"/>
    <n v="92054"/>
    <x v="1"/>
    <s v="FUR-FU-10000023"/>
    <x v="0"/>
    <x v="5"/>
    <s v="Eldon Wave Desk Accessories"/>
    <n v="47.12"/>
    <n v="8"/>
    <n v="0"/>
    <n v="20.732800000000001"/>
    <n v="0.44000000000000006"/>
  </r>
  <r>
    <n v="4612"/>
    <s v="CA-2013-109407"/>
    <x v="0"/>
    <x v="990"/>
    <d v="2013-01-26T00:00:00"/>
    <s v="Second Class"/>
    <s v="HG-14965"/>
    <s v="Henry Goldwyn"/>
    <x v="1"/>
    <s v="United States"/>
    <x v="200"/>
    <x v="35"/>
    <n v="39503"/>
    <x v="0"/>
    <s v="OFF-BI-10000285"/>
    <x v="1"/>
    <x v="8"/>
    <s v="XtraLife ClearVue Slant-D Ring Binders by Cardinal"/>
    <n v="31.36"/>
    <n v="4"/>
    <n v="0"/>
    <n v="15.68"/>
    <n v="0.5"/>
  </r>
  <r>
    <n v="4613"/>
    <s v="US-2014-165953"/>
    <x v="3"/>
    <x v="413"/>
    <d v="2014-01-07T00:00:00"/>
    <s v="Standard Class"/>
    <s v="EP-13915"/>
    <s v="Emily Phan"/>
    <x v="0"/>
    <s v="United States"/>
    <x v="108"/>
    <x v="2"/>
    <n v="32216"/>
    <x v="0"/>
    <s v="OFF-AR-10000588"/>
    <x v="1"/>
    <x v="6"/>
    <s v="Newell 345"/>
    <n v="47.616"/>
    <n v="3"/>
    <n v="0.2"/>
    <n v="3.571200000000001"/>
    <n v="7.5000000000000025E-2"/>
  </r>
  <r>
    <n v="4614"/>
    <s v="US-2014-165953"/>
    <x v="3"/>
    <x v="413"/>
    <d v="2014-01-07T00:00:00"/>
    <s v="Standard Class"/>
    <s v="EP-13915"/>
    <s v="Emily Phan"/>
    <x v="0"/>
    <s v="United States"/>
    <x v="108"/>
    <x v="2"/>
    <n v="32216"/>
    <x v="0"/>
    <s v="OFF-PA-10002250"/>
    <x v="1"/>
    <x v="10"/>
    <s v="Things To Do Today Pad"/>
    <n v="23.480000000000004"/>
    <n v="5"/>
    <n v="0.2"/>
    <n v="8.218"/>
    <n v="0.34999999999999992"/>
  </r>
  <r>
    <n v="4615"/>
    <s v="CA-2013-144540"/>
    <x v="0"/>
    <x v="64"/>
    <d v="2013-09-11T00:00:00"/>
    <s v="Standard Class"/>
    <s v="GH-14410"/>
    <s v="Gary Hansen"/>
    <x v="2"/>
    <s v="United States"/>
    <x v="12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n v="-2.6500000000000008"/>
  </r>
  <r>
    <n v="4616"/>
    <s v="CA-2013-144540"/>
    <x v="0"/>
    <x v="64"/>
    <d v="2013-09-11T00:00:00"/>
    <s v="Standard Class"/>
    <s v="GH-14410"/>
    <s v="Gary Hansen"/>
    <x v="2"/>
    <s v="United States"/>
    <x v="12"/>
    <x v="5"/>
    <n v="77070"/>
    <x v="2"/>
    <s v="OFF-FA-10002763"/>
    <x v="1"/>
    <x v="13"/>
    <s v="Advantus Map Pennant Flags and Round Head Tacks"/>
    <n v="28.44"/>
    <n v="9"/>
    <n v="0.2"/>
    <n v="4.2659999999999973"/>
    <n v="0.14999999999999991"/>
  </r>
  <r>
    <n v="4617"/>
    <s v="CA-2012-159863"/>
    <x v="1"/>
    <x v="406"/>
    <d v="2012-09-07T00:00:00"/>
    <s v="Second Class"/>
    <s v="DS-13180"/>
    <s v="David Smith"/>
    <x v="1"/>
    <s v="United States"/>
    <x v="12"/>
    <x v="5"/>
    <n v="77095"/>
    <x v="2"/>
    <s v="TEC-AC-10000109"/>
    <x v="2"/>
    <x v="11"/>
    <s v="Sony Micro Vault Click 16 GB USB 2.0 Flash Drive"/>
    <n v="134.376"/>
    <n v="3"/>
    <n v="0.2"/>
    <n v="6.7188000000000088"/>
    <n v="5.0000000000000065E-2"/>
  </r>
  <r>
    <n v="4618"/>
    <s v="CA-2012-117800"/>
    <x v="1"/>
    <x v="481"/>
    <d v="2012-09-26T00:00:00"/>
    <s v="Standard Class"/>
    <s v="TH-21550"/>
    <s v="Tracy Hopkins"/>
    <x v="2"/>
    <s v="United States"/>
    <x v="231"/>
    <x v="31"/>
    <n v="2149"/>
    <x v="3"/>
    <s v="TEC-PH-10002415"/>
    <x v="2"/>
    <x v="7"/>
    <s v="Polycom VoiceStation 500 Conference phone"/>
    <n v="589.9"/>
    <n v="2"/>
    <n v="0"/>
    <n v="147.47500000000002"/>
    <n v="0.25000000000000006"/>
  </r>
  <r>
    <n v="4619"/>
    <s v="CA-2012-117800"/>
    <x v="1"/>
    <x v="481"/>
    <d v="2012-09-26T00:00:00"/>
    <s v="Standard Class"/>
    <s v="TH-21550"/>
    <s v="Tracy Hopkins"/>
    <x v="2"/>
    <s v="United States"/>
    <x v="231"/>
    <x v="31"/>
    <n v="2149"/>
    <x v="3"/>
    <s v="FUR-CH-10000785"/>
    <x v="0"/>
    <x v="1"/>
    <s v="Global Ergonomic Managers Chair"/>
    <n v="542.93999999999994"/>
    <n v="3"/>
    <n v="0"/>
    <n v="141.1644"/>
    <n v="0.26"/>
  </r>
  <r>
    <n v="4620"/>
    <s v="CA-2014-145219"/>
    <x v="3"/>
    <x v="165"/>
    <d v="2014-12-26T00:00:00"/>
    <s v="First Class"/>
    <s v="RM-19675"/>
    <s v="Robert Marley"/>
    <x v="2"/>
    <s v="United States"/>
    <x v="1"/>
    <x v="1"/>
    <n v="90049"/>
    <x v="1"/>
    <s v="TEC-CO-10001449"/>
    <x v="2"/>
    <x v="16"/>
    <s v="Hewlett Packard LaserJet 3310 Copier"/>
    <n v="2879.9520000000002"/>
    <n v="6"/>
    <n v="0.2"/>
    <n v="1007.9831999999999"/>
    <n v="0.34999999999999992"/>
  </r>
  <r>
    <n v="4621"/>
    <s v="CA-2014-145219"/>
    <x v="3"/>
    <x v="165"/>
    <d v="2014-12-26T00:00:00"/>
    <s v="First Class"/>
    <s v="RM-19675"/>
    <s v="Robert Marley"/>
    <x v="2"/>
    <s v="United States"/>
    <x v="1"/>
    <x v="1"/>
    <n v="90049"/>
    <x v="1"/>
    <s v="OFF-BI-10001670"/>
    <x v="1"/>
    <x v="8"/>
    <s v="Vinyl Sectional Post Binders"/>
    <n v="90.480000000000018"/>
    <n v="3"/>
    <n v="0.2"/>
    <n v="33.93"/>
    <n v="0.37499999999999994"/>
  </r>
  <r>
    <n v="4622"/>
    <s v="CA-2012-161214"/>
    <x v="1"/>
    <x v="348"/>
    <d v="2012-10-08T00:00:00"/>
    <s v="Second Class"/>
    <s v="SF-20965"/>
    <s v="Sylvia Foulston"/>
    <x v="1"/>
    <s v="United States"/>
    <x v="40"/>
    <x v="13"/>
    <n v="19805"/>
    <x v="3"/>
    <s v="OFF-ST-10001328"/>
    <x v="1"/>
    <x v="4"/>
    <s v="Personal Filing Tote with Lid, Black/Gray"/>
    <n v="77.55"/>
    <n v="5"/>
    <n v="0"/>
    <n v="21.714000000000002"/>
    <n v="0.28000000000000003"/>
  </r>
  <r>
    <n v="4623"/>
    <s v="CA-2014-147228"/>
    <x v="3"/>
    <x v="428"/>
    <d v="2014-09-15T00:00:00"/>
    <s v="Standard Class"/>
    <s v="SO-20335"/>
    <s v="Sean O'Donnell"/>
    <x v="0"/>
    <s v="United States"/>
    <x v="29"/>
    <x v="18"/>
    <n v="38401"/>
    <x v="0"/>
    <s v="OFF-SU-10001225"/>
    <x v="1"/>
    <x v="14"/>
    <s v="Staples"/>
    <n v="8.8320000000000007"/>
    <n v="3"/>
    <n v="0.2"/>
    <n v="-1.9872000000000005"/>
    <n v="-0.22500000000000003"/>
  </r>
  <r>
    <n v="4624"/>
    <s v="CA-2014-147228"/>
    <x v="3"/>
    <x v="428"/>
    <d v="2014-09-15T00:00:00"/>
    <s v="Standard Class"/>
    <s v="SO-20335"/>
    <s v="Sean O'Donnell"/>
    <x v="0"/>
    <s v="United States"/>
    <x v="29"/>
    <x v="18"/>
    <n v="38401"/>
    <x v="0"/>
    <s v="OFF-PA-10000357"/>
    <x v="1"/>
    <x v="10"/>
    <s v="Xerox 1888"/>
    <n v="177.536"/>
    <n v="4"/>
    <n v="0.2"/>
    <n v="62.137599999999992"/>
    <n v="0.35"/>
  </r>
  <r>
    <n v="4625"/>
    <s v="CA-2014-147228"/>
    <x v="3"/>
    <x v="428"/>
    <d v="2014-09-15T00:00:00"/>
    <s v="Standard Class"/>
    <s v="SO-20335"/>
    <s v="Sean O'Donnell"/>
    <x v="0"/>
    <s v="United States"/>
    <x v="29"/>
    <x v="18"/>
    <n v="38401"/>
    <x v="0"/>
    <s v="OFF-ST-10000046"/>
    <x v="1"/>
    <x v="4"/>
    <s v="Fellowes Super Stor/Drawer Files"/>
    <n v="258.48"/>
    <n v="2"/>
    <n v="0.2"/>
    <n v="-3.2309999999999945"/>
    <n v="-1.2499999999999978E-2"/>
  </r>
  <r>
    <n v="4626"/>
    <s v="CA-2014-147228"/>
    <x v="3"/>
    <x v="428"/>
    <d v="2014-09-15T00:00:00"/>
    <s v="Standard Class"/>
    <s v="SO-20335"/>
    <s v="Sean O'Donnell"/>
    <x v="0"/>
    <s v="United States"/>
    <x v="29"/>
    <x v="18"/>
    <n v="38401"/>
    <x v="0"/>
    <s v="FUR-FU-10000023"/>
    <x v="0"/>
    <x v="5"/>
    <s v="Eldon Wave Desk Accessories"/>
    <n v="14.135999999999999"/>
    <n v="3"/>
    <n v="0.2"/>
    <n v="4.240800000000001"/>
    <n v="0.3000000000000001"/>
  </r>
  <r>
    <n v="4627"/>
    <s v="CA-2013-101336"/>
    <x v="0"/>
    <x v="373"/>
    <d v="2013-11-19T00:00:00"/>
    <s v="Standard Class"/>
    <s v="CK-12760"/>
    <s v="Cyma Kinney"/>
    <x v="1"/>
    <s v="United States"/>
    <x v="20"/>
    <x v="15"/>
    <n v="10011"/>
    <x v="3"/>
    <s v="OFF-ST-10003455"/>
    <x v="1"/>
    <x v="4"/>
    <s v="Tenex File Box, Personal Filing Tote with Lid, Black"/>
    <n v="77.55"/>
    <n v="5"/>
    <n v="0"/>
    <n v="20.163000000000004"/>
    <n v="0.26000000000000006"/>
  </r>
  <r>
    <n v="4628"/>
    <s v="CA-2013-101336"/>
    <x v="0"/>
    <x v="373"/>
    <d v="2013-11-19T00:00:00"/>
    <s v="Standard Class"/>
    <s v="CK-12760"/>
    <s v="Cyma Kinney"/>
    <x v="1"/>
    <s v="United States"/>
    <x v="20"/>
    <x v="15"/>
    <n v="10011"/>
    <x v="3"/>
    <s v="OFF-ST-10000876"/>
    <x v="1"/>
    <x v="4"/>
    <s v="Eldon Simplefile Box Office"/>
    <n v="24.88"/>
    <n v="2"/>
    <n v="0"/>
    <n v="6.9664000000000001"/>
    <n v="0.28000000000000003"/>
  </r>
  <r>
    <n v="4629"/>
    <s v="CA-2013-101336"/>
    <x v="0"/>
    <x v="373"/>
    <d v="2013-11-19T00:00:00"/>
    <s v="Standard Class"/>
    <s v="CK-12760"/>
    <s v="Cyma Kinney"/>
    <x v="1"/>
    <s v="United States"/>
    <x v="20"/>
    <x v="15"/>
    <n v="10011"/>
    <x v="3"/>
    <s v="OFF-AR-10003582"/>
    <x v="1"/>
    <x v="6"/>
    <s v="Boston Electric Pencil Sharpener, Model 1818, Charcoal Black"/>
    <n v="140.75"/>
    <n v="5"/>
    <n v="0"/>
    <n v="39.410000000000011"/>
    <n v="0.28000000000000008"/>
  </r>
  <r>
    <n v="4630"/>
    <s v="CA-2013-101336"/>
    <x v="0"/>
    <x v="373"/>
    <d v="2013-11-19T00:00:00"/>
    <s v="Standard Class"/>
    <s v="CK-12760"/>
    <s v="Cyma Kinney"/>
    <x v="1"/>
    <s v="United States"/>
    <x v="20"/>
    <x v="15"/>
    <n v="10011"/>
    <x v="3"/>
    <s v="OFF-ST-10004258"/>
    <x v="1"/>
    <x v="4"/>
    <s v="Portable Personal File Box"/>
    <n v="36.630000000000003"/>
    <n v="3"/>
    <n v="0"/>
    <n v="9.8901000000000039"/>
    <n v="0.27000000000000007"/>
  </r>
  <r>
    <n v="4631"/>
    <s v="US-2012-126235"/>
    <x v="1"/>
    <x v="52"/>
    <d v="2012-10-15T00:00:00"/>
    <s v="Same Day"/>
    <s v="GA-14725"/>
    <s v="Guy Armstrong"/>
    <x v="0"/>
    <s v="United States"/>
    <x v="340"/>
    <x v="12"/>
    <n v="48858"/>
    <x v="2"/>
    <s v="FUR-FU-10000719"/>
    <x v="0"/>
    <x v="5"/>
    <s v="DAX Cubicle Frames, 8-1/2 x 11"/>
    <n v="17.14"/>
    <n v="2"/>
    <n v="0"/>
    <n v="6.1704000000000008"/>
    <n v="0.36000000000000004"/>
  </r>
  <r>
    <n v="4632"/>
    <s v="CA-2014-168396"/>
    <x v="3"/>
    <x v="646"/>
    <d v="2014-08-09T00:00:00"/>
    <s v="Second Class"/>
    <s v="BD-11725"/>
    <s v="Bruce Degenhardt"/>
    <x v="0"/>
    <s v="United States"/>
    <x v="8"/>
    <x v="1"/>
    <n v="94122"/>
    <x v="1"/>
    <s v="OFF-LA-10001297"/>
    <x v="1"/>
    <x v="2"/>
    <s v="Avery 473"/>
    <n v="51.75"/>
    <n v="5"/>
    <n v="0"/>
    <n v="24.84"/>
    <n v="0.48"/>
  </r>
  <r>
    <n v="4633"/>
    <s v="CA-2014-168396"/>
    <x v="3"/>
    <x v="646"/>
    <d v="2014-08-09T00:00:00"/>
    <s v="Second Class"/>
    <s v="BD-11725"/>
    <s v="Bruce Degenhardt"/>
    <x v="0"/>
    <s v="United States"/>
    <x v="8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n v="9.0000000000000038E-2"/>
  </r>
  <r>
    <n v="4634"/>
    <s v="CA-2012-130456"/>
    <x v="1"/>
    <x v="291"/>
    <d v="2012-08-26T00:00:00"/>
    <s v="Standard Class"/>
    <s v="DS-13180"/>
    <s v="David Smith"/>
    <x v="1"/>
    <s v="United States"/>
    <x v="8"/>
    <x v="1"/>
    <n v="94122"/>
    <x v="1"/>
    <s v="FUR-BO-10003893"/>
    <x v="0"/>
    <x v="0"/>
    <s v="Sauder Camden County Collection Library"/>
    <n v="586.39800000000002"/>
    <n v="6"/>
    <n v="0.15"/>
    <n v="34.493999999999971"/>
    <n v="5.8823529411764656E-2"/>
  </r>
  <r>
    <n v="4635"/>
    <s v="CA-2012-130456"/>
    <x v="1"/>
    <x v="291"/>
    <d v="2012-08-26T00:00:00"/>
    <s v="Standard Class"/>
    <s v="DS-13180"/>
    <s v="David Smith"/>
    <x v="1"/>
    <s v="United States"/>
    <x v="8"/>
    <x v="1"/>
    <n v="94122"/>
    <x v="1"/>
    <s v="OFF-ST-10000736"/>
    <x v="1"/>
    <x v="4"/>
    <s v="Carina Double Wide Media Storage Towers in Natural &amp; Black"/>
    <n v="80.98"/>
    <n v="1"/>
    <n v="0"/>
    <n v="3.2391999999999967"/>
    <n v="3.9999999999999959E-2"/>
  </r>
  <r>
    <n v="4636"/>
    <s v="CA-2014-116288"/>
    <x v="3"/>
    <x v="846"/>
    <d v="2014-03-18T00:00:00"/>
    <s v="Standard Class"/>
    <s v="BS-11380"/>
    <s v="Bill Stewart"/>
    <x v="1"/>
    <s v="United States"/>
    <x v="8"/>
    <x v="1"/>
    <n v="94122"/>
    <x v="1"/>
    <s v="OFF-ST-10000736"/>
    <x v="1"/>
    <x v="4"/>
    <s v="Carina Double Wide Media Storage Towers in Natural &amp; Black"/>
    <n v="242.94"/>
    <n v="3"/>
    <n v="0"/>
    <n v="9.7175999999999902"/>
    <n v="3.9999999999999959E-2"/>
  </r>
  <r>
    <n v="4637"/>
    <s v="CA-2014-168228"/>
    <x v="3"/>
    <x v="842"/>
    <d v="2014-04-30T00:00:00"/>
    <s v="First Class"/>
    <s v="AP-10915"/>
    <s v="Arthur Prichep"/>
    <x v="0"/>
    <s v="United States"/>
    <x v="1"/>
    <x v="1"/>
    <n v="90045"/>
    <x v="1"/>
    <s v="OFF-AR-10003373"/>
    <x v="1"/>
    <x v="6"/>
    <s v="Boston School Pro Electric Pencil Sharpener, 1670"/>
    <n v="123.92"/>
    <n v="4"/>
    <n v="0"/>
    <n v="33.458399999999997"/>
    <n v="0.26999999999999996"/>
  </r>
  <r>
    <n v="4638"/>
    <s v="CA-2014-168228"/>
    <x v="3"/>
    <x v="842"/>
    <d v="2014-04-30T00:00:00"/>
    <s v="First Class"/>
    <s v="AP-10915"/>
    <s v="Arthur Prichep"/>
    <x v="0"/>
    <s v="United States"/>
    <x v="1"/>
    <x v="1"/>
    <n v="90045"/>
    <x v="1"/>
    <s v="OFF-AR-10000390"/>
    <x v="1"/>
    <x v="6"/>
    <s v="Newell Chalk Holder"/>
    <n v="12.39"/>
    <n v="3"/>
    <n v="0"/>
    <n v="5.6993999999999998"/>
    <n v="0.45999999999999996"/>
  </r>
  <r>
    <n v="4639"/>
    <s v="CA-2014-168228"/>
    <x v="3"/>
    <x v="842"/>
    <d v="2014-04-30T00:00:00"/>
    <s v="First Class"/>
    <s v="AP-10915"/>
    <s v="Arthur Prichep"/>
    <x v="0"/>
    <s v="United States"/>
    <x v="1"/>
    <x v="1"/>
    <n v="90045"/>
    <x v="1"/>
    <s v="OFF-AR-10001725"/>
    <x v="1"/>
    <x v="6"/>
    <s v="Boston Home &amp; Office Model 2000 Electric Pencil Sharpeners"/>
    <n v="47.3"/>
    <n v="2"/>
    <n v="0"/>
    <n v="12.298000000000002"/>
    <n v="0.26000000000000006"/>
  </r>
  <r>
    <n v="4640"/>
    <s v="CA-2013-102162"/>
    <x v="0"/>
    <x v="108"/>
    <d v="2013-09-17T00:00:00"/>
    <s v="Standard Class"/>
    <s v="JF-15565"/>
    <s v="Jill Fjeld"/>
    <x v="0"/>
    <s v="United States"/>
    <x v="311"/>
    <x v="17"/>
    <n v="23602"/>
    <x v="0"/>
    <s v="TEC-CO-10001943"/>
    <x v="2"/>
    <x v="16"/>
    <s v="Canon PC-428 Personal Copier"/>
    <n v="1599.92"/>
    <n v="8"/>
    <n v="0"/>
    <n v="751.9624"/>
    <n v="0.47"/>
  </r>
  <r>
    <n v="4641"/>
    <s v="CA-2013-102162"/>
    <x v="0"/>
    <x v="108"/>
    <d v="2013-09-17T00:00:00"/>
    <s v="Standard Class"/>
    <s v="JF-15565"/>
    <s v="Jill Fjeld"/>
    <x v="0"/>
    <s v="United States"/>
    <x v="311"/>
    <x v="17"/>
    <n v="23602"/>
    <x v="0"/>
    <s v="OFF-EN-10002312"/>
    <x v="1"/>
    <x v="12"/>
    <s v="#10 Self-Seal White Envelopes"/>
    <n v="11.09"/>
    <n v="1"/>
    <n v="0"/>
    <n v="5.4340999999999999"/>
    <n v="0.49"/>
  </r>
  <r>
    <n v="4642"/>
    <s v="CA-2014-130141"/>
    <x v="3"/>
    <x v="760"/>
    <d v="2014-10-25T00:00:00"/>
    <s v="Second Class"/>
    <s v="HA-14905"/>
    <s v="Helen Abelman"/>
    <x v="0"/>
    <s v="United States"/>
    <x v="299"/>
    <x v="22"/>
    <n v="80525"/>
    <x v="1"/>
    <s v="OFF-BI-10000831"/>
    <x v="1"/>
    <x v="8"/>
    <s v="Storex Flexible Poly Binders with Double Pockets"/>
    <n v="3.1680000000000006"/>
    <n v="4"/>
    <n v="0.7"/>
    <n v="-2.5343999999999998"/>
    <n v="-0.79999999999999982"/>
  </r>
  <r>
    <n v="4643"/>
    <s v="CA-2014-130141"/>
    <x v="3"/>
    <x v="760"/>
    <d v="2014-10-25T00:00:00"/>
    <s v="Second Class"/>
    <s v="HA-14905"/>
    <s v="Helen Abelman"/>
    <x v="0"/>
    <s v="United States"/>
    <x v="299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n v="-4.9999999999999885E-2"/>
  </r>
  <r>
    <n v="4644"/>
    <s v="CA-2012-147501"/>
    <x v="1"/>
    <x v="991"/>
    <d v="2012-08-06T00:00:00"/>
    <s v="Standard Class"/>
    <s v="Co-12640"/>
    <s v="Corey-Lock"/>
    <x v="0"/>
    <s v="United States"/>
    <x v="4"/>
    <x v="4"/>
    <n v="98105"/>
    <x v="1"/>
    <s v="OFF-BI-10002003"/>
    <x v="1"/>
    <x v="8"/>
    <s v="Ibico Presentation Index for Binding Systems"/>
    <n v="6.3680000000000003"/>
    <n v="2"/>
    <n v="0.2"/>
    <n v="2.1492"/>
    <n v="0.33749999999999997"/>
  </r>
  <r>
    <n v="4645"/>
    <s v="CA-2012-147501"/>
    <x v="1"/>
    <x v="991"/>
    <d v="2012-08-06T00:00:00"/>
    <s v="Standard Class"/>
    <s v="Co-12640"/>
    <s v="Corey-Lock"/>
    <x v="0"/>
    <s v="United States"/>
    <x v="4"/>
    <x v="4"/>
    <n v="98105"/>
    <x v="1"/>
    <s v="TEC-MA-10001972"/>
    <x v="2"/>
    <x v="15"/>
    <s v="Okidata C331dn Printer"/>
    <n v="558.4"/>
    <n v="2"/>
    <n v="0.2"/>
    <n v="41.880000000000024"/>
    <n v="7.5000000000000053E-2"/>
  </r>
  <r>
    <n v="4646"/>
    <s v="CA-2013-143910"/>
    <x v="0"/>
    <x v="399"/>
    <d v="2013-08-17T00:00:00"/>
    <s v="Standard Class"/>
    <s v="BC-11125"/>
    <s v="Becky Castell"/>
    <x v="2"/>
    <s v="United States"/>
    <x v="20"/>
    <x v="15"/>
    <n v="10011"/>
    <x v="3"/>
    <s v="FUR-CH-10000225"/>
    <x v="0"/>
    <x v="1"/>
    <s v="Global Geo Office Task Chair, Gray"/>
    <n v="145.76400000000001"/>
    <n v="2"/>
    <n v="0.1"/>
    <n v="-8.0980000000000167"/>
    <n v="-5.5555555555555663E-2"/>
  </r>
  <r>
    <n v="4647"/>
    <s v="CA-2011-146885"/>
    <x v="2"/>
    <x v="992"/>
    <d v="2011-06-05T00:00:00"/>
    <s v="Standard Class"/>
    <s v="EB-13840"/>
    <s v="Ellis Ballard"/>
    <x v="1"/>
    <s v="United States"/>
    <x v="102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n v="0.44999999999999996"/>
  </r>
  <r>
    <n v="4648"/>
    <s v="CA-2013-139556"/>
    <x v="0"/>
    <x v="993"/>
    <d v="2013-05-02T00:00:00"/>
    <s v="Standard Class"/>
    <s v="DB-13360"/>
    <s v="Dennis Bolton"/>
    <x v="2"/>
    <s v="United States"/>
    <x v="20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n v="0.14444444444444438"/>
  </r>
  <r>
    <n v="4649"/>
    <s v="CA-2014-129357"/>
    <x v="3"/>
    <x v="304"/>
    <d v="2014-05-20T00:00:00"/>
    <s v="Standard Class"/>
    <s v="KB-16585"/>
    <s v="Ken Black"/>
    <x v="1"/>
    <s v="United States"/>
    <x v="4"/>
    <x v="4"/>
    <n v="98103"/>
    <x v="1"/>
    <s v="OFF-PA-10003228"/>
    <x v="1"/>
    <x v="10"/>
    <s v="Xerox 1917"/>
    <n v="440.18999999999994"/>
    <n v="9"/>
    <n v="0"/>
    <n v="206.88929999999996"/>
    <n v="0.47"/>
  </r>
  <r>
    <n v="4650"/>
    <s v="CA-2014-129357"/>
    <x v="3"/>
    <x v="304"/>
    <d v="2014-05-20T00:00:00"/>
    <s v="Standard Class"/>
    <s v="KB-16585"/>
    <s v="Ken Black"/>
    <x v="1"/>
    <s v="United States"/>
    <x v="4"/>
    <x v="4"/>
    <n v="98103"/>
    <x v="1"/>
    <s v="OFF-SU-10004498"/>
    <x v="1"/>
    <x v="14"/>
    <s v="Martin-Yale Premier Letter Opener"/>
    <n v="64.400000000000006"/>
    <n v="5"/>
    <n v="0"/>
    <n v="1.9320000000000004"/>
    <n v="3.0000000000000002E-2"/>
  </r>
  <r>
    <n v="4651"/>
    <s v="CA-2014-150987"/>
    <x v="3"/>
    <x v="798"/>
    <d v="2014-04-13T00:00:00"/>
    <s v="Standard Class"/>
    <s v="AH-10120"/>
    <s v="Adrian Hane"/>
    <x v="2"/>
    <s v="United States"/>
    <x v="8"/>
    <x v="1"/>
    <n v="94110"/>
    <x v="1"/>
    <s v="OFF-PA-10001878"/>
    <x v="1"/>
    <x v="10"/>
    <s v="Xerox 1891"/>
    <n v="244.54999999999998"/>
    <n v="5"/>
    <n v="0"/>
    <n v="114.93849999999998"/>
    <n v="0.46999999999999992"/>
  </r>
  <r>
    <n v="4652"/>
    <s v="CA-2014-150987"/>
    <x v="3"/>
    <x v="798"/>
    <d v="2014-04-13T00:00:00"/>
    <s v="Standard Class"/>
    <s v="AH-10120"/>
    <s v="Adrian Hane"/>
    <x v="2"/>
    <s v="United States"/>
    <x v="8"/>
    <x v="1"/>
    <n v="94110"/>
    <x v="1"/>
    <s v="OFF-PA-10002923"/>
    <x v="1"/>
    <x v="10"/>
    <s v="Xerox 1942"/>
    <n v="195.76"/>
    <n v="4"/>
    <n v="0"/>
    <n v="97.88"/>
    <n v="0.5"/>
  </r>
  <r>
    <n v="4653"/>
    <s v="CA-2014-132647"/>
    <x v="3"/>
    <x v="922"/>
    <d v="2014-02-24T00:00:00"/>
    <s v="Standard Class"/>
    <s v="GH-14410"/>
    <s v="Gary Hansen"/>
    <x v="2"/>
    <s v="United States"/>
    <x v="275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n v="0.49"/>
  </r>
  <r>
    <n v="4654"/>
    <s v="CA-2014-132647"/>
    <x v="3"/>
    <x v="922"/>
    <d v="2014-02-24T00:00:00"/>
    <s v="Standard Class"/>
    <s v="GH-14410"/>
    <s v="Gary Hansen"/>
    <x v="2"/>
    <s v="United States"/>
    <x v="275"/>
    <x v="30"/>
    <n v="8861"/>
    <x v="3"/>
    <s v="OFF-ST-10003123"/>
    <x v="1"/>
    <x v="4"/>
    <s v="Fellowes Bases and Tops For Staxonsteel/High-Stak Systems"/>
    <n v="166.45"/>
    <n v="5"/>
    <n v="0"/>
    <n v="39.947999999999993"/>
    <n v="0.23999999999999996"/>
  </r>
  <r>
    <n v="4655"/>
    <s v="CA-2014-159107"/>
    <x v="3"/>
    <x v="92"/>
    <d v="2014-06-27T00:00:00"/>
    <s v="Second Class"/>
    <s v="KT-16480"/>
    <s v="Kean Thornton"/>
    <x v="0"/>
    <s v="United States"/>
    <x v="8"/>
    <x v="1"/>
    <n v="94110"/>
    <x v="1"/>
    <s v="OFF-FA-10001332"/>
    <x v="1"/>
    <x v="13"/>
    <s v="Acco Banker's Clasps, 5 3/4&quot;-Long"/>
    <n v="2.88"/>
    <n v="1"/>
    <n v="0"/>
    <n v="1.3535999999999999"/>
    <n v="0.47"/>
  </r>
  <r>
    <n v="4656"/>
    <s v="CA-2011-160738"/>
    <x v="2"/>
    <x v="952"/>
    <d v="2011-05-10T00:00:00"/>
    <s v="Standard Class"/>
    <s v="KH-16330"/>
    <s v="Katharine Harms"/>
    <x v="1"/>
    <s v="United States"/>
    <x v="210"/>
    <x v="10"/>
    <n v="61032"/>
    <x v="2"/>
    <s v="OFF-ST-10003442"/>
    <x v="1"/>
    <x v="4"/>
    <s v="Eldon Portable Mobile Manager"/>
    <n v="45.248000000000005"/>
    <n v="2"/>
    <n v="0.2"/>
    <n v="3.9591999999999992"/>
    <n v="8.7499999999999967E-2"/>
  </r>
  <r>
    <n v="4657"/>
    <s v="CA-2012-112130"/>
    <x v="1"/>
    <x v="910"/>
    <d v="2012-05-07T00:00:00"/>
    <s v="Standard Class"/>
    <s v="SV-20785"/>
    <s v="Stewart Visinsky"/>
    <x v="0"/>
    <s v="United States"/>
    <x v="10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n v="0.23750000000000007"/>
  </r>
  <r>
    <n v="4658"/>
    <s v="CA-2012-112130"/>
    <x v="1"/>
    <x v="910"/>
    <d v="2012-05-07T00:00:00"/>
    <s v="Standard Class"/>
    <s v="SV-20785"/>
    <s v="Stewart Visinsky"/>
    <x v="0"/>
    <s v="United States"/>
    <x v="10"/>
    <x v="9"/>
    <n v="19140"/>
    <x v="3"/>
    <s v="OFF-AP-10003266"/>
    <x v="1"/>
    <x v="9"/>
    <s v="Holmes Replacement Filter for HEPA Air Cleaner, Large Room"/>
    <n v="23.696000000000002"/>
    <n v="2"/>
    <n v="0.2"/>
    <n v="6.5164"/>
    <n v="0.27499999999999997"/>
  </r>
  <r>
    <n v="4659"/>
    <s v="CA-2012-112130"/>
    <x v="1"/>
    <x v="910"/>
    <d v="2012-05-07T00:00:00"/>
    <s v="Standard Class"/>
    <s v="SV-20785"/>
    <s v="Stewart Visinsky"/>
    <x v="0"/>
    <s v="United States"/>
    <x v="10"/>
    <x v="9"/>
    <n v="19140"/>
    <x v="3"/>
    <s v="OFF-PA-10002230"/>
    <x v="1"/>
    <x v="10"/>
    <s v="Xerox 1897"/>
    <n v="7.9680000000000009"/>
    <n v="2"/>
    <n v="0.2"/>
    <n v="2.8884000000000007"/>
    <n v="0.36250000000000004"/>
  </r>
  <r>
    <n v="4660"/>
    <s v="CA-2012-112130"/>
    <x v="1"/>
    <x v="910"/>
    <d v="2012-05-07T00:00:00"/>
    <s v="Standard Class"/>
    <s v="SV-20785"/>
    <s v="Stewart Visinsky"/>
    <x v="0"/>
    <s v="United States"/>
    <x v="10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n v="0.11249999999999998"/>
  </r>
  <r>
    <n v="4661"/>
    <s v="CA-2012-112130"/>
    <x v="1"/>
    <x v="910"/>
    <d v="2012-05-07T00:00:00"/>
    <s v="Standard Class"/>
    <s v="SV-20785"/>
    <s v="Stewart Visinsky"/>
    <x v="0"/>
    <s v="United States"/>
    <x v="10"/>
    <x v="9"/>
    <n v="19140"/>
    <x v="3"/>
    <s v="TEC-AC-10001542"/>
    <x v="2"/>
    <x v="11"/>
    <s v="SanDisk Cruzer 16 GB USB Flash Drive"/>
    <n v="27.552000000000003"/>
    <n v="3"/>
    <n v="0.2"/>
    <n v="-0.3444000000000047"/>
    <n v="-1.2500000000000169E-2"/>
  </r>
  <r>
    <n v="4662"/>
    <s v="CA-2012-112130"/>
    <x v="1"/>
    <x v="910"/>
    <d v="2012-05-07T00:00:00"/>
    <s v="Standard Class"/>
    <s v="SV-20785"/>
    <s v="Stewart Visinsky"/>
    <x v="0"/>
    <s v="United States"/>
    <x v="10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n v="-4.2857142857142864E-2"/>
  </r>
  <r>
    <n v="4663"/>
    <s v="CA-2012-112130"/>
    <x v="1"/>
    <x v="910"/>
    <d v="2012-05-07T00:00:00"/>
    <s v="Standard Class"/>
    <s v="SV-20785"/>
    <s v="Stewart Visinsky"/>
    <x v="0"/>
    <s v="United States"/>
    <x v="10"/>
    <x v="9"/>
    <n v="19140"/>
    <x v="3"/>
    <s v="OFF-ST-10000563"/>
    <x v="1"/>
    <x v="4"/>
    <s v="Fellowes Bankers Box Stor/Drawer Steel Plus"/>
    <n v="76.75200000000001"/>
    <n v="3"/>
    <n v="0.2"/>
    <n v="-9.5940000000000012"/>
    <n v="-0.125"/>
  </r>
  <r>
    <n v="4664"/>
    <s v="CA-2013-111409"/>
    <x v="0"/>
    <x v="31"/>
    <d v="2013-09-23T00:00:00"/>
    <s v="Standard Class"/>
    <s v="PO-18850"/>
    <s v="Patrick O'Brill"/>
    <x v="0"/>
    <s v="United States"/>
    <x v="108"/>
    <x v="2"/>
    <n v="32216"/>
    <x v="0"/>
    <s v="OFF-LA-10002787"/>
    <x v="1"/>
    <x v="2"/>
    <s v="Avery 480"/>
    <n v="3"/>
    <n v="1"/>
    <n v="0.2"/>
    <n v="1.0499999999999998"/>
    <n v="0.34999999999999992"/>
  </r>
  <r>
    <n v="4665"/>
    <s v="CA-2013-116232"/>
    <x v="0"/>
    <x v="897"/>
    <d v="2013-09-27T00:00:00"/>
    <s v="Standard Class"/>
    <s v="AC-10450"/>
    <s v="Amy Cox"/>
    <x v="0"/>
    <s v="United States"/>
    <x v="95"/>
    <x v="2"/>
    <n v="33024"/>
    <x v="0"/>
    <s v="OFF-BI-10004022"/>
    <x v="1"/>
    <x v="8"/>
    <s v="Acco Suede Grain Vinyl Round Ring Binder"/>
    <n v="7.5060000000000002"/>
    <n v="9"/>
    <n v="0.7"/>
    <n v="-6.0047999999999977"/>
    <n v="-0.79999999999999971"/>
  </r>
  <r>
    <n v="4666"/>
    <s v="CA-2013-116232"/>
    <x v="0"/>
    <x v="897"/>
    <d v="2013-09-27T00:00:00"/>
    <s v="Standard Class"/>
    <s v="AC-10450"/>
    <s v="Amy Cox"/>
    <x v="0"/>
    <s v="United States"/>
    <x v="95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n v="0.35000000000000003"/>
  </r>
  <r>
    <n v="4667"/>
    <s v="CA-2013-116547"/>
    <x v="0"/>
    <x v="994"/>
    <d v="2013-01-17T00:00:00"/>
    <s v="Standard Class"/>
    <s v="KB-16585"/>
    <s v="Ken Black"/>
    <x v="1"/>
    <s v="United States"/>
    <x v="4"/>
    <x v="4"/>
    <n v="98115"/>
    <x v="1"/>
    <s v="FUR-FU-10000076"/>
    <x v="0"/>
    <x v="5"/>
    <s v="24-Hour Round Wall Clock"/>
    <n v="79.92"/>
    <n v="4"/>
    <n v="0"/>
    <n v="34.365600000000008"/>
    <n v="0.4300000000000001"/>
  </r>
  <r>
    <n v="4668"/>
    <s v="CA-2013-116547"/>
    <x v="0"/>
    <x v="994"/>
    <d v="2013-01-17T00:00:00"/>
    <s v="Standard Class"/>
    <s v="KB-16585"/>
    <s v="Ken Black"/>
    <x v="1"/>
    <s v="United States"/>
    <x v="4"/>
    <x v="4"/>
    <n v="98115"/>
    <x v="1"/>
    <s v="TEC-AC-10002335"/>
    <x v="2"/>
    <x v="11"/>
    <s v="Logitech Media Keyboard K200"/>
    <n v="69.98"/>
    <n v="2"/>
    <n v="0"/>
    <n v="13.296199999999999"/>
    <n v="0.18999999999999997"/>
  </r>
  <r>
    <n v="4669"/>
    <s v="US-2014-133200"/>
    <x v="3"/>
    <x v="636"/>
    <d v="2014-05-12T00:00:00"/>
    <s v="Standard Class"/>
    <s v="DB-13555"/>
    <s v="Dorothy Badders"/>
    <x v="1"/>
    <s v="United States"/>
    <x v="5"/>
    <x v="5"/>
    <n v="76106"/>
    <x v="2"/>
    <s v="OFF-BI-10002827"/>
    <x v="1"/>
    <x v="8"/>
    <s v="Avery Durable Poly Binders"/>
    <n v="11.059999999999999"/>
    <n v="10"/>
    <n v="0.8"/>
    <n v="-18.802"/>
    <n v="-1.7000000000000002"/>
  </r>
  <r>
    <n v="4670"/>
    <s v="US-2014-133200"/>
    <x v="3"/>
    <x v="636"/>
    <d v="2014-05-12T00:00:00"/>
    <s v="Standard Class"/>
    <s v="DB-13555"/>
    <s v="Dorothy Badders"/>
    <x v="1"/>
    <s v="United States"/>
    <x v="5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n v="-0.19117647058823539"/>
  </r>
  <r>
    <n v="4671"/>
    <s v="US-2014-133200"/>
    <x v="3"/>
    <x v="636"/>
    <d v="2014-05-12T00:00:00"/>
    <s v="Standard Class"/>
    <s v="DB-13555"/>
    <s v="Dorothy Badders"/>
    <x v="1"/>
    <s v="United States"/>
    <x v="5"/>
    <x v="5"/>
    <n v="76106"/>
    <x v="2"/>
    <s v="OFF-ST-10001932"/>
    <x v="1"/>
    <x v="4"/>
    <s v="Fellowes Staxonsteel Drawer Files"/>
    <n v="772.68000000000006"/>
    <n v="5"/>
    <n v="0.2"/>
    <n v="-57.950999999999993"/>
    <n v="-7.4999999999999983E-2"/>
  </r>
  <r>
    <n v="4672"/>
    <s v="CA-2013-133550"/>
    <x v="0"/>
    <x v="995"/>
    <d v="2013-08-07T00:00:00"/>
    <s v="Standard Class"/>
    <s v="KL-16645"/>
    <s v="Ken Lonsdale"/>
    <x v="0"/>
    <s v="United States"/>
    <x v="66"/>
    <x v="12"/>
    <n v="48205"/>
    <x v="2"/>
    <s v="OFF-AP-10001005"/>
    <x v="1"/>
    <x v="9"/>
    <s v="Honeywell Quietcare HEPA Air Cleaner"/>
    <n v="283.14000000000004"/>
    <n v="4"/>
    <n v="0.1"/>
    <n v="72.357999999999976"/>
    <n v="0.25555555555555542"/>
  </r>
  <r>
    <n v="4673"/>
    <s v="CA-2013-133550"/>
    <x v="0"/>
    <x v="995"/>
    <d v="2013-08-07T00:00:00"/>
    <s v="Standard Class"/>
    <s v="KL-16645"/>
    <s v="Ken Lonsdale"/>
    <x v="0"/>
    <s v="United States"/>
    <x v="66"/>
    <x v="12"/>
    <n v="48205"/>
    <x v="2"/>
    <s v="TEC-PH-10004042"/>
    <x v="2"/>
    <x v="7"/>
    <s v="ClearOne Communications CHAT 70 OC Speaker Phone"/>
    <n v="635.96"/>
    <n v="4"/>
    <n v="0"/>
    <n v="165.34960000000001"/>
    <n v="0.26"/>
  </r>
  <r>
    <n v="4674"/>
    <s v="CA-2013-133550"/>
    <x v="0"/>
    <x v="995"/>
    <d v="2013-08-07T00:00:00"/>
    <s v="Standard Class"/>
    <s v="KL-16645"/>
    <s v="Ken Lonsdale"/>
    <x v="0"/>
    <s v="United States"/>
    <x v="66"/>
    <x v="12"/>
    <n v="48205"/>
    <x v="2"/>
    <s v="TEC-PH-10001079"/>
    <x v="2"/>
    <x v="7"/>
    <s v="Polycom SoundPoint Pro SE-225 Corded phone"/>
    <n v="118.99"/>
    <n v="1"/>
    <n v="0"/>
    <n v="33.3172"/>
    <n v="0.28000000000000003"/>
  </r>
  <r>
    <n v="4675"/>
    <s v="CA-2013-133550"/>
    <x v="0"/>
    <x v="995"/>
    <d v="2013-08-07T00:00:00"/>
    <s v="Standard Class"/>
    <s v="KL-16645"/>
    <s v="Ken Lonsdale"/>
    <x v="0"/>
    <s v="United States"/>
    <x v="66"/>
    <x v="12"/>
    <n v="48205"/>
    <x v="2"/>
    <s v="FUR-FU-10002918"/>
    <x v="0"/>
    <x v="5"/>
    <s v="Eldon ClusterMat Chair Mat with Cordless Antistatic Protection"/>
    <n v="272.94"/>
    <n v="3"/>
    <n v="0"/>
    <n v="30.023400000000009"/>
    <n v="0.11000000000000004"/>
  </r>
  <r>
    <n v="4676"/>
    <s v="CA-2014-139416"/>
    <x v="3"/>
    <x v="996"/>
    <d v="2014-03-30T00:00:00"/>
    <s v="Second Class"/>
    <s v="AG-10270"/>
    <s v="Alejandro Grove"/>
    <x v="0"/>
    <s v="United States"/>
    <x v="10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n v="9.9999999999999978E-2"/>
  </r>
  <r>
    <n v="4677"/>
    <s v="CA-2011-114510"/>
    <x v="2"/>
    <x v="619"/>
    <d v="2011-03-19T00:00:00"/>
    <s v="Standard Class"/>
    <s v="JF-15295"/>
    <s v="Jason Fortune-"/>
    <x v="0"/>
    <s v="United States"/>
    <x v="415"/>
    <x v="7"/>
    <n v="84321"/>
    <x v="1"/>
    <s v="OFF-BI-10001617"/>
    <x v="1"/>
    <x v="8"/>
    <s v="GBC Wire Binding Combs"/>
    <n v="33.088000000000001"/>
    <n v="4"/>
    <n v="0.2"/>
    <n v="11.167199999999999"/>
    <n v="0.33749999999999997"/>
  </r>
  <r>
    <n v="4678"/>
    <s v="CA-2011-114510"/>
    <x v="2"/>
    <x v="619"/>
    <d v="2011-03-19T00:00:00"/>
    <s v="Standard Class"/>
    <s v="JF-15295"/>
    <s v="Jason Fortune-"/>
    <x v="0"/>
    <s v="United States"/>
    <x v="415"/>
    <x v="7"/>
    <n v="84321"/>
    <x v="1"/>
    <s v="OFF-ST-10000736"/>
    <x v="1"/>
    <x v="4"/>
    <s v="Carina Double Wide Media Storage Towers in Natural &amp; Black"/>
    <n v="80.98"/>
    <n v="1"/>
    <n v="0"/>
    <n v="3.2391999999999967"/>
    <n v="3.9999999999999959E-2"/>
  </r>
  <r>
    <n v="4679"/>
    <s v="CA-2011-114510"/>
    <x v="2"/>
    <x v="619"/>
    <d v="2011-03-19T00:00:00"/>
    <s v="Standard Class"/>
    <s v="JF-15295"/>
    <s v="Jason Fortune-"/>
    <x v="0"/>
    <s v="United States"/>
    <x v="415"/>
    <x v="7"/>
    <n v="84321"/>
    <x v="1"/>
    <s v="TEC-AC-10004877"/>
    <x v="2"/>
    <x v="11"/>
    <s v="Imation 30456 USB Flash Drive 8GB"/>
    <n v="82.800000000000011"/>
    <n v="12"/>
    <n v="0"/>
    <n v="6.6239999999999952"/>
    <n v="7.9999999999999932E-2"/>
  </r>
  <r>
    <n v="4680"/>
    <s v="CA-2011-114510"/>
    <x v="2"/>
    <x v="619"/>
    <d v="2011-03-19T00:00:00"/>
    <s v="Standard Class"/>
    <s v="JF-15295"/>
    <s v="Jason Fortune-"/>
    <x v="0"/>
    <s v="United States"/>
    <x v="415"/>
    <x v="7"/>
    <n v="84321"/>
    <x v="1"/>
    <s v="OFF-ST-10003221"/>
    <x v="1"/>
    <x v="4"/>
    <s v="Staples"/>
    <n v="21.36"/>
    <n v="2"/>
    <n v="0"/>
    <n v="5.7672000000000008"/>
    <n v="0.27"/>
  </r>
  <r>
    <n v="4681"/>
    <s v="CA-2011-114510"/>
    <x v="2"/>
    <x v="619"/>
    <d v="2011-03-19T00:00:00"/>
    <s v="Standard Class"/>
    <s v="JF-15295"/>
    <s v="Jason Fortune-"/>
    <x v="0"/>
    <s v="United States"/>
    <x v="415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n v="0.32499999999999996"/>
  </r>
  <r>
    <n v="4682"/>
    <s v="CA-2013-169215"/>
    <x v="0"/>
    <x v="216"/>
    <d v="2013-07-19T00:00:00"/>
    <s v="Second Class"/>
    <s v="RE-19450"/>
    <s v="Richard Eichhorn"/>
    <x v="0"/>
    <s v="United States"/>
    <x v="109"/>
    <x v="15"/>
    <n v="13021"/>
    <x v="3"/>
    <s v="OFF-FA-10000936"/>
    <x v="1"/>
    <x v="13"/>
    <s v="Acco Hot Clips Clips to Go"/>
    <n v="29.61"/>
    <n v="9"/>
    <n v="0"/>
    <n v="13.324499999999999"/>
    <n v="0.44999999999999996"/>
  </r>
  <r>
    <n v="4683"/>
    <s v="CA-2013-127698"/>
    <x v="0"/>
    <x v="49"/>
    <d v="2013-12-02T00:00:00"/>
    <s v="Same Day"/>
    <s v="MV-18190"/>
    <s v="Mike Vittorini"/>
    <x v="0"/>
    <s v="United States"/>
    <x v="253"/>
    <x v="3"/>
    <n v="27604"/>
    <x v="0"/>
    <s v="TEC-PH-10003811"/>
    <x v="2"/>
    <x v="7"/>
    <s v="Jabra Supreme Plus Driver Edition Headset"/>
    <n v="863.928"/>
    <n v="9"/>
    <n v="0.2"/>
    <n v="86.392799999999994"/>
    <n v="9.9999999999999992E-2"/>
  </r>
  <r>
    <n v="4684"/>
    <s v="CA-2013-159912"/>
    <x v="0"/>
    <x v="48"/>
    <d v="2013-09-04T00:00:00"/>
    <s v="Standard Class"/>
    <s v="GB-14530"/>
    <s v="George Bell"/>
    <x v="1"/>
    <s v="United States"/>
    <x v="10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n v="-0.23333333333333336"/>
  </r>
  <r>
    <n v="4685"/>
    <s v="CA-2013-159912"/>
    <x v="0"/>
    <x v="48"/>
    <d v="2013-09-04T00:00:00"/>
    <s v="Standard Class"/>
    <s v="GB-14530"/>
    <s v="George Bell"/>
    <x v="1"/>
    <s v="United States"/>
    <x v="10"/>
    <x v="9"/>
    <n v="19120"/>
    <x v="3"/>
    <s v="FUR-BO-10002853"/>
    <x v="0"/>
    <x v="0"/>
    <s v="O'Sullivan 5-Shelf Heavy-Duty Bookcases"/>
    <n v="163.88"/>
    <n v="4"/>
    <n v="0.5"/>
    <n v="-81.94"/>
    <n v="-0.5"/>
  </r>
  <r>
    <n v="4686"/>
    <s v="CA-2013-159912"/>
    <x v="0"/>
    <x v="48"/>
    <d v="2013-09-04T00:00:00"/>
    <s v="Standard Class"/>
    <s v="GB-14530"/>
    <s v="George Bell"/>
    <x v="1"/>
    <s v="United States"/>
    <x v="10"/>
    <x v="9"/>
    <n v="19120"/>
    <x v="3"/>
    <s v="OFF-BI-10002071"/>
    <x v="1"/>
    <x v="8"/>
    <s v="Fellowes Black Plastic Comb Bindings"/>
    <n v="3.4860000000000002"/>
    <n v="2"/>
    <n v="0.7"/>
    <n v="-2.7887999999999993"/>
    <n v="-0.79999999999999971"/>
  </r>
  <r>
    <n v="4687"/>
    <s v="CA-2013-159912"/>
    <x v="0"/>
    <x v="48"/>
    <d v="2013-09-04T00:00:00"/>
    <s v="Standard Class"/>
    <s v="GB-14530"/>
    <s v="George Bell"/>
    <x v="1"/>
    <s v="United States"/>
    <x v="10"/>
    <x v="9"/>
    <n v="19120"/>
    <x v="3"/>
    <s v="OFF-FA-10000053"/>
    <x v="1"/>
    <x v="13"/>
    <s v="Revere Boxed Rubber Bands by Revere"/>
    <n v="10.584"/>
    <n v="7"/>
    <n v="0.2"/>
    <n v="-2.3813999999999993"/>
    <n v="-0.22499999999999995"/>
  </r>
  <r>
    <n v="4688"/>
    <s v="CA-2013-101987"/>
    <x v="0"/>
    <x v="890"/>
    <d v="2013-07-01T00:00:00"/>
    <s v="Standard Class"/>
    <s v="HL-15040"/>
    <s v="Hunter Lopez"/>
    <x v="0"/>
    <s v="United States"/>
    <x v="102"/>
    <x v="14"/>
    <n v="47374"/>
    <x v="2"/>
    <s v="TEC-PH-10001305"/>
    <x v="2"/>
    <x v="7"/>
    <s v="Panasonic KX TS208W Corded phone"/>
    <n v="440.91"/>
    <n v="9"/>
    <n v="0"/>
    <n v="123.45480000000005"/>
    <n v="0.28000000000000008"/>
  </r>
  <r>
    <n v="4689"/>
    <s v="US-2014-154851"/>
    <x v="3"/>
    <x v="983"/>
    <d v="2014-04-04T00:00:00"/>
    <s v="Standard Class"/>
    <s v="BP-11155"/>
    <s v="Becky Pak"/>
    <x v="0"/>
    <s v="United States"/>
    <x v="152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n v="-0.83333333333333326"/>
  </r>
  <r>
    <n v="4690"/>
    <s v="CA-2011-138681"/>
    <x v="2"/>
    <x v="414"/>
    <d v="2011-12-22T00:00:00"/>
    <s v="First Class"/>
    <s v="CT-11995"/>
    <s v="Carol Triggs"/>
    <x v="0"/>
    <s v="United States"/>
    <x v="93"/>
    <x v="16"/>
    <n v="85705"/>
    <x v="1"/>
    <s v="FUR-FU-10001876"/>
    <x v="0"/>
    <x v="5"/>
    <s v="Computer Room Manger, 14&quot;"/>
    <n v="51.967999999999996"/>
    <n v="2"/>
    <n v="0.2"/>
    <n v="10.393599999999998"/>
    <n v="0.19999999999999996"/>
  </r>
  <r>
    <n v="4691"/>
    <s v="CA-2011-138681"/>
    <x v="2"/>
    <x v="414"/>
    <d v="2011-12-22T00:00:00"/>
    <s v="First Class"/>
    <s v="CT-11995"/>
    <s v="Carol Triggs"/>
    <x v="0"/>
    <s v="United States"/>
    <x v="93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n v="0.30000000000000016"/>
  </r>
  <r>
    <n v="4692"/>
    <s v="CA-2011-138681"/>
    <x v="2"/>
    <x v="414"/>
    <d v="2011-12-22T00:00:00"/>
    <s v="First Class"/>
    <s v="CT-11995"/>
    <s v="Carol Triggs"/>
    <x v="0"/>
    <s v="United States"/>
    <x v="93"/>
    <x v="16"/>
    <n v="85705"/>
    <x v="1"/>
    <s v="FUR-CH-10004860"/>
    <x v="0"/>
    <x v="1"/>
    <s v="Global Low Back Tilter Chair"/>
    <n v="242.35200000000003"/>
    <n v="3"/>
    <n v="0.2"/>
    <n v="-42.411600000000035"/>
    <n v="-0.17500000000000013"/>
  </r>
  <r>
    <n v="4693"/>
    <s v="CA-2011-138681"/>
    <x v="2"/>
    <x v="414"/>
    <d v="2011-12-22T00:00:00"/>
    <s v="First Class"/>
    <s v="CT-11995"/>
    <s v="Carol Triggs"/>
    <x v="0"/>
    <s v="United States"/>
    <x v="93"/>
    <x v="16"/>
    <n v="85705"/>
    <x v="1"/>
    <s v="OFF-PA-10000357"/>
    <x v="1"/>
    <x v="10"/>
    <s v="Xerox 1888"/>
    <n v="221.92000000000002"/>
    <n v="5"/>
    <n v="0.2"/>
    <n v="77.671999999999983"/>
    <n v="0.34999999999999992"/>
  </r>
  <r>
    <n v="4694"/>
    <s v="CA-2011-138681"/>
    <x v="2"/>
    <x v="414"/>
    <d v="2011-12-22T00:00:00"/>
    <s v="First Class"/>
    <s v="CT-11995"/>
    <s v="Carol Triggs"/>
    <x v="0"/>
    <s v="United States"/>
    <x v="93"/>
    <x v="16"/>
    <n v="85705"/>
    <x v="1"/>
    <s v="OFF-PA-10003270"/>
    <x v="1"/>
    <x v="10"/>
    <s v="Xerox 1954"/>
    <n v="8.4480000000000004"/>
    <n v="2"/>
    <n v="0.2"/>
    <n v="2.6399999999999997"/>
    <n v="0.31249999999999994"/>
  </r>
  <r>
    <n v="4695"/>
    <s v="US-2012-138121"/>
    <x v="1"/>
    <x v="997"/>
    <d v="2012-12-17T00:00:00"/>
    <s v="Same Day"/>
    <s v="JL-15835"/>
    <s v="John Lee"/>
    <x v="0"/>
    <s v="United States"/>
    <x v="66"/>
    <x v="12"/>
    <n v="48205"/>
    <x v="2"/>
    <s v="OFF-BI-10000320"/>
    <x v="1"/>
    <x v="8"/>
    <s v="GBC Plastic Binding Combs"/>
    <n v="29.52"/>
    <n v="4"/>
    <n v="0"/>
    <n v="14.4648"/>
    <n v="0.49"/>
  </r>
  <r>
    <n v="4696"/>
    <s v="US-2012-138121"/>
    <x v="1"/>
    <x v="997"/>
    <d v="2012-12-17T00:00:00"/>
    <s v="Same Day"/>
    <s v="JL-15835"/>
    <s v="John Lee"/>
    <x v="0"/>
    <s v="United States"/>
    <x v="66"/>
    <x v="12"/>
    <n v="48205"/>
    <x v="2"/>
    <s v="FUR-CH-10003846"/>
    <x v="0"/>
    <x v="1"/>
    <s v="Hon Valutask Swivel Chairs"/>
    <n v="302.94"/>
    <n v="3"/>
    <n v="0"/>
    <n v="48.470400000000012"/>
    <n v="0.16000000000000003"/>
  </r>
  <r>
    <n v="4697"/>
    <s v="US-2012-138121"/>
    <x v="1"/>
    <x v="997"/>
    <d v="2012-12-17T00:00:00"/>
    <s v="Same Day"/>
    <s v="JL-15835"/>
    <s v="John Lee"/>
    <x v="0"/>
    <s v="United States"/>
    <x v="66"/>
    <x v="12"/>
    <n v="48205"/>
    <x v="2"/>
    <s v="FUR-CH-10004875"/>
    <x v="0"/>
    <x v="1"/>
    <s v="Harbour Creations 67200 Series Stacking Chairs"/>
    <n v="142.36000000000001"/>
    <n v="2"/>
    <n v="0"/>
    <n v="38.437200000000004"/>
    <n v="0.27"/>
  </r>
  <r>
    <n v="4698"/>
    <s v="US-2012-138121"/>
    <x v="1"/>
    <x v="997"/>
    <d v="2012-12-17T00:00:00"/>
    <s v="Same Day"/>
    <s v="JL-15835"/>
    <s v="John Lee"/>
    <x v="0"/>
    <s v="United States"/>
    <x v="66"/>
    <x v="12"/>
    <n v="48205"/>
    <x v="2"/>
    <s v="FUR-CH-10003817"/>
    <x v="0"/>
    <x v="1"/>
    <s v="Global Value Steno Chair, Gray"/>
    <n v="546.66"/>
    <n v="9"/>
    <n v="0"/>
    <n v="136.66500000000002"/>
    <n v="0.25000000000000006"/>
  </r>
  <r>
    <n v="4699"/>
    <s v="US-2012-138121"/>
    <x v="1"/>
    <x v="997"/>
    <d v="2012-12-17T00:00:00"/>
    <s v="Same Day"/>
    <s v="JL-15835"/>
    <s v="John Lee"/>
    <x v="0"/>
    <s v="United States"/>
    <x v="66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n v="6.9999999999999896E-2"/>
  </r>
  <r>
    <n v="4700"/>
    <s v="CA-2014-140298"/>
    <x v="3"/>
    <x v="943"/>
    <d v="2014-05-18T00:00:00"/>
    <s v="Standard Class"/>
    <s v="JK-16120"/>
    <s v="Julie Kriz"/>
    <x v="2"/>
    <s v="United States"/>
    <x v="89"/>
    <x v="5"/>
    <n v="78745"/>
    <x v="2"/>
    <s v="OFF-AR-10003481"/>
    <x v="1"/>
    <x v="6"/>
    <s v="Newell 348"/>
    <n v="5.2480000000000002"/>
    <n v="2"/>
    <n v="0.2"/>
    <n v="0.59039999999999915"/>
    <n v="0.11249999999999984"/>
  </r>
  <r>
    <n v="4701"/>
    <s v="CA-2014-140298"/>
    <x v="3"/>
    <x v="943"/>
    <d v="2014-05-18T00:00:00"/>
    <s v="Standard Class"/>
    <s v="JK-16120"/>
    <s v="Julie Kriz"/>
    <x v="2"/>
    <s v="United States"/>
    <x v="89"/>
    <x v="5"/>
    <n v="78745"/>
    <x v="2"/>
    <s v="OFF-ST-10004180"/>
    <x v="1"/>
    <x v="4"/>
    <s v="Safco Commercial Shelving"/>
    <n v="74.415999999999997"/>
    <n v="2"/>
    <n v="0.2"/>
    <n v="-14.883200000000002"/>
    <n v="-0.20000000000000004"/>
  </r>
  <r>
    <n v="4702"/>
    <s v="CA-2014-140298"/>
    <x v="3"/>
    <x v="943"/>
    <d v="2014-05-18T00:00:00"/>
    <s v="Standard Class"/>
    <s v="JK-16120"/>
    <s v="Julie Kriz"/>
    <x v="2"/>
    <s v="United States"/>
    <x v="89"/>
    <x v="5"/>
    <n v="78745"/>
    <x v="2"/>
    <s v="OFF-PA-10003657"/>
    <x v="1"/>
    <x v="10"/>
    <s v="Xerox 1927"/>
    <n v="6.8480000000000008"/>
    <n v="2"/>
    <n v="0.2"/>
    <n v="2.1399999999999992"/>
    <n v="0.31249999999999983"/>
  </r>
  <r>
    <n v="4703"/>
    <s v="CA-2014-140298"/>
    <x v="3"/>
    <x v="943"/>
    <d v="2014-05-18T00:00:00"/>
    <s v="Standard Class"/>
    <s v="JK-16120"/>
    <s v="Julie Kriz"/>
    <x v="2"/>
    <s v="United States"/>
    <x v="89"/>
    <x v="5"/>
    <n v="78745"/>
    <x v="2"/>
    <s v="FUR-FU-10001967"/>
    <x v="0"/>
    <x v="5"/>
    <s v="Telescoping Adjustable Floor Lamp"/>
    <n v="7.9959999999999996"/>
    <n v="1"/>
    <n v="0.6"/>
    <n v="-6.9964999999999993"/>
    <n v="-0.875"/>
  </r>
  <r>
    <n v="4704"/>
    <s v="CA-2013-166240"/>
    <x v="0"/>
    <x v="890"/>
    <d v="2013-06-29T00:00:00"/>
    <s v="Standard Class"/>
    <s v="DH-13075"/>
    <s v="Dave Hallsten"/>
    <x v="1"/>
    <s v="United States"/>
    <x v="12"/>
    <x v="5"/>
    <n v="77095"/>
    <x v="2"/>
    <s v="OFF-AP-10002082"/>
    <x v="1"/>
    <x v="9"/>
    <s v="Holmes HEPA Air Purifier"/>
    <n v="8.711999999999998"/>
    <n v="2"/>
    <n v="0.8"/>
    <n v="-19.602000000000007"/>
    <n v="-2.2500000000000013"/>
  </r>
  <r>
    <n v="4705"/>
    <s v="CA-2013-158435"/>
    <x v="0"/>
    <x v="624"/>
    <d v="2013-05-19T00:00:00"/>
    <s v="First Class"/>
    <s v="AG-10900"/>
    <s v="Arthur Gainer"/>
    <x v="0"/>
    <s v="United States"/>
    <x v="416"/>
    <x v="29"/>
    <n v="6708"/>
    <x v="3"/>
    <s v="OFF-SU-10000381"/>
    <x v="1"/>
    <x v="14"/>
    <s v="Acme Forged Steel Scissors with Black Enamel Handles"/>
    <n v="65.17"/>
    <n v="7"/>
    <n v="0"/>
    <n v="18.899299999999997"/>
    <n v="0.28999999999999992"/>
  </r>
  <r>
    <n v="4706"/>
    <s v="CA-2013-158435"/>
    <x v="0"/>
    <x v="624"/>
    <d v="2013-05-19T00:00:00"/>
    <s v="First Class"/>
    <s v="AG-10900"/>
    <s v="Arthur Gainer"/>
    <x v="0"/>
    <s v="United States"/>
    <x v="416"/>
    <x v="29"/>
    <n v="6708"/>
    <x v="3"/>
    <s v="OFF-LA-10002475"/>
    <x v="1"/>
    <x v="2"/>
    <s v="Avery 519"/>
    <n v="14.62"/>
    <n v="2"/>
    <n v="0"/>
    <n v="6.8713999999999995"/>
    <n v="0.47"/>
  </r>
  <r>
    <n v="4707"/>
    <s v="CA-2013-158435"/>
    <x v="0"/>
    <x v="624"/>
    <d v="2013-05-19T00:00:00"/>
    <s v="First Class"/>
    <s v="AG-10900"/>
    <s v="Arthur Gainer"/>
    <x v="0"/>
    <s v="United States"/>
    <x v="416"/>
    <x v="29"/>
    <n v="6708"/>
    <x v="3"/>
    <s v="FUR-FU-10003975"/>
    <x v="0"/>
    <x v="5"/>
    <s v="Eldon Advantage Chair Mats for Low to Medium Pile Carpets"/>
    <n v="173.24"/>
    <n v="4"/>
    <n v="0"/>
    <n v="17.323999999999984"/>
    <n v="9.9999999999999908E-2"/>
  </r>
  <r>
    <n v="4708"/>
    <s v="CA-2014-138149"/>
    <x v="3"/>
    <x v="222"/>
    <d v="2014-07-01T00:00:00"/>
    <s v="First Class"/>
    <s v="WB-21850"/>
    <s v="William Brown"/>
    <x v="0"/>
    <s v="United States"/>
    <x v="1"/>
    <x v="1"/>
    <n v="90049"/>
    <x v="1"/>
    <s v="OFF-BI-10003091"/>
    <x v="1"/>
    <x v="8"/>
    <s v="GBC DocuBind TL200 Manual Binding Machine"/>
    <n v="895.92"/>
    <n v="5"/>
    <n v="0.2"/>
    <n v="302.37299999999993"/>
    <n v="0.33749999999999997"/>
  </r>
  <r>
    <n v="4709"/>
    <s v="CA-2014-138149"/>
    <x v="3"/>
    <x v="222"/>
    <d v="2014-07-01T00:00:00"/>
    <s v="First Class"/>
    <s v="WB-21850"/>
    <s v="William Brown"/>
    <x v="0"/>
    <s v="United States"/>
    <x v="1"/>
    <x v="1"/>
    <n v="90049"/>
    <x v="1"/>
    <s v="OFF-ST-10002974"/>
    <x v="1"/>
    <x v="4"/>
    <s v="Trav-L-File Heavy-Duty Shuttle II, Black"/>
    <n v="130.71"/>
    <n v="3"/>
    <n v="0"/>
    <n v="39.212999999999994"/>
    <n v="0.29999999999999993"/>
  </r>
  <r>
    <n v="4710"/>
    <s v="CA-2014-138149"/>
    <x v="3"/>
    <x v="222"/>
    <d v="2014-07-01T00:00:00"/>
    <s v="First Class"/>
    <s v="WB-21850"/>
    <s v="William Brown"/>
    <x v="0"/>
    <s v="United States"/>
    <x v="1"/>
    <x v="1"/>
    <n v="90049"/>
    <x v="1"/>
    <s v="OFF-AR-10000255"/>
    <x v="1"/>
    <x v="6"/>
    <s v="Newell 328"/>
    <n v="11.68"/>
    <n v="2"/>
    <n v="0"/>
    <n v="3.0367999999999995"/>
    <n v="0.25999999999999995"/>
  </r>
  <r>
    <n v="4711"/>
    <s v="CA-2014-138149"/>
    <x v="3"/>
    <x v="222"/>
    <d v="2014-07-01T00:00:00"/>
    <s v="First Class"/>
    <s v="WB-21850"/>
    <s v="William Brown"/>
    <x v="0"/>
    <s v="United States"/>
    <x v="1"/>
    <x v="1"/>
    <n v="90049"/>
    <x v="1"/>
    <s v="TEC-AC-10001284"/>
    <x v="2"/>
    <x v="11"/>
    <s v="Enermax Briskie RF Wireless Keyboard and Mouse Combo"/>
    <n v="62.31"/>
    <n v="3"/>
    <n v="0"/>
    <n v="22.4316"/>
    <n v="0.36"/>
  </r>
  <r>
    <n v="4712"/>
    <s v="CA-2011-112403"/>
    <x v="2"/>
    <x v="691"/>
    <d v="2011-03-31T00:00:00"/>
    <s v="Same Day"/>
    <s v="JO-15280"/>
    <s v="Jas O'Carroll"/>
    <x v="0"/>
    <s v="United States"/>
    <x v="10"/>
    <x v="9"/>
    <n v="19120"/>
    <x v="3"/>
    <s v="OFF-BI-10003529"/>
    <x v="1"/>
    <x v="8"/>
    <s v="Avery Round Ring Poly Binders"/>
    <n v="0.85200000000000009"/>
    <n v="1"/>
    <n v="0.7"/>
    <n v="-0.59639999999999982"/>
    <n v="-0.69999999999999973"/>
  </r>
  <r>
    <n v="4713"/>
    <s v="CA-2011-108273"/>
    <x v="2"/>
    <x v="757"/>
    <d v="2011-12-21T00:00:00"/>
    <s v="Standard Class"/>
    <s v="EJ-13720"/>
    <s v="Ed Jacobs"/>
    <x v="0"/>
    <s v="United States"/>
    <x v="114"/>
    <x v="5"/>
    <n v="77340"/>
    <x v="2"/>
    <s v="OFF-PA-10000029"/>
    <x v="1"/>
    <x v="10"/>
    <s v="Xerox 224"/>
    <n v="36.288000000000011"/>
    <n v="7"/>
    <n v="0.2"/>
    <n v="12.700800000000001"/>
    <n v="0.34999999999999992"/>
  </r>
  <r>
    <n v="4714"/>
    <s v="CA-2011-108273"/>
    <x v="2"/>
    <x v="757"/>
    <d v="2011-12-21T00:00:00"/>
    <s v="Standard Class"/>
    <s v="EJ-13720"/>
    <s v="Ed Jacobs"/>
    <x v="0"/>
    <s v="United States"/>
    <x v="114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n v="-1.3250000000000002"/>
  </r>
  <r>
    <n v="4715"/>
    <s v="CA-2014-121643"/>
    <x v="3"/>
    <x v="796"/>
    <d v="2014-05-21T00:00:00"/>
    <s v="First Class"/>
    <s v="AB-10105"/>
    <s v="Adrian Barton"/>
    <x v="0"/>
    <s v="United States"/>
    <x v="32"/>
    <x v="21"/>
    <n v="97206"/>
    <x v="1"/>
    <s v="TEC-PH-10002200"/>
    <x v="2"/>
    <x v="7"/>
    <s v="Aastra 6757i CT Wireless VoIP phone"/>
    <n v="344.70400000000001"/>
    <n v="2"/>
    <n v="0.2"/>
    <n v="38.779199999999989"/>
    <n v="0.11249999999999996"/>
  </r>
  <r>
    <n v="4716"/>
    <s v="US-2012-122910"/>
    <x v="1"/>
    <x v="793"/>
    <d v="2012-05-16T00:00:00"/>
    <s v="Standard Class"/>
    <s v="LT-16765"/>
    <s v="Larry Tron"/>
    <x v="0"/>
    <s v="United States"/>
    <x v="103"/>
    <x v="22"/>
    <n v="80027"/>
    <x v="1"/>
    <s v="TEC-PH-10000441"/>
    <x v="2"/>
    <x v="7"/>
    <s v="VTech DS6151"/>
    <n v="201.584"/>
    <n v="2"/>
    <n v="0.2"/>
    <n v="20.158400000000015"/>
    <n v="0.10000000000000007"/>
  </r>
  <r>
    <n v="4717"/>
    <s v="CA-2014-143126"/>
    <x v="3"/>
    <x v="734"/>
    <d v="2014-12-08T00:00:00"/>
    <s v="Second Class"/>
    <s v="CM-12655"/>
    <s v="Corinna Mitchell"/>
    <x v="2"/>
    <s v="United States"/>
    <x v="4"/>
    <x v="4"/>
    <n v="98115"/>
    <x v="1"/>
    <s v="FUR-TA-10002958"/>
    <x v="0"/>
    <x v="3"/>
    <s v="Bevis Oval Conference Table, Walnut"/>
    <n v="521.96"/>
    <n v="2"/>
    <n v="0"/>
    <n v="88.733199999999954"/>
    <n v="0.1699999999999999"/>
  </r>
  <r>
    <n v="4718"/>
    <s v="CA-2012-129042"/>
    <x v="1"/>
    <x v="295"/>
    <d v="2012-12-17T00:00:00"/>
    <s v="Standard Class"/>
    <s v="EM-13960"/>
    <s v="Eric Murdock"/>
    <x v="0"/>
    <s v="United States"/>
    <x v="248"/>
    <x v="39"/>
    <n v="21215"/>
    <x v="3"/>
    <s v="OFF-AR-10001662"/>
    <x v="1"/>
    <x v="6"/>
    <s v="Rogers Handheld Barrel Pencil Sharpener"/>
    <n v="8.2200000000000006"/>
    <n v="3"/>
    <n v="0"/>
    <n v="2.2194000000000007"/>
    <n v="0.27000000000000007"/>
  </r>
  <r>
    <n v="4719"/>
    <s v="CA-2012-109736"/>
    <x v="1"/>
    <x v="998"/>
    <d v="2012-10-11T00:00:00"/>
    <s v="First Class"/>
    <s v="DJ-13420"/>
    <s v="Denny Joy"/>
    <x v="1"/>
    <s v="United States"/>
    <x v="8"/>
    <x v="1"/>
    <n v="94109"/>
    <x v="1"/>
    <s v="OFF-PA-10004101"/>
    <x v="1"/>
    <x v="10"/>
    <s v="Xerox 1894"/>
    <n v="45.36"/>
    <n v="7"/>
    <n v="0"/>
    <n v="21.772800000000004"/>
    <n v="0.48000000000000009"/>
  </r>
  <r>
    <n v="4720"/>
    <s v="CA-2012-142601"/>
    <x v="1"/>
    <x v="24"/>
    <d v="2012-04-20T00:00:00"/>
    <s v="Second Class"/>
    <s v="DE-13255"/>
    <s v="Deanra Eno"/>
    <x v="2"/>
    <s v="United States"/>
    <x v="1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n v="1.0000000000000087E-2"/>
  </r>
  <r>
    <n v="4721"/>
    <s v="CA-2012-142601"/>
    <x v="1"/>
    <x v="24"/>
    <d v="2012-04-20T00:00:00"/>
    <s v="Second Class"/>
    <s v="DE-13255"/>
    <s v="Deanra Eno"/>
    <x v="2"/>
    <s v="United States"/>
    <x v="1"/>
    <x v="1"/>
    <n v="90004"/>
    <x v="1"/>
    <s v="OFF-PA-10000483"/>
    <x v="1"/>
    <x v="10"/>
    <s v="Xerox 19"/>
    <n v="61.96"/>
    <n v="2"/>
    <n v="0"/>
    <n v="27.881999999999998"/>
    <n v="0.44999999999999996"/>
  </r>
  <r>
    <n v="4722"/>
    <s v="CA-2011-106229"/>
    <x v="2"/>
    <x v="159"/>
    <d v="2011-06-11T00:00:00"/>
    <s v="Second Class"/>
    <s v="NR-18550"/>
    <s v="Nick Radford"/>
    <x v="0"/>
    <s v="United States"/>
    <x v="34"/>
    <x v="10"/>
    <n v="60505"/>
    <x v="2"/>
    <s v="FUR-TA-10002041"/>
    <x v="0"/>
    <x v="3"/>
    <s v="Bevis Round Conference Table Top, X-Base"/>
    <n v="268.935"/>
    <n v="3"/>
    <n v="0.5"/>
    <n v="-209.76929999999999"/>
    <n v="-0.77999999999999992"/>
  </r>
  <r>
    <n v="4723"/>
    <s v="US-2014-135230"/>
    <x v="3"/>
    <x v="853"/>
    <d v="2014-09-08T00:00:00"/>
    <s v="Standard Class"/>
    <s v="CK-12325"/>
    <s v="Christine Kargatis"/>
    <x v="2"/>
    <s v="United States"/>
    <x v="4"/>
    <x v="4"/>
    <n v="98103"/>
    <x v="1"/>
    <s v="OFF-AR-10001166"/>
    <x v="1"/>
    <x v="6"/>
    <s v="Staples"/>
    <n v="7.58"/>
    <n v="1"/>
    <n v="0"/>
    <n v="2.9561999999999999"/>
    <n v="0.39"/>
  </r>
  <r>
    <n v="4724"/>
    <s v="CA-2013-159653"/>
    <x v="0"/>
    <x v="730"/>
    <d v="2013-05-23T00:00:00"/>
    <s v="Same Day"/>
    <s v="JF-15490"/>
    <s v="Jeremy Farry"/>
    <x v="0"/>
    <s v="United States"/>
    <x v="417"/>
    <x v="32"/>
    <n v="30605"/>
    <x v="0"/>
    <s v="OFF-LA-10004345"/>
    <x v="1"/>
    <x v="2"/>
    <s v="Avery 493"/>
    <n v="14.73"/>
    <n v="3"/>
    <n v="0"/>
    <n v="7.2176999999999998"/>
    <n v="0.49"/>
  </r>
  <r>
    <n v="4725"/>
    <s v="CA-2013-131968"/>
    <x v="0"/>
    <x v="583"/>
    <d v="2013-11-16T00:00:00"/>
    <s v="Standard Class"/>
    <s v="LB-16795"/>
    <s v="Laurel Beltran"/>
    <x v="2"/>
    <s v="United States"/>
    <x v="264"/>
    <x v="2"/>
    <n v="32712"/>
    <x v="0"/>
    <s v="OFF-BI-10002852"/>
    <x v="1"/>
    <x v="8"/>
    <s v="Ibico Standard Transparent Covers"/>
    <n v="9.8880000000000017"/>
    <n v="2"/>
    <n v="0.7"/>
    <n v="-6.921599999999998"/>
    <n v="-0.69999999999999962"/>
  </r>
  <r>
    <n v="4726"/>
    <s v="CA-2013-131968"/>
    <x v="0"/>
    <x v="583"/>
    <d v="2013-11-16T00:00:00"/>
    <s v="Standard Class"/>
    <s v="LB-16795"/>
    <s v="Laurel Beltran"/>
    <x v="2"/>
    <s v="United States"/>
    <x v="264"/>
    <x v="2"/>
    <n v="32712"/>
    <x v="0"/>
    <s v="OFF-AP-10001058"/>
    <x v="1"/>
    <x v="9"/>
    <s v="Sanyo 2.5 Cubic Foot Mid-Size Office Refrigerators"/>
    <n v="671.5440000000001"/>
    <n v="3"/>
    <n v="0.2"/>
    <n v="50.36579999999995"/>
    <n v="7.4999999999999914E-2"/>
  </r>
  <r>
    <n v="4727"/>
    <s v="CA-2011-119151"/>
    <x v="2"/>
    <x v="641"/>
    <d v="2011-11-29T00:00:00"/>
    <s v="Second Class"/>
    <s v="MP-18175"/>
    <s v="Mike Pelletier"/>
    <x v="2"/>
    <s v="United States"/>
    <x v="20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n v="4.9999999999999961E-2"/>
  </r>
  <r>
    <n v="4728"/>
    <s v="CA-2011-119151"/>
    <x v="2"/>
    <x v="641"/>
    <d v="2011-11-29T00:00:00"/>
    <s v="Second Class"/>
    <s v="MP-18175"/>
    <s v="Mike Pelletier"/>
    <x v="2"/>
    <s v="United States"/>
    <x v="20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n v="-0.13750000000000009"/>
  </r>
  <r>
    <n v="4729"/>
    <s v="CA-2011-123323"/>
    <x v="2"/>
    <x v="845"/>
    <d v="2011-11-12T00:00:00"/>
    <s v="Standard Class"/>
    <s v="LH-16900"/>
    <s v="Lena Hernandez"/>
    <x v="0"/>
    <s v="United States"/>
    <x v="8"/>
    <x v="1"/>
    <n v="94110"/>
    <x v="1"/>
    <s v="OFF-BI-10003684"/>
    <x v="1"/>
    <x v="8"/>
    <s v="Wilson Jones Legal Size Ring Binders"/>
    <n v="123.14399999999999"/>
    <n v="7"/>
    <n v="0.2"/>
    <n v="46.178999999999988"/>
    <n v="0.37499999999999994"/>
  </r>
  <r>
    <n v="4730"/>
    <s v="CA-2013-124681"/>
    <x v="0"/>
    <x v="427"/>
    <d v="2013-07-24T00:00:00"/>
    <s v="Second Class"/>
    <s v="SV-20935"/>
    <s v="Susan Vittorini"/>
    <x v="0"/>
    <s v="United States"/>
    <x v="61"/>
    <x v="5"/>
    <n v="75217"/>
    <x v="2"/>
    <s v="TEC-AC-10000487"/>
    <x v="2"/>
    <x v="11"/>
    <s v="SanDisk Cruzer 4 GB USB Flash Drive"/>
    <n v="15.576000000000001"/>
    <n v="3"/>
    <n v="0.2"/>
    <n v="3.3098999999999998"/>
    <n v="0.21249999999999999"/>
  </r>
  <r>
    <n v="4731"/>
    <s v="US-2012-103996"/>
    <x v="1"/>
    <x v="368"/>
    <d v="2012-03-31T00:00:00"/>
    <s v="Second Class"/>
    <s v="RB-19435"/>
    <s v="Richard Bierner"/>
    <x v="0"/>
    <s v="United States"/>
    <x v="70"/>
    <x v="1"/>
    <n v="92105"/>
    <x v="1"/>
    <s v="OFF-PA-10001736"/>
    <x v="1"/>
    <x v="10"/>
    <s v="Xerox 1880"/>
    <n v="212.64"/>
    <n v="6"/>
    <n v="0"/>
    <n v="99.940799999999982"/>
    <n v="0.46999999999999992"/>
  </r>
  <r>
    <n v="4732"/>
    <s v="US-2012-103996"/>
    <x v="1"/>
    <x v="368"/>
    <d v="2012-03-31T00:00:00"/>
    <s v="Second Class"/>
    <s v="RB-19435"/>
    <s v="Richard Bierner"/>
    <x v="0"/>
    <s v="United States"/>
    <x v="70"/>
    <x v="1"/>
    <n v="92105"/>
    <x v="1"/>
    <s v="OFF-PA-10001609"/>
    <x v="1"/>
    <x v="10"/>
    <s v="Tops Wirebound Message Log Books"/>
    <n v="9.870000000000001"/>
    <n v="3"/>
    <n v="0"/>
    <n v="4.5401999999999996"/>
    <n v="0.45999999999999991"/>
  </r>
  <r>
    <n v="4733"/>
    <s v="US-2012-103996"/>
    <x v="1"/>
    <x v="368"/>
    <d v="2012-03-31T00:00:00"/>
    <s v="Second Class"/>
    <s v="RB-19435"/>
    <s v="Richard Bierner"/>
    <x v="0"/>
    <s v="United States"/>
    <x v="70"/>
    <x v="1"/>
    <n v="92105"/>
    <x v="1"/>
    <s v="TEC-AC-10003116"/>
    <x v="2"/>
    <x v="11"/>
    <s v="Memorex Froggy Flash Drive 8 GB"/>
    <n v="53.25"/>
    <n v="3"/>
    <n v="0"/>
    <n v="20.767499999999998"/>
    <n v="0.38999999999999996"/>
  </r>
  <r>
    <n v="4734"/>
    <s v="US-2012-103996"/>
    <x v="1"/>
    <x v="368"/>
    <d v="2012-03-31T00:00:00"/>
    <s v="Second Class"/>
    <s v="RB-19435"/>
    <s v="Richard Bierner"/>
    <x v="0"/>
    <s v="United States"/>
    <x v="70"/>
    <x v="1"/>
    <n v="92105"/>
    <x v="1"/>
    <s v="FUR-FU-10004586"/>
    <x v="0"/>
    <x v="5"/>
    <s v="G.E. Longer-Life Indoor Recessed Floodlight Bulbs"/>
    <n v="19.919999999999998"/>
    <n v="3"/>
    <n v="0"/>
    <n v="9.5615999999999985"/>
    <n v="0.48"/>
  </r>
  <r>
    <n v="4735"/>
    <s v="CA-2013-120530"/>
    <x v="0"/>
    <x v="281"/>
    <d v="2013-04-13T00:00:00"/>
    <s v="Standard Class"/>
    <s v="Dl-13600"/>
    <s v="Dorris liebe"/>
    <x v="1"/>
    <s v="United States"/>
    <x v="20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n v="0.22222222222222218"/>
  </r>
  <r>
    <n v="4736"/>
    <s v="CA-2012-155054"/>
    <x v="1"/>
    <x v="385"/>
    <d v="2012-06-19T00:00:00"/>
    <s v="Standard Class"/>
    <s v="PS-19045"/>
    <s v="Penelope Sewall"/>
    <x v="2"/>
    <s v="United States"/>
    <x v="412"/>
    <x v="43"/>
    <n v="4240"/>
    <x v="3"/>
    <s v="OFF-BI-10004970"/>
    <x v="1"/>
    <x v="8"/>
    <s v="ACCOHIDE 3-Ring Binder, Blue, 1&quot;"/>
    <n v="8.26"/>
    <n v="2"/>
    <n v="0"/>
    <n v="3.8822000000000001"/>
    <n v="0.47000000000000003"/>
  </r>
  <r>
    <n v="4737"/>
    <s v="CA-2012-155054"/>
    <x v="1"/>
    <x v="385"/>
    <d v="2012-06-19T00:00:00"/>
    <s v="Standard Class"/>
    <s v="PS-19045"/>
    <s v="Penelope Sewall"/>
    <x v="2"/>
    <s v="United States"/>
    <x v="412"/>
    <x v="43"/>
    <n v="4240"/>
    <x v="3"/>
    <s v="OFF-BI-10002824"/>
    <x v="1"/>
    <x v="8"/>
    <s v="Recycled Easel Ring Binders"/>
    <n v="29.84"/>
    <n v="2"/>
    <n v="0"/>
    <n v="13.427999999999997"/>
    <n v="0.4499999999999999"/>
  </r>
  <r>
    <n v="4738"/>
    <s v="CA-2012-155054"/>
    <x v="1"/>
    <x v="385"/>
    <d v="2012-06-19T00:00:00"/>
    <s v="Standard Class"/>
    <s v="PS-19045"/>
    <s v="Penelope Sewall"/>
    <x v="2"/>
    <s v="United States"/>
    <x v="412"/>
    <x v="43"/>
    <n v="4240"/>
    <x v="3"/>
    <s v="TEC-AC-10003657"/>
    <x v="2"/>
    <x v="11"/>
    <s v="Lenovo 17-Key USB Numeric Keypad"/>
    <n v="67.98"/>
    <n v="2"/>
    <n v="0"/>
    <n v="14.955599999999997"/>
    <n v="0.21999999999999995"/>
  </r>
  <r>
    <n v="4739"/>
    <s v="CA-2012-105725"/>
    <x v="1"/>
    <x v="954"/>
    <d v="2012-02-24T00:00:00"/>
    <s v="Standard Class"/>
    <s v="GT-14755"/>
    <s v="Guy Thornton"/>
    <x v="0"/>
    <s v="United States"/>
    <x v="85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n v="0.46"/>
  </r>
  <r>
    <n v="4740"/>
    <s v="CA-2012-105725"/>
    <x v="1"/>
    <x v="954"/>
    <d v="2012-02-24T00:00:00"/>
    <s v="Standard Class"/>
    <s v="GT-14755"/>
    <s v="Guy Thornton"/>
    <x v="0"/>
    <s v="United States"/>
    <x v="85"/>
    <x v="1"/>
    <n v="90805"/>
    <x v="1"/>
    <s v="FUR-TA-10001676"/>
    <x v="0"/>
    <x v="3"/>
    <s v="Hon 61000 Series Interactive Training Tables"/>
    <n v="35.544000000000004"/>
    <n v="1"/>
    <n v="0.2"/>
    <n v="-0.88860000000000205"/>
    <n v="-2.5000000000000053E-2"/>
  </r>
  <r>
    <n v="4741"/>
    <s v="CA-2014-164364"/>
    <x v="3"/>
    <x v="105"/>
    <d v="2014-11-17T00:00:00"/>
    <s v="Standard Class"/>
    <s v="CS-12355"/>
    <s v="Christine Sundaresam"/>
    <x v="0"/>
    <s v="United States"/>
    <x v="4"/>
    <x v="4"/>
    <n v="98115"/>
    <x v="1"/>
    <s v="OFF-LA-10004853"/>
    <x v="1"/>
    <x v="2"/>
    <s v="Avery 483"/>
    <n v="9.9600000000000009"/>
    <n v="2"/>
    <n v="0"/>
    <n v="4.5815999999999999"/>
    <n v="0.45999999999999996"/>
  </r>
  <r>
    <n v="4742"/>
    <s v="CA-2014-164364"/>
    <x v="3"/>
    <x v="105"/>
    <d v="2014-11-17T00:00:00"/>
    <s v="Standard Class"/>
    <s v="CS-12355"/>
    <s v="Christine Sundaresam"/>
    <x v="0"/>
    <s v="United States"/>
    <x v="4"/>
    <x v="4"/>
    <n v="98115"/>
    <x v="1"/>
    <s v="OFF-AR-10000315"/>
    <x v="1"/>
    <x v="6"/>
    <s v="Dixon Ticonderoga Maple Cedar Pencil, #2"/>
    <n v="9.2099999999999991"/>
    <n v="3"/>
    <n v="0"/>
    <n v="2.3025000000000002"/>
    <n v="0.25000000000000006"/>
  </r>
  <r>
    <n v="4743"/>
    <s v="CA-2014-164364"/>
    <x v="3"/>
    <x v="105"/>
    <d v="2014-11-17T00:00:00"/>
    <s v="Standard Class"/>
    <s v="CS-12355"/>
    <s v="Christine Sundaresam"/>
    <x v="0"/>
    <s v="United States"/>
    <x v="4"/>
    <x v="4"/>
    <n v="98115"/>
    <x v="1"/>
    <s v="OFF-SU-10000381"/>
    <x v="1"/>
    <x v="14"/>
    <s v="Acme Forged Steel Scissors with Black Enamel Handles"/>
    <n v="27.93"/>
    <n v="3"/>
    <n v="0"/>
    <n v="8.0996999999999986"/>
    <n v="0.28999999999999992"/>
  </r>
  <r>
    <n v="4744"/>
    <s v="CA-2014-168123"/>
    <x v="3"/>
    <x v="916"/>
    <d v="2014-03-06T00:00:00"/>
    <s v="Same Day"/>
    <s v="JD-16060"/>
    <s v="Julia Dunbar"/>
    <x v="0"/>
    <s v="United States"/>
    <x v="30"/>
    <x v="11"/>
    <n v="55901"/>
    <x v="2"/>
    <s v="OFF-FA-10002763"/>
    <x v="1"/>
    <x v="13"/>
    <s v="Advantus Map Pennant Flags and Round Head Tacks"/>
    <n v="7.9"/>
    <n v="2"/>
    <n v="0"/>
    <n v="2.5279999999999996"/>
    <n v="0.31999999999999995"/>
  </r>
  <r>
    <n v="4745"/>
    <s v="CA-2014-168123"/>
    <x v="3"/>
    <x v="916"/>
    <d v="2014-03-06T00:00:00"/>
    <s v="Same Day"/>
    <s v="JD-16060"/>
    <s v="Julia Dunbar"/>
    <x v="0"/>
    <s v="United States"/>
    <x v="30"/>
    <x v="11"/>
    <n v="55901"/>
    <x v="2"/>
    <s v="OFF-ST-10000877"/>
    <x v="1"/>
    <x v="4"/>
    <s v="Recycled Steel Personal File for Standard File Folders"/>
    <n v="221.16"/>
    <n v="4"/>
    <n v="0"/>
    <n v="57.501599999999996"/>
    <n v="0.26"/>
  </r>
  <r>
    <n v="4746"/>
    <s v="CA-2014-168123"/>
    <x v="3"/>
    <x v="916"/>
    <d v="2014-03-06T00:00:00"/>
    <s v="Same Day"/>
    <s v="JD-16060"/>
    <s v="Julia Dunbar"/>
    <x v="0"/>
    <s v="United States"/>
    <x v="30"/>
    <x v="11"/>
    <n v="55901"/>
    <x v="2"/>
    <s v="OFF-BI-10001071"/>
    <x v="1"/>
    <x v="8"/>
    <s v="GBC ProClick Punch Binding System"/>
    <n v="127.96"/>
    <n v="2"/>
    <n v="0"/>
    <n v="62.700400000000002"/>
    <n v="0.49000000000000005"/>
  </r>
  <r>
    <n v="4747"/>
    <s v="CA-2014-168123"/>
    <x v="3"/>
    <x v="916"/>
    <d v="2014-03-06T00:00:00"/>
    <s v="Same Day"/>
    <s v="JD-16060"/>
    <s v="Julia Dunbar"/>
    <x v="0"/>
    <s v="United States"/>
    <x v="30"/>
    <x v="11"/>
    <n v="55901"/>
    <x v="2"/>
    <s v="OFF-BI-10001097"/>
    <x v="1"/>
    <x v="8"/>
    <s v="Avery Hole Reinforcements"/>
    <n v="18.690000000000001"/>
    <n v="3"/>
    <n v="0"/>
    <n v="9.158100000000001"/>
    <n v="0.49000000000000005"/>
  </r>
  <r>
    <n v="4748"/>
    <s v="CA-2013-120005"/>
    <x v="0"/>
    <x v="840"/>
    <d v="2013-03-04T00:00:00"/>
    <s v="Same Day"/>
    <s v="TS-21160"/>
    <s v="Theresa Swint"/>
    <x v="1"/>
    <s v="United States"/>
    <x v="8"/>
    <x v="1"/>
    <n v="94110"/>
    <x v="1"/>
    <s v="OFF-SU-10004782"/>
    <x v="1"/>
    <x v="14"/>
    <s v="Elite 5&quot; Scissors"/>
    <n v="25.349999999999998"/>
    <n v="3"/>
    <n v="0"/>
    <n v="7.6049999999999978"/>
    <n v="0.29999999999999993"/>
  </r>
  <r>
    <n v="4749"/>
    <s v="CA-2013-120005"/>
    <x v="0"/>
    <x v="840"/>
    <d v="2013-03-04T00:00:00"/>
    <s v="Same Day"/>
    <s v="TS-21160"/>
    <s v="Theresa Swint"/>
    <x v="1"/>
    <s v="United States"/>
    <x v="8"/>
    <x v="1"/>
    <n v="94110"/>
    <x v="1"/>
    <s v="FUR-FU-10000672"/>
    <x v="0"/>
    <x v="5"/>
    <s v="Executive Impressions 10&quot; Spectator Wall Clock"/>
    <n v="35.28"/>
    <n v="3"/>
    <n v="0"/>
    <n v="11.995199999999997"/>
    <n v="0.33999999999999991"/>
  </r>
  <r>
    <n v="4750"/>
    <s v="CA-2013-123526"/>
    <x v="0"/>
    <x v="435"/>
    <d v="2013-12-26T00:00:00"/>
    <s v="First Class"/>
    <s v="BV-11245"/>
    <s v="Benjamin Venier"/>
    <x v="1"/>
    <s v="United States"/>
    <x v="4"/>
    <x v="4"/>
    <n v="98103"/>
    <x v="1"/>
    <s v="OFF-PA-10002986"/>
    <x v="1"/>
    <x v="10"/>
    <s v="Xerox 1898"/>
    <n v="33.4"/>
    <n v="5"/>
    <n v="0"/>
    <n v="16.032"/>
    <n v="0.48000000000000004"/>
  </r>
  <r>
    <n v="4751"/>
    <s v="CA-2013-127649"/>
    <x v="0"/>
    <x v="877"/>
    <d v="2013-10-10T00:00:00"/>
    <s v="First Class"/>
    <s v="DL-13495"/>
    <s v="Dionis Lloyd"/>
    <x v="1"/>
    <s v="United States"/>
    <x v="258"/>
    <x v="4"/>
    <n v="99207"/>
    <x v="1"/>
    <s v="TEC-MA-10001972"/>
    <x v="2"/>
    <x v="15"/>
    <s v="Okidata C331dn Printer"/>
    <n v="837.59999999999991"/>
    <n v="3"/>
    <n v="0.2"/>
    <n v="62.82000000000005"/>
    <n v="7.5000000000000067E-2"/>
  </r>
  <r>
    <n v="4752"/>
    <s v="CA-2013-159989"/>
    <x v="0"/>
    <x v="10"/>
    <d v="2013-12-14T00:00:00"/>
    <s v="Standard Class"/>
    <s v="EB-13870"/>
    <s v="Emily Burns"/>
    <x v="0"/>
    <s v="United States"/>
    <x v="47"/>
    <x v="18"/>
    <n v="37064"/>
    <x v="0"/>
    <s v="TEC-PH-10000169"/>
    <x v="2"/>
    <x v="7"/>
    <s v="ARKON Windshield Dashboard Air Vent Car Mount Holder"/>
    <n v="40.68"/>
    <n v="3"/>
    <n v="0.2"/>
    <n v="-9.153000000000004"/>
    <n v="-0.22500000000000009"/>
  </r>
  <r>
    <n v="4753"/>
    <s v="CA-2014-103499"/>
    <x v="3"/>
    <x v="225"/>
    <d v="2014-11-25T00:00:00"/>
    <s v="Standard Class"/>
    <s v="ES-14020"/>
    <s v="Erica Smith"/>
    <x v="0"/>
    <s v="United States"/>
    <x v="25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n v="-0.11250000000000004"/>
  </r>
  <r>
    <n v="4754"/>
    <s v="US-2012-167220"/>
    <x v="1"/>
    <x v="295"/>
    <d v="2012-12-16T00:00:00"/>
    <s v="Standard Class"/>
    <s v="JB-15925"/>
    <s v="Joni Blumstein"/>
    <x v="0"/>
    <s v="United States"/>
    <x v="89"/>
    <x v="5"/>
    <n v="78745"/>
    <x v="2"/>
    <s v="TEC-AC-10002018"/>
    <x v="2"/>
    <x v="11"/>
    <s v="AmazonBasics 3-Button USB Wired Mouse"/>
    <n v="22.368000000000002"/>
    <n v="4"/>
    <n v="0.2"/>
    <n v="6.4308000000000014"/>
    <n v="0.28750000000000003"/>
  </r>
  <r>
    <n v="4755"/>
    <s v="CA-2014-126354"/>
    <x v="3"/>
    <x v="447"/>
    <d v="2014-02-09T00:00:00"/>
    <s v="Standard Class"/>
    <s v="SC-20380"/>
    <s v="Shahid Collister"/>
    <x v="0"/>
    <s v="United States"/>
    <x v="95"/>
    <x v="2"/>
    <n v="33024"/>
    <x v="0"/>
    <s v="OFF-BI-10000301"/>
    <x v="1"/>
    <x v="8"/>
    <s v="GBC Instant Report Kit"/>
    <n v="3.8820000000000006"/>
    <n v="2"/>
    <n v="0.7"/>
    <n v="-2.5880000000000001"/>
    <n v="-0.66666666666666663"/>
  </r>
  <r>
    <n v="4756"/>
    <s v="CA-2014-126354"/>
    <x v="3"/>
    <x v="447"/>
    <d v="2014-02-09T00:00:00"/>
    <s v="Standard Class"/>
    <s v="SC-20380"/>
    <s v="Shahid Collister"/>
    <x v="0"/>
    <s v="United States"/>
    <x v="95"/>
    <x v="2"/>
    <n v="33024"/>
    <x v="0"/>
    <s v="OFF-PA-10004381"/>
    <x v="1"/>
    <x v="10"/>
    <s v="14-7/8 x 11 Blue Bar Computer Printout Paper"/>
    <n v="115.29600000000001"/>
    <n v="3"/>
    <n v="0.2"/>
    <n v="40.353599999999986"/>
    <n v="0.34999999999999987"/>
  </r>
  <r>
    <n v="4757"/>
    <s v="CA-2014-169817"/>
    <x v="3"/>
    <x v="296"/>
    <d v="2014-09-26T00:00:00"/>
    <s v="Standard Class"/>
    <s v="EB-13870"/>
    <s v="Emily Burns"/>
    <x v="0"/>
    <s v="United States"/>
    <x v="10"/>
    <x v="9"/>
    <n v="19143"/>
    <x v="3"/>
    <s v="OFF-BI-10004141"/>
    <x v="1"/>
    <x v="8"/>
    <s v="Insertable Tab Indexes For Data Binders"/>
    <n v="1.9080000000000004"/>
    <n v="2"/>
    <n v="0.7"/>
    <n v="-1.5264000000000002"/>
    <n v="-0.79999999999999993"/>
  </r>
  <r>
    <n v="4758"/>
    <s v="US-2014-144582"/>
    <x v="3"/>
    <x v="504"/>
    <d v="2014-05-06T00:00:00"/>
    <s v="Standard Class"/>
    <s v="TC-21475"/>
    <s v="Tony Chapman"/>
    <x v="2"/>
    <s v="United States"/>
    <x v="414"/>
    <x v="10"/>
    <n v="61832"/>
    <x v="2"/>
    <s v="OFF-BI-10001575"/>
    <x v="1"/>
    <x v="8"/>
    <s v="GBC Linen Binding Covers"/>
    <n v="43.371999999999993"/>
    <n v="7"/>
    <n v="0.8"/>
    <n v="-69.395200000000031"/>
    <n v="-1.600000000000001"/>
  </r>
  <r>
    <n v="4759"/>
    <s v="CA-2011-121573"/>
    <x v="2"/>
    <x v="935"/>
    <d v="2011-11-07T00:00:00"/>
    <s v="Standard Class"/>
    <s v="SG-20605"/>
    <s v="Speros Goranitis"/>
    <x v="0"/>
    <s v="United States"/>
    <x v="20"/>
    <x v="15"/>
    <n v="10009"/>
    <x v="3"/>
    <s v="TEC-PH-10000984"/>
    <x v="2"/>
    <x v="7"/>
    <s v="Panasonic KX-TG9471B"/>
    <n v="783.96"/>
    <n v="4"/>
    <n v="0"/>
    <n v="219.50880000000006"/>
    <n v="0.28000000000000008"/>
  </r>
  <r>
    <n v="4760"/>
    <s v="CA-2011-121573"/>
    <x v="2"/>
    <x v="935"/>
    <d v="2011-11-07T00:00:00"/>
    <s v="Standard Class"/>
    <s v="SG-20605"/>
    <s v="Speros Goranitis"/>
    <x v="0"/>
    <s v="United States"/>
    <x v="20"/>
    <x v="15"/>
    <n v="10009"/>
    <x v="3"/>
    <s v="OFF-BI-10000666"/>
    <x v="1"/>
    <x v="8"/>
    <s v="Surelock Post Binders"/>
    <n v="48.896000000000001"/>
    <n v="2"/>
    <n v="0.2"/>
    <n v="18.335999999999999"/>
    <n v="0.37499999999999994"/>
  </r>
  <r>
    <n v="4761"/>
    <s v="CA-2011-121573"/>
    <x v="2"/>
    <x v="935"/>
    <d v="2011-11-07T00:00:00"/>
    <s v="Standard Class"/>
    <s v="SG-20605"/>
    <s v="Speros Goranitis"/>
    <x v="0"/>
    <s v="United States"/>
    <x v="20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n v="0.36249999999999988"/>
  </r>
  <r>
    <n v="4762"/>
    <s v="CA-2013-117660"/>
    <x v="0"/>
    <x v="945"/>
    <d v="2014-01-05T00:00:00"/>
    <s v="Standard Class"/>
    <s v="BM-11785"/>
    <s v="Bryan Mills"/>
    <x v="0"/>
    <s v="United States"/>
    <x v="38"/>
    <x v="24"/>
    <n v="43229"/>
    <x v="3"/>
    <s v="OFF-LA-10003720"/>
    <x v="1"/>
    <x v="2"/>
    <s v="Avery 487"/>
    <n v="5.9039999999999999"/>
    <n v="2"/>
    <n v="0.2"/>
    <n v="1.9925999999999999"/>
    <n v="0.33749999999999997"/>
  </r>
  <r>
    <n v="4763"/>
    <s v="CA-2013-117660"/>
    <x v="0"/>
    <x v="945"/>
    <d v="2014-01-05T00:00:00"/>
    <s v="Standard Class"/>
    <s v="BM-11785"/>
    <s v="Bryan Mills"/>
    <x v="0"/>
    <s v="United States"/>
    <x v="38"/>
    <x v="24"/>
    <n v="43229"/>
    <x v="3"/>
    <s v="OFF-SU-10001664"/>
    <x v="1"/>
    <x v="14"/>
    <s v="Acme Office Executive Series Stainless Steel Trimmers"/>
    <n v="13.712000000000002"/>
    <n v="2"/>
    <n v="0.2"/>
    <n v="1.0284"/>
    <n v="7.4999999999999983E-2"/>
  </r>
  <r>
    <n v="4764"/>
    <s v="CA-2011-112851"/>
    <x v="2"/>
    <x v="328"/>
    <d v="2011-09-21T00:00:00"/>
    <s v="Standard Class"/>
    <s v="NR-18550"/>
    <s v="Nick Radford"/>
    <x v="0"/>
    <s v="United States"/>
    <x v="374"/>
    <x v="1"/>
    <n v="91911"/>
    <x v="1"/>
    <s v="OFF-EN-10001453"/>
    <x v="1"/>
    <x v="12"/>
    <s v="Tyvek Interoffice Envelopes, 9 1/2&quot; x 12 1/2&quot;, 100/Box"/>
    <n v="182.94"/>
    <n v="3"/>
    <n v="0"/>
    <n v="85.981799999999993"/>
    <n v="0.47"/>
  </r>
  <r>
    <n v="4765"/>
    <s v="CA-2014-123701"/>
    <x v="3"/>
    <x v="221"/>
    <d v="2014-11-28T00:00:00"/>
    <s v="First Class"/>
    <s v="PG-18820"/>
    <s v="Patrick Gardner"/>
    <x v="0"/>
    <s v="United States"/>
    <x v="8"/>
    <x v="1"/>
    <n v="94110"/>
    <x v="1"/>
    <s v="OFF-AR-10001860"/>
    <x v="1"/>
    <x v="6"/>
    <s v="BIC Liqua Brite Liner"/>
    <n v="27.76"/>
    <n v="4"/>
    <n v="0"/>
    <n v="9.9936000000000007"/>
    <n v="0.36"/>
  </r>
  <r>
    <n v="4766"/>
    <s v="CA-2012-118227"/>
    <x v="1"/>
    <x v="999"/>
    <d v="2012-04-28T00:00:00"/>
    <s v="Standard Class"/>
    <s v="DB-13270"/>
    <s v="Deborah Brumfield"/>
    <x v="2"/>
    <s v="United States"/>
    <x v="20"/>
    <x v="15"/>
    <n v="10009"/>
    <x v="3"/>
    <s v="OFF-AR-10001044"/>
    <x v="1"/>
    <x v="6"/>
    <s v="BOSTON Ranger #55 Pencil Sharpener, Black"/>
    <n v="25.99"/>
    <n v="1"/>
    <n v="0"/>
    <n v="7.5370999999999988"/>
    <n v="0.28999999999999998"/>
  </r>
  <r>
    <n v="4767"/>
    <s v="CA-2012-123155"/>
    <x v="1"/>
    <x v="1000"/>
    <d v="2012-03-12T00:00:00"/>
    <s v="First Class"/>
    <s v="NS-18640"/>
    <s v="Noel Staavos"/>
    <x v="1"/>
    <s v="United States"/>
    <x v="52"/>
    <x v="5"/>
    <n v="78207"/>
    <x v="2"/>
    <s v="TEC-AC-10002473"/>
    <x v="2"/>
    <x v="11"/>
    <s v="Maxell 4.7GB DVD-R"/>
    <n v="113.52000000000001"/>
    <n v="5"/>
    <n v="0.2"/>
    <n v="29.798999999999999"/>
    <n v="0.26249999999999996"/>
  </r>
  <r>
    <n v="4768"/>
    <s v="CA-2012-123155"/>
    <x v="1"/>
    <x v="1000"/>
    <d v="2012-03-12T00:00:00"/>
    <s v="First Class"/>
    <s v="NS-18640"/>
    <s v="Noel Staavos"/>
    <x v="1"/>
    <s v="United States"/>
    <x v="52"/>
    <x v="5"/>
    <n v="78207"/>
    <x v="2"/>
    <s v="TEC-PH-10001809"/>
    <x v="2"/>
    <x v="7"/>
    <s v="Panasonic KX T7736-B Digital phone"/>
    <n v="359.88"/>
    <n v="3"/>
    <n v="0.2"/>
    <n v="22.492499999999993"/>
    <n v="6.2499999999999979E-2"/>
  </r>
  <r>
    <n v="4769"/>
    <s v="CA-2014-158883"/>
    <x v="3"/>
    <x v="455"/>
    <d v="2014-06-04T00:00:00"/>
    <s v="Same Day"/>
    <s v="CS-11860"/>
    <s v="Cari Schnelling"/>
    <x v="0"/>
    <s v="United States"/>
    <x v="108"/>
    <x v="3"/>
    <n v="28540"/>
    <x v="0"/>
    <s v="OFF-PA-10004733"/>
    <x v="1"/>
    <x v="10"/>
    <s v="Things To Do Today Spiral Book"/>
    <n v="25.344000000000001"/>
    <n v="4"/>
    <n v="0.2"/>
    <n v="9.1871999999999989"/>
    <n v="0.36249999999999993"/>
  </r>
  <r>
    <n v="4770"/>
    <s v="US-2013-114888"/>
    <x v="0"/>
    <x v="251"/>
    <d v="2013-09-25T00:00:00"/>
    <s v="Second Class"/>
    <s v="CC-12430"/>
    <s v="Chuck Clark"/>
    <x v="2"/>
    <s v="United States"/>
    <x v="8"/>
    <x v="1"/>
    <n v="94109"/>
    <x v="1"/>
    <s v="OFF-BI-10003355"/>
    <x v="1"/>
    <x v="8"/>
    <s v="Cardinal Holdit Business Card Pockets"/>
    <n v="11.952000000000002"/>
    <n v="3"/>
    <n v="0.2"/>
    <n v="4.1832000000000003"/>
    <n v="0.35"/>
  </r>
  <r>
    <n v="4771"/>
    <s v="US-2013-114888"/>
    <x v="0"/>
    <x v="251"/>
    <d v="2013-09-25T00:00:00"/>
    <s v="Second Class"/>
    <s v="CC-12430"/>
    <s v="Chuck Clark"/>
    <x v="2"/>
    <s v="United States"/>
    <x v="8"/>
    <x v="1"/>
    <n v="94109"/>
    <x v="1"/>
    <s v="OFF-SU-10001212"/>
    <x v="1"/>
    <x v="14"/>
    <s v="Kleencut Forged Office Shears by Acme United Corporation"/>
    <n v="6.24"/>
    <n v="3"/>
    <n v="0"/>
    <n v="1.8719999999999997"/>
    <n v="0.29999999999999993"/>
  </r>
  <r>
    <n v="4772"/>
    <s v="US-2011-167262"/>
    <x v="2"/>
    <x v="656"/>
    <d v="2011-11-03T00:00:00"/>
    <s v="Second Class"/>
    <s v="AC-10450"/>
    <s v="Amy Cox"/>
    <x v="0"/>
    <s v="United States"/>
    <x v="418"/>
    <x v="16"/>
    <n v="85323"/>
    <x v="1"/>
    <s v="TEC-PH-10000486"/>
    <x v="2"/>
    <x v="7"/>
    <s v="Plantronics HL10 Handset Lifter"/>
    <n v="742.33600000000001"/>
    <n v="8"/>
    <n v="0.2"/>
    <n v="83.512799999999913"/>
    <n v="0.11249999999999988"/>
  </r>
  <r>
    <n v="4773"/>
    <s v="CA-2014-119746"/>
    <x v="3"/>
    <x v="51"/>
    <d v="2014-11-28T00:00:00"/>
    <s v="Standard Class"/>
    <s v="CM-12385"/>
    <s v="Christopher Martinez"/>
    <x v="0"/>
    <s v="United States"/>
    <x v="22"/>
    <x v="10"/>
    <n v="60610"/>
    <x v="2"/>
    <s v="FUR-FU-10004909"/>
    <x v="0"/>
    <x v="5"/>
    <s v="Contemporary Wood/Metal Frame"/>
    <n v="6.4640000000000004"/>
    <n v="1"/>
    <n v="0.6"/>
    <n v="-4.0400000000000009"/>
    <n v="-0.62500000000000011"/>
  </r>
  <r>
    <n v="4774"/>
    <s v="CA-2014-119746"/>
    <x v="3"/>
    <x v="51"/>
    <d v="2014-11-28T00:00:00"/>
    <s v="Standard Class"/>
    <s v="CM-12385"/>
    <s v="Christopher Martinez"/>
    <x v="0"/>
    <s v="United States"/>
    <x v="22"/>
    <x v="10"/>
    <n v="60610"/>
    <x v="2"/>
    <s v="OFF-LA-10001613"/>
    <x v="1"/>
    <x v="2"/>
    <s v="Avery File Folder Labels"/>
    <n v="11.52"/>
    <n v="5"/>
    <n v="0.2"/>
    <n v="4.1760000000000002"/>
    <n v="0.36250000000000004"/>
  </r>
  <r>
    <n v="4775"/>
    <s v="CA-2014-119746"/>
    <x v="3"/>
    <x v="51"/>
    <d v="2014-11-28T00:00:00"/>
    <s v="Standard Class"/>
    <s v="CM-12385"/>
    <s v="Christopher Martinez"/>
    <x v="0"/>
    <s v="United States"/>
    <x v="22"/>
    <x v="10"/>
    <n v="60610"/>
    <x v="2"/>
    <s v="TEC-PH-10004447"/>
    <x v="2"/>
    <x v="7"/>
    <s v="Toshiba IPT2010-SD IP Telephone"/>
    <n v="222.38400000000001"/>
    <n v="2"/>
    <n v="0.2"/>
    <n v="16.678799999999995"/>
    <n v="7.4999999999999969E-2"/>
  </r>
  <r>
    <n v="4776"/>
    <s v="CA-2014-108091"/>
    <x v="3"/>
    <x v="673"/>
    <d v="2014-11-22T00:00:00"/>
    <s v="Standard Class"/>
    <s v="EK-13795"/>
    <s v="Eileen Kiefer"/>
    <x v="2"/>
    <s v="United States"/>
    <x v="194"/>
    <x v="1"/>
    <n v="92025"/>
    <x v="1"/>
    <s v="OFF-AR-10000255"/>
    <x v="1"/>
    <x v="6"/>
    <s v="Newell 328"/>
    <n v="23.36"/>
    <n v="4"/>
    <n v="0"/>
    <n v="6.073599999999999"/>
    <n v="0.25999999999999995"/>
  </r>
  <r>
    <n v="4777"/>
    <s v="CA-2013-101630"/>
    <x v="0"/>
    <x v="317"/>
    <d v="2013-02-23T00:00:00"/>
    <s v="Second Class"/>
    <s v="CK-12760"/>
    <s v="Cyma Kinney"/>
    <x v="1"/>
    <s v="United States"/>
    <x v="85"/>
    <x v="15"/>
    <n v="11561"/>
    <x v="3"/>
    <s v="OFF-LA-10004425"/>
    <x v="1"/>
    <x v="2"/>
    <s v="Staples"/>
    <n v="8.67"/>
    <n v="3"/>
    <n v="0"/>
    <n v="4.0749000000000004"/>
    <n v="0.47000000000000003"/>
  </r>
  <r>
    <n v="4778"/>
    <s v="CA-2013-101630"/>
    <x v="0"/>
    <x v="317"/>
    <d v="2013-02-23T00:00:00"/>
    <s v="Second Class"/>
    <s v="CK-12760"/>
    <s v="Cyma Kinney"/>
    <x v="1"/>
    <s v="United States"/>
    <x v="85"/>
    <x v="15"/>
    <n v="11561"/>
    <x v="3"/>
    <s v="OFF-SU-10001664"/>
    <x v="1"/>
    <x v="14"/>
    <s v="Acme Office Executive Series Stainless Steel Trimmers"/>
    <n v="25.71"/>
    <n v="3"/>
    <n v="0"/>
    <n v="6.6846000000000005"/>
    <n v="0.26"/>
  </r>
  <r>
    <n v="4779"/>
    <s v="CA-2014-132346"/>
    <x v="3"/>
    <x v="659"/>
    <d v="2014-11-12T00:00:00"/>
    <s v="Standard Class"/>
    <s v="PK-19075"/>
    <s v="Pete Kriz"/>
    <x v="0"/>
    <s v="United States"/>
    <x v="46"/>
    <x v="13"/>
    <n v="19711"/>
    <x v="3"/>
    <s v="OFF-AP-10000696"/>
    <x v="1"/>
    <x v="9"/>
    <s v="Holmes Odor Grabber"/>
    <n v="100.94"/>
    <n v="7"/>
    <n v="0"/>
    <n v="33.310199999999995"/>
    <n v="0.32999999999999996"/>
  </r>
  <r>
    <n v="4780"/>
    <s v="CA-2011-150301"/>
    <x v="2"/>
    <x v="1001"/>
    <d v="2011-07-10T00:00:00"/>
    <s v="First Class"/>
    <s v="MH-18025"/>
    <s v="Michelle Huthwaite"/>
    <x v="0"/>
    <s v="United States"/>
    <x v="198"/>
    <x v="15"/>
    <n v="14215"/>
    <x v="3"/>
    <s v="FUR-CH-10002647"/>
    <x v="0"/>
    <x v="1"/>
    <s v="Situations Contoured Folding Chairs, 4/Set"/>
    <n v="63.882000000000005"/>
    <n v="1"/>
    <n v="0.1"/>
    <n v="10.647000000000004"/>
    <n v="0.16666666666666671"/>
  </r>
  <r>
    <n v="4781"/>
    <s v="CA-2011-159310"/>
    <x v="2"/>
    <x v="845"/>
    <d v="2011-11-12T00:00:00"/>
    <s v="Standard Class"/>
    <s v="SC-20725"/>
    <s v="Steven Cartwright"/>
    <x v="0"/>
    <s v="United States"/>
    <x v="12"/>
    <x v="5"/>
    <n v="77070"/>
    <x v="2"/>
    <s v="FUR-CH-10002758"/>
    <x v="0"/>
    <x v="1"/>
    <s v="Hon Deluxe Fabric Upholstered Stacking Chairs, Squared Back"/>
    <n v="683.14399999999989"/>
    <n v="4"/>
    <n v="0.3"/>
    <n v="0"/>
    <n v="0"/>
  </r>
  <r>
    <n v="4782"/>
    <s v="CA-2011-159310"/>
    <x v="2"/>
    <x v="845"/>
    <d v="2011-11-12T00:00:00"/>
    <s v="Standard Class"/>
    <s v="SC-20725"/>
    <s v="Steven Cartwright"/>
    <x v="0"/>
    <s v="United States"/>
    <x v="12"/>
    <x v="5"/>
    <n v="77070"/>
    <x v="2"/>
    <s v="OFF-BI-10000201"/>
    <x v="1"/>
    <x v="8"/>
    <s v="Avery Triangle Shaped Sheet Lifters, Black, 2/Pack"/>
    <n v="1.4759999999999995"/>
    <n v="3"/>
    <n v="0.8"/>
    <n v="-2.214"/>
    <n v="-1.5000000000000004"/>
  </r>
  <r>
    <n v="4783"/>
    <s v="CA-2011-159310"/>
    <x v="2"/>
    <x v="845"/>
    <d v="2011-11-12T00:00:00"/>
    <s v="Standard Class"/>
    <s v="SC-20725"/>
    <s v="Steven Cartwright"/>
    <x v="0"/>
    <s v="United States"/>
    <x v="12"/>
    <x v="5"/>
    <n v="77070"/>
    <x v="2"/>
    <s v="OFF-SU-10004115"/>
    <x v="1"/>
    <x v="14"/>
    <s v="Acme Stainless Steel Office Snips"/>
    <n v="40.711999999999996"/>
    <n v="7"/>
    <n v="0.2"/>
    <n v="3.5623000000000022"/>
    <n v="8.7500000000000064E-2"/>
  </r>
  <r>
    <n v="4784"/>
    <s v="US-2014-147984"/>
    <x v="3"/>
    <x v="480"/>
    <d v="2014-02-02T00:00:00"/>
    <s v="Standard Class"/>
    <s v="GB-14575"/>
    <s v="Giulietta Baptist"/>
    <x v="0"/>
    <s v="United States"/>
    <x v="391"/>
    <x v="41"/>
    <n v="67212"/>
    <x v="2"/>
    <s v="OFF-PA-10000806"/>
    <x v="1"/>
    <x v="10"/>
    <s v="Xerox 1934"/>
    <n v="279.89999999999998"/>
    <n v="5"/>
    <n v="0"/>
    <n v="137.15100000000001"/>
    <n v="0.4900000000000001"/>
  </r>
  <r>
    <n v="4785"/>
    <s v="CA-2012-104346"/>
    <x v="1"/>
    <x v="555"/>
    <d v="2012-12-16T00:00:00"/>
    <s v="Standard Class"/>
    <s v="IM-15070"/>
    <s v="Irene Maddox"/>
    <x v="0"/>
    <s v="United States"/>
    <x v="77"/>
    <x v="22"/>
    <n v="80906"/>
    <x v="1"/>
    <s v="OFF-AR-10001473"/>
    <x v="1"/>
    <x v="6"/>
    <s v="Newell 313"/>
    <n v="13.120000000000001"/>
    <n v="5"/>
    <n v="0.2"/>
    <n v="1.1480000000000006"/>
    <n v="8.7500000000000036E-2"/>
  </r>
  <r>
    <n v="4786"/>
    <s v="CA-2012-104346"/>
    <x v="1"/>
    <x v="555"/>
    <d v="2012-12-16T00:00:00"/>
    <s v="Standard Class"/>
    <s v="IM-15070"/>
    <s v="Irene Maddox"/>
    <x v="0"/>
    <s v="United States"/>
    <x v="77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n v="-2.0666666666666664"/>
  </r>
  <r>
    <n v="4787"/>
    <s v="CA-2012-104346"/>
    <x v="1"/>
    <x v="555"/>
    <d v="2012-12-16T00:00:00"/>
    <s v="Standard Class"/>
    <s v="IM-15070"/>
    <s v="Irene Maddox"/>
    <x v="0"/>
    <s v="United States"/>
    <x v="77"/>
    <x v="22"/>
    <n v="80906"/>
    <x v="1"/>
    <s v="OFF-AR-10001545"/>
    <x v="1"/>
    <x v="6"/>
    <s v="Newell 326"/>
    <n v="4.2240000000000002"/>
    <n v="3"/>
    <n v="0.2"/>
    <n v="0.47519999999999984"/>
    <n v="0.11249999999999996"/>
  </r>
  <r>
    <n v="4788"/>
    <s v="CA-2012-104346"/>
    <x v="1"/>
    <x v="555"/>
    <d v="2012-12-16T00:00:00"/>
    <s v="Standard Class"/>
    <s v="IM-15070"/>
    <s v="Irene Maddox"/>
    <x v="0"/>
    <s v="United States"/>
    <x v="77"/>
    <x v="22"/>
    <n v="80906"/>
    <x v="1"/>
    <s v="TEC-AC-10004396"/>
    <x v="2"/>
    <x v="11"/>
    <s v="Logitech Keyboard K120"/>
    <n v="58.08"/>
    <n v="4"/>
    <n v="0.2"/>
    <n v="-6.5339999999999954"/>
    <n v="-0.11249999999999992"/>
  </r>
  <r>
    <n v="4789"/>
    <s v="CA-2012-104346"/>
    <x v="1"/>
    <x v="555"/>
    <d v="2012-12-16T00:00:00"/>
    <s v="Standard Class"/>
    <s v="IM-15070"/>
    <s v="Irene Maddox"/>
    <x v="0"/>
    <s v="United States"/>
    <x v="77"/>
    <x v="22"/>
    <n v="80906"/>
    <x v="1"/>
    <s v="FUR-FU-10002456"/>
    <x v="0"/>
    <x v="5"/>
    <s v="Master Caster Door Stop, Large Neon Orange"/>
    <n v="52.416000000000004"/>
    <n v="9"/>
    <n v="0.2"/>
    <n v="15.069600000000007"/>
    <n v="0.28750000000000009"/>
  </r>
  <r>
    <n v="4790"/>
    <s v="CA-2012-104346"/>
    <x v="1"/>
    <x v="555"/>
    <d v="2012-12-16T00:00:00"/>
    <s v="Standard Class"/>
    <s v="IM-15070"/>
    <s v="Irene Maddox"/>
    <x v="0"/>
    <s v="United States"/>
    <x v="77"/>
    <x v="22"/>
    <n v="80906"/>
    <x v="1"/>
    <s v="FUR-FU-10001473"/>
    <x v="0"/>
    <x v="5"/>
    <s v="DAX Wood Document Frame"/>
    <n v="54.920000000000009"/>
    <n v="5"/>
    <n v="0.2"/>
    <n v="10.983999999999996"/>
    <n v="0.1999999999999999"/>
  </r>
  <r>
    <n v="4791"/>
    <s v="CA-2012-104346"/>
    <x v="1"/>
    <x v="555"/>
    <d v="2012-12-16T00:00:00"/>
    <s v="Standard Class"/>
    <s v="IM-15070"/>
    <s v="Irene Maddox"/>
    <x v="0"/>
    <s v="United States"/>
    <x v="77"/>
    <x v="22"/>
    <n v="80906"/>
    <x v="1"/>
    <s v="FUR-TA-10000849"/>
    <x v="0"/>
    <x v="3"/>
    <s v="Bevis Rectangular Conference Tables"/>
    <n v="364.95"/>
    <n v="5"/>
    <n v="0.5"/>
    <n v="-248.16599999999994"/>
    <n v="-0.67999999999999983"/>
  </r>
  <r>
    <n v="4792"/>
    <s v="CA-2012-104346"/>
    <x v="1"/>
    <x v="555"/>
    <d v="2012-12-16T00:00:00"/>
    <s v="Standard Class"/>
    <s v="IM-15070"/>
    <s v="Irene Maddox"/>
    <x v="0"/>
    <s v="United States"/>
    <x v="77"/>
    <x v="22"/>
    <n v="80906"/>
    <x v="1"/>
    <s v="OFF-PA-10001166"/>
    <x v="1"/>
    <x v="10"/>
    <s v="Xerox 1932"/>
    <n v="85.055999999999997"/>
    <n v="3"/>
    <n v="0.2"/>
    <n v="28.706399999999991"/>
    <n v="0.33749999999999991"/>
  </r>
  <r>
    <n v="4793"/>
    <s v="CA-2012-104346"/>
    <x v="1"/>
    <x v="555"/>
    <d v="2012-12-16T00:00:00"/>
    <s v="Standard Class"/>
    <s v="IM-15070"/>
    <s v="Irene Maddox"/>
    <x v="0"/>
    <s v="United States"/>
    <x v="77"/>
    <x v="22"/>
    <n v="80906"/>
    <x v="1"/>
    <s v="OFF-PA-10003256"/>
    <x v="1"/>
    <x v="10"/>
    <s v="Avery Personal Creations Heavyweight Cards"/>
    <n v="27.695999999999998"/>
    <n v="3"/>
    <n v="0.2"/>
    <n v="9.6935999999999964"/>
    <n v="0.34999999999999992"/>
  </r>
  <r>
    <n v="4794"/>
    <s v="US-2012-141684"/>
    <x v="1"/>
    <x v="685"/>
    <d v="2012-07-04T00:00:00"/>
    <s v="Standard Class"/>
    <s v="MM-18055"/>
    <s v="Michelle Moray"/>
    <x v="0"/>
    <s v="United States"/>
    <x v="20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n v="0.44999999999999996"/>
  </r>
  <r>
    <n v="4795"/>
    <s v="CA-2012-144722"/>
    <x v="1"/>
    <x v="199"/>
    <d v="2012-03-23T00:00:00"/>
    <s v="Standard Class"/>
    <s v="MF-18250"/>
    <s v="Monica Federle"/>
    <x v="1"/>
    <s v="United States"/>
    <x v="1"/>
    <x v="1"/>
    <n v="90036"/>
    <x v="1"/>
    <s v="FUR-FU-10001215"/>
    <x v="0"/>
    <x v="5"/>
    <s v="Howard Miller 11-1/2&quot; Diameter Brentwood Wall Clock"/>
    <n v="43.13"/>
    <n v="1"/>
    <n v="0"/>
    <n v="18.114600000000003"/>
    <n v="0.42000000000000004"/>
  </r>
  <r>
    <n v="4796"/>
    <s v="CA-2012-120516"/>
    <x v="1"/>
    <x v="863"/>
    <d v="2012-08-17T00:00:00"/>
    <s v="Standard Class"/>
    <s v="CK-12595"/>
    <s v="Clytie Kelty"/>
    <x v="0"/>
    <s v="United States"/>
    <x v="419"/>
    <x v="32"/>
    <n v="30062"/>
    <x v="0"/>
    <s v="OFF-BI-10004187"/>
    <x v="1"/>
    <x v="8"/>
    <s v="Staples"/>
    <n v="5.64"/>
    <n v="3"/>
    <n v="0"/>
    <n v="2.7071999999999994"/>
    <n v="0.47999999999999993"/>
  </r>
  <r>
    <n v="4797"/>
    <s v="US-2013-148901"/>
    <x v="0"/>
    <x v="675"/>
    <d v="2013-05-20T00:00:00"/>
    <s v="Standard Class"/>
    <s v="MK-17905"/>
    <s v="Michael Kennedy"/>
    <x v="1"/>
    <s v="United States"/>
    <x v="108"/>
    <x v="2"/>
    <n v="32216"/>
    <x v="0"/>
    <s v="OFF-BI-10001718"/>
    <x v="1"/>
    <x v="8"/>
    <s v="GBC DocuBind P50 Personal Binding Machine"/>
    <n v="57.582000000000008"/>
    <n v="3"/>
    <n v="0.7"/>
    <n v="-44.146199999999979"/>
    <n v="-0.76666666666666616"/>
  </r>
  <r>
    <n v="4798"/>
    <s v="US-2013-148901"/>
    <x v="0"/>
    <x v="675"/>
    <d v="2013-05-20T00:00:00"/>
    <s v="Standard Class"/>
    <s v="MK-17905"/>
    <s v="Michael Kennedy"/>
    <x v="1"/>
    <s v="United States"/>
    <x v="108"/>
    <x v="2"/>
    <n v="32216"/>
    <x v="0"/>
    <s v="OFF-PA-10004983"/>
    <x v="1"/>
    <x v="10"/>
    <s v="Xerox 23"/>
    <n v="31.104000000000006"/>
    <n v="6"/>
    <n v="0.2"/>
    <n v="10.8864"/>
    <n v="0.34999999999999992"/>
  </r>
  <r>
    <n v="4799"/>
    <s v="US-2013-148901"/>
    <x v="0"/>
    <x v="675"/>
    <d v="2013-05-20T00:00:00"/>
    <s v="Standard Class"/>
    <s v="MK-17905"/>
    <s v="Michael Kennedy"/>
    <x v="1"/>
    <s v="United States"/>
    <x v="108"/>
    <x v="2"/>
    <n v="32216"/>
    <x v="0"/>
    <s v="FUR-FU-10002396"/>
    <x v="0"/>
    <x v="5"/>
    <s v="DAX Copper Panel Document Frame, 5 x 7 Size"/>
    <n v="30.192"/>
    <n v="3"/>
    <n v="0.2"/>
    <n v="8.3028000000000031"/>
    <n v="0.27500000000000008"/>
  </r>
  <r>
    <n v="4800"/>
    <s v="US-2013-148901"/>
    <x v="0"/>
    <x v="675"/>
    <d v="2013-05-20T00:00:00"/>
    <s v="Standard Class"/>
    <s v="MK-17905"/>
    <s v="Michael Kennedy"/>
    <x v="1"/>
    <s v="United States"/>
    <x v="108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n v="0.10000000000000002"/>
  </r>
  <r>
    <n v="4801"/>
    <s v="US-2013-148901"/>
    <x v="0"/>
    <x v="675"/>
    <d v="2013-05-20T00:00:00"/>
    <s v="Standard Class"/>
    <s v="MK-17905"/>
    <s v="Michael Kennedy"/>
    <x v="1"/>
    <s v="United States"/>
    <x v="108"/>
    <x v="2"/>
    <n v="32216"/>
    <x v="0"/>
    <s v="OFF-AR-10002467"/>
    <x v="1"/>
    <x v="6"/>
    <s v="Dixon Ticonderoga Pencils"/>
    <n v="4.7679999999999998"/>
    <n v="2"/>
    <n v="0.2"/>
    <n v="0.41720000000000046"/>
    <n v="8.7500000000000105E-2"/>
  </r>
  <r>
    <n v="4802"/>
    <s v="US-2013-148901"/>
    <x v="0"/>
    <x v="675"/>
    <d v="2013-05-20T00:00:00"/>
    <s v="Standard Class"/>
    <s v="MK-17905"/>
    <s v="Michael Kennedy"/>
    <x v="1"/>
    <s v="United States"/>
    <x v="108"/>
    <x v="2"/>
    <n v="32216"/>
    <x v="0"/>
    <s v="OFF-BI-10004002"/>
    <x v="1"/>
    <x v="8"/>
    <s v="Wilson Jones International Size A4 Ring Binders"/>
    <n v="10.380000000000003"/>
    <n v="2"/>
    <n v="0.7"/>
    <n v="-7.6119999999999983"/>
    <n v="-0.73333333333333295"/>
  </r>
  <r>
    <n v="4803"/>
    <s v="US-2013-148901"/>
    <x v="0"/>
    <x v="675"/>
    <d v="2013-05-20T00:00:00"/>
    <s v="Standard Class"/>
    <s v="MK-17905"/>
    <s v="Michael Kennedy"/>
    <x v="1"/>
    <s v="United States"/>
    <x v="108"/>
    <x v="2"/>
    <n v="32216"/>
    <x v="0"/>
    <s v="OFF-BI-10002309"/>
    <x v="1"/>
    <x v="8"/>
    <s v="Avery Heavy-Duty EZD  Binder With Locking Rings"/>
    <n v="13.392000000000003"/>
    <n v="8"/>
    <n v="0.7"/>
    <n v="-9.8207999999999984"/>
    <n v="-0.73333333333333306"/>
  </r>
  <r>
    <n v="4804"/>
    <s v="CA-2014-136364"/>
    <x v="3"/>
    <x v="1002"/>
    <d v="2014-07-18T00:00:00"/>
    <s v="Second Class"/>
    <s v="MH-17455"/>
    <s v="Mark Hamilton"/>
    <x v="0"/>
    <s v="United States"/>
    <x v="10"/>
    <x v="9"/>
    <n v="19140"/>
    <x v="3"/>
    <s v="TEC-PH-10003885"/>
    <x v="2"/>
    <x v="7"/>
    <s v="Cisco SPA508G"/>
    <n v="39.593999999999994"/>
    <n v="1"/>
    <n v="0.4"/>
    <n v="-7.2589000000000041"/>
    <n v="-0.18333333333333346"/>
  </r>
  <r>
    <n v="4805"/>
    <s v="CA-2014-136364"/>
    <x v="3"/>
    <x v="1002"/>
    <d v="2014-07-18T00:00:00"/>
    <s v="Second Class"/>
    <s v="MH-17455"/>
    <s v="Mark Hamilton"/>
    <x v="0"/>
    <s v="United States"/>
    <x v="10"/>
    <x v="9"/>
    <n v="19140"/>
    <x v="3"/>
    <s v="FUR-FU-10002501"/>
    <x v="0"/>
    <x v="5"/>
    <s v="Nu-Dell Executive Frame"/>
    <n v="91.00800000000001"/>
    <n v="9"/>
    <n v="0.2"/>
    <n v="19.339199999999998"/>
    <n v="0.21249999999999997"/>
  </r>
  <r>
    <n v="4806"/>
    <s v="CA-2012-137708"/>
    <x v="1"/>
    <x v="6"/>
    <d v="2012-11-25T00:00:00"/>
    <s v="Second Class"/>
    <s v="NG-18430"/>
    <s v="Nathan Gelder"/>
    <x v="0"/>
    <s v="United States"/>
    <x v="1"/>
    <x v="1"/>
    <n v="90008"/>
    <x v="1"/>
    <s v="OFF-PA-10000176"/>
    <x v="1"/>
    <x v="10"/>
    <s v="Xerox 1887"/>
    <n v="37.94"/>
    <n v="2"/>
    <n v="0"/>
    <n v="18.211199999999998"/>
    <n v="0.48"/>
  </r>
  <r>
    <n v="4807"/>
    <s v="CA-2012-137708"/>
    <x v="1"/>
    <x v="6"/>
    <d v="2012-11-25T00:00:00"/>
    <s v="Second Class"/>
    <s v="NG-18430"/>
    <s v="Nathan Gelder"/>
    <x v="0"/>
    <s v="United States"/>
    <x v="1"/>
    <x v="1"/>
    <n v="90008"/>
    <x v="1"/>
    <s v="OFF-PA-10000327"/>
    <x v="1"/>
    <x v="10"/>
    <s v="Xerox 1971"/>
    <n v="42.800000000000004"/>
    <n v="10"/>
    <n v="0"/>
    <n v="19.259999999999998"/>
    <n v="0.4499999999999999"/>
  </r>
  <r>
    <n v="4808"/>
    <s v="CA-2012-137708"/>
    <x v="1"/>
    <x v="6"/>
    <d v="2012-11-25T00:00:00"/>
    <s v="Second Class"/>
    <s v="NG-18430"/>
    <s v="Nathan Gelder"/>
    <x v="0"/>
    <s v="United States"/>
    <x v="1"/>
    <x v="1"/>
    <n v="90008"/>
    <x v="1"/>
    <s v="OFF-ST-10004634"/>
    <x v="1"/>
    <x v="4"/>
    <s v="Personal Folder Holder, Ebony"/>
    <n v="33.630000000000003"/>
    <n v="3"/>
    <n v="0"/>
    <n v="10.088999999999999"/>
    <n v="0.29999999999999993"/>
  </r>
  <r>
    <n v="4809"/>
    <s v="CA-2011-149055"/>
    <x v="2"/>
    <x v="533"/>
    <d v="2011-11-28T00:00:00"/>
    <s v="Standard Class"/>
    <s v="PB-19210"/>
    <s v="Phillip Breyer"/>
    <x v="1"/>
    <s v="United States"/>
    <x v="10"/>
    <x v="9"/>
    <n v="19134"/>
    <x v="3"/>
    <s v="OFF-EN-10003040"/>
    <x v="1"/>
    <x v="12"/>
    <s v="Quality Park Security Envelopes"/>
    <n v="62.808000000000007"/>
    <n v="3"/>
    <n v="0.2"/>
    <n v="21.197700000000001"/>
    <n v="0.33749999999999997"/>
  </r>
  <r>
    <n v="4810"/>
    <s v="CA-2012-151589"/>
    <x v="1"/>
    <x v="17"/>
    <d v="2012-12-30T00:00:00"/>
    <s v="First Class"/>
    <s v="RE-19450"/>
    <s v="Richard Eichhorn"/>
    <x v="0"/>
    <s v="United States"/>
    <x v="342"/>
    <x v="6"/>
    <n v="54703"/>
    <x v="2"/>
    <s v="OFF-PA-10003228"/>
    <x v="1"/>
    <x v="10"/>
    <s v="Xerox 1917"/>
    <n v="195.64"/>
    <n v="4"/>
    <n v="0"/>
    <n v="91.950799999999987"/>
    <n v="0.47"/>
  </r>
  <r>
    <n v="4811"/>
    <s v="CA-2012-151589"/>
    <x v="1"/>
    <x v="17"/>
    <d v="2012-12-30T00:00:00"/>
    <s v="First Class"/>
    <s v="RE-19450"/>
    <s v="Richard Eichhorn"/>
    <x v="0"/>
    <s v="United States"/>
    <x v="342"/>
    <x v="6"/>
    <n v="54703"/>
    <x v="2"/>
    <s v="TEC-PH-10004345"/>
    <x v="2"/>
    <x v="7"/>
    <s v="Cisco SPA 502G IP Phone"/>
    <n v="239.9"/>
    <n v="2"/>
    <n v="0"/>
    <n v="71.97"/>
    <n v="0.3"/>
  </r>
  <r>
    <n v="4812"/>
    <s v="CA-2013-121370"/>
    <x v="0"/>
    <x v="696"/>
    <d v="2013-11-20T00:00:00"/>
    <s v="Second Class"/>
    <s v="EB-14110"/>
    <s v="Eugene Barchas"/>
    <x v="0"/>
    <s v="United States"/>
    <x v="10"/>
    <x v="9"/>
    <n v="19134"/>
    <x v="3"/>
    <s v="FUR-CH-10000785"/>
    <x v="0"/>
    <x v="1"/>
    <s v="Global Ergonomic Managers Chair"/>
    <n v="380.05799999999994"/>
    <n v="3"/>
    <n v="0.3"/>
    <n v="-21.717600000000004"/>
    <n v="-5.7142857142857162E-2"/>
  </r>
  <r>
    <n v="4813"/>
    <s v="CA-2013-121370"/>
    <x v="0"/>
    <x v="696"/>
    <d v="2013-11-20T00:00:00"/>
    <s v="Second Class"/>
    <s v="EB-14110"/>
    <s v="Eugene Barchas"/>
    <x v="0"/>
    <s v="United States"/>
    <x v="10"/>
    <x v="9"/>
    <n v="19134"/>
    <x v="3"/>
    <s v="TEC-CO-10004115"/>
    <x v="2"/>
    <x v="16"/>
    <s v="Sharp AL-1530CS Digital Copier"/>
    <n v="1199.9759999999999"/>
    <n v="4"/>
    <n v="0.4"/>
    <n v="179.99639999999999"/>
    <n v="0.15000000000000002"/>
  </r>
  <r>
    <n v="4814"/>
    <s v="CA-2013-121370"/>
    <x v="0"/>
    <x v="696"/>
    <d v="2013-11-20T00:00:00"/>
    <s v="Second Class"/>
    <s v="EB-14110"/>
    <s v="Eugene Barchas"/>
    <x v="0"/>
    <s v="United States"/>
    <x v="10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n v="0.19999999999999987"/>
  </r>
  <r>
    <n v="4815"/>
    <s v="CA-2013-111696"/>
    <x v="0"/>
    <x v="541"/>
    <d v="2013-05-11T00:00:00"/>
    <s v="First Class"/>
    <s v="TB-21625"/>
    <s v="Trudy Brown"/>
    <x v="0"/>
    <s v="United States"/>
    <x v="1"/>
    <x v="1"/>
    <n v="90004"/>
    <x v="1"/>
    <s v="OFF-PA-10002751"/>
    <x v="1"/>
    <x v="10"/>
    <s v="Xerox 1920"/>
    <n v="17.940000000000001"/>
    <n v="3"/>
    <n v="0"/>
    <n v="8.0730000000000004"/>
    <n v="0.45"/>
  </r>
  <r>
    <n v="4816"/>
    <s v="CA-2011-139598"/>
    <x v="2"/>
    <x v="58"/>
    <d v="2011-12-31T00:00:00"/>
    <s v="Standard Class"/>
    <s v="MG-17695"/>
    <s v="Maureen Gnade"/>
    <x v="0"/>
    <s v="United States"/>
    <x v="10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n v="0.33749999999999991"/>
  </r>
  <r>
    <n v="4817"/>
    <s v="CA-2011-139598"/>
    <x v="2"/>
    <x v="58"/>
    <d v="2011-12-31T00:00:00"/>
    <s v="Standard Class"/>
    <s v="MG-17695"/>
    <s v="Maureen Gnade"/>
    <x v="0"/>
    <s v="United States"/>
    <x v="10"/>
    <x v="9"/>
    <n v="19134"/>
    <x v="3"/>
    <s v="OFF-AP-10002998"/>
    <x v="1"/>
    <x v="9"/>
    <s v="Holmes 99% HEPA Air Purifier"/>
    <n v="34.655999999999999"/>
    <n v="2"/>
    <n v="0.2"/>
    <n v="5.6315999999999971"/>
    <n v="0.16249999999999992"/>
  </r>
  <r>
    <n v="4818"/>
    <s v="CA-2011-139598"/>
    <x v="2"/>
    <x v="58"/>
    <d v="2011-12-31T00:00:00"/>
    <s v="Standard Class"/>
    <s v="MG-17695"/>
    <s v="Maureen Gnade"/>
    <x v="0"/>
    <s v="United States"/>
    <x v="10"/>
    <x v="9"/>
    <n v="19134"/>
    <x v="3"/>
    <s v="OFF-AP-10003287"/>
    <x v="1"/>
    <x v="9"/>
    <s v="Tripp Lite TLP810NET Broadband Surge for Modem/Fax"/>
    <n v="81.552000000000007"/>
    <n v="2"/>
    <n v="0.2"/>
    <n v="8.1551999999999971"/>
    <n v="9.999999999999995E-2"/>
  </r>
  <r>
    <n v="4819"/>
    <s v="CA-2011-139598"/>
    <x v="2"/>
    <x v="58"/>
    <d v="2011-12-31T00:00:00"/>
    <s v="Standard Class"/>
    <s v="MG-17695"/>
    <s v="Maureen Gnade"/>
    <x v="0"/>
    <s v="United States"/>
    <x v="10"/>
    <x v="9"/>
    <n v="19134"/>
    <x v="3"/>
    <s v="OFF-ST-10001370"/>
    <x v="1"/>
    <x v="4"/>
    <s v="Sensible Storage WireTech Storage Systems"/>
    <n v="227.13600000000002"/>
    <n v="4"/>
    <n v="0.2"/>
    <n v="-42.588000000000036"/>
    <n v="-0.18750000000000014"/>
  </r>
  <r>
    <n v="4820"/>
    <s v="CA-2014-117436"/>
    <x v="3"/>
    <x v="110"/>
    <d v="2014-06-15T00:00:00"/>
    <s v="Standard Class"/>
    <s v="LW-17125"/>
    <s v="Liz Willingham"/>
    <x v="0"/>
    <s v="United States"/>
    <x v="165"/>
    <x v="29"/>
    <n v="6360"/>
    <x v="3"/>
    <s v="OFF-BI-10004040"/>
    <x v="1"/>
    <x v="8"/>
    <s v="Wilson Jones Impact Binders"/>
    <n v="10.36"/>
    <n v="2"/>
    <n v="0"/>
    <n v="5.0763999999999996"/>
    <n v="0.49"/>
  </r>
  <r>
    <n v="4821"/>
    <s v="CA-2012-140025"/>
    <x v="1"/>
    <x v="1003"/>
    <d v="2012-04-11T00:00:00"/>
    <s v="Standard Class"/>
    <s v="PF-19120"/>
    <s v="Peter Fuller"/>
    <x v="0"/>
    <s v="United States"/>
    <x v="52"/>
    <x v="5"/>
    <n v="78207"/>
    <x v="2"/>
    <s v="OFF-AP-10002651"/>
    <x v="1"/>
    <x v="9"/>
    <s v="Hoover Upright Vacuum With Dirt Cup"/>
    <n v="463.24799999999988"/>
    <n v="8"/>
    <n v="0.8"/>
    <n v="-1181.2824000000003"/>
    <n v="-2.5500000000000012"/>
  </r>
  <r>
    <n v="4822"/>
    <s v="CA-2012-140025"/>
    <x v="1"/>
    <x v="1003"/>
    <d v="2012-04-11T00:00:00"/>
    <s v="Standard Class"/>
    <s v="PF-19120"/>
    <s v="Peter Fuller"/>
    <x v="0"/>
    <s v="United States"/>
    <x v="52"/>
    <x v="5"/>
    <n v="78207"/>
    <x v="2"/>
    <s v="TEC-AC-10002402"/>
    <x v="2"/>
    <x v="11"/>
    <s v="Razer Kraken PRO Over Ear PC and Music Headset"/>
    <n v="383.952"/>
    <n v="6"/>
    <n v="0.2"/>
    <n v="47.993999999999971"/>
    <n v="0.12499999999999993"/>
  </r>
  <r>
    <n v="4823"/>
    <s v="CA-2013-134222"/>
    <x v="0"/>
    <x v="212"/>
    <d v="2013-07-12T00:00:00"/>
    <s v="Same Day"/>
    <s v="NZ-18565"/>
    <s v="Nick Zandusky"/>
    <x v="2"/>
    <s v="United States"/>
    <x v="420"/>
    <x v="16"/>
    <n v="85364"/>
    <x v="1"/>
    <s v="OFF-BI-10001658"/>
    <x v="1"/>
    <x v="8"/>
    <s v="GBC Standard Therm-A-Bind Covers"/>
    <n v="44.856000000000009"/>
    <n v="6"/>
    <n v="0.7"/>
    <n v="-35.884799999999984"/>
    <n v="-0.79999999999999949"/>
  </r>
  <r>
    <n v="4824"/>
    <s v="CA-2013-140018"/>
    <x v="0"/>
    <x v="831"/>
    <d v="2013-11-27T00:00:00"/>
    <s v="Standard Class"/>
    <s v="CK-12205"/>
    <s v="Chloris Kastensmidt"/>
    <x v="0"/>
    <s v="United States"/>
    <x v="38"/>
    <x v="24"/>
    <n v="43229"/>
    <x v="3"/>
    <s v="TEC-MA-10000752"/>
    <x v="2"/>
    <x v="15"/>
    <s v="Texas Instrument TI-15 Fraction Calculator"/>
    <n v="30.345000000000006"/>
    <n v="7"/>
    <n v="0.7"/>
    <n v="-24.275999999999996"/>
    <n v="-0.79999999999999971"/>
  </r>
  <r>
    <n v="4825"/>
    <s v="CA-2013-140018"/>
    <x v="0"/>
    <x v="831"/>
    <d v="2013-11-27T00:00:00"/>
    <s v="Standard Class"/>
    <s v="CK-12205"/>
    <s v="Chloris Kastensmidt"/>
    <x v="0"/>
    <s v="United States"/>
    <x v="38"/>
    <x v="24"/>
    <n v="43229"/>
    <x v="3"/>
    <s v="FUR-CH-10003817"/>
    <x v="0"/>
    <x v="1"/>
    <s v="Global Value Steno Chair, Gray"/>
    <n v="127.554"/>
    <n v="3"/>
    <n v="0.3"/>
    <n v="-9.1109999999999971"/>
    <n v="-7.1428571428571411E-2"/>
  </r>
  <r>
    <n v="4826"/>
    <s v="CA-2013-140018"/>
    <x v="0"/>
    <x v="831"/>
    <d v="2013-11-27T00:00:00"/>
    <s v="Standard Class"/>
    <s v="CK-12205"/>
    <s v="Chloris Kastensmidt"/>
    <x v="0"/>
    <s v="United States"/>
    <x v="38"/>
    <x v="24"/>
    <n v="43229"/>
    <x v="3"/>
    <s v="FUR-FU-10001876"/>
    <x v="0"/>
    <x v="5"/>
    <s v="Computer Room Manger, 14&quot;"/>
    <n v="77.951999999999998"/>
    <n v="3"/>
    <n v="0.2"/>
    <n v="15.590399999999995"/>
    <n v="0.19999999999999996"/>
  </r>
  <r>
    <n v="4827"/>
    <s v="US-2014-136707"/>
    <x v="3"/>
    <x v="105"/>
    <d v="2014-11-16T00:00:00"/>
    <s v="First Class"/>
    <s v="JE-15610"/>
    <s v="Jim Epp"/>
    <x v="1"/>
    <s v="United States"/>
    <x v="1"/>
    <x v="1"/>
    <n v="90036"/>
    <x v="1"/>
    <s v="OFF-BI-10003460"/>
    <x v="1"/>
    <x v="8"/>
    <s v="Acco 3-Hole Punch"/>
    <n v="14.016"/>
    <n v="4"/>
    <n v="0.2"/>
    <n v="4.9055999999999997"/>
    <n v="0.35"/>
  </r>
  <r>
    <n v="4828"/>
    <s v="CA-2011-152562"/>
    <x v="2"/>
    <x v="301"/>
    <d v="2011-11-08T00:00:00"/>
    <s v="Standard Class"/>
    <s v="JO-15145"/>
    <s v="Jack O'Briant"/>
    <x v="1"/>
    <s v="United States"/>
    <x v="102"/>
    <x v="0"/>
    <n v="40475"/>
    <x v="0"/>
    <s v="OFF-ST-10000464"/>
    <x v="1"/>
    <x v="4"/>
    <s v="Multi-Use Personal File Cart and Caster Set, Three Stacking Bins"/>
    <n v="69.52"/>
    <n v="2"/>
    <n v="0"/>
    <n v="19.465600000000002"/>
    <n v="0.28000000000000003"/>
  </r>
  <r>
    <n v="4829"/>
    <s v="CA-2011-152562"/>
    <x v="2"/>
    <x v="301"/>
    <d v="2011-11-08T00:00:00"/>
    <s v="Standard Class"/>
    <s v="JO-15145"/>
    <s v="Jack O'Briant"/>
    <x v="1"/>
    <s v="United States"/>
    <x v="102"/>
    <x v="0"/>
    <n v="40475"/>
    <x v="0"/>
    <s v="OFF-AR-10001919"/>
    <x v="1"/>
    <x v="6"/>
    <s v="OIC #2 Pencils, Medium Soft"/>
    <n v="5.64"/>
    <n v="3"/>
    <n v="0"/>
    <n v="1.6355999999999997"/>
    <n v="0.28999999999999998"/>
  </r>
  <r>
    <n v="4830"/>
    <s v="CA-2013-152408"/>
    <x v="0"/>
    <x v="666"/>
    <d v="2013-05-22T00:00:00"/>
    <s v="Standard Class"/>
    <s v="TT-21220"/>
    <s v="Thomas Thornton"/>
    <x v="0"/>
    <s v="United States"/>
    <x v="20"/>
    <x v="15"/>
    <n v="10035"/>
    <x v="3"/>
    <s v="OFF-BI-10002393"/>
    <x v="1"/>
    <x v="8"/>
    <s v="Binder Posts"/>
    <n v="13.776000000000002"/>
    <n v="3"/>
    <n v="0.2"/>
    <n v="4.4771999999999998"/>
    <n v="0.32499999999999996"/>
  </r>
  <r>
    <n v="4831"/>
    <s v="CA-2011-120278"/>
    <x v="2"/>
    <x v="845"/>
    <d v="2011-11-12T00:00:00"/>
    <s v="Standard Class"/>
    <s v="MS-17365"/>
    <s v="Maribeth Schnelling"/>
    <x v="0"/>
    <s v="United States"/>
    <x v="421"/>
    <x v="6"/>
    <n v="54401"/>
    <x v="2"/>
    <s v="OFF-AP-10001293"/>
    <x v="1"/>
    <x v="9"/>
    <s v="Belkin 8 Outlet Surge Protector"/>
    <n v="245.88"/>
    <n v="6"/>
    <n v="0"/>
    <n v="68.846399999999988"/>
    <n v="0.27999999999999997"/>
  </r>
  <r>
    <n v="4832"/>
    <s v="CA-2011-120278"/>
    <x v="2"/>
    <x v="845"/>
    <d v="2011-11-12T00:00:00"/>
    <s v="Standard Class"/>
    <s v="MS-17365"/>
    <s v="Maribeth Schnelling"/>
    <x v="0"/>
    <s v="United States"/>
    <x v="421"/>
    <x v="6"/>
    <n v="54401"/>
    <x v="2"/>
    <s v="OFF-ST-10004258"/>
    <x v="1"/>
    <x v="4"/>
    <s v="Portable Personal File Box"/>
    <n v="36.630000000000003"/>
    <n v="3"/>
    <n v="0"/>
    <n v="9.8901000000000039"/>
    <n v="0.27000000000000007"/>
  </r>
  <r>
    <n v="4833"/>
    <s v="CA-2011-120278"/>
    <x v="2"/>
    <x v="845"/>
    <d v="2011-11-12T00:00:00"/>
    <s v="Standard Class"/>
    <s v="MS-17365"/>
    <s v="Maribeth Schnelling"/>
    <x v="0"/>
    <s v="United States"/>
    <x v="421"/>
    <x v="6"/>
    <n v="54401"/>
    <x v="2"/>
    <s v="OFF-ST-10002214"/>
    <x v="1"/>
    <x v="4"/>
    <s v="X-Rack File for Hanging Folders"/>
    <n v="22.58"/>
    <n v="2"/>
    <n v="0"/>
    <n v="5.8707999999999991"/>
    <n v="0.26"/>
  </r>
  <r>
    <n v="4834"/>
    <s v="CA-2011-120278"/>
    <x v="2"/>
    <x v="845"/>
    <d v="2011-11-12T00:00:00"/>
    <s v="Standard Class"/>
    <s v="MS-17365"/>
    <s v="Maribeth Schnelling"/>
    <x v="0"/>
    <s v="United States"/>
    <x v="421"/>
    <x v="6"/>
    <n v="54401"/>
    <x v="2"/>
    <s v="OFF-BI-10004970"/>
    <x v="1"/>
    <x v="8"/>
    <s v="ACCOHIDE 3-Ring Binder, Blue, 1&quot;"/>
    <n v="12.39"/>
    <n v="3"/>
    <n v="0"/>
    <n v="5.8232999999999997"/>
    <n v="0.47"/>
  </r>
  <r>
    <n v="4835"/>
    <s v="CA-2014-167661"/>
    <x v="3"/>
    <x v="361"/>
    <d v="2014-10-11T00:00:00"/>
    <s v="Standard Class"/>
    <s v="MP-18175"/>
    <s v="Mike Pelletier"/>
    <x v="2"/>
    <s v="United States"/>
    <x v="8"/>
    <x v="1"/>
    <n v="94110"/>
    <x v="1"/>
    <s v="OFF-BI-10002571"/>
    <x v="1"/>
    <x v="8"/>
    <s v="Avery Framed View Binder, EZD Ring (Locking), Navy, 1 1/2&quot;"/>
    <n v="39.92"/>
    <n v="5"/>
    <n v="0.2"/>
    <n v="13.472999999999999"/>
    <n v="0.33749999999999997"/>
  </r>
  <r>
    <n v="4836"/>
    <s v="CA-2014-167661"/>
    <x v="3"/>
    <x v="361"/>
    <d v="2014-10-11T00:00:00"/>
    <s v="Standard Class"/>
    <s v="MP-18175"/>
    <s v="Mike Pelletier"/>
    <x v="2"/>
    <s v="United States"/>
    <x v="8"/>
    <x v="1"/>
    <n v="94110"/>
    <x v="1"/>
    <s v="OFF-PA-10002581"/>
    <x v="1"/>
    <x v="10"/>
    <s v="Xerox 1951"/>
    <n v="61.96"/>
    <n v="2"/>
    <n v="0"/>
    <n v="27.881999999999998"/>
    <n v="0.44999999999999996"/>
  </r>
  <r>
    <n v="4837"/>
    <s v="CA-2014-167661"/>
    <x v="3"/>
    <x v="361"/>
    <d v="2014-10-11T00:00:00"/>
    <s v="Standard Class"/>
    <s v="MP-18175"/>
    <s v="Mike Pelletier"/>
    <x v="2"/>
    <s v="United States"/>
    <x v="8"/>
    <x v="1"/>
    <n v="94110"/>
    <x v="1"/>
    <s v="OFF-BI-10001097"/>
    <x v="1"/>
    <x v="8"/>
    <s v="Avery Hole Reinforcements"/>
    <n v="19.936000000000003"/>
    <n v="4"/>
    <n v="0.2"/>
    <n v="7.2267999999999999"/>
    <n v="0.36249999999999993"/>
  </r>
  <r>
    <n v="4838"/>
    <s v="CA-2014-106831"/>
    <x v="3"/>
    <x v="702"/>
    <d v="2014-06-04T00:00:00"/>
    <s v="First Class"/>
    <s v="FH-14350"/>
    <s v="Fred Harton"/>
    <x v="0"/>
    <s v="United States"/>
    <x v="65"/>
    <x v="24"/>
    <n v="43017"/>
    <x v="3"/>
    <s v="OFF-BI-10003429"/>
    <x v="1"/>
    <x v="8"/>
    <s v="Cardinal HOLDit! Binder Insert Strips,Extra Strips"/>
    <n v="3.7980000000000005"/>
    <n v="2"/>
    <n v="0.7"/>
    <n v="-2.6585999999999999"/>
    <n v="-0.69999999999999984"/>
  </r>
  <r>
    <n v="4839"/>
    <s v="CA-2014-106831"/>
    <x v="3"/>
    <x v="702"/>
    <d v="2014-06-04T00:00:00"/>
    <s v="First Class"/>
    <s v="FH-14350"/>
    <s v="Fred Harton"/>
    <x v="0"/>
    <s v="United States"/>
    <x v="65"/>
    <x v="24"/>
    <n v="43017"/>
    <x v="3"/>
    <s v="OFF-PA-10000682"/>
    <x v="1"/>
    <x v="10"/>
    <s v="Xerox 1924"/>
    <n v="27.744000000000003"/>
    <n v="6"/>
    <n v="0.2"/>
    <n v="10.057200000000002"/>
    <n v="0.36250000000000004"/>
  </r>
  <r>
    <n v="4840"/>
    <s v="CA-2014-106831"/>
    <x v="3"/>
    <x v="702"/>
    <d v="2014-06-04T00:00:00"/>
    <s v="First Class"/>
    <s v="FH-14350"/>
    <s v="Fred Harton"/>
    <x v="0"/>
    <s v="United States"/>
    <x v="65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n v="-0.21666666666666665"/>
  </r>
  <r>
    <n v="4841"/>
    <s v="CA-2014-154123"/>
    <x v="3"/>
    <x v="225"/>
    <d v="2014-11-26T00:00:00"/>
    <s v="Standard Class"/>
    <s v="SC-20050"/>
    <s v="Sample Company A"/>
    <x v="2"/>
    <s v="United States"/>
    <x v="0"/>
    <x v="0"/>
    <n v="42420"/>
    <x v="0"/>
    <s v="FUR-FU-10000629"/>
    <x v="0"/>
    <x v="5"/>
    <s v="9-3/4 Diameter Round Wall Clock"/>
    <n v="27.58"/>
    <n v="2"/>
    <n v="0"/>
    <n v="11.583600000000001"/>
    <n v="0.42000000000000004"/>
  </r>
  <r>
    <n v="4842"/>
    <s v="CA-2013-136049"/>
    <x v="0"/>
    <x v="443"/>
    <d v="2013-12-29T00:00:00"/>
    <s v="Standard Class"/>
    <s v="NM-18520"/>
    <s v="Neoma Murray"/>
    <x v="0"/>
    <s v="United States"/>
    <x v="256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n v="-0.73333333333333361"/>
  </r>
  <r>
    <n v="4843"/>
    <s v="CA-2014-118402"/>
    <x v="3"/>
    <x v="365"/>
    <d v="2014-10-05T00:00:00"/>
    <s v="Standard Class"/>
    <s v="JO-15280"/>
    <s v="Jas O'Carroll"/>
    <x v="0"/>
    <s v="United States"/>
    <x v="26"/>
    <x v="18"/>
    <n v="38109"/>
    <x v="0"/>
    <s v="OFF-ST-10001418"/>
    <x v="1"/>
    <x v="4"/>
    <s v="Carina Media Storage Towers in Natural &amp; Black"/>
    <n v="243.92"/>
    <n v="5"/>
    <n v="0.2"/>
    <n v="-54.881999999999998"/>
    <n v="-0.22500000000000001"/>
  </r>
  <r>
    <n v="4844"/>
    <s v="US-2013-139388"/>
    <x v="0"/>
    <x v="77"/>
    <d v="2013-11-10T00:00:00"/>
    <s v="First Class"/>
    <s v="CC-12475"/>
    <s v="Cindy Chapman"/>
    <x v="0"/>
    <s v="United States"/>
    <x v="80"/>
    <x v="30"/>
    <n v="8701"/>
    <x v="3"/>
    <s v="OFF-FA-10004968"/>
    <x v="1"/>
    <x v="13"/>
    <s v="Rubber Band Ball"/>
    <n v="14.96"/>
    <n v="4"/>
    <n v="0"/>
    <n v="0.2992000000000008"/>
    <n v="2.0000000000000052E-2"/>
  </r>
  <r>
    <n v="4845"/>
    <s v="US-2011-128685"/>
    <x v="2"/>
    <x v="527"/>
    <d v="2011-04-05T00:00:00"/>
    <s v="First Class"/>
    <s v="MZ-17515"/>
    <s v="Mary Zewe"/>
    <x v="1"/>
    <s v="United States"/>
    <x v="1"/>
    <x v="1"/>
    <n v="90008"/>
    <x v="1"/>
    <s v="OFF-BI-10004140"/>
    <x v="1"/>
    <x v="8"/>
    <s v="Avery Non-Stick Binders"/>
    <n v="7.1840000000000011"/>
    <n v="2"/>
    <n v="0.2"/>
    <n v="2.2449999999999992"/>
    <n v="0.31249999999999983"/>
  </r>
  <r>
    <n v="4846"/>
    <s v="CA-2012-124044"/>
    <x v="1"/>
    <x v="862"/>
    <d v="2012-07-26T00:00:00"/>
    <s v="Second Class"/>
    <s v="MS-17830"/>
    <s v="Melanie Seite"/>
    <x v="0"/>
    <s v="United States"/>
    <x v="30"/>
    <x v="15"/>
    <n v="14609"/>
    <x v="3"/>
    <s v="OFF-BI-10003460"/>
    <x v="1"/>
    <x v="8"/>
    <s v="Acco 3-Hole Punch"/>
    <n v="10.512"/>
    <n v="3"/>
    <n v="0.2"/>
    <n v="3.6791999999999998"/>
    <n v="0.35"/>
  </r>
  <r>
    <n v="4847"/>
    <s v="CA-2011-164469"/>
    <x v="2"/>
    <x v="402"/>
    <d v="2011-06-27T00:00:00"/>
    <s v="Second Class"/>
    <s v="GK-14620"/>
    <s v="Grace Kelly"/>
    <x v="1"/>
    <s v="United States"/>
    <x v="127"/>
    <x v="21"/>
    <n v="97301"/>
    <x v="1"/>
    <s v="TEC-PH-10002115"/>
    <x v="2"/>
    <x v="7"/>
    <s v="Plantronics 81402"/>
    <n v="263.96000000000004"/>
    <n v="5"/>
    <n v="0.2"/>
    <n v="19.796999999999997"/>
    <n v="7.4999999999999983E-2"/>
  </r>
  <r>
    <n v="4848"/>
    <s v="CA-2011-164469"/>
    <x v="2"/>
    <x v="402"/>
    <d v="2011-06-27T00:00:00"/>
    <s v="Second Class"/>
    <s v="GK-14620"/>
    <s v="Grace Kelly"/>
    <x v="1"/>
    <s v="United States"/>
    <x v="127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n v="0.25"/>
  </r>
  <r>
    <n v="4849"/>
    <s v="CA-2011-164469"/>
    <x v="2"/>
    <x v="402"/>
    <d v="2011-06-27T00:00:00"/>
    <s v="Second Class"/>
    <s v="GK-14620"/>
    <s v="Grace Kelly"/>
    <x v="1"/>
    <s v="United States"/>
    <x v="127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n v="8.7500000000000064E-2"/>
  </r>
  <r>
    <n v="4850"/>
    <s v="CA-2011-107818"/>
    <x v="2"/>
    <x v="78"/>
    <d v="2011-09-14T00:00:00"/>
    <s v="Standard Class"/>
    <s v="MC-17275"/>
    <s v="Marc Crier"/>
    <x v="0"/>
    <s v="United States"/>
    <x v="422"/>
    <x v="4"/>
    <n v="99301"/>
    <x v="1"/>
    <s v="OFF-AR-10003045"/>
    <x v="1"/>
    <x v="6"/>
    <s v="Prang Colored Pencils"/>
    <n v="5.88"/>
    <n v="2"/>
    <n v="0"/>
    <n v="2.6459999999999999"/>
    <n v="0.45"/>
  </r>
  <r>
    <n v="4851"/>
    <s v="CA-2011-107818"/>
    <x v="2"/>
    <x v="78"/>
    <d v="2011-09-14T00:00:00"/>
    <s v="Standard Class"/>
    <s v="MC-17275"/>
    <s v="Marc Crier"/>
    <x v="0"/>
    <s v="United States"/>
    <x v="422"/>
    <x v="4"/>
    <n v="99301"/>
    <x v="1"/>
    <s v="FUR-CH-10000454"/>
    <x v="0"/>
    <x v="1"/>
    <s v="Hon Deluxe Fabric Upholstered Stacking Chairs, Rounded Back"/>
    <n v="975.92"/>
    <n v="5"/>
    <n v="0.2"/>
    <n v="121.98999999999992"/>
    <n v="0.12499999999999993"/>
  </r>
  <r>
    <n v="4852"/>
    <s v="CA-2011-107818"/>
    <x v="2"/>
    <x v="78"/>
    <d v="2011-09-14T00:00:00"/>
    <s v="Standard Class"/>
    <s v="MC-17275"/>
    <s v="Marc Crier"/>
    <x v="0"/>
    <s v="United States"/>
    <x v="422"/>
    <x v="4"/>
    <n v="99301"/>
    <x v="1"/>
    <s v="OFF-AR-10000380"/>
    <x v="1"/>
    <x v="6"/>
    <s v="Hunt PowerHouse Electric Pencil Sharpener, Blue"/>
    <n v="303.83999999999997"/>
    <n v="8"/>
    <n v="0"/>
    <n v="91.151999999999958"/>
    <n v="0.29999999999999988"/>
  </r>
  <r>
    <n v="4853"/>
    <s v="CA-2011-107818"/>
    <x v="2"/>
    <x v="78"/>
    <d v="2011-09-14T00:00:00"/>
    <s v="Standard Class"/>
    <s v="MC-17275"/>
    <s v="Marc Crier"/>
    <x v="0"/>
    <s v="United States"/>
    <x v="422"/>
    <x v="4"/>
    <n v="99301"/>
    <x v="1"/>
    <s v="OFF-ST-10000736"/>
    <x v="1"/>
    <x v="4"/>
    <s v="Carina Double Wide Media Storage Towers in Natural &amp; Black"/>
    <n v="485.88"/>
    <n v="6"/>
    <n v="0"/>
    <n v="19.43519999999998"/>
    <n v="3.9999999999999959E-2"/>
  </r>
  <r>
    <n v="4854"/>
    <s v="CA-2011-113320"/>
    <x v="2"/>
    <x v="432"/>
    <d v="2011-12-15T00:00:00"/>
    <s v="Second Class"/>
    <s v="LH-17155"/>
    <s v="Logan Haushalter"/>
    <x v="0"/>
    <s v="United States"/>
    <x v="182"/>
    <x v="1"/>
    <n v="94601"/>
    <x v="1"/>
    <s v="FUR-FU-10004270"/>
    <x v="0"/>
    <x v="5"/>
    <s v="Eldon Image Series Desk Accessories, Burgundy"/>
    <n v="12.54"/>
    <n v="3"/>
    <n v="0"/>
    <n v="4.5144000000000002"/>
    <n v="0.36000000000000004"/>
  </r>
  <r>
    <n v="4855"/>
    <s v="CA-2011-113320"/>
    <x v="2"/>
    <x v="432"/>
    <d v="2011-12-15T00:00:00"/>
    <s v="Second Class"/>
    <s v="LH-17155"/>
    <s v="Logan Haushalter"/>
    <x v="0"/>
    <s v="United States"/>
    <x v="182"/>
    <x v="1"/>
    <n v="94601"/>
    <x v="1"/>
    <s v="OFF-ST-10000617"/>
    <x v="1"/>
    <x v="4"/>
    <s v="Woodgrain Magazine Files by Perma"/>
    <n v="8.94"/>
    <n v="3"/>
    <n v="0"/>
    <n v="0.62579999999999902"/>
    <n v="6.9999999999999896E-2"/>
  </r>
  <r>
    <n v="4856"/>
    <s v="CA-2011-113320"/>
    <x v="2"/>
    <x v="432"/>
    <d v="2011-12-15T00:00:00"/>
    <s v="Second Class"/>
    <s v="LH-17155"/>
    <s v="Logan Haushalter"/>
    <x v="0"/>
    <s v="United States"/>
    <x v="182"/>
    <x v="1"/>
    <n v="94601"/>
    <x v="1"/>
    <s v="FUR-FU-10001706"/>
    <x v="0"/>
    <x v="5"/>
    <s v="Longer-Life Soft White Bulbs"/>
    <n v="9.24"/>
    <n v="3"/>
    <n v="0"/>
    <n v="4.4352"/>
    <n v="0.48"/>
  </r>
  <r>
    <n v="4857"/>
    <s v="CA-2012-137526"/>
    <x v="1"/>
    <x v="1004"/>
    <d v="2012-01-17T00:00:00"/>
    <s v="Standard Class"/>
    <s v="PB-19150"/>
    <s v="Philip Brown"/>
    <x v="0"/>
    <s v="United States"/>
    <x v="1"/>
    <x v="1"/>
    <n v="90004"/>
    <x v="1"/>
    <s v="OFF-BI-10003364"/>
    <x v="1"/>
    <x v="8"/>
    <s v="Binding Machine Supplies"/>
    <n v="70.00800000000001"/>
    <n v="3"/>
    <n v="0.2"/>
    <n v="24.502800000000001"/>
    <n v="0.35"/>
  </r>
  <r>
    <n v="4858"/>
    <s v="CA-2012-137526"/>
    <x v="1"/>
    <x v="1004"/>
    <d v="2012-01-17T00:00:00"/>
    <s v="Standard Class"/>
    <s v="PB-19150"/>
    <s v="Philip Brown"/>
    <x v="0"/>
    <s v="United States"/>
    <x v="1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n v="0.48999999999999994"/>
  </r>
  <r>
    <n v="4859"/>
    <s v="CA-2012-137526"/>
    <x v="1"/>
    <x v="1004"/>
    <d v="2012-01-17T00:00:00"/>
    <s v="Standard Class"/>
    <s v="PB-19150"/>
    <s v="Philip Brown"/>
    <x v="0"/>
    <s v="United States"/>
    <x v="1"/>
    <x v="1"/>
    <n v="90004"/>
    <x v="1"/>
    <s v="FUR-FU-10004845"/>
    <x v="0"/>
    <x v="5"/>
    <s v="Deflect-o EconoMat Nonstudded, No Bevel Mat"/>
    <n v="464.84999999999997"/>
    <n v="9"/>
    <n v="0"/>
    <n v="92.969999999999985"/>
    <n v="0.19999999999999998"/>
  </r>
  <r>
    <n v="4860"/>
    <s v="CA-2014-136063"/>
    <x v="3"/>
    <x v="934"/>
    <d v="2014-12-20T00:00:00"/>
    <s v="Standard Class"/>
    <s v="SS-20140"/>
    <s v="Saphhira Shifley"/>
    <x v="1"/>
    <s v="United States"/>
    <x v="423"/>
    <x v="10"/>
    <n v="60302"/>
    <x v="2"/>
    <s v="OFF-AR-10000823"/>
    <x v="1"/>
    <x v="6"/>
    <s v="Newell 307"/>
    <n v="10.192000000000002"/>
    <n v="7"/>
    <n v="0.2"/>
    <n v="1.0192000000000001"/>
    <n v="9.9999999999999992E-2"/>
  </r>
  <r>
    <n v="4861"/>
    <s v="CA-2013-101546"/>
    <x v="0"/>
    <x v="122"/>
    <d v="2013-12-25T00:00:00"/>
    <s v="Standard Class"/>
    <s v="GK-14620"/>
    <s v="Grace Kelly"/>
    <x v="1"/>
    <s v="United States"/>
    <x v="73"/>
    <x v="30"/>
    <n v="7960"/>
    <x v="3"/>
    <s v="OFF-BI-10001359"/>
    <x v="1"/>
    <x v="8"/>
    <s v="GBC DocuBind TL300 Electric Binding System"/>
    <n v="1793.98"/>
    <n v="2"/>
    <n v="0"/>
    <n v="843.17059999999992"/>
    <n v="0.47"/>
  </r>
  <r>
    <n v="4862"/>
    <s v="CA-2011-138940"/>
    <x v="2"/>
    <x v="909"/>
    <d v="2011-04-16T00:00:00"/>
    <s v="Second Class"/>
    <s v="GM-14455"/>
    <s v="Gary Mitchum"/>
    <x v="2"/>
    <s v="United States"/>
    <x v="89"/>
    <x v="5"/>
    <n v="78745"/>
    <x v="2"/>
    <s v="TEC-PH-10001835"/>
    <x v="2"/>
    <x v="7"/>
    <s v="Jawbone JAMBOX Wireless Bluetooth Speaker"/>
    <n v="758.35200000000009"/>
    <n v="6"/>
    <n v="0.2"/>
    <n v="265.42320000000001"/>
    <n v="0.35"/>
  </r>
  <r>
    <n v="4863"/>
    <s v="CA-2013-125164"/>
    <x v="0"/>
    <x v="338"/>
    <d v="2013-11-15T00:00:00"/>
    <s v="Standard Class"/>
    <s v="SH-19975"/>
    <s v="Sally Hughsby"/>
    <x v="1"/>
    <s v="United States"/>
    <x v="20"/>
    <x v="15"/>
    <n v="10011"/>
    <x v="3"/>
    <s v="OFF-BI-10001191"/>
    <x v="1"/>
    <x v="8"/>
    <s v="Canvas Sectional Post Binders"/>
    <n v="20.368000000000002"/>
    <n v="1"/>
    <n v="0.2"/>
    <n v="7.3834"/>
    <n v="0.36249999999999993"/>
  </r>
  <r>
    <n v="4864"/>
    <s v="CA-2013-125164"/>
    <x v="0"/>
    <x v="338"/>
    <d v="2013-11-15T00:00:00"/>
    <s v="Standard Class"/>
    <s v="SH-19975"/>
    <s v="Sally Hughsby"/>
    <x v="1"/>
    <s v="United States"/>
    <x v="20"/>
    <x v="15"/>
    <n v="10011"/>
    <x v="3"/>
    <s v="OFF-BI-10003982"/>
    <x v="1"/>
    <x v="8"/>
    <s v="Wilson Jones Century Plastic Molded Ring Binders"/>
    <n v="49.847999999999999"/>
    <n v="3"/>
    <n v="0.2"/>
    <n v="16.823699999999999"/>
    <n v="0.33749999999999997"/>
  </r>
  <r>
    <n v="4865"/>
    <s v="CA-2014-163531"/>
    <x v="3"/>
    <x v="335"/>
    <d v="2014-07-01T00:00:00"/>
    <s v="Standard Class"/>
    <s v="SC-20725"/>
    <s v="Steven Cartwright"/>
    <x v="0"/>
    <s v="United States"/>
    <x v="20"/>
    <x v="15"/>
    <n v="10024"/>
    <x v="3"/>
    <s v="TEC-PH-10001425"/>
    <x v="2"/>
    <x v="7"/>
    <s v="Mophie Juice Pack Helium for iPhone"/>
    <n v="239.96999999999997"/>
    <n v="3"/>
    <n v="0"/>
    <n v="67.191599999999994"/>
    <n v="0.28000000000000003"/>
  </r>
  <r>
    <n v="4866"/>
    <s v="CA-2014-122490"/>
    <x v="3"/>
    <x v="38"/>
    <d v="2014-11-19T00:00:00"/>
    <s v="Standard Class"/>
    <s v="TT-21070"/>
    <s v="Ted Trevino"/>
    <x v="0"/>
    <s v="United States"/>
    <x v="4"/>
    <x v="4"/>
    <n v="98103"/>
    <x v="1"/>
    <s v="FUR-CH-10001215"/>
    <x v="0"/>
    <x v="1"/>
    <s v="Global Troy Executive Leather Low-Back Tilter"/>
    <n v="2404.7040000000002"/>
    <n v="6"/>
    <n v="0.2"/>
    <n v="150.29399999999998"/>
    <n v="6.2499999999999986E-2"/>
  </r>
  <r>
    <n v="4867"/>
    <s v="CA-2014-122490"/>
    <x v="3"/>
    <x v="38"/>
    <d v="2014-11-19T00:00:00"/>
    <s v="Standard Class"/>
    <s v="TT-21070"/>
    <s v="Ted Trevino"/>
    <x v="0"/>
    <s v="United States"/>
    <x v="4"/>
    <x v="4"/>
    <n v="98103"/>
    <x v="1"/>
    <s v="OFF-BI-10001718"/>
    <x v="1"/>
    <x v="8"/>
    <s v="GBC DocuBind P50 Personal Binding Machine"/>
    <n v="563.024"/>
    <n v="11"/>
    <n v="0.2"/>
    <n v="190.02059999999997"/>
    <n v="0.33749999999999997"/>
  </r>
  <r>
    <n v="4868"/>
    <s v="CA-2014-122490"/>
    <x v="3"/>
    <x v="38"/>
    <d v="2014-11-19T00:00:00"/>
    <s v="Standard Class"/>
    <s v="TT-21070"/>
    <s v="Ted Trevino"/>
    <x v="0"/>
    <s v="United States"/>
    <x v="4"/>
    <x v="4"/>
    <n v="98103"/>
    <x v="1"/>
    <s v="OFF-ST-10000991"/>
    <x v="1"/>
    <x v="4"/>
    <s v="Space Solutions HD Industrial Steel Shelving."/>
    <n v="344.90999999999997"/>
    <n v="3"/>
    <n v="0"/>
    <n v="10.347300000000004"/>
    <n v="3.0000000000000016E-2"/>
  </r>
  <r>
    <n v="4869"/>
    <s v="CA-2014-122490"/>
    <x v="3"/>
    <x v="38"/>
    <d v="2014-11-19T00:00:00"/>
    <s v="Standard Class"/>
    <s v="TT-21070"/>
    <s v="Ted Trevino"/>
    <x v="0"/>
    <s v="United States"/>
    <x v="4"/>
    <x v="4"/>
    <n v="98103"/>
    <x v="1"/>
    <s v="OFF-LA-10001613"/>
    <x v="1"/>
    <x v="2"/>
    <s v="Avery File Folder Labels"/>
    <n v="8.64"/>
    <n v="3"/>
    <n v="0"/>
    <n v="4.2336"/>
    <n v="0.49"/>
  </r>
  <r>
    <n v="4870"/>
    <s v="CA-2014-131366"/>
    <x v="3"/>
    <x v="221"/>
    <d v="2014-11-30T00:00:00"/>
    <s v="Standard Class"/>
    <s v="SC-20440"/>
    <s v="Shaun Chance"/>
    <x v="1"/>
    <s v="United States"/>
    <x v="152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n v="-0.16666666666666682"/>
  </r>
  <r>
    <n v="4871"/>
    <s v="CA-2014-131366"/>
    <x v="3"/>
    <x v="221"/>
    <d v="2014-11-30T00:00:00"/>
    <s v="Standard Class"/>
    <s v="SC-20440"/>
    <s v="Shaun Chance"/>
    <x v="1"/>
    <s v="United States"/>
    <x v="152"/>
    <x v="9"/>
    <n v="17602"/>
    <x v="3"/>
    <s v="OFF-PA-10000675"/>
    <x v="1"/>
    <x v="10"/>
    <s v="Xerox 1919"/>
    <n v="229.54400000000001"/>
    <n v="7"/>
    <n v="0.2"/>
    <n v="83.209699999999998"/>
    <n v="0.36249999999999999"/>
  </r>
  <r>
    <n v="4872"/>
    <s v="CA-2014-164042"/>
    <x v="3"/>
    <x v="979"/>
    <d v="2014-05-28T00:00:00"/>
    <s v="Standard Class"/>
    <s v="KL-16645"/>
    <s v="Ken Lonsdale"/>
    <x v="0"/>
    <s v="United States"/>
    <x v="12"/>
    <x v="5"/>
    <n v="77095"/>
    <x v="2"/>
    <s v="OFF-FA-10000840"/>
    <x v="1"/>
    <x v="13"/>
    <s v="OIC Thumb-Tacks"/>
    <n v="1.8239999999999998"/>
    <n v="2"/>
    <n v="0.2"/>
    <n v="0.61559999999999993"/>
    <n v="0.33749999999999997"/>
  </r>
  <r>
    <n v="4873"/>
    <s v="CA-2014-164042"/>
    <x v="3"/>
    <x v="979"/>
    <d v="2014-05-28T00:00:00"/>
    <s v="Standard Class"/>
    <s v="KL-16645"/>
    <s v="Ken Lonsdale"/>
    <x v="0"/>
    <s v="United States"/>
    <x v="12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n v="-2.5500000000000007"/>
  </r>
  <r>
    <n v="4874"/>
    <s v="CA-2014-164042"/>
    <x v="3"/>
    <x v="979"/>
    <d v="2014-05-28T00:00:00"/>
    <s v="Standard Class"/>
    <s v="KL-16645"/>
    <s v="Ken Lonsdale"/>
    <x v="0"/>
    <s v="United States"/>
    <x v="12"/>
    <x v="5"/>
    <n v="77095"/>
    <x v="2"/>
    <s v="OFF-ST-10002301"/>
    <x v="1"/>
    <x v="4"/>
    <s v="Tennsco Commercial Shelving"/>
    <n v="48.816000000000003"/>
    <n v="3"/>
    <n v="0.2"/>
    <n v="-11.593800000000005"/>
    <n v="-0.2375000000000001"/>
  </r>
  <r>
    <n v="4875"/>
    <s v="CA-2014-164042"/>
    <x v="3"/>
    <x v="979"/>
    <d v="2014-05-28T00:00:00"/>
    <s v="Standard Class"/>
    <s v="KL-16645"/>
    <s v="Ken Lonsdale"/>
    <x v="0"/>
    <s v="United States"/>
    <x v="12"/>
    <x v="5"/>
    <n v="77095"/>
    <x v="2"/>
    <s v="OFF-BI-10001922"/>
    <x v="1"/>
    <x v="8"/>
    <s v="Storex Dura Pro Binders"/>
    <n v="1.1879999999999997"/>
    <n v="1"/>
    <n v="0.8"/>
    <n v="-1.9602000000000008"/>
    <n v="-1.650000000000001"/>
  </r>
  <r>
    <n v="4876"/>
    <s v="CA-2011-132864"/>
    <x v="2"/>
    <x v="266"/>
    <d v="2011-12-07T00:00:00"/>
    <s v="Standard Class"/>
    <s v="KN-16390"/>
    <s v="Katherine Nockton"/>
    <x v="1"/>
    <s v="United States"/>
    <x v="38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n v="0.25"/>
  </r>
  <r>
    <n v="4877"/>
    <s v="US-2011-155817"/>
    <x v="2"/>
    <x v="462"/>
    <d v="2011-10-09T00:00:00"/>
    <s v="Standard Class"/>
    <s v="SL-20155"/>
    <s v="Sara Luxemburg"/>
    <x v="2"/>
    <s v="United States"/>
    <x v="28"/>
    <x v="3"/>
    <n v="27707"/>
    <x v="0"/>
    <s v="OFF-ST-10000532"/>
    <x v="1"/>
    <x v="4"/>
    <s v="Advantus Rolling Drawer Organizers"/>
    <n v="61.567999999999998"/>
    <n v="2"/>
    <n v="0.2"/>
    <n v="4.6175999999999995"/>
    <n v="7.4999999999999997E-2"/>
  </r>
  <r>
    <n v="4878"/>
    <s v="US-2011-155817"/>
    <x v="2"/>
    <x v="462"/>
    <d v="2011-10-09T00:00:00"/>
    <s v="Standard Class"/>
    <s v="SL-20155"/>
    <s v="Sara Luxemburg"/>
    <x v="2"/>
    <s v="United States"/>
    <x v="28"/>
    <x v="3"/>
    <n v="27707"/>
    <x v="0"/>
    <s v="OFF-AR-10002335"/>
    <x v="1"/>
    <x v="6"/>
    <s v="DIXON Oriole Pencils"/>
    <n v="6.1920000000000002"/>
    <n v="3"/>
    <n v="0.2"/>
    <n v="0.46440000000000037"/>
    <n v="7.5000000000000053E-2"/>
  </r>
  <r>
    <n v="4879"/>
    <s v="US-2013-131891"/>
    <x v="0"/>
    <x v="875"/>
    <d v="2013-08-01T00:00:00"/>
    <s v="First Class"/>
    <s v="PW-19240"/>
    <s v="Pierre Wener"/>
    <x v="0"/>
    <s v="United States"/>
    <x v="424"/>
    <x v="2"/>
    <n v="32503"/>
    <x v="0"/>
    <s v="OFF-BI-10000201"/>
    <x v="1"/>
    <x v="8"/>
    <s v="Avery Triangle Shaped Sheet Lifters, Black, 2/Pack"/>
    <n v="2.2140000000000004"/>
    <n v="3"/>
    <n v="0.7"/>
    <n v="-1.4760000000000004"/>
    <n v="-0.66666666666666674"/>
  </r>
  <r>
    <n v="4880"/>
    <s v="CA-2014-143567"/>
    <x v="3"/>
    <x v="808"/>
    <d v="2014-11-06T00:00:00"/>
    <s v="Second Class"/>
    <s v="TB-21175"/>
    <s v="Thomas Boland"/>
    <x v="1"/>
    <s v="United States"/>
    <x v="0"/>
    <x v="0"/>
    <n v="42420"/>
    <x v="0"/>
    <s v="OFF-EN-10004846"/>
    <x v="1"/>
    <x v="12"/>
    <s v="Letter or Legal Size Expandable Poly String Tie Envelopes"/>
    <n v="5.32"/>
    <n v="2"/>
    <n v="0"/>
    <n v="2.6068000000000002"/>
    <n v="0.49"/>
  </r>
  <r>
    <n v="4881"/>
    <s v="CA-2014-143567"/>
    <x v="3"/>
    <x v="808"/>
    <d v="2014-11-06T00:00:00"/>
    <s v="Second Class"/>
    <s v="TB-21175"/>
    <s v="Thomas Boland"/>
    <x v="1"/>
    <s v="United States"/>
    <x v="0"/>
    <x v="0"/>
    <n v="42420"/>
    <x v="0"/>
    <s v="FUR-CH-10000454"/>
    <x v="0"/>
    <x v="1"/>
    <s v="Hon Deluxe Fabric Upholstered Stacking Chairs, Rounded Back"/>
    <n v="975.92"/>
    <n v="4"/>
    <n v="0"/>
    <n v="292.77599999999995"/>
    <n v="0.3"/>
  </r>
  <r>
    <n v="4882"/>
    <s v="CA-2014-143567"/>
    <x v="3"/>
    <x v="808"/>
    <d v="2014-11-06T00:00:00"/>
    <s v="Second Class"/>
    <s v="TB-21175"/>
    <s v="Thomas Boland"/>
    <x v="1"/>
    <s v="United States"/>
    <x v="0"/>
    <x v="0"/>
    <n v="42420"/>
    <x v="0"/>
    <s v="TEC-AC-10004145"/>
    <x v="2"/>
    <x v="11"/>
    <s v="Logitech diNovo Edge Keyboard"/>
    <n v="2249.91"/>
    <n v="9"/>
    <n v="0"/>
    <n v="517.47930000000008"/>
    <n v="0.23000000000000004"/>
  </r>
  <r>
    <n v="4883"/>
    <s v="CA-2014-143567"/>
    <x v="3"/>
    <x v="808"/>
    <d v="2014-11-06T00:00:00"/>
    <s v="Second Class"/>
    <s v="TB-21175"/>
    <s v="Thomas Boland"/>
    <x v="1"/>
    <s v="United States"/>
    <x v="0"/>
    <x v="0"/>
    <n v="42420"/>
    <x v="0"/>
    <s v="OFF-ST-10001580"/>
    <x v="1"/>
    <x v="4"/>
    <s v="Super Decoflex Portable Personal File"/>
    <n v="59.92"/>
    <n v="4"/>
    <n v="0"/>
    <n v="16.7776"/>
    <n v="0.27999999999999997"/>
  </r>
  <r>
    <n v="4884"/>
    <s v="CA-2014-104080"/>
    <x v="3"/>
    <x v="144"/>
    <d v="2014-03-16T00:00:00"/>
    <s v="Standard Class"/>
    <s v="AH-10210"/>
    <s v="Alan Hwang"/>
    <x v="0"/>
    <s v="United States"/>
    <x v="125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n v="0.37499999999999989"/>
  </r>
  <r>
    <n v="4885"/>
    <s v="CA-2014-104080"/>
    <x v="3"/>
    <x v="144"/>
    <d v="2014-03-16T00:00:00"/>
    <s v="Standard Class"/>
    <s v="AH-10210"/>
    <s v="Alan Hwang"/>
    <x v="0"/>
    <s v="United States"/>
    <x v="125"/>
    <x v="1"/>
    <n v="92804"/>
    <x v="1"/>
    <s v="OFF-AR-10001972"/>
    <x v="1"/>
    <x v="6"/>
    <s v="Newell 323"/>
    <n v="3.36"/>
    <n v="2"/>
    <n v="0"/>
    <n v="0.87360000000000015"/>
    <n v="0.26000000000000006"/>
  </r>
  <r>
    <n v="4886"/>
    <s v="CA-2011-151379"/>
    <x v="2"/>
    <x v="757"/>
    <d v="2011-12-20T00:00:00"/>
    <s v="Standard Class"/>
    <s v="SC-20695"/>
    <s v="Steve Chapman"/>
    <x v="1"/>
    <s v="United States"/>
    <x v="66"/>
    <x v="12"/>
    <n v="48227"/>
    <x v="2"/>
    <s v="OFF-PA-10000595"/>
    <x v="1"/>
    <x v="10"/>
    <s v="Xerox 1929"/>
    <n v="114.2"/>
    <n v="5"/>
    <n v="0"/>
    <n v="52.531999999999996"/>
    <n v="0.45999999999999996"/>
  </r>
  <r>
    <n v="4887"/>
    <s v="CA-2013-163167"/>
    <x v="0"/>
    <x v="85"/>
    <d v="2013-12-02T00:00:00"/>
    <s v="Second Class"/>
    <s v="RF-19345"/>
    <s v="Randy Ferguson"/>
    <x v="1"/>
    <s v="United States"/>
    <x v="419"/>
    <x v="32"/>
    <n v="30062"/>
    <x v="0"/>
    <s v="FUR-CH-10004477"/>
    <x v="0"/>
    <x v="1"/>
    <s v="Global Push Button Manager's Chair, Indigo"/>
    <n v="182.67000000000002"/>
    <n v="3"/>
    <n v="0"/>
    <n v="52.974299999999992"/>
    <n v="0.28999999999999992"/>
  </r>
  <r>
    <n v="4888"/>
    <s v="CA-2013-163167"/>
    <x v="0"/>
    <x v="85"/>
    <d v="2013-12-02T00:00:00"/>
    <s v="Second Class"/>
    <s v="RF-19345"/>
    <s v="Randy Ferguson"/>
    <x v="1"/>
    <s v="United States"/>
    <x v="419"/>
    <x v="32"/>
    <n v="30062"/>
    <x v="0"/>
    <s v="TEC-AC-10003441"/>
    <x v="2"/>
    <x v="11"/>
    <s v="Kingston Digital DataTraveler 32GB USB 2.0"/>
    <n v="101.69999999999999"/>
    <n v="6"/>
    <n v="0"/>
    <n v="6.1019999999999968"/>
    <n v="5.9999999999999977E-2"/>
  </r>
  <r>
    <n v="4889"/>
    <s v="CA-2013-163167"/>
    <x v="0"/>
    <x v="85"/>
    <d v="2013-12-02T00:00:00"/>
    <s v="Second Class"/>
    <s v="RF-19345"/>
    <s v="Randy Ferguson"/>
    <x v="1"/>
    <s v="United States"/>
    <x v="419"/>
    <x v="32"/>
    <n v="30062"/>
    <x v="0"/>
    <s v="OFF-ST-10004459"/>
    <x v="1"/>
    <x v="4"/>
    <s v="Tennsco Single-Tier Lockers"/>
    <n v="1126.02"/>
    <n v="3"/>
    <n v="0"/>
    <n v="56.300999999999988"/>
    <n v="4.9999999999999989E-2"/>
  </r>
  <r>
    <n v="4890"/>
    <s v="CA-2013-163167"/>
    <x v="0"/>
    <x v="85"/>
    <d v="2013-12-02T00:00:00"/>
    <s v="Second Class"/>
    <s v="RF-19345"/>
    <s v="Randy Ferguson"/>
    <x v="1"/>
    <s v="United States"/>
    <x v="419"/>
    <x v="32"/>
    <n v="30062"/>
    <x v="0"/>
    <s v="OFF-ST-10003805"/>
    <x v="1"/>
    <x v="4"/>
    <s v="24 Capacity Maxi Data Binder Racks, Pearl"/>
    <n v="1263.3000000000002"/>
    <n v="6"/>
    <n v="0"/>
    <n v="315.82499999999993"/>
    <n v="0.24999999999999992"/>
  </r>
  <r>
    <n v="4891"/>
    <s v="CA-2013-135776"/>
    <x v="0"/>
    <x v="443"/>
    <d v="2013-12-31T00:00:00"/>
    <s v="Standard Class"/>
    <s v="EH-13765"/>
    <s v="Edward Hooks"/>
    <x v="1"/>
    <s v="United States"/>
    <x v="4"/>
    <x v="4"/>
    <n v="98103"/>
    <x v="1"/>
    <s v="OFF-AR-10001246"/>
    <x v="1"/>
    <x v="6"/>
    <s v="Newell 317"/>
    <n v="8.82"/>
    <n v="3"/>
    <n v="0"/>
    <n v="2.5577999999999994"/>
    <n v="0.28999999999999992"/>
  </r>
  <r>
    <n v="4892"/>
    <s v="CA-2013-135776"/>
    <x v="0"/>
    <x v="443"/>
    <d v="2013-12-31T00:00:00"/>
    <s v="Standard Class"/>
    <s v="EH-13765"/>
    <s v="Edward Hooks"/>
    <x v="1"/>
    <s v="United States"/>
    <x v="4"/>
    <x v="4"/>
    <n v="98103"/>
    <x v="1"/>
    <s v="OFF-PA-10001295"/>
    <x v="1"/>
    <x v="10"/>
    <s v="Computer Printout Paper with Letter-Trim Perforations"/>
    <n v="37.94"/>
    <n v="2"/>
    <n v="0"/>
    <n v="18.211199999999998"/>
    <n v="0.48"/>
  </r>
  <r>
    <n v="4893"/>
    <s v="CA-2013-135776"/>
    <x v="0"/>
    <x v="443"/>
    <d v="2013-12-31T00:00:00"/>
    <s v="Standard Class"/>
    <s v="EH-13765"/>
    <s v="Edward Hooks"/>
    <x v="1"/>
    <s v="United States"/>
    <x v="4"/>
    <x v="4"/>
    <n v="98103"/>
    <x v="1"/>
    <s v="OFF-AR-10001231"/>
    <x v="1"/>
    <x v="6"/>
    <s v="Sanford EarthWrite Recycled Pencils, Medium Soft, #2"/>
    <n v="4.2"/>
    <n v="2"/>
    <n v="0"/>
    <n v="1.1760000000000002"/>
    <n v="0.28000000000000003"/>
  </r>
  <r>
    <n v="4894"/>
    <s v="CA-2013-135776"/>
    <x v="0"/>
    <x v="443"/>
    <d v="2013-12-31T00:00:00"/>
    <s v="Standard Class"/>
    <s v="EH-13765"/>
    <s v="Edward Hooks"/>
    <x v="1"/>
    <s v="United States"/>
    <x v="4"/>
    <x v="4"/>
    <n v="98103"/>
    <x v="1"/>
    <s v="OFF-ST-10002743"/>
    <x v="1"/>
    <x v="4"/>
    <s v="SAFCO Boltless Steel Shelving"/>
    <n v="227.28"/>
    <n v="2"/>
    <n v="0"/>
    <n v="2.2727999999999895"/>
    <n v="9.9999999999999534E-3"/>
  </r>
  <r>
    <n v="4895"/>
    <s v="CA-2013-135776"/>
    <x v="0"/>
    <x v="443"/>
    <d v="2013-12-31T00:00:00"/>
    <s v="Standard Class"/>
    <s v="EH-13765"/>
    <s v="Edward Hooks"/>
    <x v="1"/>
    <s v="United States"/>
    <x v="4"/>
    <x v="4"/>
    <n v="98103"/>
    <x v="1"/>
    <s v="OFF-PA-10004327"/>
    <x v="1"/>
    <x v="10"/>
    <s v="Xerox 1911"/>
    <n v="47.9"/>
    <n v="1"/>
    <n v="0"/>
    <n v="22.991999999999997"/>
    <n v="0.48"/>
  </r>
  <r>
    <n v="4896"/>
    <s v="CA-2013-135776"/>
    <x v="0"/>
    <x v="443"/>
    <d v="2013-12-31T00:00:00"/>
    <s v="Standard Class"/>
    <s v="EH-13765"/>
    <s v="Edward Hooks"/>
    <x v="1"/>
    <s v="United States"/>
    <x v="4"/>
    <x v="4"/>
    <n v="98103"/>
    <x v="1"/>
    <s v="OFF-EN-10004773"/>
    <x v="1"/>
    <x v="12"/>
    <s v="Staples"/>
    <n v="61.96"/>
    <n v="2"/>
    <n v="0"/>
    <n v="30.360399999999998"/>
    <n v="0.49"/>
  </r>
  <r>
    <n v="4897"/>
    <s v="CA-2013-135776"/>
    <x v="0"/>
    <x v="443"/>
    <d v="2013-12-31T00:00:00"/>
    <s v="Standard Class"/>
    <s v="EH-13765"/>
    <s v="Edward Hooks"/>
    <x v="1"/>
    <s v="United States"/>
    <x v="4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n v="4.9999999999999961E-2"/>
  </r>
  <r>
    <n v="4898"/>
    <s v="US-2011-122021"/>
    <x v="2"/>
    <x v="771"/>
    <d v="2011-10-17T00:00:00"/>
    <s v="First Class"/>
    <s v="AC-10660"/>
    <s v="Anna Chung"/>
    <x v="0"/>
    <s v="United States"/>
    <x v="215"/>
    <x v="24"/>
    <n v="44134"/>
    <x v="3"/>
    <s v="FUR-CH-10003761"/>
    <x v="0"/>
    <x v="1"/>
    <s v="Global Italian Leather Office Chair"/>
    <n v="183.37199999999999"/>
    <n v="2"/>
    <n v="0.3"/>
    <n v="-7.8588000000000022"/>
    <n v="-4.2857142857142871E-2"/>
  </r>
  <r>
    <n v="4899"/>
    <s v="US-2011-122021"/>
    <x v="2"/>
    <x v="771"/>
    <d v="2011-10-17T00:00:00"/>
    <s v="First Class"/>
    <s v="AC-10660"/>
    <s v="Anna Chung"/>
    <x v="0"/>
    <s v="United States"/>
    <x v="215"/>
    <x v="24"/>
    <n v="44134"/>
    <x v="3"/>
    <s v="OFF-PA-10002230"/>
    <x v="1"/>
    <x v="10"/>
    <s v="Xerox 1897"/>
    <n v="7.9680000000000009"/>
    <n v="2"/>
    <n v="0.2"/>
    <n v="2.8884000000000007"/>
    <n v="0.36250000000000004"/>
  </r>
  <r>
    <n v="4900"/>
    <s v="CA-2013-130484"/>
    <x v="0"/>
    <x v="250"/>
    <d v="2013-08-28T00:00:00"/>
    <s v="Standard Class"/>
    <s v="SG-20470"/>
    <s v="Sheri Gordon"/>
    <x v="0"/>
    <s v="United States"/>
    <x v="345"/>
    <x v="21"/>
    <n v="97030"/>
    <x v="1"/>
    <s v="OFF-BI-10000088"/>
    <x v="1"/>
    <x v="8"/>
    <s v="GBC Imprintable Covers"/>
    <n v="26.352000000000004"/>
    <n v="8"/>
    <n v="0.7"/>
    <n v="-18.446399999999997"/>
    <n v="-0.69999999999999973"/>
  </r>
  <r>
    <n v="4901"/>
    <s v="CA-2014-120936"/>
    <x v="3"/>
    <x v="94"/>
    <d v="2014-12-22T00:00:00"/>
    <s v="Standard Class"/>
    <s v="CA-12310"/>
    <s v="Christine Abelman"/>
    <x v="1"/>
    <s v="United States"/>
    <x v="125"/>
    <x v="1"/>
    <n v="92804"/>
    <x v="1"/>
    <s v="OFF-ST-10001526"/>
    <x v="1"/>
    <x v="4"/>
    <s v="Iceberg Mobile Mega Data/Printer Cart "/>
    <n v="481.32"/>
    <n v="4"/>
    <n v="0"/>
    <n v="125.14319999999998"/>
    <n v="0.25999999999999995"/>
  </r>
  <r>
    <n v="4902"/>
    <s v="CA-2014-120936"/>
    <x v="3"/>
    <x v="94"/>
    <d v="2014-12-22T00:00:00"/>
    <s v="Standard Class"/>
    <s v="CA-12310"/>
    <s v="Christine Abelman"/>
    <x v="1"/>
    <s v="United States"/>
    <x v="125"/>
    <x v="1"/>
    <n v="92804"/>
    <x v="1"/>
    <s v="OFF-SU-10002557"/>
    <x v="1"/>
    <x v="14"/>
    <s v="Fiskars Spring-Action Scissors"/>
    <n v="13.98"/>
    <n v="1"/>
    <n v="0"/>
    <n v="3.6348000000000003"/>
    <n v="0.26"/>
  </r>
  <r>
    <n v="4903"/>
    <s v="CA-2014-110884"/>
    <x v="3"/>
    <x v="469"/>
    <d v="2014-03-13T00:00:00"/>
    <s v="Standard Class"/>
    <s v="SH-20395"/>
    <s v="Shahid Hopkins"/>
    <x v="0"/>
    <s v="United States"/>
    <x v="20"/>
    <x v="15"/>
    <n v="10035"/>
    <x v="3"/>
    <s v="OFF-BI-10003669"/>
    <x v="1"/>
    <x v="8"/>
    <s v="3M Organizer Strips"/>
    <n v="25.92"/>
    <n v="6"/>
    <n v="0.2"/>
    <n v="9.0719999999999992"/>
    <n v="0.34999999999999992"/>
  </r>
  <r>
    <n v="4904"/>
    <s v="CA-2014-110884"/>
    <x v="3"/>
    <x v="469"/>
    <d v="2014-03-13T00:00:00"/>
    <s v="Standard Class"/>
    <s v="SH-20395"/>
    <s v="Shahid Hopkins"/>
    <x v="0"/>
    <s v="United States"/>
    <x v="20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n v="0.45999999999999996"/>
  </r>
  <r>
    <n v="4905"/>
    <s v="US-2011-161613"/>
    <x v="2"/>
    <x v="588"/>
    <d v="2011-12-03T00:00:00"/>
    <s v="Second Class"/>
    <s v="MC-17605"/>
    <s v="Matt Connell"/>
    <x v="1"/>
    <s v="United States"/>
    <x v="12"/>
    <x v="5"/>
    <n v="77070"/>
    <x v="2"/>
    <s v="FUR-CH-10003746"/>
    <x v="0"/>
    <x v="1"/>
    <s v="Hon 4070 Series Pagoda Round Back Stacking Chairs"/>
    <n v="674.05799999999999"/>
    <n v="3"/>
    <n v="0.3"/>
    <n v="-19.258800000000008"/>
    <n v="-2.8571428571428584E-2"/>
  </r>
  <r>
    <n v="4906"/>
    <s v="US-2011-146353"/>
    <x v="2"/>
    <x v="1005"/>
    <d v="2011-10-16T00:00:00"/>
    <s v="Second Class"/>
    <s v="JE-15610"/>
    <s v="Jim Epp"/>
    <x v="1"/>
    <s v="United States"/>
    <x v="3"/>
    <x v="38"/>
    <n v="3301"/>
    <x v="3"/>
    <s v="OFF-BI-10003476"/>
    <x v="1"/>
    <x v="8"/>
    <s v="Avery Metallic Poly Binders"/>
    <n v="22.92"/>
    <n v="4"/>
    <n v="0"/>
    <n v="11.0016"/>
    <n v="0.48"/>
  </r>
  <r>
    <n v="4907"/>
    <s v="US-2011-146353"/>
    <x v="2"/>
    <x v="1005"/>
    <d v="2011-10-16T00:00:00"/>
    <s v="Second Class"/>
    <s v="JE-15610"/>
    <s v="Jim Epp"/>
    <x v="1"/>
    <s v="United States"/>
    <x v="3"/>
    <x v="38"/>
    <n v="3301"/>
    <x v="3"/>
    <s v="OFF-ST-10001469"/>
    <x v="1"/>
    <x v="4"/>
    <s v="Fellowes Bankers Box Recycled Super Stor/Drawer"/>
    <n v="269.89999999999998"/>
    <n v="5"/>
    <n v="0"/>
    <n v="16.193999999999988"/>
    <n v="5.9999999999999963E-2"/>
  </r>
  <r>
    <n v="4908"/>
    <s v="CA-2011-133809"/>
    <x v="2"/>
    <x v="728"/>
    <d v="2011-11-23T00:00:00"/>
    <s v="Second Class"/>
    <s v="MS-17530"/>
    <s v="MaryBeth Skach"/>
    <x v="0"/>
    <s v="United States"/>
    <x v="54"/>
    <x v="24"/>
    <n v="45014"/>
    <x v="3"/>
    <s v="OFF-BI-10001757"/>
    <x v="1"/>
    <x v="8"/>
    <s v="Pressboard Hanging Data Binders for Unburst Sheets"/>
    <n v="11.808000000000002"/>
    <n v="8"/>
    <n v="0.7"/>
    <n v="-8.659200000000002"/>
    <n v="-0.73333333333333339"/>
  </r>
  <r>
    <n v="4909"/>
    <s v="CA-2011-133809"/>
    <x v="2"/>
    <x v="728"/>
    <d v="2011-11-23T00:00:00"/>
    <s v="Second Class"/>
    <s v="MS-17530"/>
    <s v="MaryBeth Skach"/>
    <x v="0"/>
    <s v="United States"/>
    <x v="54"/>
    <x v="24"/>
    <n v="45014"/>
    <x v="3"/>
    <s v="TEC-PH-10004875"/>
    <x v="2"/>
    <x v="7"/>
    <s v="PNY Rapid USB Car Charger - Black"/>
    <n v="9.5879999999999992"/>
    <n v="2"/>
    <n v="0.4"/>
    <n v="-2.0773999999999999"/>
    <n v="-0.21666666666666667"/>
  </r>
  <r>
    <n v="4910"/>
    <s v="CA-2014-127306"/>
    <x v="3"/>
    <x v="424"/>
    <d v="2014-01-19T00:00:00"/>
    <s v="Standard Class"/>
    <s v="BH-11710"/>
    <s v="Brosina Hoffman"/>
    <x v="0"/>
    <s v="United States"/>
    <x v="271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n v="0.36249999999999999"/>
  </r>
  <r>
    <n v="4911"/>
    <s v="CA-2014-127306"/>
    <x v="3"/>
    <x v="424"/>
    <d v="2014-01-19T00:00:00"/>
    <s v="Standard Class"/>
    <s v="BH-11710"/>
    <s v="Brosina Hoffman"/>
    <x v="0"/>
    <s v="United States"/>
    <x v="271"/>
    <x v="18"/>
    <n v="37604"/>
    <x v="0"/>
    <s v="OFF-PA-10000019"/>
    <x v="1"/>
    <x v="10"/>
    <s v="Xerox 1931"/>
    <n v="36.288000000000011"/>
    <n v="7"/>
    <n v="0.2"/>
    <n v="12.700800000000001"/>
    <n v="0.34999999999999992"/>
  </r>
  <r>
    <n v="4912"/>
    <s v="CA-2014-127306"/>
    <x v="3"/>
    <x v="424"/>
    <d v="2014-01-19T00:00:00"/>
    <s v="Standard Class"/>
    <s v="BH-11710"/>
    <s v="Brosina Hoffman"/>
    <x v="0"/>
    <s v="United States"/>
    <x v="271"/>
    <x v="18"/>
    <n v="37604"/>
    <x v="0"/>
    <s v="TEC-PH-10001924"/>
    <x v="2"/>
    <x v="7"/>
    <s v="iHome FM Clock Radio with Lightning Dock"/>
    <n v="111.98399999999999"/>
    <n v="2"/>
    <n v="0.2"/>
    <n v="6.9990000000000059"/>
    <n v="6.2500000000000056E-2"/>
  </r>
  <r>
    <n v="4913"/>
    <s v="CA-2014-127306"/>
    <x v="3"/>
    <x v="424"/>
    <d v="2014-01-19T00:00:00"/>
    <s v="Standard Class"/>
    <s v="BH-11710"/>
    <s v="Brosina Hoffman"/>
    <x v="0"/>
    <s v="United States"/>
    <x v="271"/>
    <x v="18"/>
    <n v="37604"/>
    <x v="0"/>
    <s v="OFF-BI-10002003"/>
    <x v="1"/>
    <x v="8"/>
    <s v="Ibico Presentation Index for Binding Systems"/>
    <n v="5.9700000000000006"/>
    <n v="5"/>
    <n v="0.7"/>
    <n v="-4.577"/>
    <n v="-0.76666666666666661"/>
  </r>
  <r>
    <n v="4914"/>
    <s v="CA-2014-127306"/>
    <x v="3"/>
    <x v="424"/>
    <d v="2014-01-19T00:00:00"/>
    <s v="Standard Class"/>
    <s v="BH-11710"/>
    <s v="Brosina Hoffman"/>
    <x v="0"/>
    <s v="United States"/>
    <x v="271"/>
    <x v="18"/>
    <n v="37604"/>
    <x v="0"/>
    <s v="OFF-BI-10003727"/>
    <x v="1"/>
    <x v="8"/>
    <s v="Avery Durable Slant Ring Binders With Label Holder"/>
    <n v="2.508"/>
    <n v="2"/>
    <n v="0.7"/>
    <n v="-1.8391999999999999"/>
    <n v="-0.73333333333333328"/>
  </r>
  <r>
    <n v="4915"/>
    <s v="CA-2012-161830"/>
    <x v="1"/>
    <x v="496"/>
    <d v="2012-09-26T00:00:00"/>
    <s v="Second Class"/>
    <s v="ME-17725"/>
    <s v="Max Engle"/>
    <x v="0"/>
    <s v="United States"/>
    <x v="4"/>
    <x v="4"/>
    <n v="98105"/>
    <x v="1"/>
    <s v="OFF-AR-10004042"/>
    <x v="1"/>
    <x v="6"/>
    <s v="BOSTON Model 1800 Electric Pencil Sharpeners, Putty/Woodgrain"/>
    <n v="35.96"/>
    <n v="2"/>
    <n v="0"/>
    <n v="10.428399999999996"/>
    <n v="0.28999999999999987"/>
  </r>
  <r>
    <n v="4916"/>
    <s v="CA-2012-161830"/>
    <x v="1"/>
    <x v="496"/>
    <d v="2012-09-26T00:00:00"/>
    <s v="Second Class"/>
    <s v="ME-17725"/>
    <s v="Max Engle"/>
    <x v="0"/>
    <s v="United States"/>
    <x v="4"/>
    <x v="4"/>
    <n v="98105"/>
    <x v="1"/>
    <s v="OFF-BI-10001097"/>
    <x v="1"/>
    <x v="8"/>
    <s v="Avery Hole Reinforcements"/>
    <n v="14.952000000000002"/>
    <n v="3"/>
    <n v="0.2"/>
    <n v="5.4201000000000006"/>
    <n v="0.36249999999999999"/>
  </r>
  <r>
    <n v="4917"/>
    <s v="CA-2014-163125"/>
    <x v="3"/>
    <x v="449"/>
    <d v="2014-10-12T00:00:00"/>
    <s v="Second Class"/>
    <s v="MB-17305"/>
    <s v="Maria Bertelson"/>
    <x v="0"/>
    <s v="United States"/>
    <x v="425"/>
    <x v="5"/>
    <n v="77573"/>
    <x v="2"/>
    <s v="OFF-AR-10004344"/>
    <x v="1"/>
    <x v="6"/>
    <s v="Bulldog Vacuum Base Pencil Sharpener"/>
    <n v="67.144000000000005"/>
    <n v="7"/>
    <n v="0.2"/>
    <n v="5.8750999999999962"/>
    <n v="8.7499999999999939E-2"/>
  </r>
  <r>
    <n v="4918"/>
    <s v="CA-2014-163125"/>
    <x v="3"/>
    <x v="449"/>
    <d v="2014-10-12T00:00:00"/>
    <s v="Second Class"/>
    <s v="MB-17305"/>
    <s v="Maria Bertelson"/>
    <x v="0"/>
    <s v="United States"/>
    <x v="425"/>
    <x v="5"/>
    <n v="77573"/>
    <x v="2"/>
    <s v="FUR-CH-10001802"/>
    <x v="0"/>
    <x v="1"/>
    <s v="Hon Every-Day Chair Series Swivel Task Chairs"/>
    <n v="254.05799999999999"/>
    <n v="3"/>
    <n v="0.3"/>
    <n v="-32.664599999999993"/>
    <n v="-0.12857142857142856"/>
  </r>
  <r>
    <n v="4919"/>
    <s v="CA-2013-160304"/>
    <x v="0"/>
    <x v="1006"/>
    <d v="2013-01-07T00:00:00"/>
    <s v="Standard Class"/>
    <s v="BM-11575"/>
    <s v="Brendan Murry"/>
    <x v="1"/>
    <s v="United States"/>
    <x v="426"/>
    <x v="39"/>
    <n v="20877"/>
    <x v="3"/>
    <s v="FUR-BO-10004709"/>
    <x v="0"/>
    <x v="0"/>
    <s v="Bush Westfield Collection Bookcases, Medium Cherry Finish"/>
    <n v="173.94"/>
    <n v="3"/>
    <n v="0"/>
    <n v="38.266800000000003"/>
    <n v="0.22000000000000003"/>
  </r>
  <r>
    <n v="4920"/>
    <s v="CA-2013-160304"/>
    <x v="0"/>
    <x v="1006"/>
    <d v="2013-01-07T00:00:00"/>
    <s v="Standard Class"/>
    <s v="BM-11575"/>
    <s v="Brendan Murry"/>
    <x v="1"/>
    <s v="United States"/>
    <x v="426"/>
    <x v="39"/>
    <n v="20877"/>
    <x v="3"/>
    <s v="TEC-PH-10000455"/>
    <x v="2"/>
    <x v="7"/>
    <s v="GE 30522EE2"/>
    <n v="231.98"/>
    <n v="2"/>
    <n v="0"/>
    <n v="67.274199999999979"/>
    <n v="0.28999999999999992"/>
  </r>
  <r>
    <n v="4921"/>
    <s v="CA-2014-101728"/>
    <x v="3"/>
    <x v="971"/>
    <d v="2014-08-24T00:00:00"/>
    <s v="Standard Class"/>
    <s v="SC-20575"/>
    <s v="Sonia Cooley"/>
    <x v="0"/>
    <s v="United States"/>
    <x v="22"/>
    <x v="10"/>
    <n v="60653"/>
    <x v="2"/>
    <s v="OFF-BI-10002393"/>
    <x v="1"/>
    <x v="8"/>
    <s v="Binder Posts"/>
    <n v="2.2959999999999994"/>
    <n v="2"/>
    <n v="0.8"/>
    <n v="-3.9032000000000009"/>
    <n v="-1.7000000000000008"/>
  </r>
  <r>
    <n v="4922"/>
    <s v="CA-2014-114055"/>
    <x v="3"/>
    <x v="53"/>
    <d v="2014-12-30T00:00:00"/>
    <s v="Second Class"/>
    <s v="MH-18115"/>
    <s v="Mick Hernandez"/>
    <x v="2"/>
    <s v="United States"/>
    <x v="114"/>
    <x v="19"/>
    <n v="35810"/>
    <x v="0"/>
    <s v="OFF-PA-10004381"/>
    <x v="1"/>
    <x v="10"/>
    <s v="14-7/8 x 11 Blue Bar Computer Printout Paper"/>
    <n v="96.08"/>
    <n v="2"/>
    <n v="0"/>
    <n v="46.118399999999994"/>
    <n v="0.47999999999999993"/>
  </r>
  <r>
    <n v="4923"/>
    <s v="CA-2014-114055"/>
    <x v="3"/>
    <x v="53"/>
    <d v="2014-12-30T00:00:00"/>
    <s v="Second Class"/>
    <s v="MH-18115"/>
    <s v="Mick Hernandez"/>
    <x v="2"/>
    <s v="United States"/>
    <x v="114"/>
    <x v="19"/>
    <n v="35810"/>
    <x v="0"/>
    <s v="OFF-FA-10003059"/>
    <x v="1"/>
    <x v="13"/>
    <s v="Assorted Color Push Pins"/>
    <n v="3.62"/>
    <n v="2"/>
    <n v="0"/>
    <n v="1.1945999999999999"/>
    <n v="0.32999999999999996"/>
  </r>
  <r>
    <n v="4924"/>
    <s v="CA-2014-114055"/>
    <x v="3"/>
    <x v="53"/>
    <d v="2014-12-30T00:00:00"/>
    <s v="Second Class"/>
    <s v="MH-18115"/>
    <s v="Mick Hernandez"/>
    <x v="2"/>
    <s v="United States"/>
    <x v="114"/>
    <x v="19"/>
    <n v="35810"/>
    <x v="0"/>
    <s v="OFF-PA-10000994"/>
    <x v="1"/>
    <x v="10"/>
    <s v="Xerox 1915"/>
    <n v="629.09999999999991"/>
    <n v="6"/>
    <n v="0"/>
    <n v="301.96799999999996"/>
    <n v="0.48"/>
  </r>
  <r>
    <n v="4925"/>
    <s v="CA-2014-114055"/>
    <x v="3"/>
    <x v="53"/>
    <d v="2014-12-30T00:00:00"/>
    <s v="Second Class"/>
    <s v="MH-18115"/>
    <s v="Mick Hernandez"/>
    <x v="2"/>
    <s v="United States"/>
    <x v="114"/>
    <x v="19"/>
    <n v="35810"/>
    <x v="0"/>
    <s v="TEC-PH-10002890"/>
    <x v="2"/>
    <x v="7"/>
    <s v="AT&amp;T 17929 Lendline Telephone"/>
    <n v="90.48"/>
    <n v="2"/>
    <n v="0"/>
    <n v="23.524799999999999"/>
    <n v="0.25999999999999995"/>
  </r>
  <r>
    <n v="4926"/>
    <s v="CA-2014-126438"/>
    <x v="3"/>
    <x v="18"/>
    <d v="2014-09-14T00:00:00"/>
    <s v="First Class"/>
    <s v="AR-10345"/>
    <s v="Alex Russell"/>
    <x v="1"/>
    <s v="United States"/>
    <x v="104"/>
    <x v="31"/>
    <n v="1841"/>
    <x v="3"/>
    <s v="OFF-AR-10003338"/>
    <x v="1"/>
    <x v="6"/>
    <s v="Eberhard Faber 3 1/2&quot; Golf Pencils"/>
    <n v="14.88"/>
    <n v="2"/>
    <n v="0"/>
    <n v="3.7200000000000006"/>
    <n v="0.25000000000000006"/>
  </r>
  <r>
    <n v="4927"/>
    <s v="CA-2014-117653"/>
    <x v="3"/>
    <x v="15"/>
    <d v="2014-10-24T00:00:00"/>
    <s v="Standard Class"/>
    <s v="MO-17500"/>
    <s v="Mary O'Rourke"/>
    <x v="0"/>
    <s v="United States"/>
    <x v="22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n v="-0.73999999999999988"/>
  </r>
  <r>
    <n v="4928"/>
    <s v="CA-2014-143245"/>
    <x v="3"/>
    <x v="96"/>
    <d v="2014-12-07T00:00:00"/>
    <s v="Standard Class"/>
    <s v="AD-10180"/>
    <s v="Alan Dominguez"/>
    <x v="2"/>
    <s v="United States"/>
    <x v="54"/>
    <x v="29"/>
    <n v="6824"/>
    <x v="3"/>
    <s v="OFF-PA-10001972"/>
    <x v="1"/>
    <x v="10"/>
    <s v="Xerox 214"/>
    <n v="19.440000000000001"/>
    <n v="3"/>
    <n v="0"/>
    <n v="9.3312000000000008"/>
    <n v="0.48000000000000004"/>
  </r>
  <r>
    <n v="4929"/>
    <s v="CA-2014-143245"/>
    <x v="3"/>
    <x v="96"/>
    <d v="2014-12-07T00:00:00"/>
    <s v="Standard Class"/>
    <s v="AD-10180"/>
    <s v="Alan Dominguez"/>
    <x v="2"/>
    <s v="United States"/>
    <x v="54"/>
    <x v="29"/>
    <n v="6824"/>
    <x v="3"/>
    <s v="FUR-CH-10000155"/>
    <x v="0"/>
    <x v="1"/>
    <s v="Global Comet Stacking Armless Chair"/>
    <n v="897.15000000000009"/>
    <n v="3"/>
    <n v="0"/>
    <n v="251.20200000000003"/>
    <n v="0.28000000000000003"/>
  </r>
  <r>
    <n v="4930"/>
    <s v="US-2011-138828"/>
    <x v="2"/>
    <x v="814"/>
    <d v="2011-09-03T00:00:00"/>
    <s v="First Class"/>
    <s v="KD-16345"/>
    <s v="Katherine Ducich"/>
    <x v="0"/>
    <s v="United States"/>
    <x v="20"/>
    <x v="15"/>
    <n v="10009"/>
    <x v="3"/>
    <s v="OFF-AR-10000658"/>
    <x v="1"/>
    <x v="6"/>
    <s v="Newell 324"/>
    <n v="57.75"/>
    <n v="5"/>
    <n v="0"/>
    <n v="16.170000000000002"/>
    <n v="0.28000000000000003"/>
  </r>
  <r>
    <n v="4931"/>
    <s v="US-2011-138828"/>
    <x v="2"/>
    <x v="814"/>
    <d v="2011-09-03T00:00:00"/>
    <s v="First Class"/>
    <s v="KD-16345"/>
    <s v="Katherine Ducich"/>
    <x v="0"/>
    <s v="United States"/>
    <x v="20"/>
    <x v="15"/>
    <n v="10009"/>
    <x v="3"/>
    <s v="OFF-PA-10000349"/>
    <x v="1"/>
    <x v="10"/>
    <s v="Staples"/>
    <n v="14.940000000000001"/>
    <n v="3"/>
    <n v="0"/>
    <n v="7.0218000000000007"/>
    <n v="0.47000000000000003"/>
  </r>
  <r>
    <n v="4932"/>
    <s v="CA-2014-143651"/>
    <x v="3"/>
    <x v="613"/>
    <d v="2014-03-31T00:00:00"/>
    <s v="Standard Class"/>
    <s v="FM-14215"/>
    <s v="Filia McAdams"/>
    <x v="1"/>
    <s v="United States"/>
    <x v="4"/>
    <x v="4"/>
    <n v="98103"/>
    <x v="1"/>
    <s v="OFF-AR-10001446"/>
    <x v="1"/>
    <x v="6"/>
    <s v="Newell 309"/>
    <n v="23.1"/>
    <n v="2"/>
    <n v="0"/>
    <n v="6.93"/>
    <n v="0.3"/>
  </r>
  <r>
    <n v="4933"/>
    <s v="CA-2012-106978"/>
    <x v="1"/>
    <x v="694"/>
    <d v="2012-10-04T00:00:00"/>
    <s v="Standard Class"/>
    <s v="ZC-21910"/>
    <s v="Zuschuss Carroll"/>
    <x v="0"/>
    <s v="United States"/>
    <x v="34"/>
    <x v="22"/>
    <n v="80013"/>
    <x v="1"/>
    <s v="OFF-EN-10004483"/>
    <x v="1"/>
    <x v="12"/>
    <s v="#10 White Business Envelopes,4 1/8 x 9 1/2"/>
    <n v="12.536000000000001"/>
    <n v="1"/>
    <n v="0.2"/>
    <n v="4.2308999999999983"/>
    <n v="0.33749999999999986"/>
  </r>
  <r>
    <n v="4934"/>
    <s v="CA-2012-106978"/>
    <x v="1"/>
    <x v="694"/>
    <d v="2012-10-04T00:00:00"/>
    <s v="Standard Class"/>
    <s v="ZC-21910"/>
    <s v="Zuschuss Carroll"/>
    <x v="0"/>
    <s v="United States"/>
    <x v="34"/>
    <x v="22"/>
    <n v="80013"/>
    <x v="1"/>
    <s v="OFF-BI-10002012"/>
    <x v="1"/>
    <x v="8"/>
    <s v="Wilson Jones Easy Flow II Sheet Lifters"/>
    <n v="1.0800000000000003"/>
    <n v="2"/>
    <n v="0.7"/>
    <n v="-0.79200000000000004"/>
    <n v="-0.73333333333333317"/>
  </r>
  <r>
    <n v="4935"/>
    <s v="CA-2012-106978"/>
    <x v="1"/>
    <x v="694"/>
    <d v="2012-10-04T00:00:00"/>
    <s v="Standard Class"/>
    <s v="ZC-21910"/>
    <s v="Zuschuss Carroll"/>
    <x v="0"/>
    <s v="United States"/>
    <x v="34"/>
    <x v="22"/>
    <n v="80013"/>
    <x v="1"/>
    <s v="OFF-FA-10003021"/>
    <x v="1"/>
    <x v="13"/>
    <s v="Staples"/>
    <n v="4.5120000000000005"/>
    <n v="3"/>
    <n v="0.2"/>
    <n v="0.84599999999999964"/>
    <n v="0.18749999999999989"/>
  </r>
  <r>
    <n v="4936"/>
    <s v="CA-2012-155124"/>
    <x v="1"/>
    <x v="1007"/>
    <d v="2012-03-21T00:00:00"/>
    <s v="Standard Class"/>
    <s v="KS-16300"/>
    <s v="Karen Seio"/>
    <x v="1"/>
    <s v="United States"/>
    <x v="427"/>
    <x v="7"/>
    <n v="84043"/>
    <x v="1"/>
    <s v="TEC-PH-10003356"/>
    <x v="2"/>
    <x v="7"/>
    <s v="SmartStand Mobile Device Holder, Assorted Colors"/>
    <n v="16.776000000000003"/>
    <n v="3"/>
    <n v="0.2"/>
    <n v="1.6776"/>
    <n v="9.9999999999999978E-2"/>
  </r>
  <r>
    <n v="4937"/>
    <s v="CA-2014-150931"/>
    <x v="3"/>
    <x v="1008"/>
    <d v="2014-01-14T00:00:00"/>
    <s v="Standard Class"/>
    <s v="DP-13390"/>
    <s v="Dennis Pardue"/>
    <x v="2"/>
    <s v="United States"/>
    <x v="428"/>
    <x v="19"/>
    <n v="35401"/>
    <x v="0"/>
    <s v="OFF-BI-10004728"/>
    <x v="1"/>
    <x v="8"/>
    <s v="Wilson Jones Turn Tabs Binder Tool for Ring Binders"/>
    <n v="33.74"/>
    <n v="7"/>
    <n v="0"/>
    <n v="15.5204"/>
    <n v="0.45999999999999996"/>
  </r>
  <r>
    <n v="4938"/>
    <s v="CA-2011-157147"/>
    <x v="2"/>
    <x v="286"/>
    <d v="2011-01-19T00:00:00"/>
    <s v="Standard Class"/>
    <s v="BD-11605"/>
    <s v="Brian Dahlen"/>
    <x v="0"/>
    <s v="United States"/>
    <x v="8"/>
    <x v="1"/>
    <n v="94109"/>
    <x v="1"/>
    <s v="OFF-ST-10000078"/>
    <x v="1"/>
    <x v="4"/>
    <s v="Tennsco 6- and 18-Compartment Lockers"/>
    <n v="1325.8500000000001"/>
    <n v="5"/>
    <n v="0"/>
    <n v="238.65299999999991"/>
    <n v="0.17999999999999991"/>
  </r>
  <r>
    <n v="4939"/>
    <s v="CA-2011-157147"/>
    <x v="2"/>
    <x v="286"/>
    <d v="2011-01-19T00:00:00"/>
    <s v="Standard Class"/>
    <s v="BD-11605"/>
    <s v="Brian Dahlen"/>
    <x v="0"/>
    <s v="United States"/>
    <x v="8"/>
    <x v="1"/>
    <n v="94109"/>
    <x v="1"/>
    <s v="FUR-BO-10003034"/>
    <x v="0"/>
    <x v="0"/>
    <s v="O'Sullivan Elevations Bookcase, Cherry Finish"/>
    <n v="333.99899999999997"/>
    <n v="3"/>
    <n v="0.15"/>
    <n v="3.9294000000000082"/>
    <n v="1.1764705882352967E-2"/>
  </r>
  <r>
    <n v="4940"/>
    <s v="CA-2011-157147"/>
    <x v="2"/>
    <x v="286"/>
    <d v="2011-01-19T00:00:00"/>
    <s v="Standard Class"/>
    <s v="BD-11605"/>
    <s v="Brian Dahlen"/>
    <x v="0"/>
    <s v="United States"/>
    <x v="8"/>
    <x v="1"/>
    <n v="94109"/>
    <x v="1"/>
    <s v="OFF-AR-10003514"/>
    <x v="1"/>
    <x v="6"/>
    <s v="4009 Highlighters by Sanford"/>
    <n v="19.899999999999999"/>
    <n v="5"/>
    <n v="0"/>
    <n v="6.5669999999999984"/>
    <n v="0.32999999999999996"/>
  </r>
  <r>
    <n v="4941"/>
    <s v="CA-2012-156482"/>
    <x v="1"/>
    <x v="525"/>
    <d v="2012-02-13T00:00:00"/>
    <s v="Standard Class"/>
    <s v="IL-15100"/>
    <s v="Ivan Liston"/>
    <x v="0"/>
    <s v="United States"/>
    <x v="40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n v="0.20999999999999994"/>
  </r>
  <r>
    <n v="4942"/>
    <s v="CA-2012-156482"/>
    <x v="1"/>
    <x v="525"/>
    <d v="2012-02-13T00:00:00"/>
    <s v="Standard Class"/>
    <s v="IL-15100"/>
    <s v="Ivan Liston"/>
    <x v="0"/>
    <s v="United States"/>
    <x v="40"/>
    <x v="13"/>
    <n v="19805"/>
    <x v="3"/>
    <s v="FUR-BO-10002598"/>
    <x v="0"/>
    <x v="0"/>
    <s v="Hon Metal Bookcases, Putty"/>
    <n v="283.92"/>
    <n v="4"/>
    <n v="0"/>
    <n v="82.336799999999982"/>
    <n v="0.28999999999999992"/>
  </r>
  <r>
    <n v="4943"/>
    <s v="CA-2012-156482"/>
    <x v="1"/>
    <x v="525"/>
    <d v="2012-02-13T00:00:00"/>
    <s v="Standard Class"/>
    <s v="IL-15100"/>
    <s v="Ivan Liston"/>
    <x v="0"/>
    <s v="United States"/>
    <x v="40"/>
    <x v="13"/>
    <n v="19805"/>
    <x v="3"/>
    <s v="OFF-AR-10001022"/>
    <x v="1"/>
    <x v="6"/>
    <s v="SANFORD Liquid Accent Tank-Style Highlighters"/>
    <n v="5.68"/>
    <n v="2"/>
    <n v="0"/>
    <n v="1.7607999999999997"/>
    <n v="0.30999999999999994"/>
  </r>
  <r>
    <n v="4944"/>
    <s v="CA-2014-106782"/>
    <x v="3"/>
    <x v="202"/>
    <d v="2014-12-28T00:00:00"/>
    <s v="Standard Class"/>
    <s v="LP-17095"/>
    <s v="Liz Preis"/>
    <x v="0"/>
    <s v="United States"/>
    <x v="240"/>
    <x v="14"/>
    <n v="47905"/>
    <x v="2"/>
    <s v="OFF-ST-10004459"/>
    <x v="1"/>
    <x v="4"/>
    <s v="Tennsco Single-Tier Lockers"/>
    <n v="375.34"/>
    <n v="1"/>
    <n v="0"/>
    <n v="18.766999999999996"/>
    <n v="4.9999999999999996E-2"/>
  </r>
  <r>
    <n v="4945"/>
    <s v="CA-2013-151372"/>
    <x v="0"/>
    <x v="64"/>
    <d v="2013-09-07T00:00:00"/>
    <s v="First Class"/>
    <s v="JH-15985"/>
    <s v="Joseph Holt"/>
    <x v="0"/>
    <s v="United States"/>
    <x v="332"/>
    <x v="1"/>
    <n v="90278"/>
    <x v="1"/>
    <s v="OFF-PA-10004381"/>
    <x v="1"/>
    <x v="10"/>
    <s v="14-7/8 x 11 Blue Bar Computer Printout Paper"/>
    <n v="96.08"/>
    <n v="2"/>
    <n v="0"/>
    <n v="46.118399999999994"/>
    <n v="0.47999999999999993"/>
  </r>
  <r>
    <n v="4946"/>
    <s v="CA-2013-151372"/>
    <x v="0"/>
    <x v="64"/>
    <d v="2013-09-07T00:00:00"/>
    <s v="First Class"/>
    <s v="JH-15985"/>
    <s v="Joseph Holt"/>
    <x v="0"/>
    <s v="United States"/>
    <x v="332"/>
    <x v="1"/>
    <n v="90278"/>
    <x v="1"/>
    <s v="OFF-BI-10000050"/>
    <x v="1"/>
    <x v="8"/>
    <s v="Angle-D Binders with Locking Rings, Label Holders"/>
    <n v="11.68"/>
    <n v="2"/>
    <n v="0.2"/>
    <n v="3.9419999999999993"/>
    <n v="0.33749999999999997"/>
  </r>
  <r>
    <n v="4947"/>
    <s v="CA-2013-151372"/>
    <x v="0"/>
    <x v="64"/>
    <d v="2013-09-07T00:00:00"/>
    <s v="First Class"/>
    <s v="JH-15985"/>
    <s v="Joseph Holt"/>
    <x v="0"/>
    <s v="United States"/>
    <x v="332"/>
    <x v="1"/>
    <n v="90278"/>
    <x v="1"/>
    <s v="OFF-FA-10000304"/>
    <x v="1"/>
    <x v="13"/>
    <s v="Advantus Push Pins"/>
    <n v="4.3600000000000003"/>
    <n v="2"/>
    <n v="0"/>
    <n v="1.7876000000000003"/>
    <n v="0.41000000000000003"/>
  </r>
  <r>
    <n v="4948"/>
    <s v="CA-2011-102085"/>
    <x v="2"/>
    <x v="777"/>
    <d v="2011-10-09T00:00:00"/>
    <s v="Standard Class"/>
    <s v="JD-16015"/>
    <s v="Joy Daniels"/>
    <x v="0"/>
    <s v="United States"/>
    <x v="4"/>
    <x v="4"/>
    <n v="98115"/>
    <x v="1"/>
    <s v="OFF-LA-10002475"/>
    <x v="1"/>
    <x v="2"/>
    <s v="Avery 519"/>
    <n v="29.24"/>
    <n v="4"/>
    <n v="0"/>
    <n v="13.742799999999999"/>
    <n v="0.47"/>
  </r>
  <r>
    <n v="4949"/>
    <s v="CA-2014-107125"/>
    <x v="3"/>
    <x v="344"/>
    <d v="2014-12-03T00:00:00"/>
    <s v="Standard Class"/>
    <s v="BD-11320"/>
    <s v="Bill Donatelli"/>
    <x v="0"/>
    <s v="United States"/>
    <x v="1"/>
    <x v="1"/>
    <n v="90045"/>
    <x v="1"/>
    <s v="OFF-BI-10001989"/>
    <x v="1"/>
    <x v="8"/>
    <s v="Premium Transparent Presentation Covers by GBC"/>
    <n v="117.48800000000001"/>
    <n v="7"/>
    <n v="0.2"/>
    <n v="41.120799999999988"/>
    <n v="0.34999999999999987"/>
  </r>
  <r>
    <n v="4950"/>
    <s v="CA-2014-107125"/>
    <x v="3"/>
    <x v="344"/>
    <d v="2014-12-03T00:00:00"/>
    <s v="Standard Class"/>
    <s v="BD-11320"/>
    <s v="Bill Donatelli"/>
    <x v="0"/>
    <s v="United States"/>
    <x v="1"/>
    <x v="1"/>
    <n v="90045"/>
    <x v="1"/>
    <s v="FUR-FU-10000732"/>
    <x v="0"/>
    <x v="5"/>
    <s v="Eldon 200 Class Desk Accessories"/>
    <n v="18.84"/>
    <n v="3"/>
    <n v="0"/>
    <n v="6.0287999999999995"/>
    <n v="0.31999999999999995"/>
  </r>
  <r>
    <n v="4951"/>
    <s v="CA-2013-125815"/>
    <x v="0"/>
    <x v="99"/>
    <d v="2013-11-02T00:00:00"/>
    <s v="Second Class"/>
    <s v="DL-13330"/>
    <s v="Denise Leinenbach"/>
    <x v="0"/>
    <s v="United States"/>
    <x v="20"/>
    <x v="15"/>
    <n v="10009"/>
    <x v="3"/>
    <s v="OFF-AR-10004441"/>
    <x v="1"/>
    <x v="6"/>
    <s v="BIC Brite Liner Highlighters"/>
    <n v="12.419999999999998"/>
    <n v="3"/>
    <n v="0"/>
    <n v="5.2164000000000001"/>
    <n v="0.4200000000000001"/>
  </r>
  <r>
    <n v="4952"/>
    <s v="CA-2012-144190"/>
    <x v="1"/>
    <x v="988"/>
    <d v="2012-06-13T00:00:00"/>
    <s v="Standard Class"/>
    <s v="NC-18415"/>
    <s v="Nathan Cano"/>
    <x v="0"/>
    <s v="United States"/>
    <x v="195"/>
    <x v="12"/>
    <n v="48073"/>
    <x v="2"/>
    <s v="OFF-PA-10000304"/>
    <x v="1"/>
    <x v="10"/>
    <s v="Xerox 1995"/>
    <n v="12.96"/>
    <n v="2"/>
    <n v="0"/>
    <n v="6.2208000000000006"/>
    <n v="0.48000000000000004"/>
  </r>
  <r>
    <n v="4953"/>
    <s v="CA-2014-117926"/>
    <x v="3"/>
    <x v="166"/>
    <d v="2014-12-13T00:00:00"/>
    <s v="Second Class"/>
    <s v="AS-10225"/>
    <s v="Alan Schoenberger"/>
    <x v="1"/>
    <s v="United States"/>
    <x v="8"/>
    <x v="1"/>
    <n v="94109"/>
    <x v="1"/>
    <s v="OFF-AP-10002670"/>
    <x v="1"/>
    <x v="9"/>
    <s v="Belkin 8-Outlet Premiere SurgeMaster II Surge Protectors"/>
    <n v="69.48"/>
    <n v="1"/>
    <n v="0"/>
    <n v="20.843999999999994"/>
    <n v="0.29999999999999988"/>
  </r>
  <r>
    <n v="4954"/>
    <s v="CA-2012-153906"/>
    <x v="1"/>
    <x v="199"/>
    <d v="2012-03-20T00:00:00"/>
    <s v="Standard Class"/>
    <s v="MS-17980"/>
    <s v="Michael Stewart"/>
    <x v="1"/>
    <s v="United States"/>
    <x v="20"/>
    <x v="15"/>
    <n v="10009"/>
    <x v="3"/>
    <s v="TEC-PH-10001527"/>
    <x v="2"/>
    <x v="7"/>
    <s v="Plantronics MX500i Earset"/>
    <n v="85.9"/>
    <n v="2"/>
    <n v="0"/>
    <n v="2.5769999999999982"/>
    <n v="2.9999999999999978E-2"/>
  </r>
  <r>
    <n v="4955"/>
    <s v="CA-2011-160262"/>
    <x v="2"/>
    <x v="3"/>
    <d v="2011-06-13T00:00:00"/>
    <s v="Second Class"/>
    <s v="TS-21205"/>
    <s v="Thomas Seio"/>
    <x v="1"/>
    <s v="United States"/>
    <x v="226"/>
    <x v="33"/>
    <n v="89031"/>
    <x v="1"/>
    <s v="OFF-AR-10002335"/>
    <x v="1"/>
    <x v="6"/>
    <s v="DIXON Oriole Pencils"/>
    <n v="18.060000000000002"/>
    <n v="7"/>
    <n v="0"/>
    <n v="4.6956000000000007"/>
    <n v="0.26"/>
  </r>
  <r>
    <n v="4956"/>
    <s v="CA-2011-160262"/>
    <x v="2"/>
    <x v="3"/>
    <d v="2011-06-13T00:00:00"/>
    <s v="Second Class"/>
    <s v="TS-21205"/>
    <s v="Thomas Seio"/>
    <x v="1"/>
    <s v="United States"/>
    <x v="226"/>
    <x v="33"/>
    <n v="89031"/>
    <x v="1"/>
    <s v="OFF-PA-10003641"/>
    <x v="1"/>
    <x v="10"/>
    <s v="Xerox 1909"/>
    <n v="79.14"/>
    <n v="3"/>
    <n v="0"/>
    <n v="36.404399999999995"/>
    <n v="0.45999999999999996"/>
  </r>
  <r>
    <n v="4957"/>
    <s v="CA-2011-160262"/>
    <x v="2"/>
    <x v="3"/>
    <d v="2011-06-13T00:00:00"/>
    <s v="Second Class"/>
    <s v="TS-21205"/>
    <s v="Thomas Seio"/>
    <x v="1"/>
    <s v="United States"/>
    <x v="226"/>
    <x v="33"/>
    <n v="89031"/>
    <x v="1"/>
    <s v="FUR-FU-10002685"/>
    <x v="0"/>
    <x v="5"/>
    <s v="Executive Impressions 13-1/2&quot; Indoor/Outdoor Wall Clock"/>
    <n v="37.4"/>
    <n v="2"/>
    <n v="0"/>
    <n v="14.212"/>
    <n v="0.38"/>
  </r>
  <r>
    <n v="4958"/>
    <s v="CA-2012-127607"/>
    <x v="1"/>
    <x v="305"/>
    <d v="2012-03-26T00:00:00"/>
    <s v="Standard Class"/>
    <s v="JK-15730"/>
    <s v="Joe Kamberova"/>
    <x v="0"/>
    <s v="United States"/>
    <x v="238"/>
    <x v="5"/>
    <n v="75007"/>
    <x v="2"/>
    <s v="OFF-BI-10001308"/>
    <x v="1"/>
    <x v="8"/>
    <s v="GBC Standard Plastic Binding Systems' Combs"/>
    <n v="2.5119999999999996"/>
    <n v="2"/>
    <n v="0.8"/>
    <n v="-4.3960000000000026"/>
    <n v="-1.7500000000000013"/>
  </r>
  <r>
    <n v="4959"/>
    <s v="CA-2012-127607"/>
    <x v="1"/>
    <x v="305"/>
    <d v="2012-03-26T00:00:00"/>
    <s v="Standard Class"/>
    <s v="JK-15730"/>
    <s v="Joe Kamberova"/>
    <x v="0"/>
    <s v="United States"/>
    <x v="238"/>
    <x v="5"/>
    <n v="75007"/>
    <x v="2"/>
    <s v="OFF-FA-10003485"/>
    <x v="1"/>
    <x v="13"/>
    <s v="Staples"/>
    <n v="18.864000000000001"/>
    <n v="9"/>
    <n v="0.2"/>
    <n v="6.1307999999999998"/>
    <n v="0.32499999999999996"/>
  </r>
  <r>
    <n v="4960"/>
    <s v="CA-2013-166226"/>
    <x v="0"/>
    <x v="741"/>
    <d v="2013-11-23T00:00:00"/>
    <s v="Standard Class"/>
    <s v="TC-21535"/>
    <s v="Tracy Collins"/>
    <x v="2"/>
    <s v="United States"/>
    <x v="1"/>
    <x v="1"/>
    <n v="90008"/>
    <x v="1"/>
    <s v="TEC-PH-10003357"/>
    <x v="2"/>
    <x v="7"/>
    <s v="Grandstream GXP2100 Mainstream Business Phone"/>
    <n v="61.192"/>
    <n v="1"/>
    <n v="0.2"/>
    <n v="6.1192000000000011"/>
    <n v="0.10000000000000002"/>
  </r>
  <r>
    <n v="4961"/>
    <s v="CA-2013-166226"/>
    <x v="0"/>
    <x v="741"/>
    <d v="2013-11-23T00:00:00"/>
    <s v="Standard Class"/>
    <s v="TC-21535"/>
    <s v="Tracy Collins"/>
    <x v="2"/>
    <s v="United States"/>
    <x v="1"/>
    <x v="1"/>
    <n v="90008"/>
    <x v="1"/>
    <s v="OFF-AP-10002867"/>
    <x v="1"/>
    <x v="9"/>
    <s v="Fellowes Command Center 5-outlet power strip"/>
    <n v="67.84"/>
    <n v="1"/>
    <n v="0"/>
    <n v="18.316800000000001"/>
    <n v="0.27"/>
  </r>
  <r>
    <n v="4962"/>
    <s v="CA-2011-156587"/>
    <x v="2"/>
    <x v="1009"/>
    <d v="2011-03-08T00:00:00"/>
    <s v="First Class"/>
    <s v="AB-10015"/>
    <s v="Aaron Bergman"/>
    <x v="0"/>
    <s v="United States"/>
    <x v="4"/>
    <x v="4"/>
    <n v="98103"/>
    <x v="1"/>
    <s v="FUR-CH-10004477"/>
    <x v="0"/>
    <x v="1"/>
    <s v="Global Push Button Manager's Chair, Indigo"/>
    <n v="48.712000000000003"/>
    <n v="1"/>
    <n v="0.2"/>
    <n v="5.4800999999999966"/>
    <n v="0.11249999999999992"/>
  </r>
  <r>
    <n v="4963"/>
    <s v="CA-2011-156587"/>
    <x v="2"/>
    <x v="1009"/>
    <d v="2011-03-08T00:00:00"/>
    <s v="First Class"/>
    <s v="AB-10015"/>
    <s v="Aaron Bergman"/>
    <x v="0"/>
    <s v="United States"/>
    <x v="4"/>
    <x v="4"/>
    <n v="98103"/>
    <x v="1"/>
    <s v="OFF-AR-10001427"/>
    <x v="1"/>
    <x v="6"/>
    <s v="Newell 330"/>
    <n v="17.940000000000001"/>
    <n v="3"/>
    <n v="0"/>
    <n v="4.6644000000000005"/>
    <n v="0.26"/>
  </r>
  <r>
    <n v="4964"/>
    <s v="CA-2011-156587"/>
    <x v="2"/>
    <x v="1009"/>
    <d v="2011-03-08T00:00:00"/>
    <s v="First Class"/>
    <s v="AB-10015"/>
    <s v="Aaron Bergman"/>
    <x v="0"/>
    <s v="United States"/>
    <x v="4"/>
    <x v="4"/>
    <n v="98103"/>
    <x v="1"/>
    <s v="OFF-ST-10002344"/>
    <x v="1"/>
    <x v="4"/>
    <s v="Carina 42&quot;Hx23 3/4&quot;W Media Storage Unit"/>
    <n v="242.94"/>
    <n v="3"/>
    <n v="0"/>
    <n v="4.8588000000000164"/>
    <n v="2.0000000000000066E-2"/>
  </r>
  <r>
    <n v="4965"/>
    <s v="CA-2013-141180"/>
    <x v="0"/>
    <x v="666"/>
    <d v="2013-05-20T00:00:00"/>
    <s v="Second Class"/>
    <s v="DP-13000"/>
    <s v="Darren Powers"/>
    <x v="0"/>
    <s v="United States"/>
    <x v="2"/>
    <x v="2"/>
    <n v="33311"/>
    <x v="0"/>
    <s v="OFF-BI-10000301"/>
    <x v="1"/>
    <x v="8"/>
    <s v="GBC Instant Report Kit"/>
    <n v="7.7640000000000011"/>
    <n v="4"/>
    <n v="0.7"/>
    <n v="-5.1760000000000002"/>
    <n v="-0.66666666666666663"/>
  </r>
  <r>
    <n v="4966"/>
    <s v="CA-2012-109708"/>
    <x v="1"/>
    <x v="442"/>
    <d v="2012-05-28T00:00:00"/>
    <s v="Second Class"/>
    <s v="CY-12745"/>
    <s v="Craig Yedwab"/>
    <x v="1"/>
    <s v="United States"/>
    <x v="29"/>
    <x v="18"/>
    <n v="38401"/>
    <x v="0"/>
    <s v="TEC-PH-10001944"/>
    <x v="2"/>
    <x v="7"/>
    <s v="Wi-Ex zBoost YX540 Cellular Phone Signal Booster"/>
    <n v="467.03999999999996"/>
    <n v="4"/>
    <n v="0.2"/>
    <n v="58.379999999999939"/>
    <n v="0.12499999999999988"/>
  </r>
  <r>
    <n v="4967"/>
    <s v="CA-2012-122406"/>
    <x v="1"/>
    <x v="991"/>
    <d v="2012-08-05T00:00:00"/>
    <s v="Second Class"/>
    <s v="BE-11455"/>
    <s v="Brad Eason"/>
    <x v="2"/>
    <s v="United States"/>
    <x v="205"/>
    <x v="34"/>
    <n v="2908"/>
    <x v="3"/>
    <s v="TEC-PH-10001527"/>
    <x v="2"/>
    <x v="7"/>
    <s v="Plantronics MX500i Earset"/>
    <n v="128.85000000000002"/>
    <n v="3"/>
    <n v="0"/>
    <n v="3.8654999999999973"/>
    <n v="2.9999999999999975E-2"/>
  </r>
  <r>
    <n v="4968"/>
    <s v="CA-2012-122406"/>
    <x v="1"/>
    <x v="991"/>
    <d v="2012-08-05T00:00:00"/>
    <s v="Second Class"/>
    <s v="BE-11455"/>
    <s v="Brad Eason"/>
    <x v="2"/>
    <s v="United States"/>
    <x v="205"/>
    <x v="34"/>
    <n v="2908"/>
    <x v="3"/>
    <s v="OFF-PA-10001307"/>
    <x v="1"/>
    <x v="10"/>
    <s v="Important Message Pads, 50 4-1/4 x 5-1/2 Forms per Pad"/>
    <n v="8.4"/>
    <n v="2"/>
    <n v="0"/>
    <n v="4.1159999999999997"/>
    <n v="0.48999999999999994"/>
  </r>
  <r>
    <n v="4969"/>
    <s v="CA-2012-122406"/>
    <x v="1"/>
    <x v="991"/>
    <d v="2012-08-05T00:00:00"/>
    <s v="Second Class"/>
    <s v="BE-11455"/>
    <s v="Brad Eason"/>
    <x v="2"/>
    <s v="United States"/>
    <x v="205"/>
    <x v="34"/>
    <n v="2908"/>
    <x v="3"/>
    <s v="TEC-AC-10004571"/>
    <x v="2"/>
    <x v="11"/>
    <s v="Logitech G700s Rechargeable Gaming Mouse"/>
    <n v="199.98"/>
    <n v="2"/>
    <n v="0"/>
    <n v="83.991600000000005"/>
    <n v="0.42000000000000004"/>
  </r>
  <r>
    <n v="4970"/>
    <s v="CA-2012-122406"/>
    <x v="1"/>
    <x v="991"/>
    <d v="2012-08-05T00:00:00"/>
    <s v="Second Class"/>
    <s v="BE-11455"/>
    <s v="Brad Eason"/>
    <x v="2"/>
    <s v="United States"/>
    <x v="205"/>
    <x v="34"/>
    <n v="2908"/>
    <x v="3"/>
    <s v="FUR-CH-10001973"/>
    <x v="0"/>
    <x v="1"/>
    <s v="Office Star Flex Back Scooter Chair with White Frame"/>
    <n v="110.98"/>
    <n v="1"/>
    <n v="0"/>
    <n v="15.537199999999999"/>
    <n v="0.13999999999999999"/>
  </r>
  <r>
    <n v="4971"/>
    <s v="US-2013-153815"/>
    <x v="0"/>
    <x v="61"/>
    <d v="2013-11-10T00:00:00"/>
    <s v="First Class"/>
    <s v="KL-16555"/>
    <s v="Kelly Lampkin"/>
    <x v="1"/>
    <s v="United States"/>
    <x v="108"/>
    <x v="2"/>
    <n v="32216"/>
    <x v="0"/>
    <s v="FUR-CH-10000513"/>
    <x v="0"/>
    <x v="1"/>
    <s v="High-Back Leather Manager's Chair"/>
    <n v="207.98400000000004"/>
    <n v="2"/>
    <n v="0.2"/>
    <n v="-28.597800000000007"/>
    <n v="-0.13750000000000001"/>
  </r>
  <r>
    <n v="4972"/>
    <s v="US-2013-153815"/>
    <x v="0"/>
    <x v="61"/>
    <d v="2013-11-10T00:00:00"/>
    <s v="First Class"/>
    <s v="KL-16555"/>
    <s v="Kelly Lampkin"/>
    <x v="1"/>
    <s v="United States"/>
    <x v="108"/>
    <x v="2"/>
    <n v="32216"/>
    <x v="0"/>
    <s v="OFF-PA-10002421"/>
    <x v="1"/>
    <x v="10"/>
    <s v="Embossed Ink Jet Note Cards"/>
    <n v="36.112000000000002"/>
    <n v="2"/>
    <n v="0.2"/>
    <n v="12.639200000000001"/>
    <n v="0.35"/>
  </r>
  <r>
    <n v="4973"/>
    <s v="US-2013-153815"/>
    <x v="0"/>
    <x v="61"/>
    <d v="2013-11-10T00:00:00"/>
    <s v="First Class"/>
    <s v="KL-16555"/>
    <s v="Kelly Lampkin"/>
    <x v="1"/>
    <s v="United States"/>
    <x v="108"/>
    <x v="2"/>
    <n v="32216"/>
    <x v="0"/>
    <s v="FUR-FU-10004090"/>
    <x v="0"/>
    <x v="5"/>
    <s v="Executive Impressions 14&quot; Contract Wall Clock"/>
    <n v="35.568000000000005"/>
    <n v="2"/>
    <n v="0.2"/>
    <n v="5.7797999999999963"/>
    <n v="0.16249999999999987"/>
  </r>
  <r>
    <n v="4974"/>
    <s v="US-2013-153815"/>
    <x v="0"/>
    <x v="61"/>
    <d v="2013-11-10T00:00:00"/>
    <s v="First Class"/>
    <s v="KL-16555"/>
    <s v="Kelly Lampkin"/>
    <x v="1"/>
    <s v="United States"/>
    <x v="108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n v="0.35"/>
  </r>
  <r>
    <n v="4975"/>
    <s v="CA-2013-164896"/>
    <x v="0"/>
    <x v="77"/>
    <d v="2013-11-13T00:00:00"/>
    <s v="Standard Class"/>
    <s v="PS-19045"/>
    <s v="Penelope Sewall"/>
    <x v="2"/>
    <s v="United States"/>
    <x v="147"/>
    <x v="1"/>
    <n v="92054"/>
    <x v="1"/>
    <s v="OFF-PA-10002246"/>
    <x v="1"/>
    <x v="10"/>
    <s v="Wirebound Four 2-3/4 x 5 Forms per Page, 400 Sets per Book"/>
    <n v="12.9"/>
    <n v="2"/>
    <n v="0"/>
    <n v="6.3209999999999997"/>
    <n v="0.49"/>
  </r>
  <r>
    <n v="4976"/>
    <s v="CA-2012-142202"/>
    <x v="1"/>
    <x v="227"/>
    <d v="2012-09-23T00:00:00"/>
    <s v="Second Class"/>
    <s v="JR-16210"/>
    <s v="Justin Ritter"/>
    <x v="1"/>
    <s v="United States"/>
    <x v="108"/>
    <x v="2"/>
    <n v="32216"/>
    <x v="0"/>
    <s v="TEC-AC-10003198"/>
    <x v="2"/>
    <x v="11"/>
    <s v="Enermax Acrylux Wireless Keyboard"/>
    <n v="717.12000000000012"/>
    <n v="9"/>
    <n v="0.2"/>
    <n v="152.38799999999992"/>
    <n v="0.21249999999999986"/>
  </r>
  <r>
    <n v="4977"/>
    <s v="CA-2012-165050"/>
    <x v="1"/>
    <x v="214"/>
    <d v="2012-12-09T00:00:00"/>
    <s v="First Class"/>
    <s v="AH-10210"/>
    <s v="Alan Hwang"/>
    <x v="0"/>
    <s v="United States"/>
    <x v="20"/>
    <x v="15"/>
    <n v="10024"/>
    <x v="3"/>
    <s v="OFF-BI-10001031"/>
    <x v="1"/>
    <x v="8"/>
    <s v="Pressboard Data Binders by Wilson Jones"/>
    <n v="21.36"/>
    <n v="5"/>
    <n v="0.2"/>
    <n v="7.2089999999999996"/>
    <n v="0.33749999999999997"/>
  </r>
  <r>
    <n v="4978"/>
    <s v="CA-2012-165050"/>
    <x v="1"/>
    <x v="214"/>
    <d v="2012-12-09T00:00:00"/>
    <s v="First Class"/>
    <s v="AH-10210"/>
    <s v="Alan Hwang"/>
    <x v="0"/>
    <s v="United States"/>
    <x v="20"/>
    <x v="15"/>
    <n v="10024"/>
    <x v="3"/>
    <s v="OFF-BI-10003727"/>
    <x v="1"/>
    <x v="8"/>
    <s v="Avery Durable Slant Ring Binders With Label Holder"/>
    <n v="6.6879999999999997"/>
    <n v="2"/>
    <n v="0.2"/>
    <n v="2.3407999999999998"/>
    <n v="0.35"/>
  </r>
  <r>
    <n v="4979"/>
    <s v="CA-2012-165050"/>
    <x v="1"/>
    <x v="214"/>
    <d v="2012-12-09T00:00:00"/>
    <s v="First Class"/>
    <s v="AH-10210"/>
    <s v="Alan Hwang"/>
    <x v="0"/>
    <s v="United States"/>
    <x v="20"/>
    <x v="15"/>
    <n v="10024"/>
    <x v="3"/>
    <s v="TEC-PH-10001336"/>
    <x v="2"/>
    <x v="7"/>
    <s v="Digium D40 VoIP phone"/>
    <n v="773.94"/>
    <n v="6"/>
    <n v="0"/>
    <n v="224.4426"/>
    <n v="0.28999999999999998"/>
  </r>
  <r>
    <n v="4980"/>
    <s v="US-2013-131114"/>
    <x v="0"/>
    <x v="10"/>
    <d v="2013-12-14T00:00:00"/>
    <s v="Second Class"/>
    <s v="RW-19630"/>
    <s v="Rob Williams"/>
    <x v="1"/>
    <s v="United States"/>
    <x v="22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n v="7.5000000000000011E-2"/>
  </r>
  <r>
    <n v="4981"/>
    <s v="US-2013-131114"/>
    <x v="0"/>
    <x v="10"/>
    <d v="2013-12-14T00:00:00"/>
    <s v="Second Class"/>
    <s v="RW-19630"/>
    <s v="Rob Williams"/>
    <x v="1"/>
    <s v="United States"/>
    <x v="22"/>
    <x v="10"/>
    <n v="60610"/>
    <x v="2"/>
    <s v="OFF-AP-10003971"/>
    <x v="1"/>
    <x v="9"/>
    <s v="Belkin 6 Outlet Metallic Surge Strip"/>
    <n v="4.355999999999999"/>
    <n v="2"/>
    <n v="0.8"/>
    <n v="-11.761200000000002"/>
    <n v="-2.7000000000000011"/>
  </r>
  <r>
    <n v="4982"/>
    <s v="US-2013-131114"/>
    <x v="0"/>
    <x v="10"/>
    <d v="2013-12-14T00:00:00"/>
    <s v="Second Class"/>
    <s v="RW-19630"/>
    <s v="Rob Williams"/>
    <x v="1"/>
    <s v="United States"/>
    <x v="22"/>
    <x v="10"/>
    <n v="60610"/>
    <x v="2"/>
    <s v="TEC-AC-10000199"/>
    <x v="2"/>
    <x v="11"/>
    <s v="Kingston Digital DataTraveler 8GB USB 2.0"/>
    <n v="19.040000000000003"/>
    <n v="4"/>
    <n v="0.2"/>
    <n v="-1.4279999999999999"/>
    <n v="-7.4999999999999983E-2"/>
  </r>
  <r>
    <n v="4983"/>
    <s v="CA-2011-160066"/>
    <x v="2"/>
    <x v="912"/>
    <d v="2011-11-22T00:00:00"/>
    <s v="Standard Class"/>
    <s v="AH-10075"/>
    <s v="Adam Hart"/>
    <x v="1"/>
    <s v="United States"/>
    <x v="101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n v="0.45999999999999996"/>
  </r>
  <r>
    <n v="4984"/>
    <s v="CA-2013-109925"/>
    <x v="0"/>
    <x v="61"/>
    <d v="2013-11-11T00:00:00"/>
    <s v="Second Class"/>
    <s v="IM-15070"/>
    <s v="Irene Maddox"/>
    <x v="0"/>
    <s v="United States"/>
    <x v="70"/>
    <x v="1"/>
    <n v="92105"/>
    <x v="1"/>
    <s v="OFF-ST-10003442"/>
    <x v="1"/>
    <x v="4"/>
    <s v="Eldon Portable Mobile Manager"/>
    <n v="84.84"/>
    <n v="3"/>
    <n v="0"/>
    <n v="22.9068"/>
    <n v="0.27"/>
  </r>
  <r>
    <n v="4985"/>
    <s v="CA-2012-160696"/>
    <x v="1"/>
    <x v="684"/>
    <d v="2012-09-10T00:00:00"/>
    <s v="Standard Class"/>
    <s v="CK-12760"/>
    <s v="Cyma Kinney"/>
    <x v="1"/>
    <s v="United States"/>
    <x v="316"/>
    <x v="18"/>
    <n v="37211"/>
    <x v="0"/>
    <s v="OFF-FA-10003059"/>
    <x v="1"/>
    <x v="13"/>
    <s v="Assorted Color Push Pins"/>
    <n v="7.2400000000000011"/>
    <n v="5"/>
    <n v="0.2"/>
    <n v="1.1764999999999992"/>
    <n v="0.16249999999999987"/>
  </r>
  <r>
    <n v="4986"/>
    <s v="CA-2011-125171"/>
    <x v="2"/>
    <x v="1010"/>
    <d v="2011-09-03T00:00:00"/>
    <s v="Same Day"/>
    <s v="AG-10390"/>
    <s v="Allen Goldenen"/>
    <x v="0"/>
    <s v="United States"/>
    <x v="20"/>
    <x v="15"/>
    <n v="10009"/>
    <x v="3"/>
    <s v="OFF-LA-10001175"/>
    <x v="1"/>
    <x v="2"/>
    <s v="Avery 514"/>
    <n v="14.399999999999999"/>
    <n v="5"/>
    <n v="0"/>
    <n v="7.056"/>
    <n v="0.49000000000000005"/>
  </r>
  <r>
    <n v="4987"/>
    <s v="CA-2013-149279"/>
    <x v="0"/>
    <x v="423"/>
    <d v="2013-04-29T00:00:00"/>
    <s v="Standard Class"/>
    <s v="CL-12700"/>
    <s v="Craig Leslie"/>
    <x v="2"/>
    <s v="United States"/>
    <x v="77"/>
    <x v="22"/>
    <n v="80906"/>
    <x v="1"/>
    <s v="OFF-PA-10003441"/>
    <x v="1"/>
    <x v="10"/>
    <s v="Xerox 226"/>
    <n v="15.552000000000003"/>
    <n v="3"/>
    <n v="0.2"/>
    <n v="5.4432"/>
    <n v="0.34999999999999992"/>
  </r>
  <r>
    <n v="4988"/>
    <s v="CA-2013-149279"/>
    <x v="0"/>
    <x v="423"/>
    <d v="2013-04-29T00:00:00"/>
    <s v="Standard Class"/>
    <s v="CL-12700"/>
    <s v="Craig Leslie"/>
    <x v="2"/>
    <s v="United States"/>
    <x v="77"/>
    <x v="22"/>
    <n v="80906"/>
    <x v="1"/>
    <s v="FUR-CH-10004287"/>
    <x v="0"/>
    <x v="1"/>
    <s v="SAFCO Arco Folding Chair"/>
    <n v="1325.76"/>
    <n v="6"/>
    <n v="0.2"/>
    <n v="149.14799999999991"/>
    <n v="0.11249999999999993"/>
  </r>
  <r>
    <n v="4989"/>
    <s v="CA-2013-149279"/>
    <x v="0"/>
    <x v="423"/>
    <d v="2013-04-29T00:00:00"/>
    <s v="Standard Class"/>
    <s v="CL-12700"/>
    <s v="Craig Leslie"/>
    <x v="2"/>
    <s v="United States"/>
    <x v="77"/>
    <x v="22"/>
    <n v="80906"/>
    <x v="1"/>
    <s v="OFF-BI-10004040"/>
    <x v="1"/>
    <x v="8"/>
    <s v="Wilson Jones Impact Binders"/>
    <n v="3.1080000000000001"/>
    <n v="2"/>
    <n v="0.7"/>
    <n v="-2.1755999999999993"/>
    <n v="-0.69999999999999973"/>
  </r>
  <r>
    <n v="4990"/>
    <s v="CA-2014-107321"/>
    <x v="3"/>
    <x v="515"/>
    <d v="2014-09-05T00:00:00"/>
    <s v="Standard Class"/>
    <s v="AW-10930"/>
    <s v="Arthur Wiediger"/>
    <x v="2"/>
    <s v="United States"/>
    <x v="8"/>
    <x v="1"/>
    <n v="94110"/>
    <x v="1"/>
    <s v="OFF-BI-10004022"/>
    <x v="1"/>
    <x v="8"/>
    <s v="Acco Suede Grain Vinyl Round Ring Binder"/>
    <n v="6.6719999999999988"/>
    <n v="3"/>
    <n v="0.2"/>
    <n v="2.1683999999999997"/>
    <n v="0.32500000000000001"/>
  </r>
  <r>
    <n v="4991"/>
    <s v="CA-2014-107321"/>
    <x v="3"/>
    <x v="515"/>
    <d v="2014-09-05T00:00:00"/>
    <s v="Standard Class"/>
    <s v="AW-10930"/>
    <s v="Arthur Wiediger"/>
    <x v="2"/>
    <s v="United States"/>
    <x v="8"/>
    <x v="1"/>
    <n v="94110"/>
    <x v="1"/>
    <s v="TEC-PH-10002200"/>
    <x v="2"/>
    <x v="7"/>
    <s v="Aastra 6757i CT Wireless VoIP phone"/>
    <n v="689.40800000000002"/>
    <n v="4"/>
    <n v="0.2"/>
    <n v="77.558399999999978"/>
    <n v="0.11249999999999996"/>
  </r>
  <r>
    <n v="4992"/>
    <s v="US-2014-122714"/>
    <x v="3"/>
    <x v="226"/>
    <d v="2014-12-14T00:00:00"/>
    <s v="Standard Class"/>
    <s v="HG-14965"/>
    <s v="Henry Goldwyn"/>
    <x v="1"/>
    <s v="United States"/>
    <x v="22"/>
    <x v="10"/>
    <n v="60653"/>
    <x v="2"/>
    <s v="OFF-BI-10001120"/>
    <x v="1"/>
    <x v="8"/>
    <s v="Ibico EPK-21 Electric Binding System"/>
    <n v="1889.9899999999998"/>
    <n v="5"/>
    <n v="0.8"/>
    <n v="-2929.4845000000005"/>
    <n v="-1.5500000000000005"/>
  </r>
  <r>
    <n v="4993"/>
    <s v="CA-2012-153038"/>
    <x v="1"/>
    <x v="217"/>
    <d v="2012-12-25T00:00:00"/>
    <s v="Standard Class"/>
    <s v="RB-19645"/>
    <s v="Robert Barroso"/>
    <x v="1"/>
    <s v="United States"/>
    <x v="26"/>
    <x v="18"/>
    <n v="38109"/>
    <x v="0"/>
    <s v="OFF-EN-10000461"/>
    <x v="1"/>
    <x v="12"/>
    <s v="#10- 4 1/8&quot; x 9 1/2&quot; Recycled Envelopes"/>
    <n v="55.936000000000007"/>
    <n v="8"/>
    <n v="0.2"/>
    <n v="18.878399999999999"/>
    <n v="0.33749999999999997"/>
  </r>
  <r>
    <n v="4994"/>
    <s v="CA-2012-153038"/>
    <x v="1"/>
    <x v="217"/>
    <d v="2012-12-25T00:00:00"/>
    <s v="Standard Class"/>
    <s v="RB-19645"/>
    <s v="Robert Barroso"/>
    <x v="1"/>
    <s v="United States"/>
    <x v="26"/>
    <x v="18"/>
    <n v="38109"/>
    <x v="0"/>
    <s v="OFF-LA-10004008"/>
    <x v="1"/>
    <x v="2"/>
    <s v="Avery 507"/>
    <n v="18.431999999999999"/>
    <n v="8"/>
    <n v="0.2"/>
    <n v="5.9903999999999984"/>
    <n v="0.32499999999999996"/>
  </r>
  <r>
    <n v="4995"/>
    <s v="CA-2012-153038"/>
    <x v="1"/>
    <x v="217"/>
    <d v="2012-12-25T00:00:00"/>
    <s v="Standard Class"/>
    <s v="RB-19645"/>
    <s v="Robert Barroso"/>
    <x v="1"/>
    <s v="United States"/>
    <x v="26"/>
    <x v="18"/>
    <n v="38109"/>
    <x v="0"/>
    <s v="FUR-FU-10000221"/>
    <x v="0"/>
    <x v="5"/>
    <s v="Master Caster Door Stop, Brown"/>
    <n v="20.32"/>
    <n v="5"/>
    <n v="0.2"/>
    <n v="3.5559999999999992"/>
    <n v="0.17499999999999996"/>
  </r>
  <r>
    <n v="4996"/>
    <s v="CA-2011-132227"/>
    <x v="2"/>
    <x v="130"/>
    <d v="2011-11-10T00:00:00"/>
    <s v="Standard Class"/>
    <s v="SZ-20035"/>
    <s v="Sam Zeldin"/>
    <x v="2"/>
    <s v="United States"/>
    <x v="20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n v="0.36249999999999993"/>
  </r>
  <r>
    <n v="4997"/>
    <s v="CA-2014-155824"/>
    <x v="3"/>
    <x v="434"/>
    <d v="2014-03-16T00:00:00"/>
    <s v="Standard Class"/>
    <s v="KS-16300"/>
    <s v="Karen Seio"/>
    <x v="1"/>
    <s v="United States"/>
    <x v="253"/>
    <x v="3"/>
    <n v="27604"/>
    <x v="0"/>
    <s v="OFF-AP-10000390"/>
    <x v="1"/>
    <x v="9"/>
    <s v="Euro Pro Shark Stick Mini Vacuum"/>
    <n v="48.783999999999999"/>
    <n v="1"/>
    <n v="0.2"/>
    <n v="3.6587999999999976"/>
    <n v="7.4999999999999956E-2"/>
  </r>
  <r>
    <n v="4998"/>
    <s v="CA-2014-155824"/>
    <x v="3"/>
    <x v="434"/>
    <d v="2014-03-16T00:00:00"/>
    <s v="Standard Class"/>
    <s v="KS-16300"/>
    <s v="Karen Seio"/>
    <x v="1"/>
    <s v="United States"/>
    <x v="253"/>
    <x v="3"/>
    <n v="27604"/>
    <x v="0"/>
    <s v="OFF-BI-10000014"/>
    <x v="1"/>
    <x v="8"/>
    <s v="Heavy-Duty E-Z-D Binders"/>
    <n v="13.092000000000002"/>
    <n v="4"/>
    <n v="0.7"/>
    <n v="-10.037199999999999"/>
    <n v="-0.76666666666666639"/>
  </r>
  <r>
    <n v="4999"/>
    <s v="CA-2013-129238"/>
    <x v="0"/>
    <x v="1011"/>
    <d v="2013-02-04T00:00:00"/>
    <s v="Standard Class"/>
    <s v="SC-20050"/>
    <s v="Sample Company A"/>
    <x v="2"/>
    <s v="United States"/>
    <x v="1"/>
    <x v="1"/>
    <n v="90045"/>
    <x v="1"/>
    <s v="TEC-PH-10004120"/>
    <x v="2"/>
    <x v="7"/>
    <s v="AT&amp;T 1080 Phone"/>
    <n v="109.59200000000001"/>
    <n v="1"/>
    <n v="0.2"/>
    <n v="8.2194000000000003"/>
    <n v="7.4999999999999997E-2"/>
  </r>
  <r>
    <n v="5000"/>
    <s v="CA-2013-129238"/>
    <x v="0"/>
    <x v="1011"/>
    <d v="2013-02-04T00:00:00"/>
    <s v="Standard Class"/>
    <s v="SC-20050"/>
    <s v="Sample Company A"/>
    <x v="2"/>
    <s v="United States"/>
    <x v="1"/>
    <x v="1"/>
    <n v="90045"/>
    <x v="1"/>
    <s v="OFF-PA-10002764"/>
    <x v="1"/>
    <x v="10"/>
    <s v="Staples"/>
    <n v="56.7"/>
    <n v="5"/>
    <n v="0"/>
    <n v="27.782999999999998"/>
    <n v="0.48999999999999994"/>
  </r>
  <r>
    <n v="5001"/>
    <s v="CA-2014-159688"/>
    <x v="3"/>
    <x v="917"/>
    <d v="2014-05-13T00:00:00"/>
    <s v="Standard Class"/>
    <s v="AB-10060"/>
    <s v="Adam Bellavance"/>
    <x v="2"/>
    <s v="United States"/>
    <x v="1"/>
    <x v="1"/>
    <n v="90004"/>
    <x v="1"/>
    <s v="TEC-AC-10000736"/>
    <x v="2"/>
    <x v="11"/>
    <s v="Logitech G600 MMO Gaming Mouse"/>
    <n v="79.989999999999995"/>
    <n v="1"/>
    <n v="0"/>
    <n v="28.796399999999998"/>
    <n v="0.36"/>
  </r>
  <r>
    <n v="5002"/>
    <s v="CA-2013-136126"/>
    <x v="0"/>
    <x v="1012"/>
    <d v="2013-05-25T00:00:00"/>
    <s v="Same Day"/>
    <s v="EH-14125"/>
    <s v="Eugene Hildebrand"/>
    <x v="2"/>
    <s v="United States"/>
    <x v="311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n v="0.28999999999999992"/>
  </r>
  <r>
    <n v="5003"/>
    <s v="CA-2013-136126"/>
    <x v="0"/>
    <x v="1012"/>
    <d v="2013-05-25T00:00:00"/>
    <s v="Same Day"/>
    <s v="EH-14125"/>
    <s v="Eugene Hildebrand"/>
    <x v="2"/>
    <s v="United States"/>
    <x v="311"/>
    <x v="17"/>
    <n v="23602"/>
    <x v="0"/>
    <s v="OFF-PA-10004327"/>
    <x v="1"/>
    <x v="10"/>
    <s v="Xerox 1911"/>
    <n v="191.6"/>
    <n v="4"/>
    <n v="0"/>
    <n v="91.967999999999989"/>
    <n v="0.48"/>
  </r>
  <r>
    <n v="5004"/>
    <s v="CA-2013-155033"/>
    <x v="0"/>
    <x v="877"/>
    <d v="2013-10-13T00:00:00"/>
    <s v="Standard Class"/>
    <s v="CC-12475"/>
    <s v="Cindy Chapman"/>
    <x v="0"/>
    <s v="United States"/>
    <x v="1"/>
    <x v="1"/>
    <n v="90032"/>
    <x v="1"/>
    <s v="OFF-PA-10000143"/>
    <x v="1"/>
    <x v="10"/>
    <s v="Astroparche Fine Business Paper"/>
    <n v="10.56"/>
    <n v="2"/>
    <n v="0"/>
    <n v="5.0688000000000004"/>
    <n v="0.48000000000000004"/>
  </r>
  <r>
    <n v="5005"/>
    <s v="CA-2011-156006"/>
    <x v="2"/>
    <x v="1013"/>
    <d v="2011-05-02T00:00:00"/>
    <s v="Second Class"/>
    <s v="TM-21010"/>
    <s v="Tamara Manning"/>
    <x v="0"/>
    <s v="United States"/>
    <x v="25"/>
    <x v="35"/>
    <n v="39212"/>
    <x v="0"/>
    <s v="TEC-AC-10002550"/>
    <x v="2"/>
    <x v="11"/>
    <s v="Maxell 4.7GB DVD-RW 3/Pack"/>
    <n v="47.79"/>
    <n v="3"/>
    <n v="0"/>
    <n v="16.2486"/>
    <n v="0.34"/>
  </r>
  <r>
    <n v="5006"/>
    <s v="CA-2012-158659"/>
    <x v="1"/>
    <x v="113"/>
    <d v="2012-11-14T00:00:00"/>
    <s v="Second Class"/>
    <s v="SC-20695"/>
    <s v="Steve Chapman"/>
    <x v="1"/>
    <s v="United States"/>
    <x v="102"/>
    <x v="14"/>
    <n v="47374"/>
    <x v="2"/>
    <s v="OFF-ST-10003306"/>
    <x v="1"/>
    <x v="4"/>
    <s v="Letter Size Cart"/>
    <n v="714.30000000000007"/>
    <n v="5"/>
    <n v="0"/>
    <n v="207.14699999999993"/>
    <n v="0.28999999999999987"/>
  </r>
  <r>
    <n v="5007"/>
    <s v="CA-2012-169796"/>
    <x v="1"/>
    <x v="529"/>
    <d v="2012-11-14T00:00:00"/>
    <s v="Standard Class"/>
    <s v="Dp-13240"/>
    <s v="Dean percer"/>
    <x v="2"/>
    <s v="United States"/>
    <x v="20"/>
    <x v="15"/>
    <n v="10035"/>
    <x v="3"/>
    <s v="TEC-MA-10000045"/>
    <x v="2"/>
    <x v="15"/>
    <s v="Zebra ZM400 Thermal Label Printer"/>
    <n v="2321.9"/>
    <n v="2"/>
    <n v="0"/>
    <n v="1114.5119999999999"/>
    <n v="0.48"/>
  </r>
  <r>
    <n v="5008"/>
    <s v="CA-2012-169796"/>
    <x v="1"/>
    <x v="529"/>
    <d v="2012-11-14T00:00:00"/>
    <s v="Standard Class"/>
    <s v="Dp-13240"/>
    <s v="Dean percer"/>
    <x v="2"/>
    <s v="United States"/>
    <x v="20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n v="0.1699999999999999"/>
  </r>
  <r>
    <n v="5009"/>
    <s v="CA-2012-102876"/>
    <x v="1"/>
    <x v="67"/>
    <d v="2012-09-14T00:00:00"/>
    <s v="Standard Class"/>
    <s v="LR-17035"/>
    <s v="Lisa Ryan"/>
    <x v="1"/>
    <s v="United States"/>
    <x v="10"/>
    <x v="9"/>
    <n v="19134"/>
    <x v="3"/>
    <s v="OFF-BI-10004781"/>
    <x v="1"/>
    <x v="8"/>
    <s v="GBC Wire Binding Strips"/>
    <n v="9.5220000000000002"/>
    <n v="1"/>
    <n v="0.7"/>
    <n v="-6.9827999999999975"/>
    <n v="-0.73333333333333306"/>
  </r>
  <r>
    <n v="5010"/>
    <s v="CA-2012-102876"/>
    <x v="1"/>
    <x v="67"/>
    <d v="2012-09-14T00:00:00"/>
    <s v="Standard Class"/>
    <s v="LR-17035"/>
    <s v="Lisa Ryan"/>
    <x v="1"/>
    <s v="United States"/>
    <x v="10"/>
    <x v="9"/>
    <n v="19134"/>
    <x v="3"/>
    <s v="TEC-PH-10002680"/>
    <x v="2"/>
    <x v="7"/>
    <s v="Samsung Galaxy Note 3"/>
    <n v="791.96399999999994"/>
    <n v="6"/>
    <n v="0.4"/>
    <n v="-131.9940000000002"/>
    <n v="-0.16666666666666693"/>
  </r>
  <r>
    <n v="5011"/>
    <s v="CA-2012-102876"/>
    <x v="1"/>
    <x v="67"/>
    <d v="2012-09-14T00:00:00"/>
    <s v="Standard Class"/>
    <s v="LR-17035"/>
    <s v="Lisa Ryan"/>
    <x v="1"/>
    <s v="United States"/>
    <x v="10"/>
    <x v="9"/>
    <n v="19134"/>
    <x v="3"/>
    <s v="OFF-BI-10000848"/>
    <x v="1"/>
    <x v="8"/>
    <s v="Angle-D Ring Binders"/>
    <n v="4.9230000000000009"/>
    <n v="3"/>
    <n v="0.7"/>
    <n v="-3.9383999999999997"/>
    <n v="-0.79999999999999982"/>
  </r>
  <r>
    <n v="5012"/>
    <s v="US-2014-139647"/>
    <x v="3"/>
    <x v="943"/>
    <d v="2014-05-14T00:00:00"/>
    <s v="First Class"/>
    <s v="TS-21370"/>
    <s v="Todd Sumrall"/>
    <x v="1"/>
    <s v="United States"/>
    <x v="42"/>
    <x v="16"/>
    <n v="85023"/>
    <x v="1"/>
    <s v="FUR-BO-10004467"/>
    <x v="0"/>
    <x v="0"/>
    <s v="Bestar Classic Bookcase"/>
    <n v="209.97900000000001"/>
    <n v="7"/>
    <n v="0.7"/>
    <n v="-356.96429999999998"/>
    <n v="-1.6999999999999997"/>
  </r>
  <r>
    <n v="5013"/>
    <s v="US-2014-160465"/>
    <x v="3"/>
    <x v="246"/>
    <d v="2014-07-27T00:00:00"/>
    <s v="Standard Class"/>
    <s v="SW-20350"/>
    <s v="Sean Wendt"/>
    <x v="2"/>
    <s v="United States"/>
    <x v="138"/>
    <x v="24"/>
    <n v="44105"/>
    <x v="3"/>
    <s v="OFF-BI-10001670"/>
    <x v="1"/>
    <x v="8"/>
    <s v="Vinyl Sectional Post Binders"/>
    <n v="33.930000000000007"/>
    <n v="3"/>
    <n v="0.7"/>
    <n v="-22.619999999999997"/>
    <n v="-0.66666666666666641"/>
  </r>
  <r>
    <n v="5014"/>
    <s v="US-2014-160465"/>
    <x v="3"/>
    <x v="246"/>
    <d v="2014-07-27T00:00:00"/>
    <s v="Standard Class"/>
    <s v="SW-20350"/>
    <s v="Sean Wendt"/>
    <x v="2"/>
    <s v="United States"/>
    <x v="138"/>
    <x v="24"/>
    <n v="44105"/>
    <x v="3"/>
    <s v="OFF-ST-10000136"/>
    <x v="1"/>
    <x v="4"/>
    <s v="Letter Size File"/>
    <n v="222.32000000000005"/>
    <n v="7"/>
    <n v="0.2"/>
    <n v="25.010999999999967"/>
    <n v="0.11249999999999982"/>
  </r>
  <r>
    <n v="5015"/>
    <s v="US-2014-160465"/>
    <x v="3"/>
    <x v="246"/>
    <d v="2014-07-27T00:00:00"/>
    <s v="Standard Class"/>
    <s v="SW-20350"/>
    <s v="Sean Wendt"/>
    <x v="2"/>
    <s v="United States"/>
    <x v="138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n v="-0.24999999999999994"/>
  </r>
  <r>
    <n v="5016"/>
    <s v="CA-2011-153850"/>
    <x v="2"/>
    <x v="156"/>
    <d v="2011-11-29T00:00:00"/>
    <s v="Standard Class"/>
    <s v="TH-21100"/>
    <s v="Thea Hendricks"/>
    <x v="0"/>
    <s v="United States"/>
    <x v="167"/>
    <x v="24"/>
    <n v="43615"/>
    <x v="3"/>
    <s v="FUR-FU-10002960"/>
    <x v="0"/>
    <x v="5"/>
    <s v="Eldon 200 Class Desk Accessories, Burgundy"/>
    <n v="35.168000000000006"/>
    <n v="7"/>
    <n v="0.2"/>
    <n v="9.6712000000000025"/>
    <n v="0.27500000000000002"/>
  </r>
  <r>
    <n v="5017"/>
    <s v="CA-2011-153850"/>
    <x v="2"/>
    <x v="156"/>
    <d v="2011-11-29T00:00:00"/>
    <s v="Standard Class"/>
    <s v="TH-21100"/>
    <s v="Thea Hendricks"/>
    <x v="0"/>
    <s v="United States"/>
    <x v="167"/>
    <x v="24"/>
    <n v="43615"/>
    <x v="3"/>
    <s v="TEC-PH-10002584"/>
    <x v="2"/>
    <x v="7"/>
    <s v="Samsung Galaxy S4"/>
    <n v="1502.376"/>
    <n v="4"/>
    <n v="0.4"/>
    <n v="-250.39600000000019"/>
    <n v="-0.1666666666666668"/>
  </r>
  <r>
    <n v="5018"/>
    <s v="CA-2011-127558"/>
    <x v="2"/>
    <x v="647"/>
    <d v="2011-11-18T00:00:00"/>
    <s v="First Class"/>
    <s v="SS-20410"/>
    <s v="Shahid Shariari"/>
    <x v="0"/>
    <s v="United States"/>
    <x v="1"/>
    <x v="1"/>
    <n v="90008"/>
    <x v="1"/>
    <s v="FUR-FU-10002505"/>
    <x v="0"/>
    <x v="5"/>
    <s v="Eldon 100 Class Desk Accessories"/>
    <n v="10.11"/>
    <n v="3"/>
    <n v="0"/>
    <n v="3.2351999999999994"/>
    <n v="0.31999999999999995"/>
  </r>
  <r>
    <n v="5019"/>
    <s v="CA-2011-127558"/>
    <x v="2"/>
    <x v="647"/>
    <d v="2011-11-18T00:00:00"/>
    <s v="First Class"/>
    <s v="SS-20410"/>
    <s v="Shahid Shariari"/>
    <x v="0"/>
    <s v="United States"/>
    <x v="1"/>
    <x v="1"/>
    <n v="90008"/>
    <x v="1"/>
    <s v="TEC-AC-10003832"/>
    <x v="2"/>
    <x v="11"/>
    <s v="Logitech P710e Mobile Speakerphone"/>
    <n v="772.47"/>
    <n v="3"/>
    <n v="0"/>
    <n v="146.76929999999993"/>
    <n v="0.18999999999999989"/>
  </r>
  <r>
    <n v="5020"/>
    <s v="CA-2011-127558"/>
    <x v="2"/>
    <x v="647"/>
    <d v="2011-11-18T00:00:00"/>
    <s v="First Class"/>
    <s v="SS-20410"/>
    <s v="Shahid Shariari"/>
    <x v="0"/>
    <s v="United States"/>
    <x v="1"/>
    <x v="1"/>
    <n v="90008"/>
    <x v="1"/>
    <s v="OFF-SU-10002537"/>
    <x v="1"/>
    <x v="14"/>
    <s v="Acme Box Cutter Scissors"/>
    <n v="20.46"/>
    <n v="2"/>
    <n v="0"/>
    <n v="5.3196000000000012"/>
    <n v="0.26000000000000006"/>
  </r>
  <r>
    <n v="5021"/>
    <s v="CA-2014-136511"/>
    <x v="3"/>
    <x v="721"/>
    <d v="2014-03-26T00:00:00"/>
    <s v="Second Class"/>
    <s v="MZ-17515"/>
    <s v="Mary Zewe"/>
    <x v="1"/>
    <s v="United States"/>
    <x v="20"/>
    <x v="15"/>
    <n v="10011"/>
    <x v="3"/>
    <s v="OFF-SU-10003505"/>
    <x v="1"/>
    <x v="14"/>
    <s v="Premier Electric Letter Opener"/>
    <n v="347.58"/>
    <n v="3"/>
    <n v="0"/>
    <n v="17.378999999999976"/>
    <n v="4.9999999999999933E-2"/>
  </r>
  <r>
    <n v="5022"/>
    <s v="CA-2013-133795"/>
    <x v="0"/>
    <x v="122"/>
    <d v="2013-12-25T00:00:00"/>
    <s v="Standard Class"/>
    <s v="JE-15475"/>
    <s v="Jeremy Ellison"/>
    <x v="0"/>
    <s v="United States"/>
    <x v="70"/>
    <x v="1"/>
    <n v="92037"/>
    <x v="1"/>
    <s v="TEC-AC-10001465"/>
    <x v="2"/>
    <x v="11"/>
    <s v="SanDisk Cruzer 64 GB USB Flash Drive"/>
    <n v="72.64"/>
    <n v="2"/>
    <n v="0"/>
    <n v="21.791999999999994"/>
    <n v="0.29999999999999993"/>
  </r>
  <r>
    <n v="5023"/>
    <s v="CA-2013-133795"/>
    <x v="0"/>
    <x v="122"/>
    <d v="2013-12-25T00:00:00"/>
    <s v="Standard Class"/>
    <s v="JE-15475"/>
    <s v="Jeremy Ellison"/>
    <x v="0"/>
    <s v="United States"/>
    <x v="70"/>
    <x v="1"/>
    <n v="92037"/>
    <x v="1"/>
    <s v="TEC-AC-10003832"/>
    <x v="2"/>
    <x v="11"/>
    <s v="Logitech P710e Mobile Speakerphone"/>
    <n v="772.47"/>
    <n v="3"/>
    <n v="0"/>
    <n v="146.76929999999993"/>
    <n v="0.18999999999999989"/>
  </r>
  <r>
    <n v="5024"/>
    <s v="CA-2013-133795"/>
    <x v="0"/>
    <x v="122"/>
    <d v="2013-12-25T00:00:00"/>
    <s v="Standard Class"/>
    <s v="JE-15475"/>
    <s v="Jeremy Ellison"/>
    <x v="0"/>
    <s v="United States"/>
    <x v="70"/>
    <x v="1"/>
    <n v="92037"/>
    <x v="1"/>
    <s v="FUR-FU-10003731"/>
    <x v="0"/>
    <x v="5"/>
    <s v="Eldon Expressions Wood and Plastic Desk Accessories, Oak"/>
    <n v="39.92"/>
    <n v="4"/>
    <n v="0"/>
    <n v="11.177600000000002"/>
    <n v="0.28000000000000003"/>
  </r>
  <r>
    <n v="5025"/>
    <s v="US-2014-130953"/>
    <x v="3"/>
    <x v="570"/>
    <d v="2014-08-04T00:00:00"/>
    <s v="Standard Class"/>
    <s v="RF-19735"/>
    <s v="Roland Fjeld"/>
    <x v="0"/>
    <s v="United States"/>
    <x v="268"/>
    <x v="26"/>
    <n v="73120"/>
    <x v="2"/>
    <s v="OFF-BI-10004828"/>
    <x v="1"/>
    <x v="8"/>
    <s v="GBC Poly Designer Binding Covers"/>
    <n v="33.479999999999997"/>
    <n v="2"/>
    <n v="0"/>
    <n v="16.405199999999997"/>
    <n v="0.48999999999999994"/>
  </r>
  <r>
    <n v="5026"/>
    <s v="US-2014-130953"/>
    <x v="3"/>
    <x v="570"/>
    <d v="2014-08-04T00:00:00"/>
    <s v="Standard Class"/>
    <s v="RF-19735"/>
    <s v="Roland Fjeld"/>
    <x v="0"/>
    <s v="United States"/>
    <x v="268"/>
    <x v="26"/>
    <n v="73120"/>
    <x v="2"/>
    <s v="TEC-PH-10003012"/>
    <x v="2"/>
    <x v="7"/>
    <s v="Nortel Meridian M3904 Professional Digital phone"/>
    <n v="461.97"/>
    <n v="3"/>
    <n v="0"/>
    <n v="133.97129999999996"/>
    <n v="0.28999999999999987"/>
  </r>
  <r>
    <n v="5027"/>
    <s v="US-2014-130953"/>
    <x v="3"/>
    <x v="570"/>
    <d v="2014-08-04T00:00:00"/>
    <s v="Standard Class"/>
    <s v="RF-19735"/>
    <s v="Roland Fjeld"/>
    <x v="0"/>
    <s v="United States"/>
    <x v="268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n v="0.44"/>
  </r>
  <r>
    <n v="5028"/>
    <s v="US-2014-130953"/>
    <x v="3"/>
    <x v="570"/>
    <d v="2014-08-04T00:00:00"/>
    <s v="Standard Class"/>
    <s v="RF-19735"/>
    <s v="Roland Fjeld"/>
    <x v="0"/>
    <s v="United States"/>
    <x v="268"/>
    <x v="26"/>
    <n v="73120"/>
    <x v="2"/>
    <s v="FUR-CH-10004626"/>
    <x v="0"/>
    <x v="1"/>
    <s v="Office Star Flex Back Scooter Chair with Aluminum Finish Frame"/>
    <n v="302.67"/>
    <n v="3"/>
    <n v="0"/>
    <n v="72.640799999999999"/>
    <n v="0.24"/>
  </r>
  <r>
    <n v="5029"/>
    <s v="CA-2011-151792"/>
    <x v="2"/>
    <x v="814"/>
    <d v="2011-09-07T00:00:00"/>
    <s v="Second Class"/>
    <s v="CV-12295"/>
    <s v="Christina VanderZanden"/>
    <x v="0"/>
    <s v="United States"/>
    <x v="22"/>
    <x v="10"/>
    <n v="60653"/>
    <x v="2"/>
    <s v="TEC-AC-10001606"/>
    <x v="2"/>
    <x v="11"/>
    <s v="Logitech Wireless Performance Mouse MX for PC and Mac"/>
    <n v="239.976"/>
    <n v="3"/>
    <n v="0.2"/>
    <n v="53.994600000000005"/>
    <n v="0.22500000000000003"/>
  </r>
  <r>
    <n v="5030"/>
    <s v="CA-2014-139304"/>
    <x v="3"/>
    <x v="926"/>
    <d v="2014-02-03T00:00:00"/>
    <s v="Standard Class"/>
    <s v="VG-21790"/>
    <s v="Vivek Gonzalez"/>
    <x v="0"/>
    <s v="United States"/>
    <x v="8"/>
    <x v="1"/>
    <n v="94109"/>
    <x v="1"/>
    <s v="OFF-AR-10001216"/>
    <x v="1"/>
    <x v="6"/>
    <s v="Newell 339"/>
    <n v="8.34"/>
    <n v="3"/>
    <n v="0"/>
    <n v="2.1683999999999997"/>
    <n v="0.25999999999999995"/>
  </r>
  <r>
    <n v="5031"/>
    <s v="CA-2014-139304"/>
    <x v="3"/>
    <x v="926"/>
    <d v="2014-02-03T00:00:00"/>
    <s v="Standard Class"/>
    <s v="VG-21790"/>
    <s v="Vivek Gonzalez"/>
    <x v="0"/>
    <s v="United States"/>
    <x v="8"/>
    <x v="1"/>
    <n v="94109"/>
    <x v="1"/>
    <s v="OFF-SU-10001664"/>
    <x v="1"/>
    <x v="14"/>
    <s v="Acme Office Executive Series Stainless Steel Trimmers"/>
    <n v="8.57"/>
    <n v="1"/>
    <n v="0"/>
    <n v="2.2282000000000002"/>
    <n v="0.26"/>
  </r>
  <r>
    <n v="5032"/>
    <s v="CA-2014-139304"/>
    <x v="3"/>
    <x v="926"/>
    <d v="2014-02-03T00:00:00"/>
    <s v="Standard Class"/>
    <s v="VG-21790"/>
    <s v="Vivek Gonzalez"/>
    <x v="0"/>
    <s v="United States"/>
    <x v="8"/>
    <x v="1"/>
    <n v="94109"/>
    <x v="1"/>
    <s v="OFF-BI-10002498"/>
    <x v="1"/>
    <x v="8"/>
    <s v="Clear Mylar Reinforcing Strips"/>
    <n v="119.61600000000001"/>
    <n v="8"/>
    <n v="0.2"/>
    <n v="40.370399999999997"/>
    <n v="0.33749999999999991"/>
  </r>
  <r>
    <n v="5033"/>
    <s v="CA-2013-155166"/>
    <x v="0"/>
    <x v="482"/>
    <d v="2014-01-03T00:00:00"/>
    <s v="Standard Class"/>
    <s v="BB-11545"/>
    <s v="Brenda Bowman"/>
    <x v="1"/>
    <s v="United States"/>
    <x v="219"/>
    <x v="30"/>
    <n v="8360"/>
    <x v="3"/>
    <s v="FUR-CH-10003968"/>
    <x v="0"/>
    <x v="1"/>
    <s v="Novimex Turbo Task Chair"/>
    <n v="212.94"/>
    <n v="3"/>
    <n v="0"/>
    <n v="25.552800000000005"/>
    <n v="0.12000000000000002"/>
  </r>
  <r>
    <n v="5034"/>
    <s v="CA-2013-155166"/>
    <x v="0"/>
    <x v="482"/>
    <d v="2014-01-03T00:00:00"/>
    <s v="Standard Class"/>
    <s v="BB-11545"/>
    <s v="Brenda Bowman"/>
    <x v="1"/>
    <s v="United States"/>
    <x v="219"/>
    <x v="30"/>
    <n v="8360"/>
    <x v="3"/>
    <s v="OFF-AP-10002765"/>
    <x v="1"/>
    <x v="9"/>
    <s v="Fellowes Advanced Computer Series Surge Protectors"/>
    <n v="26.49"/>
    <n v="1"/>
    <n v="0"/>
    <n v="7.4172000000000011"/>
    <n v="0.28000000000000008"/>
  </r>
  <r>
    <n v="5035"/>
    <s v="CA-2012-103954"/>
    <x v="1"/>
    <x v="101"/>
    <d v="2012-08-13T00:00:00"/>
    <s v="Second Class"/>
    <s v="HR-14770"/>
    <s v="Hallie Redmond"/>
    <x v="2"/>
    <s v="United States"/>
    <x v="158"/>
    <x v="6"/>
    <n v="53209"/>
    <x v="2"/>
    <s v="FUR-BO-10004690"/>
    <x v="0"/>
    <x v="0"/>
    <s v="O'Sullivan Cherrywood Estates Traditional Barrister Bookcase"/>
    <n v="687.4"/>
    <n v="5"/>
    <n v="0"/>
    <n v="48.117999999999981"/>
    <n v="6.9999999999999979E-2"/>
  </r>
  <r>
    <n v="5036"/>
    <s v="CA-2011-169803"/>
    <x v="2"/>
    <x v="322"/>
    <d v="2011-04-12T00:00:00"/>
    <s v="Standard Class"/>
    <s v="SC-20260"/>
    <s v="Scott Cohen"/>
    <x v="1"/>
    <s v="United States"/>
    <x v="4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n v="0.16999999999999993"/>
  </r>
  <r>
    <n v="5037"/>
    <s v="CA-2011-169803"/>
    <x v="2"/>
    <x v="322"/>
    <d v="2011-04-12T00:00:00"/>
    <s v="Standard Class"/>
    <s v="SC-20260"/>
    <s v="Scott Cohen"/>
    <x v="1"/>
    <s v="United States"/>
    <x v="4"/>
    <x v="4"/>
    <n v="98115"/>
    <x v="1"/>
    <s v="TEC-AC-10003441"/>
    <x v="2"/>
    <x v="11"/>
    <s v="Kingston Digital DataTraveler 32GB USB 2.0"/>
    <n v="33.9"/>
    <n v="2"/>
    <n v="0"/>
    <n v="2.0339999999999989"/>
    <n v="5.999999999999997E-2"/>
  </r>
  <r>
    <n v="5038"/>
    <s v="CA-2014-141719"/>
    <x v="3"/>
    <x v="701"/>
    <d v="2014-11-22T00:00:00"/>
    <s v="Second Class"/>
    <s v="EG-13900"/>
    <s v="Emily Grady"/>
    <x v="0"/>
    <s v="United States"/>
    <x v="14"/>
    <x v="10"/>
    <n v="60540"/>
    <x v="2"/>
    <s v="TEC-AC-10003610"/>
    <x v="2"/>
    <x v="11"/>
    <s v="Logitech Illuminated - Keyboard"/>
    <n v="239.96000000000004"/>
    <n v="5"/>
    <n v="0.2"/>
    <n v="83.98599999999999"/>
    <n v="0.34999999999999992"/>
  </r>
  <r>
    <n v="5039"/>
    <s v="CA-2012-136469"/>
    <x v="1"/>
    <x v="655"/>
    <d v="2012-07-12T00:00:00"/>
    <s v="First Class"/>
    <s v="TS-21370"/>
    <s v="Todd Sumrall"/>
    <x v="1"/>
    <s v="United States"/>
    <x v="40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n v="-0.18571428571428589"/>
  </r>
  <r>
    <n v="5040"/>
    <s v="CA-2012-136469"/>
    <x v="1"/>
    <x v="655"/>
    <d v="2012-07-12T00:00:00"/>
    <s v="First Class"/>
    <s v="TS-21370"/>
    <s v="Todd Sumrall"/>
    <x v="1"/>
    <s v="United States"/>
    <x v="40"/>
    <x v="13"/>
    <n v="19805"/>
    <x v="3"/>
    <s v="TEC-PH-10001817"/>
    <x v="2"/>
    <x v="7"/>
    <s v="Wilson Electronics DB Pro Signal Booster"/>
    <n v="716"/>
    <n v="2"/>
    <n v="0"/>
    <n v="193.32000000000005"/>
    <n v="0.27000000000000007"/>
  </r>
  <r>
    <n v="5041"/>
    <s v="CA-2012-136469"/>
    <x v="1"/>
    <x v="655"/>
    <d v="2012-07-12T00:00:00"/>
    <s v="First Class"/>
    <s v="TS-21370"/>
    <s v="Todd Sumrall"/>
    <x v="1"/>
    <s v="United States"/>
    <x v="40"/>
    <x v="13"/>
    <n v="19805"/>
    <x v="3"/>
    <s v="OFF-BI-10004492"/>
    <x v="1"/>
    <x v="8"/>
    <s v="Tuf-Vin Binders"/>
    <n v="221.06"/>
    <n v="7"/>
    <n v="0"/>
    <n v="103.89819999999997"/>
    <n v="0.46999999999999986"/>
  </r>
  <r>
    <n v="5042"/>
    <s v="CA-2013-158694"/>
    <x v="0"/>
    <x v="338"/>
    <d v="2013-11-14T00:00:00"/>
    <s v="Second Class"/>
    <s v="AI-10855"/>
    <s v="Arianne Irving"/>
    <x v="0"/>
    <s v="United States"/>
    <x v="1"/>
    <x v="1"/>
    <n v="90036"/>
    <x v="1"/>
    <s v="OFF-PA-10002421"/>
    <x v="1"/>
    <x v="10"/>
    <s v="Embossed Ink Jet Note Cards"/>
    <n v="67.710000000000008"/>
    <n v="3"/>
    <n v="0"/>
    <n v="32.500799999999998"/>
    <n v="0.47999999999999993"/>
  </r>
  <r>
    <n v="5043"/>
    <s v="CA-2013-158694"/>
    <x v="0"/>
    <x v="338"/>
    <d v="2013-11-14T00:00:00"/>
    <s v="Second Class"/>
    <s v="AI-10855"/>
    <s v="Arianne Irving"/>
    <x v="0"/>
    <s v="United States"/>
    <x v="1"/>
    <x v="1"/>
    <n v="90036"/>
    <x v="1"/>
    <s v="OFF-AP-10000055"/>
    <x v="1"/>
    <x v="9"/>
    <s v="Belkin F9S820V06 8 Outlet Surge"/>
    <n v="129.91999999999999"/>
    <n v="4"/>
    <n v="0"/>
    <n v="38.975999999999985"/>
    <n v="0.29999999999999993"/>
  </r>
  <r>
    <n v="5044"/>
    <s v="CA-2013-158694"/>
    <x v="0"/>
    <x v="338"/>
    <d v="2013-11-14T00:00:00"/>
    <s v="Second Class"/>
    <s v="AI-10855"/>
    <s v="Arianne Irving"/>
    <x v="0"/>
    <s v="United States"/>
    <x v="1"/>
    <x v="1"/>
    <n v="90036"/>
    <x v="1"/>
    <s v="FUR-FU-10000965"/>
    <x v="0"/>
    <x v="5"/>
    <s v="Howard Miller 11-1/2&quot; Diameter Ridgewood Wall Clock"/>
    <n v="467.46"/>
    <n v="9"/>
    <n v="0"/>
    <n v="191.65860000000001"/>
    <n v="0.41000000000000003"/>
  </r>
  <r>
    <n v="5045"/>
    <s v="CA-2013-158694"/>
    <x v="0"/>
    <x v="338"/>
    <d v="2013-11-14T00:00:00"/>
    <s v="Second Class"/>
    <s v="AI-10855"/>
    <s v="Arianne Irving"/>
    <x v="0"/>
    <s v="United States"/>
    <x v="1"/>
    <x v="1"/>
    <n v="90036"/>
    <x v="1"/>
    <s v="OFF-PA-10001363"/>
    <x v="1"/>
    <x v="10"/>
    <s v="Xerox 1933"/>
    <n v="61.4"/>
    <n v="5"/>
    <n v="0"/>
    <n v="28.857999999999997"/>
    <n v="0.47"/>
  </r>
  <r>
    <n v="5046"/>
    <s v="CA-2013-158694"/>
    <x v="0"/>
    <x v="338"/>
    <d v="2013-11-14T00:00:00"/>
    <s v="Second Class"/>
    <s v="AI-10855"/>
    <s v="Arianne Irving"/>
    <x v="0"/>
    <s v="United States"/>
    <x v="1"/>
    <x v="1"/>
    <n v="90036"/>
    <x v="1"/>
    <s v="OFF-ST-10001496"/>
    <x v="1"/>
    <x v="4"/>
    <s v="Standard Rollaway File with Lock"/>
    <n v="720.76"/>
    <n v="4"/>
    <n v="0"/>
    <n v="187.39760000000001"/>
    <n v="0.26"/>
  </r>
  <r>
    <n v="5047"/>
    <s v="CA-2013-158694"/>
    <x v="0"/>
    <x v="338"/>
    <d v="2013-11-14T00:00:00"/>
    <s v="Second Class"/>
    <s v="AI-10855"/>
    <s v="Arianne Irving"/>
    <x v="0"/>
    <s v="United States"/>
    <x v="1"/>
    <x v="1"/>
    <n v="90036"/>
    <x v="1"/>
    <s v="OFF-BI-10004656"/>
    <x v="1"/>
    <x v="8"/>
    <s v="Peel &amp; Stick Add-On Corner Pockets"/>
    <n v="5.1840000000000011"/>
    <n v="3"/>
    <n v="0.2"/>
    <n v="1.8143999999999996"/>
    <n v="0.34999999999999987"/>
  </r>
  <r>
    <n v="5048"/>
    <s v="CA-2013-158694"/>
    <x v="0"/>
    <x v="338"/>
    <d v="2013-11-14T00:00:00"/>
    <s v="Second Class"/>
    <s v="AI-10855"/>
    <s v="Arianne Irving"/>
    <x v="0"/>
    <s v="United States"/>
    <x v="1"/>
    <x v="1"/>
    <n v="90036"/>
    <x v="1"/>
    <s v="OFF-AR-10001227"/>
    <x v="1"/>
    <x v="6"/>
    <s v="Newell 338"/>
    <n v="14.7"/>
    <n v="5"/>
    <n v="0"/>
    <n v="3.9690000000000003"/>
    <n v="0.27"/>
  </r>
  <r>
    <n v="5049"/>
    <s v="US-2011-104759"/>
    <x v="2"/>
    <x v="691"/>
    <d v="2011-04-04T00:00:00"/>
    <s v="Standard Class"/>
    <s v="DD-13570"/>
    <s v="Dorothy Dickinson"/>
    <x v="0"/>
    <s v="United States"/>
    <x v="22"/>
    <x v="10"/>
    <n v="60610"/>
    <x v="2"/>
    <s v="OFF-BI-10002071"/>
    <x v="1"/>
    <x v="8"/>
    <s v="Fellowes Black Plastic Comb Bindings"/>
    <n v="8.1339999999999986"/>
    <n v="7"/>
    <n v="0.8"/>
    <n v="-13.827800000000003"/>
    <n v="-1.7000000000000006"/>
  </r>
  <r>
    <n v="5050"/>
    <s v="US-2011-104759"/>
    <x v="2"/>
    <x v="691"/>
    <d v="2011-04-04T00:00:00"/>
    <s v="Standard Class"/>
    <s v="DD-13570"/>
    <s v="Dorothy Dickinson"/>
    <x v="0"/>
    <s v="United States"/>
    <x v="22"/>
    <x v="10"/>
    <n v="60610"/>
    <x v="2"/>
    <s v="TEC-AC-10004901"/>
    <x v="2"/>
    <x v="11"/>
    <s v="Kensington SlimBlade Notebook Wireless Mouse with Nano Receiver "/>
    <n v="79.984000000000009"/>
    <n v="2"/>
    <n v="0.2"/>
    <n v="13.997199999999999"/>
    <n v="0.17499999999999996"/>
  </r>
  <r>
    <n v="5051"/>
    <s v="CA-2012-150511"/>
    <x v="1"/>
    <x v="227"/>
    <d v="2012-09-24T00:00:00"/>
    <s v="Standard Class"/>
    <s v="AB-10060"/>
    <s v="Adam Bellavance"/>
    <x v="2"/>
    <s v="United States"/>
    <x v="96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n v="0.47"/>
  </r>
  <r>
    <n v="5052"/>
    <s v="CA-2012-134922"/>
    <x v="1"/>
    <x v="209"/>
    <d v="2012-11-11T00:00:00"/>
    <s v="Standard Class"/>
    <s v="KB-16240"/>
    <s v="Karen Bern"/>
    <x v="1"/>
    <s v="United States"/>
    <x v="10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n v="0.32499999999999984"/>
  </r>
  <r>
    <n v="5053"/>
    <s v="US-2014-120607"/>
    <x v="3"/>
    <x v="240"/>
    <d v="2014-05-20T00:00:00"/>
    <s v="Same Day"/>
    <s v="JC-15775"/>
    <s v="John Castell"/>
    <x v="0"/>
    <s v="United States"/>
    <x v="118"/>
    <x v="32"/>
    <n v="30318"/>
    <x v="0"/>
    <s v="OFF-PA-10003129"/>
    <x v="1"/>
    <x v="10"/>
    <s v="Tops White Computer Printout Paper"/>
    <n v="195.64"/>
    <n v="4"/>
    <n v="0"/>
    <n v="91.950799999999987"/>
    <n v="0.47"/>
  </r>
  <r>
    <n v="5054"/>
    <s v="CA-2012-141243"/>
    <x v="1"/>
    <x v="928"/>
    <d v="2012-01-08T00:00:00"/>
    <s v="Second Class"/>
    <s v="AH-10465"/>
    <s v="Amy Hunt"/>
    <x v="0"/>
    <s v="United States"/>
    <x v="61"/>
    <x v="5"/>
    <n v="75217"/>
    <x v="2"/>
    <s v="TEC-AC-10003198"/>
    <x v="2"/>
    <x v="11"/>
    <s v="Enermax Acrylux Wireless Keyboard"/>
    <n v="398.40000000000003"/>
    <n v="5"/>
    <n v="0.2"/>
    <n v="84.659999999999982"/>
    <n v="0.21249999999999994"/>
  </r>
  <r>
    <n v="5055"/>
    <s v="CA-2012-141243"/>
    <x v="1"/>
    <x v="928"/>
    <d v="2012-01-08T00:00:00"/>
    <s v="Second Class"/>
    <s v="AH-10465"/>
    <s v="Amy Hunt"/>
    <x v="0"/>
    <s v="United States"/>
    <x v="61"/>
    <x v="5"/>
    <n v="75217"/>
    <x v="2"/>
    <s v="OFF-AR-10001246"/>
    <x v="1"/>
    <x v="6"/>
    <s v="Newell 317"/>
    <n v="7.0559999999999992"/>
    <n v="3"/>
    <n v="0.2"/>
    <n v="0.79379999999999962"/>
    <n v="0.11249999999999996"/>
  </r>
  <r>
    <n v="5056"/>
    <s v="CA-2012-141243"/>
    <x v="1"/>
    <x v="928"/>
    <d v="2012-01-08T00:00:00"/>
    <s v="Second Class"/>
    <s v="AH-10465"/>
    <s v="Amy Hunt"/>
    <x v="0"/>
    <s v="United States"/>
    <x v="61"/>
    <x v="5"/>
    <n v="75217"/>
    <x v="2"/>
    <s v="FUR-BO-10003272"/>
    <x v="0"/>
    <x v="0"/>
    <s v="O'Sullivan Living Dimensions 5-Shelf Bookcases"/>
    <n v="1352.3975999999998"/>
    <n v="9"/>
    <n v="0.32"/>
    <n v="-437.5404000000002"/>
    <n v="-0.32352941176470607"/>
  </r>
  <r>
    <n v="5057"/>
    <s v="CA-2012-162166"/>
    <x v="1"/>
    <x v="1014"/>
    <d v="2012-09-11T00:00:00"/>
    <s v="First Class"/>
    <s v="NM-18520"/>
    <s v="Neoma Murray"/>
    <x v="0"/>
    <s v="United States"/>
    <x v="429"/>
    <x v="1"/>
    <n v="92553"/>
    <x v="1"/>
    <s v="OFF-PA-10002606"/>
    <x v="1"/>
    <x v="10"/>
    <s v="Xerox 1928"/>
    <n v="26.400000000000002"/>
    <n v="5"/>
    <n v="0"/>
    <n v="11.879999999999999"/>
    <n v="0.4499999999999999"/>
  </r>
  <r>
    <n v="5058"/>
    <s v="CA-2012-162166"/>
    <x v="1"/>
    <x v="1014"/>
    <d v="2012-09-11T00:00:00"/>
    <s v="First Class"/>
    <s v="NM-18520"/>
    <s v="Neoma Murray"/>
    <x v="0"/>
    <s v="United States"/>
    <x v="429"/>
    <x v="1"/>
    <n v="92553"/>
    <x v="1"/>
    <s v="OFF-ST-10002486"/>
    <x v="1"/>
    <x v="4"/>
    <s v="Eldon Shelf Savers Cubes and Bins"/>
    <n v="41.88"/>
    <n v="6"/>
    <n v="0"/>
    <n v="0.83759999999999835"/>
    <n v="1.9999999999999959E-2"/>
  </r>
  <r>
    <n v="5059"/>
    <s v="CA-2013-120796"/>
    <x v="0"/>
    <x v="1015"/>
    <d v="2013-04-08T00:00:00"/>
    <s v="Standard Class"/>
    <s v="CS-11950"/>
    <s v="Carlos Soltero"/>
    <x v="0"/>
    <s v="United States"/>
    <x v="10"/>
    <x v="9"/>
    <n v="19140"/>
    <x v="3"/>
    <s v="OFF-BI-10004330"/>
    <x v="1"/>
    <x v="8"/>
    <s v="GBC Velobind Prepunched Cover Sets, Regency Series"/>
    <n v="99.846000000000004"/>
    <n v="9"/>
    <n v="0.7"/>
    <n v="-83.204999999999984"/>
    <n v="-0.83333333333333315"/>
  </r>
  <r>
    <n v="5060"/>
    <s v="CA-2013-109722"/>
    <x v="0"/>
    <x v="5"/>
    <d v="2013-12-08T00:00:00"/>
    <s v="Second Class"/>
    <s v="TP-21130"/>
    <s v="Theone Pippenger"/>
    <x v="0"/>
    <s v="United States"/>
    <x v="430"/>
    <x v="0"/>
    <n v="40324"/>
    <x v="0"/>
    <s v="TEC-PH-10000560"/>
    <x v="2"/>
    <x v="7"/>
    <s v="Samsung Galaxy S III - 16GB - pebble blue (T-Mobile)"/>
    <n v="699.98"/>
    <n v="2"/>
    <n v="0"/>
    <n v="195.99440000000004"/>
    <n v="0.28000000000000003"/>
  </r>
  <r>
    <n v="5061"/>
    <s v="CA-2013-109722"/>
    <x v="0"/>
    <x v="5"/>
    <d v="2013-12-08T00:00:00"/>
    <s v="Second Class"/>
    <s v="TP-21130"/>
    <s v="Theone Pippenger"/>
    <x v="0"/>
    <s v="United States"/>
    <x v="430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n v="0.12000000000000004"/>
  </r>
  <r>
    <n v="5062"/>
    <s v="CA-2012-136798"/>
    <x v="1"/>
    <x v="412"/>
    <d v="2012-05-12T00:00:00"/>
    <s v="Standard Class"/>
    <s v="DL-12925"/>
    <s v="Daniel Lacy"/>
    <x v="0"/>
    <s v="United States"/>
    <x v="31"/>
    <x v="11"/>
    <n v="55407"/>
    <x v="2"/>
    <s v="OFF-BI-10003684"/>
    <x v="1"/>
    <x v="8"/>
    <s v="Wilson Jones Legal Size Ring Binders"/>
    <n v="43.98"/>
    <n v="2"/>
    <n v="0"/>
    <n v="21.99"/>
    <n v="0.5"/>
  </r>
  <r>
    <n v="5063"/>
    <s v="CA-2012-136798"/>
    <x v="1"/>
    <x v="412"/>
    <d v="2012-05-12T00:00:00"/>
    <s v="Standard Class"/>
    <s v="DL-12925"/>
    <s v="Daniel Lacy"/>
    <x v="0"/>
    <s v="United States"/>
    <x v="31"/>
    <x v="11"/>
    <n v="55407"/>
    <x v="2"/>
    <s v="TEC-PH-10000441"/>
    <x v="2"/>
    <x v="7"/>
    <s v="VTech DS6151"/>
    <n v="377.96999999999997"/>
    <n v="3"/>
    <n v="0"/>
    <n v="105.83160000000002"/>
    <n v="0.28000000000000008"/>
  </r>
  <r>
    <n v="5064"/>
    <s v="CA-2012-136798"/>
    <x v="1"/>
    <x v="412"/>
    <d v="2012-05-12T00:00:00"/>
    <s v="Standard Class"/>
    <s v="DL-12925"/>
    <s v="Daniel Lacy"/>
    <x v="0"/>
    <s v="United States"/>
    <x v="31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n v="9.0000000000000038E-2"/>
  </r>
  <r>
    <n v="5065"/>
    <s v="CA-2014-122196"/>
    <x v="3"/>
    <x v="585"/>
    <d v="2014-09-25T00:00:00"/>
    <s v="First Class"/>
    <s v="CA-12265"/>
    <s v="Christina Anderson"/>
    <x v="0"/>
    <s v="United States"/>
    <x v="40"/>
    <x v="13"/>
    <n v="19805"/>
    <x v="3"/>
    <s v="TEC-PH-10004977"/>
    <x v="2"/>
    <x v="7"/>
    <s v="GE 30524EE4"/>
    <n v="391.98"/>
    <n v="2"/>
    <n v="0"/>
    <n v="113.67419999999998"/>
    <n v="0.28999999999999992"/>
  </r>
  <r>
    <n v="5066"/>
    <s v="CA-2014-142090"/>
    <x v="3"/>
    <x v="329"/>
    <d v="2014-12-08T00:00:00"/>
    <s v="Standard Class"/>
    <s v="SC-20380"/>
    <s v="Shahid Collister"/>
    <x v="0"/>
    <s v="United States"/>
    <x v="140"/>
    <x v="3"/>
    <n v="27217"/>
    <x v="0"/>
    <s v="TEC-AC-10002001"/>
    <x v="2"/>
    <x v="11"/>
    <s v="Logitech Wireless Gaming Headset G930"/>
    <n v="383.97600000000006"/>
    <n v="3"/>
    <n v="0.2"/>
    <n v="81.59490000000001"/>
    <n v="0.21249999999999999"/>
  </r>
  <r>
    <n v="5067"/>
    <s v="CA-2014-142090"/>
    <x v="3"/>
    <x v="329"/>
    <d v="2014-12-08T00:00:00"/>
    <s v="Standard Class"/>
    <s v="SC-20380"/>
    <s v="Shahid Collister"/>
    <x v="0"/>
    <s v="United States"/>
    <x v="140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n v="-0.36666666666666675"/>
  </r>
  <r>
    <n v="5068"/>
    <s v="CA-2014-160934"/>
    <x v="3"/>
    <x v="787"/>
    <d v="2014-01-20T00:00:00"/>
    <s v="Standard Class"/>
    <s v="TT-21460"/>
    <s v="Tonja Turnell"/>
    <x v="2"/>
    <s v="United States"/>
    <x v="1"/>
    <x v="1"/>
    <n v="90008"/>
    <x v="1"/>
    <s v="OFF-AR-10003504"/>
    <x v="1"/>
    <x v="6"/>
    <s v="Newell 347"/>
    <n v="21.400000000000002"/>
    <n v="5"/>
    <n v="0"/>
    <n v="6.2059999999999977"/>
    <n v="0.28999999999999987"/>
  </r>
  <r>
    <n v="5069"/>
    <s v="CA-2011-124478"/>
    <x v="2"/>
    <x v="233"/>
    <d v="2011-08-12T00:00:00"/>
    <s v="Standard Class"/>
    <s v="MA-17560"/>
    <s v="Matt Abelman"/>
    <x v="2"/>
    <s v="United States"/>
    <x v="149"/>
    <x v="12"/>
    <n v="48183"/>
    <x v="2"/>
    <s v="TEC-CO-10001571"/>
    <x v="2"/>
    <x v="16"/>
    <s v="Sharp 1540cs Digital Laser Copier"/>
    <n v="549.99"/>
    <n v="1"/>
    <n v="0"/>
    <n v="274.995"/>
    <n v="0.5"/>
  </r>
  <r>
    <n v="5070"/>
    <s v="CA-2011-124478"/>
    <x v="2"/>
    <x v="233"/>
    <d v="2011-08-12T00:00:00"/>
    <s v="Standard Class"/>
    <s v="MA-17560"/>
    <s v="Matt Abelman"/>
    <x v="2"/>
    <s v="United States"/>
    <x v="149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n v="0.22222222222222213"/>
  </r>
  <r>
    <n v="5071"/>
    <s v="CA-2011-124478"/>
    <x v="2"/>
    <x v="233"/>
    <d v="2011-08-12T00:00:00"/>
    <s v="Standard Class"/>
    <s v="MA-17560"/>
    <s v="Matt Abelman"/>
    <x v="2"/>
    <s v="United States"/>
    <x v="149"/>
    <x v="12"/>
    <n v="48183"/>
    <x v="2"/>
    <s v="OFF-EN-10002500"/>
    <x v="1"/>
    <x v="12"/>
    <s v="Globe Weis Peel &amp; Seel First Class Envelopes"/>
    <n v="38.339999999999996"/>
    <n v="3"/>
    <n v="0"/>
    <n v="17.253"/>
    <n v="0.45000000000000007"/>
  </r>
  <r>
    <n v="5072"/>
    <s v="CA-2011-124478"/>
    <x v="2"/>
    <x v="233"/>
    <d v="2011-08-12T00:00:00"/>
    <s v="Standard Class"/>
    <s v="MA-17560"/>
    <s v="Matt Abelman"/>
    <x v="2"/>
    <s v="United States"/>
    <x v="149"/>
    <x v="12"/>
    <n v="48183"/>
    <x v="2"/>
    <s v="FUR-FU-10002088"/>
    <x v="0"/>
    <x v="5"/>
    <s v="Nu-Dell Float Frame 11 x 14 1/2"/>
    <n v="53.88"/>
    <n v="6"/>
    <n v="0"/>
    <n v="22.629600000000003"/>
    <n v="0.42000000000000004"/>
  </r>
  <r>
    <n v="5073"/>
    <s v="CA-2011-124478"/>
    <x v="2"/>
    <x v="233"/>
    <d v="2011-08-12T00:00:00"/>
    <s v="Standard Class"/>
    <s v="MA-17560"/>
    <s v="Matt Abelman"/>
    <x v="2"/>
    <s v="United States"/>
    <x v="149"/>
    <x v="12"/>
    <n v="48183"/>
    <x v="2"/>
    <s v="TEC-PH-10001128"/>
    <x v="2"/>
    <x v="7"/>
    <s v="Motorola Droid Maxx"/>
    <n v="299.98"/>
    <n v="2"/>
    <n v="0"/>
    <n v="83.994400000000013"/>
    <n v="0.28000000000000003"/>
  </r>
  <r>
    <n v="5074"/>
    <s v="CA-2012-145485"/>
    <x v="1"/>
    <x v="599"/>
    <d v="2012-11-05T00:00:00"/>
    <s v="Same Day"/>
    <s v="JM-16195"/>
    <s v="Justin MacKendrick"/>
    <x v="0"/>
    <s v="United States"/>
    <x v="8"/>
    <x v="1"/>
    <n v="94109"/>
    <x v="1"/>
    <s v="OFF-ST-10000649"/>
    <x v="1"/>
    <x v="4"/>
    <s v="Hanging Personal Folder File"/>
    <n v="62.8"/>
    <n v="4"/>
    <n v="0"/>
    <n v="15.700000000000003"/>
    <n v="0.25000000000000006"/>
  </r>
  <r>
    <n v="5075"/>
    <s v="CA-2014-151071"/>
    <x v="3"/>
    <x v="1016"/>
    <d v="2014-04-30T00:00:00"/>
    <s v="Second Class"/>
    <s v="MB-18085"/>
    <s v="Mick Brown"/>
    <x v="0"/>
    <s v="United States"/>
    <x v="1"/>
    <x v="1"/>
    <n v="90049"/>
    <x v="1"/>
    <s v="OFF-BI-10002103"/>
    <x v="1"/>
    <x v="8"/>
    <s v="Cardinal Slant-D Ring Binder, Heavy Gauge Vinyl"/>
    <n v="13.904"/>
    <n v="2"/>
    <n v="0.2"/>
    <n v="4.5187999999999997"/>
    <n v="0.32499999999999996"/>
  </r>
  <r>
    <n v="5076"/>
    <s v="CA-2011-134572"/>
    <x v="2"/>
    <x v="1017"/>
    <d v="2011-04-22T00:00:00"/>
    <s v="Second Class"/>
    <s v="SV-20365"/>
    <s v="Seth Vernon"/>
    <x v="0"/>
    <s v="United States"/>
    <x v="12"/>
    <x v="5"/>
    <n v="77070"/>
    <x v="2"/>
    <s v="FUR-TA-10001705"/>
    <x v="0"/>
    <x v="3"/>
    <s v="Bush Advantage Collection Round Conference Table"/>
    <n v="744.09999999999991"/>
    <n v="5"/>
    <n v="0.3"/>
    <n v="-95.670000000000044"/>
    <n v="-0.12857142857142864"/>
  </r>
  <r>
    <n v="5077"/>
    <s v="CA-2011-134572"/>
    <x v="2"/>
    <x v="1017"/>
    <d v="2011-04-22T00:00:00"/>
    <s v="Second Class"/>
    <s v="SV-20365"/>
    <s v="Seth Vernon"/>
    <x v="0"/>
    <s v="United States"/>
    <x v="12"/>
    <x v="5"/>
    <n v="77070"/>
    <x v="2"/>
    <s v="OFF-ST-10004634"/>
    <x v="1"/>
    <x v="4"/>
    <s v="Personal Folder Holder, Ebony"/>
    <n v="44.840000000000011"/>
    <n v="5"/>
    <n v="0.2"/>
    <n v="5.6049999999999951"/>
    <n v="0.12499999999999986"/>
  </r>
  <r>
    <n v="5078"/>
    <s v="CA-2011-134572"/>
    <x v="2"/>
    <x v="1017"/>
    <d v="2011-04-22T00:00:00"/>
    <s v="Second Class"/>
    <s v="SV-20365"/>
    <s v="Seth Vernon"/>
    <x v="0"/>
    <s v="United States"/>
    <x v="12"/>
    <x v="5"/>
    <n v="77070"/>
    <x v="2"/>
    <s v="FUR-TA-10004442"/>
    <x v="0"/>
    <x v="3"/>
    <s v="Riverside Furniture Stanwyck Manor Table Series"/>
    <n v="401.59000000000003"/>
    <n v="2"/>
    <n v="0.3"/>
    <n v="-131.95100000000002"/>
    <n v="-0.32857142857142863"/>
  </r>
  <r>
    <n v="5079"/>
    <s v="CA-2014-143217"/>
    <x v="3"/>
    <x v="343"/>
    <d v="2014-11-18T00:00:00"/>
    <s v="Standard Class"/>
    <s v="CG-12040"/>
    <s v="Catherine Glotzbach"/>
    <x v="2"/>
    <s v="United States"/>
    <x v="158"/>
    <x v="6"/>
    <n v="53209"/>
    <x v="2"/>
    <s v="OFF-BI-10002949"/>
    <x v="1"/>
    <x v="8"/>
    <s v="Prestige Round Ring Binders"/>
    <n v="18.240000000000002"/>
    <n v="3"/>
    <n v="0"/>
    <n v="8.5727999999999991"/>
    <n v="0.46999999999999992"/>
  </r>
  <r>
    <n v="5080"/>
    <s v="US-2014-133312"/>
    <x v="3"/>
    <x v="920"/>
    <d v="2014-11-30T00:00:00"/>
    <s v="Standard Class"/>
    <s v="BD-11500"/>
    <s v="Bradley Drucker"/>
    <x v="0"/>
    <s v="United States"/>
    <x v="8"/>
    <x v="1"/>
    <n v="94122"/>
    <x v="1"/>
    <s v="FUR-BO-10002213"/>
    <x v="0"/>
    <x v="0"/>
    <s v="Sauder Forest Hills Library, Woodland Oak Finish"/>
    <n v="359.49899999999997"/>
    <n v="3"/>
    <n v="0.15"/>
    <n v="-29.605799999999981"/>
    <n v="-8.2352941176470545E-2"/>
  </r>
  <r>
    <n v="5081"/>
    <s v="US-2014-133312"/>
    <x v="3"/>
    <x v="920"/>
    <d v="2014-11-30T00:00:00"/>
    <s v="Standard Class"/>
    <s v="BD-11500"/>
    <s v="Bradley Drucker"/>
    <x v="0"/>
    <s v="United States"/>
    <x v="8"/>
    <x v="1"/>
    <n v="94122"/>
    <x v="1"/>
    <s v="OFF-ST-10001325"/>
    <x v="1"/>
    <x v="4"/>
    <s v="Sterilite Officeware Hinged File Box"/>
    <n v="10.48"/>
    <n v="1"/>
    <n v="0"/>
    <n v="2.8296000000000001"/>
    <n v="0.27"/>
  </r>
  <r>
    <n v="5082"/>
    <s v="US-2012-137533"/>
    <x v="1"/>
    <x v="217"/>
    <d v="2012-12-18T00:00:00"/>
    <s v="Same Day"/>
    <s v="JK-15640"/>
    <s v="Jim Kriz"/>
    <x v="2"/>
    <s v="United States"/>
    <x v="138"/>
    <x v="24"/>
    <n v="44105"/>
    <x v="3"/>
    <s v="OFF-PA-10003441"/>
    <x v="1"/>
    <x v="10"/>
    <s v="Xerox 226"/>
    <n v="20.736000000000004"/>
    <n v="4"/>
    <n v="0.2"/>
    <n v="7.2576000000000001"/>
    <n v="0.34999999999999992"/>
  </r>
  <r>
    <n v="5083"/>
    <s v="CA-2013-155138"/>
    <x v="0"/>
    <x v="162"/>
    <d v="2013-09-13T00:00:00"/>
    <s v="Standard Class"/>
    <s v="JM-15580"/>
    <s v="Jill Matthias"/>
    <x v="0"/>
    <s v="United States"/>
    <x v="53"/>
    <x v="3"/>
    <n v="28110"/>
    <x v="0"/>
    <s v="TEC-AC-10004209"/>
    <x v="2"/>
    <x v="11"/>
    <s v="Memorex Froggy Flash Drive 4 GB"/>
    <n v="35.167999999999999"/>
    <n v="4"/>
    <n v="0.2"/>
    <n v="8.3524000000000012"/>
    <n v="0.23750000000000004"/>
  </r>
  <r>
    <n v="5084"/>
    <s v="CA-2013-155138"/>
    <x v="0"/>
    <x v="162"/>
    <d v="2013-09-13T00:00:00"/>
    <s v="Standard Class"/>
    <s v="JM-15580"/>
    <s v="Jill Matthias"/>
    <x v="0"/>
    <s v="United States"/>
    <x v="53"/>
    <x v="3"/>
    <n v="28110"/>
    <x v="0"/>
    <s v="OFF-PA-10000501"/>
    <x v="1"/>
    <x v="10"/>
    <s v="Petty Cash Envelope"/>
    <n v="64.704000000000008"/>
    <n v="3"/>
    <n v="0.2"/>
    <n v="23.455199999999998"/>
    <n v="0.36249999999999993"/>
  </r>
  <r>
    <n v="5085"/>
    <s v="CA-2013-108350"/>
    <x v="0"/>
    <x v="112"/>
    <d v="2013-06-10T00:00:00"/>
    <s v="Second Class"/>
    <s v="SC-20230"/>
    <s v="Scot Coram"/>
    <x v="1"/>
    <s v="United States"/>
    <x v="90"/>
    <x v="31"/>
    <n v="1852"/>
    <x v="3"/>
    <s v="OFF-PA-10003656"/>
    <x v="1"/>
    <x v="10"/>
    <s v="Xerox 1935"/>
    <n v="105.52"/>
    <n v="4"/>
    <n v="0"/>
    <n v="48.539199999999994"/>
    <n v="0.45999999999999996"/>
  </r>
  <r>
    <n v="5086"/>
    <s v="CA-2012-144302"/>
    <x v="1"/>
    <x v="974"/>
    <d v="2012-06-23T00:00:00"/>
    <s v="Standard Class"/>
    <s v="ME-17320"/>
    <s v="Maria Etezadi"/>
    <x v="2"/>
    <s v="United States"/>
    <x v="61"/>
    <x v="5"/>
    <n v="75081"/>
    <x v="2"/>
    <s v="OFF-BI-10001107"/>
    <x v="1"/>
    <x v="8"/>
    <s v="GBC White Gloss Covers, Plain Front"/>
    <n v="5.7919999999999989"/>
    <n v="2"/>
    <n v="0.8"/>
    <n v="-9.5568000000000026"/>
    <n v="-1.6500000000000008"/>
  </r>
  <r>
    <n v="5087"/>
    <s v="CA-2012-109001"/>
    <x v="1"/>
    <x v="616"/>
    <d v="2012-03-09T00:00:00"/>
    <s v="Standard Class"/>
    <s v="KN-16390"/>
    <s v="Katherine Nockton"/>
    <x v="1"/>
    <s v="United States"/>
    <x v="10"/>
    <x v="9"/>
    <n v="19120"/>
    <x v="3"/>
    <s v="TEC-PH-10000562"/>
    <x v="2"/>
    <x v="7"/>
    <s v="Samsung Convoy 3"/>
    <n v="466.15799999999996"/>
    <n v="7"/>
    <n v="0.4"/>
    <n v="-93.231599999999958"/>
    <n v="-0.19999999999999993"/>
  </r>
  <r>
    <n v="5088"/>
    <s v="CA-2012-109001"/>
    <x v="1"/>
    <x v="616"/>
    <d v="2012-03-09T00:00:00"/>
    <s v="Standard Class"/>
    <s v="KN-16390"/>
    <s v="Katherine Nockton"/>
    <x v="1"/>
    <s v="United States"/>
    <x v="10"/>
    <x v="9"/>
    <n v="19120"/>
    <x v="3"/>
    <s v="TEC-AC-10001101"/>
    <x v="2"/>
    <x v="11"/>
    <s v="Sony 16GB Class 10 Micro SDHC R40 Memory Card"/>
    <n v="10.312000000000001"/>
    <n v="1"/>
    <n v="0.2"/>
    <n v="-1.2890000000000006"/>
    <n v="-0.12500000000000006"/>
  </r>
  <r>
    <n v="5089"/>
    <s v="CA-2012-109001"/>
    <x v="1"/>
    <x v="616"/>
    <d v="2012-03-09T00:00:00"/>
    <s v="Standard Class"/>
    <s v="KN-16390"/>
    <s v="Katherine Nockton"/>
    <x v="1"/>
    <s v="United States"/>
    <x v="10"/>
    <x v="9"/>
    <n v="19120"/>
    <x v="3"/>
    <s v="OFF-BI-10003529"/>
    <x v="1"/>
    <x v="8"/>
    <s v="Avery Round Ring Poly Binders"/>
    <n v="2.556"/>
    <n v="3"/>
    <n v="0.7"/>
    <n v="-1.7892000000000001"/>
    <n v="-0.70000000000000007"/>
  </r>
  <r>
    <n v="5090"/>
    <s v="CA-2014-132738"/>
    <x v="3"/>
    <x v="1018"/>
    <d v="2014-08-08T00:00:00"/>
    <s v="First Class"/>
    <s v="HM-14860"/>
    <s v="Harry Marie"/>
    <x v="1"/>
    <s v="United States"/>
    <x v="431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n v="0.36250000000000004"/>
  </r>
  <r>
    <n v="5091"/>
    <s v="CA-2014-132738"/>
    <x v="3"/>
    <x v="1018"/>
    <d v="2014-08-08T00:00:00"/>
    <s v="First Class"/>
    <s v="HM-14860"/>
    <s v="Harry Marie"/>
    <x v="1"/>
    <s v="United States"/>
    <x v="431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n v="0.36249999999999999"/>
  </r>
  <r>
    <n v="5092"/>
    <s v="CA-2014-156720"/>
    <x v="3"/>
    <x v="247"/>
    <d v="2015-01-04T00:00:00"/>
    <s v="Standard Class"/>
    <s v="JM-15580"/>
    <s v="Jill Matthias"/>
    <x v="0"/>
    <s v="United States"/>
    <x v="431"/>
    <x v="22"/>
    <n v="80538"/>
    <x v="1"/>
    <s v="OFF-FA-10003472"/>
    <x v="1"/>
    <x v="13"/>
    <s v="Bagged Rubber Bands"/>
    <n v="3.024"/>
    <n v="3"/>
    <n v="0.2"/>
    <n v="-0.6048"/>
    <n v="-0.2"/>
  </r>
  <r>
    <n v="5093"/>
    <s v="CA-2012-119102"/>
    <x v="1"/>
    <x v="293"/>
    <d v="2012-05-27T00:00:00"/>
    <s v="Standard Class"/>
    <s v="KH-16690"/>
    <s v="Kristen Hastings"/>
    <x v="1"/>
    <s v="United States"/>
    <x v="383"/>
    <x v="34"/>
    <n v="2895"/>
    <x v="3"/>
    <s v="OFF-ST-10004507"/>
    <x v="1"/>
    <x v="4"/>
    <s v="Advantus Rolling Storage Box"/>
    <n v="51.449999999999996"/>
    <n v="3"/>
    <n v="0"/>
    <n v="13.891499999999999"/>
    <n v="0.27"/>
  </r>
  <r>
    <n v="5094"/>
    <s v="US-2011-140452"/>
    <x v="2"/>
    <x v="776"/>
    <d v="2011-12-10T00:00:00"/>
    <s v="Standard Class"/>
    <s v="BK-11260"/>
    <s v="Berenike Kampe"/>
    <x v="0"/>
    <s v="United States"/>
    <x v="22"/>
    <x v="10"/>
    <n v="60610"/>
    <x v="2"/>
    <s v="OFF-AP-10004036"/>
    <x v="1"/>
    <x v="9"/>
    <s v="Bionaire 99.97% HEPA Air Cleaner"/>
    <n v="14.015999999999996"/>
    <n v="4"/>
    <n v="0.8"/>
    <n v="-31.536000000000001"/>
    <n v="-2.2500000000000004"/>
  </r>
  <r>
    <n v="5095"/>
    <s v="US-2011-140452"/>
    <x v="2"/>
    <x v="776"/>
    <d v="2011-12-10T00:00:00"/>
    <s v="Standard Class"/>
    <s v="BK-11260"/>
    <s v="Berenike Kampe"/>
    <x v="0"/>
    <s v="United States"/>
    <x v="22"/>
    <x v="10"/>
    <n v="60610"/>
    <x v="2"/>
    <s v="FUR-TA-10004086"/>
    <x v="0"/>
    <x v="3"/>
    <s v="KI Adjustable-Height Table"/>
    <n v="214.95000000000002"/>
    <n v="5"/>
    <n v="0.5"/>
    <n v="-120.37200000000003"/>
    <n v="-0.56000000000000005"/>
  </r>
  <r>
    <n v="5096"/>
    <s v="US-2011-140452"/>
    <x v="2"/>
    <x v="776"/>
    <d v="2011-12-10T00:00:00"/>
    <s v="Standard Class"/>
    <s v="BK-11260"/>
    <s v="Berenike Kampe"/>
    <x v="0"/>
    <s v="United States"/>
    <x v="22"/>
    <x v="10"/>
    <n v="60610"/>
    <x v="2"/>
    <s v="TEC-PH-10000307"/>
    <x v="2"/>
    <x v="7"/>
    <s v="Shocksock Galaxy S4 Armband"/>
    <n v="35.04"/>
    <n v="4"/>
    <n v="0.2"/>
    <n v="-7.0080000000000044"/>
    <n v="-0.20000000000000012"/>
  </r>
  <r>
    <n v="5097"/>
    <s v="US-2011-140452"/>
    <x v="2"/>
    <x v="776"/>
    <d v="2011-12-10T00:00:00"/>
    <s v="Standard Class"/>
    <s v="BK-11260"/>
    <s v="Berenike Kampe"/>
    <x v="0"/>
    <s v="United States"/>
    <x v="22"/>
    <x v="10"/>
    <n v="60610"/>
    <x v="2"/>
    <s v="FUR-FU-10002088"/>
    <x v="0"/>
    <x v="5"/>
    <s v="Nu-Dell Float Frame 11 x 14 1/2"/>
    <n v="10.776000000000002"/>
    <n v="3"/>
    <n v="0.6"/>
    <n v="-4.8491999999999997"/>
    <n v="-0.4499999999999999"/>
  </r>
  <r>
    <n v="5098"/>
    <s v="US-2011-140452"/>
    <x v="2"/>
    <x v="776"/>
    <d v="2011-12-10T00:00:00"/>
    <s v="Standard Class"/>
    <s v="BK-11260"/>
    <s v="Berenike Kampe"/>
    <x v="0"/>
    <s v="United States"/>
    <x v="22"/>
    <x v="10"/>
    <n v="60610"/>
    <x v="2"/>
    <s v="OFF-BI-10004965"/>
    <x v="1"/>
    <x v="8"/>
    <s v="Ibico Covers for Plastic or Wire Binding Elements"/>
    <n v="4.5999999999999988"/>
    <n v="2"/>
    <n v="0.8"/>
    <n v="-8.0500000000000025"/>
    <n v="-1.7500000000000011"/>
  </r>
  <r>
    <n v="5099"/>
    <s v="US-2011-140452"/>
    <x v="2"/>
    <x v="776"/>
    <d v="2011-12-10T00:00:00"/>
    <s v="Standard Class"/>
    <s v="BK-11260"/>
    <s v="Berenike Kampe"/>
    <x v="0"/>
    <s v="United States"/>
    <x v="22"/>
    <x v="10"/>
    <n v="60610"/>
    <x v="2"/>
    <s v="OFF-ST-10002485"/>
    <x v="1"/>
    <x v="4"/>
    <s v="Rogers Deluxe File Chest"/>
    <n v="35.167999999999999"/>
    <n v="2"/>
    <n v="0.2"/>
    <n v="-8.3524000000000012"/>
    <n v="-0.23750000000000004"/>
  </r>
  <r>
    <n v="5100"/>
    <s v="CA-2012-141936"/>
    <x v="1"/>
    <x v="976"/>
    <d v="2012-08-12T00:00:00"/>
    <s v="Standard Class"/>
    <s v="PN-18775"/>
    <s v="Parhena Norris"/>
    <x v="2"/>
    <s v="United States"/>
    <x v="329"/>
    <x v="1"/>
    <n v="93309"/>
    <x v="1"/>
    <s v="OFF-BI-10002194"/>
    <x v="1"/>
    <x v="8"/>
    <s v="Cardinal Hold-It CD Pocket"/>
    <n v="19.152000000000001"/>
    <n v="3"/>
    <n v="0.2"/>
    <n v="6.4638000000000009"/>
    <n v="0.33750000000000002"/>
  </r>
  <r>
    <n v="5101"/>
    <s v="CA-2011-158442"/>
    <x v="2"/>
    <x v="461"/>
    <d v="2011-03-17T00:00:00"/>
    <s v="Same Day"/>
    <s v="AZ-10750"/>
    <s v="Annie Zypern"/>
    <x v="0"/>
    <s v="United States"/>
    <x v="61"/>
    <x v="5"/>
    <n v="75217"/>
    <x v="2"/>
    <s v="OFF-AR-10003732"/>
    <x v="1"/>
    <x v="6"/>
    <s v="Newell 333"/>
    <n v="4.4479999999999995"/>
    <n v="2"/>
    <n v="0.2"/>
    <n v="0.3335999999999999"/>
    <n v="7.4999999999999983E-2"/>
  </r>
  <r>
    <n v="5102"/>
    <s v="CA-2011-158442"/>
    <x v="2"/>
    <x v="461"/>
    <d v="2011-03-17T00:00:00"/>
    <s v="Same Day"/>
    <s v="AZ-10750"/>
    <s v="Annie Zypern"/>
    <x v="0"/>
    <s v="United States"/>
    <x v="61"/>
    <x v="5"/>
    <n v="75217"/>
    <x v="2"/>
    <s v="OFF-PA-10002195"/>
    <x v="1"/>
    <x v="10"/>
    <s v="Xerox 1966"/>
    <n v="5.1840000000000011"/>
    <n v="1"/>
    <n v="0.2"/>
    <n v="1.8792"/>
    <n v="0.36249999999999993"/>
  </r>
  <r>
    <n v="5103"/>
    <s v="CA-2011-158442"/>
    <x v="2"/>
    <x v="461"/>
    <d v="2011-03-17T00:00:00"/>
    <s v="Same Day"/>
    <s v="AZ-10750"/>
    <s v="Annie Zypern"/>
    <x v="0"/>
    <s v="United States"/>
    <x v="61"/>
    <x v="5"/>
    <n v="75217"/>
    <x v="2"/>
    <s v="OFF-PA-10002365"/>
    <x v="1"/>
    <x v="10"/>
    <s v="Xerox 1967"/>
    <n v="15.552000000000003"/>
    <n v="3"/>
    <n v="0.2"/>
    <n v="5.4432"/>
    <n v="0.34999999999999992"/>
  </r>
  <r>
    <n v="5104"/>
    <s v="CA-2012-167374"/>
    <x v="1"/>
    <x v="514"/>
    <d v="2012-03-30T00:00:00"/>
    <s v="Second Class"/>
    <s v="GM-14500"/>
    <s v="Gene McClure"/>
    <x v="0"/>
    <s v="United States"/>
    <x v="10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n v="0.31249999999999978"/>
  </r>
  <r>
    <n v="5105"/>
    <s v="CA-2012-167374"/>
    <x v="1"/>
    <x v="514"/>
    <d v="2012-03-30T00:00:00"/>
    <s v="Second Class"/>
    <s v="GM-14500"/>
    <s v="Gene McClure"/>
    <x v="0"/>
    <s v="United States"/>
    <x v="10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n v="0.29999999999999993"/>
  </r>
  <r>
    <n v="5106"/>
    <s v="CA-2011-116568"/>
    <x v="2"/>
    <x v="637"/>
    <d v="2011-12-20T00:00:00"/>
    <s v="Standard Class"/>
    <s v="BM-11785"/>
    <s v="Bryan Mills"/>
    <x v="0"/>
    <s v="United States"/>
    <x v="207"/>
    <x v="2"/>
    <n v="32725"/>
    <x v="0"/>
    <s v="FUR-CH-10002439"/>
    <x v="0"/>
    <x v="1"/>
    <s v="Iceberg Nesting Folding Chair, 19w x 6d x 43h"/>
    <n v="186.304"/>
    <n v="4"/>
    <n v="0.2"/>
    <n v="13.972799999999999"/>
    <n v="7.4999999999999997E-2"/>
  </r>
  <r>
    <n v="5107"/>
    <s v="CA-2012-147102"/>
    <x v="1"/>
    <x v="444"/>
    <d v="2012-09-26T00:00:00"/>
    <s v="Standard Class"/>
    <s v="NH-18610"/>
    <s v="Nicole Hansen"/>
    <x v="1"/>
    <s v="United States"/>
    <x v="38"/>
    <x v="32"/>
    <n v="31907"/>
    <x v="0"/>
    <s v="TEC-AC-10000682"/>
    <x v="2"/>
    <x v="11"/>
    <s v="Kensington K72356US Mouse-in-a-Box USB Desktop Mouse"/>
    <n v="66.36"/>
    <n v="4"/>
    <n v="0"/>
    <n v="23.225999999999999"/>
    <n v="0.35"/>
  </r>
  <r>
    <n v="5108"/>
    <s v="CA-2014-132213"/>
    <x v="3"/>
    <x v="1016"/>
    <d v="2014-04-27T00:00:00"/>
    <s v="First Class"/>
    <s v="PN-18775"/>
    <s v="Parhena Norris"/>
    <x v="2"/>
    <s v="United States"/>
    <x v="316"/>
    <x v="18"/>
    <n v="37211"/>
    <x v="0"/>
    <s v="OFF-AR-10004078"/>
    <x v="1"/>
    <x v="6"/>
    <s v="Newell 312"/>
    <n v="42.047999999999995"/>
    <n v="9"/>
    <n v="0.2"/>
    <n v="5.2559999999999985"/>
    <n v="0.12499999999999997"/>
  </r>
  <r>
    <n v="5109"/>
    <s v="CA-2014-132213"/>
    <x v="3"/>
    <x v="1016"/>
    <d v="2014-04-27T00:00:00"/>
    <s v="First Class"/>
    <s v="PN-18775"/>
    <s v="Parhena Norris"/>
    <x v="2"/>
    <s v="United States"/>
    <x v="316"/>
    <x v="18"/>
    <n v="37211"/>
    <x v="0"/>
    <s v="OFF-AR-10001958"/>
    <x v="1"/>
    <x v="6"/>
    <s v="Stanley Bostitch Contemporary Electric Pencil Sharpeners"/>
    <n v="67.92"/>
    <n v="5"/>
    <n v="0.2"/>
    <n v="6.7920000000000016"/>
    <n v="0.10000000000000002"/>
  </r>
  <r>
    <n v="5110"/>
    <s v="CA-2011-138450"/>
    <x v="2"/>
    <x v="638"/>
    <d v="2011-10-22T00:00:00"/>
    <s v="Standard Class"/>
    <s v="EH-13765"/>
    <s v="Edward Hooks"/>
    <x v="1"/>
    <s v="United States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n v="0.375"/>
  </r>
  <r>
    <n v="5111"/>
    <s v="CA-2011-138450"/>
    <x v="2"/>
    <x v="638"/>
    <d v="2011-10-22T00:00:00"/>
    <s v="Standard Class"/>
    <s v="EH-13765"/>
    <s v="Edward Hooks"/>
    <x v="1"/>
    <s v="United States"/>
    <x v="10"/>
    <x v="9"/>
    <n v="19134"/>
    <x v="3"/>
    <s v="OFF-ST-10003479"/>
    <x v="1"/>
    <x v="4"/>
    <s v="Eldon Base for stackable storage shelf, platinum"/>
    <n v="186.91200000000001"/>
    <n v="6"/>
    <n v="0.2"/>
    <n v="-35.046000000000028"/>
    <n v="-0.18750000000000014"/>
  </r>
  <r>
    <n v="5112"/>
    <s v="CA-2011-138450"/>
    <x v="2"/>
    <x v="638"/>
    <d v="2011-10-22T00:00:00"/>
    <s v="Standard Class"/>
    <s v="EH-13765"/>
    <s v="Edward Hooks"/>
    <x v="1"/>
    <s v="United States"/>
    <x v="10"/>
    <x v="9"/>
    <n v="19134"/>
    <x v="3"/>
    <s v="OFF-PA-10003016"/>
    <x v="1"/>
    <x v="10"/>
    <s v="Adams &quot;While You Were Out&quot; Message Pads"/>
    <n v="10.048000000000002"/>
    <n v="4"/>
    <n v="0.2"/>
    <n v="3.1399999999999988"/>
    <n v="0.31249999999999983"/>
  </r>
  <r>
    <n v="5113"/>
    <s v="CA-2012-153073"/>
    <x v="1"/>
    <x v="50"/>
    <d v="2012-11-13T00:00:00"/>
    <s v="Same Day"/>
    <s v="HA-14905"/>
    <s v="Helen Abelman"/>
    <x v="0"/>
    <s v="United States"/>
    <x v="22"/>
    <x v="10"/>
    <n v="60610"/>
    <x v="2"/>
    <s v="FUR-FU-10001025"/>
    <x v="0"/>
    <x v="5"/>
    <s v="Eldon Imàge Series Desk Accessories, Clear"/>
    <n v="17.496000000000002"/>
    <n v="9"/>
    <n v="0.6"/>
    <n v="-7.4357999999999969"/>
    <n v="-0.42499999999999977"/>
  </r>
  <r>
    <n v="5114"/>
    <s v="CA-2013-147970"/>
    <x v="0"/>
    <x v="1011"/>
    <d v="2013-02-02T00:00:00"/>
    <s v="Second Class"/>
    <s v="AB-10150"/>
    <s v="Aimee Bixby"/>
    <x v="0"/>
    <s v="United States"/>
    <x v="61"/>
    <x v="5"/>
    <n v="75220"/>
    <x v="2"/>
    <s v="OFF-PA-10003936"/>
    <x v="1"/>
    <x v="10"/>
    <s v="Xerox 1994"/>
    <n v="15.552000000000003"/>
    <n v="3"/>
    <n v="0.2"/>
    <n v="5.4432"/>
    <n v="0.34999999999999992"/>
  </r>
  <r>
    <n v="5115"/>
    <s v="CA-2013-150658"/>
    <x v="0"/>
    <x v="1019"/>
    <d v="2013-11-23T00:00:00"/>
    <s v="Standard Class"/>
    <s v="MS-17365"/>
    <s v="Maribeth Schnelling"/>
    <x v="0"/>
    <s v="United States"/>
    <x v="51"/>
    <x v="27"/>
    <n v="88220"/>
    <x v="1"/>
    <s v="OFF-BI-10004140"/>
    <x v="1"/>
    <x v="8"/>
    <s v="Avery Non-Stick Binders"/>
    <n v="10.776000000000002"/>
    <n v="3"/>
    <n v="0.2"/>
    <n v="3.3674999999999984"/>
    <n v="0.31249999999999978"/>
  </r>
  <r>
    <n v="5116"/>
    <s v="CA-2014-125640"/>
    <x v="3"/>
    <x v="800"/>
    <d v="2014-07-30T00:00:00"/>
    <s v="Standard Class"/>
    <s v="DD-13570"/>
    <s v="Dorothy Dickinson"/>
    <x v="0"/>
    <s v="United States"/>
    <x v="10"/>
    <x v="9"/>
    <n v="19134"/>
    <x v="3"/>
    <s v="OFF-LA-10004178"/>
    <x v="1"/>
    <x v="2"/>
    <s v="Avery 491"/>
    <n v="3.3040000000000003"/>
    <n v="1"/>
    <n v="0.2"/>
    <n v="1.0737999999999999"/>
    <n v="0.32499999999999996"/>
  </r>
  <r>
    <n v="5117"/>
    <s v="CA-2014-154137"/>
    <x v="3"/>
    <x v="343"/>
    <d v="2014-11-18T00:00:00"/>
    <s v="Standard Class"/>
    <s v="MT-17815"/>
    <s v="Meg Tillman"/>
    <x v="0"/>
    <s v="United States"/>
    <x v="20"/>
    <x v="15"/>
    <n v="10009"/>
    <x v="3"/>
    <s v="OFF-ST-10003324"/>
    <x v="1"/>
    <x v="4"/>
    <s v="Belkin OmniView SE Rackmount Kit"/>
    <n v="35.479999999999997"/>
    <n v="1"/>
    <n v="0"/>
    <n v="0"/>
    <n v="0"/>
  </r>
  <r>
    <n v="5118"/>
    <s v="CA-2012-127173"/>
    <x v="1"/>
    <x v="120"/>
    <d v="2012-10-03T00:00:00"/>
    <s v="Standard Class"/>
    <s v="GM-14500"/>
    <s v="Gene McClure"/>
    <x v="0"/>
    <s v="United States"/>
    <x v="147"/>
    <x v="15"/>
    <n v="11572"/>
    <x v="3"/>
    <s v="OFF-FA-10004854"/>
    <x v="1"/>
    <x v="13"/>
    <s v="Vinyl Coated Wire Paper Clips in Organizer Box, 800/Box"/>
    <n v="34.44"/>
    <n v="3"/>
    <n v="0"/>
    <n v="16.186799999999998"/>
    <n v="0.47"/>
  </r>
  <r>
    <n v="5119"/>
    <s v="CA-2012-127173"/>
    <x v="1"/>
    <x v="120"/>
    <d v="2012-10-03T00:00:00"/>
    <s v="Standard Class"/>
    <s v="GM-14500"/>
    <s v="Gene McClure"/>
    <x v="0"/>
    <s v="United States"/>
    <x v="147"/>
    <x v="15"/>
    <n v="11572"/>
    <x v="3"/>
    <s v="TEC-MA-10002859"/>
    <x v="2"/>
    <x v="15"/>
    <s v="Ativa MDM8000 8-Sheet Micro-Cut Shredder"/>
    <n v="629.92999999999995"/>
    <n v="7"/>
    <n v="0"/>
    <n v="296.06709999999998"/>
    <n v="0.47000000000000003"/>
  </r>
  <r>
    <n v="5120"/>
    <s v="CA-2012-127173"/>
    <x v="1"/>
    <x v="120"/>
    <d v="2012-10-03T00:00:00"/>
    <s v="Standard Class"/>
    <s v="GM-14500"/>
    <s v="Gene McClure"/>
    <x v="0"/>
    <s v="United States"/>
    <x v="147"/>
    <x v="15"/>
    <n v="11572"/>
    <x v="3"/>
    <s v="OFF-BI-10000088"/>
    <x v="1"/>
    <x v="8"/>
    <s v="GBC Imprintable Covers"/>
    <n v="79.056000000000012"/>
    <n v="9"/>
    <n v="0.2"/>
    <n v="28.657800000000002"/>
    <n v="0.36249999999999999"/>
  </r>
  <r>
    <n v="5121"/>
    <s v="CA-2011-149538"/>
    <x v="2"/>
    <x v="527"/>
    <d v="2011-04-08T00:00:00"/>
    <s v="Standard Class"/>
    <s v="KB-16585"/>
    <s v="Ken Black"/>
    <x v="1"/>
    <s v="United States"/>
    <x v="240"/>
    <x v="28"/>
    <n v="70506"/>
    <x v="0"/>
    <s v="OFF-ST-10004180"/>
    <x v="1"/>
    <x v="4"/>
    <s v="Safco Commercial Shelving"/>
    <n v="232.54999999999998"/>
    <n v="5"/>
    <n v="0"/>
    <n v="9.3019999999999925"/>
    <n v="3.9999999999999973E-2"/>
  </r>
  <r>
    <n v="5122"/>
    <s v="CA-2011-149538"/>
    <x v="2"/>
    <x v="527"/>
    <d v="2011-04-08T00:00:00"/>
    <s v="Standard Class"/>
    <s v="KB-16585"/>
    <s v="Ken Black"/>
    <x v="1"/>
    <s v="United States"/>
    <x v="240"/>
    <x v="28"/>
    <n v="70506"/>
    <x v="0"/>
    <s v="TEC-AC-10002926"/>
    <x v="2"/>
    <x v="11"/>
    <s v="Logitech Wireless Marathon Mouse M705"/>
    <n v="99.98"/>
    <n v="2"/>
    <n v="0"/>
    <n v="42.991400000000006"/>
    <n v="0.43000000000000005"/>
  </r>
  <r>
    <n v="5123"/>
    <s v="CA-2011-149538"/>
    <x v="2"/>
    <x v="527"/>
    <d v="2011-04-08T00:00:00"/>
    <s v="Standard Class"/>
    <s v="KB-16585"/>
    <s v="Ken Black"/>
    <x v="1"/>
    <s v="United States"/>
    <x v="240"/>
    <x v="28"/>
    <n v="70506"/>
    <x v="0"/>
    <s v="OFF-PA-10003797"/>
    <x v="1"/>
    <x v="10"/>
    <s v="Xerox 209"/>
    <n v="19.440000000000001"/>
    <n v="3"/>
    <n v="0"/>
    <n v="9.3312000000000008"/>
    <n v="0.48000000000000004"/>
  </r>
  <r>
    <n v="5124"/>
    <s v="CA-2011-149538"/>
    <x v="2"/>
    <x v="527"/>
    <d v="2011-04-08T00:00:00"/>
    <s v="Standard Class"/>
    <s v="KB-16585"/>
    <s v="Ken Black"/>
    <x v="1"/>
    <s v="United States"/>
    <x v="240"/>
    <x v="28"/>
    <n v="70506"/>
    <x v="0"/>
    <s v="OFF-PA-10002195"/>
    <x v="1"/>
    <x v="10"/>
    <s v="Xerox 1966"/>
    <n v="12.96"/>
    <n v="2"/>
    <n v="0"/>
    <n v="6.3504000000000005"/>
    <n v="0.49"/>
  </r>
  <r>
    <n v="5125"/>
    <s v="CA-2011-160766"/>
    <x v="2"/>
    <x v="80"/>
    <d v="2011-09-14T00:00:00"/>
    <s v="Same Day"/>
    <s v="DM-13015"/>
    <s v="Darrin Martin"/>
    <x v="0"/>
    <s v="United States"/>
    <x v="20"/>
    <x v="15"/>
    <n v="10009"/>
    <x v="3"/>
    <s v="FUR-TA-10001039"/>
    <x v="0"/>
    <x v="3"/>
    <s v="KI Adjustable-Height Table"/>
    <n v="464.29200000000003"/>
    <n v="9"/>
    <n v="0.4"/>
    <n v="-108.33479999999997"/>
    <n v="-0.23333333333333325"/>
  </r>
  <r>
    <n v="5126"/>
    <s v="CA-2011-160766"/>
    <x v="2"/>
    <x v="80"/>
    <d v="2011-09-14T00:00:00"/>
    <s v="Same Day"/>
    <s v="DM-13015"/>
    <s v="Darrin Martin"/>
    <x v="0"/>
    <s v="United States"/>
    <x v="20"/>
    <x v="15"/>
    <n v="10009"/>
    <x v="3"/>
    <s v="OFF-EN-10001099"/>
    <x v="1"/>
    <x v="12"/>
    <s v="Staples"/>
    <n v="68.459999999999994"/>
    <n v="7"/>
    <n v="0"/>
    <n v="31.491599999999995"/>
    <n v="0.45999999999999996"/>
  </r>
  <r>
    <n v="5127"/>
    <s v="CA-2011-160766"/>
    <x v="2"/>
    <x v="80"/>
    <d v="2011-09-14T00:00:00"/>
    <s v="Same Day"/>
    <s v="DM-13015"/>
    <s v="Darrin Martin"/>
    <x v="0"/>
    <s v="United States"/>
    <x v="20"/>
    <x v="15"/>
    <n v="10009"/>
    <x v="3"/>
    <s v="TEC-MA-10003979"/>
    <x v="2"/>
    <x v="15"/>
    <s v="Ativa V4110MDD Micro-Cut Shredder"/>
    <n v="2799.96"/>
    <n v="4"/>
    <n v="0"/>
    <n v="1371.9803999999999"/>
    <n v="0.49"/>
  </r>
  <r>
    <n v="5128"/>
    <s v="CA-2011-160766"/>
    <x v="2"/>
    <x v="80"/>
    <d v="2011-09-14T00:00:00"/>
    <s v="Same Day"/>
    <s v="DM-13015"/>
    <s v="Darrin Martin"/>
    <x v="0"/>
    <s v="United States"/>
    <x v="20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n v="0.32999999999999996"/>
  </r>
  <r>
    <n v="5129"/>
    <s v="CA-2011-160766"/>
    <x v="2"/>
    <x v="80"/>
    <d v="2011-09-14T00:00:00"/>
    <s v="Same Day"/>
    <s v="DM-13015"/>
    <s v="Darrin Martin"/>
    <x v="0"/>
    <s v="United States"/>
    <x v="20"/>
    <x v="15"/>
    <n v="10009"/>
    <x v="3"/>
    <s v="TEC-PH-10001536"/>
    <x v="2"/>
    <x v="7"/>
    <s v="Spigen Samsung Galaxy S5 Case Wallet"/>
    <n v="16.989999999999998"/>
    <n v="1"/>
    <n v="0"/>
    <n v="4.4173999999999989"/>
    <n v="0.25999999999999995"/>
  </r>
  <r>
    <n v="5130"/>
    <s v="CA-2011-160766"/>
    <x v="2"/>
    <x v="80"/>
    <d v="2011-09-14T00:00:00"/>
    <s v="Same Day"/>
    <s v="DM-13015"/>
    <s v="Darrin Martin"/>
    <x v="0"/>
    <s v="United States"/>
    <x v="20"/>
    <x v="15"/>
    <n v="10009"/>
    <x v="3"/>
    <s v="TEC-PH-10000526"/>
    <x v="2"/>
    <x v="7"/>
    <s v="Vtech CS6719"/>
    <n v="287.96999999999997"/>
    <n v="3"/>
    <n v="0"/>
    <n v="80.631600000000006"/>
    <n v="0.28000000000000003"/>
  </r>
  <r>
    <n v="5131"/>
    <s v="CA-2011-160766"/>
    <x v="2"/>
    <x v="80"/>
    <d v="2011-09-14T00:00:00"/>
    <s v="Same Day"/>
    <s v="DM-13015"/>
    <s v="Darrin Martin"/>
    <x v="0"/>
    <s v="United States"/>
    <x v="20"/>
    <x v="15"/>
    <n v="10009"/>
    <x v="3"/>
    <s v="OFF-PA-10000213"/>
    <x v="1"/>
    <x v="10"/>
    <s v="Xerox 198"/>
    <n v="44.820000000000007"/>
    <n v="9"/>
    <n v="0"/>
    <n v="21.065400000000004"/>
    <n v="0.47000000000000003"/>
  </r>
  <r>
    <n v="5132"/>
    <s v="CA-2014-146626"/>
    <x v="3"/>
    <x v="614"/>
    <d v="2015-01-06T00:00:00"/>
    <s v="Standard Class"/>
    <s v="BP-11185"/>
    <s v="Ben Peterman"/>
    <x v="1"/>
    <s v="United States"/>
    <x v="125"/>
    <x v="1"/>
    <n v="92804"/>
    <x v="1"/>
    <s v="FUR-FU-10002501"/>
    <x v="0"/>
    <x v="5"/>
    <s v="Nu-Dell Executive Frame"/>
    <n v="101.12"/>
    <n v="8"/>
    <n v="0"/>
    <n v="37.414400000000001"/>
    <n v="0.37"/>
  </r>
  <r>
    <n v="5133"/>
    <s v="CA-2012-123330"/>
    <x v="1"/>
    <x v="1020"/>
    <d v="2012-06-27T00:00:00"/>
    <s v="Standard Class"/>
    <s v="EP-13915"/>
    <s v="Emily Phan"/>
    <x v="0"/>
    <s v="United States"/>
    <x v="207"/>
    <x v="2"/>
    <n v="32725"/>
    <x v="0"/>
    <s v="TEC-PH-10001819"/>
    <x v="2"/>
    <x v="7"/>
    <s v="Innergie mMini Combo Duo USB Travel Charging Kit"/>
    <n v="107.97600000000001"/>
    <n v="3"/>
    <n v="0.2"/>
    <n v="37.791599999999988"/>
    <n v="0.34999999999999987"/>
  </r>
  <r>
    <n v="5134"/>
    <s v="CA-2014-155607"/>
    <x v="3"/>
    <x v="200"/>
    <d v="2014-12-01T00:00:00"/>
    <s v="Standard Class"/>
    <s v="FG-14260"/>
    <s v="Frank Gastineau"/>
    <x v="2"/>
    <s v="United States"/>
    <x v="20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n v="0.25"/>
  </r>
  <r>
    <n v="5135"/>
    <s v="CA-2014-155607"/>
    <x v="3"/>
    <x v="200"/>
    <d v="2014-12-01T00:00:00"/>
    <s v="Standard Class"/>
    <s v="FG-14260"/>
    <s v="Frank Gastineau"/>
    <x v="2"/>
    <s v="United States"/>
    <x v="20"/>
    <x v="15"/>
    <n v="10009"/>
    <x v="3"/>
    <s v="OFF-BI-10003364"/>
    <x v="1"/>
    <x v="8"/>
    <s v="Binding Machine Supplies"/>
    <n v="93.344000000000008"/>
    <n v="4"/>
    <n v="0.2"/>
    <n v="32.670400000000001"/>
    <n v="0.35"/>
  </r>
  <r>
    <n v="5136"/>
    <s v="CA-2013-151323"/>
    <x v="0"/>
    <x v="248"/>
    <d v="2013-10-29T00:00:00"/>
    <s v="Standard Class"/>
    <s v="AB-10255"/>
    <s v="Alejandro Ballentine"/>
    <x v="2"/>
    <s v="United States"/>
    <x v="4"/>
    <x v="4"/>
    <n v="98103"/>
    <x v="1"/>
    <s v="OFF-FA-10002983"/>
    <x v="1"/>
    <x v="13"/>
    <s v="Advantus SlideClip Paper Clips"/>
    <n v="17.05"/>
    <n v="5"/>
    <n v="0"/>
    <n v="8.1840000000000011"/>
    <n v="0.48000000000000004"/>
  </r>
  <r>
    <n v="5137"/>
    <s v="CA-2012-146696"/>
    <x v="1"/>
    <x v="639"/>
    <d v="2012-12-19T00:00:00"/>
    <s v="Standard Class"/>
    <s v="RD-19480"/>
    <s v="Rick Duston"/>
    <x v="0"/>
    <s v="United States"/>
    <x v="70"/>
    <x v="1"/>
    <n v="92105"/>
    <x v="1"/>
    <s v="OFF-BI-10002432"/>
    <x v="1"/>
    <x v="8"/>
    <s v="Wilson Jones Standard D-Ring Binders"/>
    <n v="8.0960000000000001"/>
    <n v="2"/>
    <n v="0.2"/>
    <n v="2.7323999999999993"/>
    <n v="0.33749999999999991"/>
  </r>
  <r>
    <n v="5138"/>
    <s v="CA-2013-128972"/>
    <x v="0"/>
    <x v="373"/>
    <d v="2013-11-18T00:00:00"/>
    <s v="Standard Class"/>
    <s v="TS-21430"/>
    <s v="Tom Stivers"/>
    <x v="1"/>
    <s v="United States"/>
    <x v="268"/>
    <x v="26"/>
    <n v="73120"/>
    <x v="2"/>
    <s v="FUR-FU-10003096"/>
    <x v="0"/>
    <x v="5"/>
    <s v="Master Giant Foot Doorstop, Safety Yellow"/>
    <n v="30.36"/>
    <n v="4"/>
    <n v="0"/>
    <n v="13.0548"/>
    <n v="0.43"/>
  </r>
  <r>
    <n v="5139"/>
    <s v="CA-2014-128335"/>
    <x v="3"/>
    <x v="365"/>
    <d v="2014-10-06T00:00:00"/>
    <s v="Standard Class"/>
    <s v="JA-15970"/>
    <s v="Joseph Airdo"/>
    <x v="0"/>
    <s v="United States"/>
    <x v="145"/>
    <x v="15"/>
    <n v="10550"/>
    <x v="3"/>
    <s v="OFF-EN-10001539"/>
    <x v="1"/>
    <x v="12"/>
    <s v="Staples"/>
    <n v="23.34"/>
    <n v="3"/>
    <n v="0"/>
    <n v="10.969799999999999"/>
    <n v="0.47"/>
  </r>
  <r>
    <n v="5140"/>
    <s v="CA-2014-128335"/>
    <x v="3"/>
    <x v="365"/>
    <d v="2014-10-06T00:00:00"/>
    <s v="Standard Class"/>
    <s v="JA-15970"/>
    <s v="Joseph Airdo"/>
    <x v="0"/>
    <s v="United States"/>
    <x v="145"/>
    <x v="15"/>
    <n v="10550"/>
    <x v="3"/>
    <s v="OFF-PA-10004996"/>
    <x v="1"/>
    <x v="10"/>
    <s v="Speediset Carbonless Redi-Letter 7&quot; x 8 1/2&quot;"/>
    <n v="51.550000000000004"/>
    <n v="5"/>
    <n v="0"/>
    <n v="24.2285"/>
    <n v="0.47"/>
  </r>
  <r>
    <n v="5141"/>
    <s v="CA-2012-154886"/>
    <x v="1"/>
    <x v="627"/>
    <d v="2012-11-12T00:00:00"/>
    <s v="Standard Class"/>
    <s v="SW-20455"/>
    <s v="Shaun Weien"/>
    <x v="0"/>
    <s v="United States"/>
    <x v="8"/>
    <x v="1"/>
    <n v="94109"/>
    <x v="1"/>
    <s v="TEC-AC-10001956"/>
    <x v="2"/>
    <x v="11"/>
    <s v="Microsoft Arc Touch Mouse"/>
    <n v="119.9"/>
    <n v="2"/>
    <n v="0"/>
    <n v="43.164000000000001"/>
    <n v="0.36"/>
  </r>
  <r>
    <n v="5142"/>
    <s v="CA-2013-111213"/>
    <x v="0"/>
    <x v="178"/>
    <d v="2013-04-06T00:00:00"/>
    <s v="Standard Class"/>
    <s v="FP-14320"/>
    <s v="Frank Preis"/>
    <x v="0"/>
    <s v="United States"/>
    <x v="20"/>
    <x v="15"/>
    <n v="10009"/>
    <x v="3"/>
    <s v="FUR-CH-10000454"/>
    <x v="0"/>
    <x v="1"/>
    <s v="Hon Deluxe Fabric Upholstered Stacking Chairs, Rounded Back"/>
    <n v="1317.492"/>
    <n v="6"/>
    <n v="0.1"/>
    <n v="292.77599999999995"/>
    <n v="0.22222222222222218"/>
  </r>
  <r>
    <n v="5143"/>
    <s v="CA-2013-111213"/>
    <x v="0"/>
    <x v="178"/>
    <d v="2013-04-06T00:00:00"/>
    <s v="Standard Class"/>
    <s v="FP-14320"/>
    <s v="Frank Preis"/>
    <x v="0"/>
    <s v="United States"/>
    <x v="20"/>
    <x v="15"/>
    <n v="10009"/>
    <x v="3"/>
    <s v="OFF-SU-10000946"/>
    <x v="1"/>
    <x v="14"/>
    <s v="Staples"/>
    <n v="63.84"/>
    <n v="8"/>
    <n v="0"/>
    <n v="18.513599999999997"/>
    <n v="0.28999999999999992"/>
  </r>
  <r>
    <n v="5144"/>
    <s v="CA-2013-111213"/>
    <x v="0"/>
    <x v="178"/>
    <d v="2013-04-06T00:00:00"/>
    <s v="Standard Class"/>
    <s v="FP-14320"/>
    <s v="Frank Preis"/>
    <x v="0"/>
    <s v="United States"/>
    <x v="20"/>
    <x v="15"/>
    <n v="10009"/>
    <x v="3"/>
    <s v="OFF-BI-10004140"/>
    <x v="1"/>
    <x v="8"/>
    <s v="Avery Non-Stick Binders"/>
    <n v="3.5920000000000005"/>
    <n v="1"/>
    <n v="0.2"/>
    <n v="1.1224999999999996"/>
    <n v="0.31249999999999983"/>
  </r>
  <r>
    <n v="5145"/>
    <s v="CA-2014-161333"/>
    <x v="3"/>
    <x v="62"/>
    <d v="2014-02-08T00:00:00"/>
    <s v="Standard Class"/>
    <s v="JL-15835"/>
    <s v="John Lee"/>
    <x v="0"/>
    <s v="United States"/>
    <x v="1"/>
    <x v="1"/>
    <n v="90045"/>
    <x v="1"/>
    <s v="FUR-FU-10003039"/>
    <x v="0"/>
    <x v="5"/>
    <s v="Howard Miller 11-1/2&quot; Diameter Grantwood Wall Clock"/>
    <n v="86.26"/>
    <n v="2"/>
    <n v="0"/>
    <n v="29.328400000000002"/>
    <n v="0.34"/>
  </r>
  <r>
    <n v="5146"/>
    <s v="CA-2014-161333"/>
    <x v="3"/>
    <x v="62"/>
    <d v="2014-02-08T00:00:00"/>
    <s v="Standard Class"/>
    <s v="JL-15835"/>
    <s v="John Lee"/>
    <x v="0"/>
    <s v="United States"/>
    <x v="1"/>
    <x v="1"/>
    <n v="90045"/>
    <x v="1"/>
    <s v="OFF-ST-10000464"/>
    <x v="1"/>
    <x v="4"/>
    <s v="Multi-Use Personal File Cart and Caster Set, Three Stacking Bins"/>
    <n v="139.04"/>
    <n v="4"/>
    <n v="0"/>
    <n v="38.931200000000004"/>
    <n v="0.28000000000000003"/>
  </r>
  <r>
    <n v="5147"/>
    <s v="CA-2014-161333"/>
    <x v="3"/>
    <x v="62"/>
    <d v="2014-02-08T00:00:00"/>
    <s v="Standard Class"/>
    <s v="JL-15835"/>
    <s v="John Lee"/>
    <x v="0"/>
    <s v="United States"/>
    <x v="1"/>
    <x v="1"/>
    <n v="90045"/>
    <x v="1"/>
    <s v="OFF-AP-10000252"/>
    <x v="1"/>
    <x v="9"/>
    <s v="Harmony HEPA Quiet Air Purifiers"/>
    <n v="46.8"/>
    <n v="4"/>
    <n v="0"/>
    <n v="16.38"/>
    <n v="0.35"/>
  </r>
  <r>
    <n v="5148"/>
    <s v="CA-2014-128734"/>
    <x v="3"/>
    <x v="165"/>
    <d v="2015-01-01T00:00:00"/>
    <s v="Standard Class"/>
    <s v="JL-15175"/>
    <s v="James Lanier"/>
    <x v="2"/>
    <s v="United States"/>
    <x v="432"/>
    <x v="16"/>
    <n v="85224"/>
    <x v="1"/>
    <s v="FUR-FU-10001731"/>
    <x v="0"/>
    <x v="5"/>
    <s v="Acrylic Self-Standing Desk Frames"/>
    <n v="8.5440000000000005"/>
    <n v="4"/>
    <n v="0.2"/>
    <n v="1.9223999999999997"/>
    <n v="0.22499999999999995"/>
  </r>
  <r>
    <n v="5149"/>
    <s v="CA-2014-128734"/>
    <x v="3"/>
    <x v="165"/>
    <d v="2015-01-01T00:00:00"/>
    <s v="Standard Class"/>
    <s v="JL-15175"/>
    <s v="James Lanier"/>
    <x v="2"/>
    <s v="United States"/>
    <x v="432"/>
    <x v="16"/>
    <n v="85224"/>
    <x v="1"/>
    <s v="FUR-CH-10001394"/>
    <x v="0"/>
    <x v="1"/>
    <s v="Global Leather Executive Chair"/>
    <n v="842.37600000000009"/>
    <n v="3"/>
    <n v="0.2"/>
    <n v="105.29699999999988"/>
    <n v="0.12499999999999985"/>
  </r>
  <r>
    <n v="5150"/>
    <s v="CA-2011-141796"/>
    <x v="2"/>
    <x v="261"/>
    <d v="2011-06-21T00:00:00"/>
    <s v="Same Day"/>
    <s v="JG-15160"/>
    <s v="James Galang"/>
    <x v="0"/>
    <s v="United States"/>
    <x v="85"/>
    <x v="15"/>
    <n v="11561"/>
    <x v="3"/>
    <s v="TEC-PH-10001578"/>
    <x v="2"/>
    <x v="7"/>
    <s v="Polycom SoundStation2 EX Conference phone"/>
    <n v="1214.8499999999999"/>
    <n v="3"/>
    <n v="0"/>
    <n v="352.30649999999997"/>
    <n v="0.28999999999999998"/>
  </r>
  <r>
    <n v="5151"/>
    <s v="CA-2014-125101"/>
    <x v="3"/>
    <x v="904"/>
    <d v="2014-03-11T00:00:00"/>
    <s v="Second Class"/>
    <s v="SH-19975"/>
    <s v="Sally Hughsby"/>
    <x v="1"/>
    <s v="United States"/>
    <x v="8"/>
    <x v="1"/>
    <n v="94109"/>
    <x v="1"/>
    <s v="OFF-ST-10000675"/>
    <x v="1"/>
    <x v="4"/>
    <s v="File Shuttle II and Handi-File, Black"/>
    <n v="67.78"/>
    <n v="2"/>
    <n v="0"/>
    <n v="16.945"/>
    <n v="0.25"/>
  </r>
  <r>
    <n v="5152"/>
    <s v="CA-2014-169929"/>
    <x v="3"/>
    <x v="145"/>
    <d v="2014-09-29T00:00:00"/>
    <s v="First Class"/>
    <s v="LS-17200"/>
    <s v="Luke Schmidt"/>
    <x v="1"/>
    <s v="United States"/>
    <x v="433"/>
    <x v="37"/>
    <n v="59601"/>
    <x v="1"/>
    <s v="OFF-ST-10002352"/>
    <x v="1"/>
    <x v="4"/>
    <s v="Iris Project Case"/>
    <n v="39.900000000000006"/>
    <n v="5"/>
    <n v="0"/>
    <n v="10.373999999999999"/>
    <n v="0.25999999999999995"/>
  </r>
  <r>
    <n v="5153"/>
    <s v="US-2011-121566"/>
    <x v="2"/>
    <x v="479"/>
    <d v="2011-07-06T00:00:00"/>
    <s v="Standard Class"/>
    <s v="CS-11860"/>
    <s v="Cari Schnelling"/>
    <x v="0"/>
    <s v="United States"/>
    <x v="20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n v="0.31249999999999989"/>
  </r>
  <r>
    <n v="5154"/>
    <s v="US-2011-121566"/>
    <x v="2"/>
    <x v="479"/>
    <d v="2011-07-06T00:00:00"/>
    <s v="Standard Class"/>
    <s v="CS-11860"/>
    <s v="Cari Schnelling"/>
    <x v="0"/>
    <s v="United States"/>
    <x v="20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n v="0.44000000000000011"/>
  </r>
  <r>
    <n v="5155"/>
    <s v="US-2012-124219"/>
    <x v="1"/>
    <x v="976"/>
    <d v="2012-08-08T00:00:00"/>
    <s v="First Class"/>
    <s v="KW-16570"/>
    <s v="Kelly Williams"/>
    <x v="0"/>
    <s v="United States"/>
    <x v="434"/>
    <x v="25"/>
    <n v="63122"/>
    <x v="2"/>
    <s v="OFF-BI-10002215"/>
    <x v="1"/>
    <x v="8"/>
    <s v="Wilson Jones Hanging View Binder, White, 1&quot;"/>
    <n v="28.4"/>
    <n v="4"/>
    <n v="0"/>
    <n v="13.063999999999998"/>
    <n v="0.45999999999999996"/>
  </r>
  <r>
    <n v="5156"/>
    <s v="US-2012-124219"/>
    <x v="1"/>
    <x v="976"/>
    <d v="2012-08-08T00:00:00"/>
    <s v="First Class"/>
    <s v="KW-16570"/>
    <s v="Kelly Williams"/>
    <x v="0"/>
    <s v="United States"/>
    <x v="434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n v="0.16"/>
  </r>
  <r>
    <n v="5157"/>
    <s v="CA-2014-163006"/>
    <x v="3"/>
    <x v="160"/>
    <d v="2014-07-05T00:00:00"/>
    <s v="Second Class"/>
    <s v="GH-14410"/>
    <s v="Gary Hansen"/>
    <x v="2"/>
    <s v="United States"/>
    <x v="22"/>
    <x v="10"/>
    <n v="60653"/>
    <x v="2"/>
    <s v="TEC-PH-10002584"/>
    <x v="2"/>
    <x v="7"/>
    <s v="Samsung Galaxy S4"/>
    <n v="1001.5840000000001"/>
    <n v="2"/>
    <n v="0.2"/>
    <n v="125.19799999999992"/>
    <n v="0.12499999999999992"/>
  </r>
  <r>
    <n v="5158"/>
    <s v="CA-2014-163006"/>
    <x v="3"/>
    <x v="160"/>
    <d v="2014-07-05T00:00:00"/>
    <s v="Second Class"/>
    <s v="GH-14410"/>
    <s v="Gary Hansen"/>
    <x v="2"/>
    <s v="United States"/>
    <x v="22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n v="-0.31428571428571439"/>
  </r>
  <r>
    <n v="5159"/>
    <s v="CA-2014-163006"/>
    <x v="3"/>
    <x v="160"/>
    <d v="2014-07-05T00:00:00"/>
    <s v="Second Class"/>
    <s v="GH-14410"/>
    <s v="Gary Hansen"/>
    <x v="2"/>
    <s v="United States"/>
    <x v="22"/>
    <x v="10"/>
    <n v="60653"/>
    <x v="2"/>
    <s v="FUR-FU-10003799"/>
    <x v="0"/>
    <x v="5"/>
    <s v="Seth Thomas 13 1/2&quot; Wall Clock"/>
    <n v="14.224000000000002"/>
    <n v="2"/>
    <n v="0.6"/>
    <n v="-10.312400000000004"/>
    <n v="-0.7250000000000002"/>
  </r>
  <r>
    <n v="5160"/>
    <s v="CA-2012-156146"/>
    <x v="1"/>
    <x v="662"/>
    <d v="2012-10-30T00:00:00"/>
    <s v="Second Class"/>
    <s v="AG-10495"/>
    <s v="Andrew Gjertsen"/>
    <x v="1"/>
    <s v="United States"/>
    <x v="97"/>
    <x v="16"/>
    <n v="85345"/>
    <x v="1"/>
    <s v="TEC-PH-10001700"/>
    <x v="2"/>
    <x v="7"/>
    <s v="Panasonic KX-TG6844B Expandable Digital Cordless Telephone"/>
    <n v="105.584"/>
    <n v="2"/>
    <n v="0.2"/>
    <n v="9.2386000000000053"/>
    <n v="8.750000000000005E-2"/>
  </r>
  <r>
    <n v="5161"/>
    <s v="CA-2012-156146"/>
    <x v="1"/>
    <x v="662"/>
    <d v="2012-10-30T00:00:00"/>
    <s v="Second Class"/>
    <s v="AG-10495"/>
    <s v="Andrew Gjertsen"/>
    <x v="1"/>
    <s v="United States"/>
    <x v="97"/>
    <x v="16"/>
    <n v="85345"/>
    <x v="1"/>
    <s v="TEC-PH-10001527"/>
    <x v="2"/>
    <x v="7"/>
    <s v="Plantronics MX500i Earset"/>
    <n v="68.720000000000013"/>
    <n v="2"/>
    <n v="0.2"/>
    <n v="-14.603000000000005"/>
    <n v="-0.21250000000000002"/>
  </r>
  <r>
    <n v="5162"/>
    <s v="CA-2011-111192"/>
    <x v="2"/>
    <x v="1021"/>
    <d v="2011-08-05T00:00:00"/>
    <s v="Standard Class"/>
    <s v="TS-21430"/>
    <s v="Tom Stivers"/>
    <x v="1"/>
    <s v="United States"/>
    <x v="4"/>
    <x v="4"/>
    <n v="98103"/>
    <x v="1"/>
    <s v="FUR-BO-10002916"/>
    <x v="0"/>
    <x v="0"/>
    <s v="Rush Hierlooms Collection 1&quot; Thick Stackable Bookcases"/>
    <n v="1367.84"/>
    <n v="8"/>
    <n v="0"/>
    <n v="259.88959999999997"/>
    <n v="0.19"/>
  </r>
  <r>
    <n v="5163"/>
    <s v="CA-2013-115378"/>
    <x v="0"/>
    <x v="741"/>
    <d v="2013-11-24T00:00:00"/>
    <s v="Second Class"/>
    <s v="AJ-10945"/>
    <s v="Ashley Jarboe"/>
    <x v="0"/>
    <s v="United States"/>
    <x v="79"/>
    <x v="12"/>
    <n v="48180"/>
    <x v="2"/>
    <s v="FUR-CH-10000863"/>
    <x v="0"/>
    <x v="1"/>
    <s v="Novimex Swivel Fabric Task Chair"/>
    <n v="301.95999999999998"/>
    <n v="2"/>
    <n v="0"/>
    <n v="33.215599999999995"/>
    <n v="0.10999999999999999"/>
  </r>
  <r>
    <n v="5164"/>
    <s v="CA-2012-161627"/>
    <x v="1"/>
    <x v="380"/>
    <d v="2012-07-11T00:00:00"/>
    <s v="Standard Class"/>
    <s v="SJ-20215"/>
    <s v="Sarah Jordon"/>
    <x v="0"/>
    <s v="United States"/>
    <x v="45"/>
    <x v="1"/>
    <n v="91104"/>
    <x v="1"/>
    <s v="FUR-CH-10003968"/>
    <x v="0"/>
    <x v="1"/>
    <s v="Novimex Turbo Task Chair"/>
    <n v="170.35200000000003"/>
    <n v="3"/>
    <n v="0.2"/>
    <n v="-17.035200000000003"/>
    <n v="-0.1"/>
  </r>
  <r>
    <n v="5165"/>
    <s v="CA-2011-121006"/>
    <x v="2"/>
    <x v="849"/>
    <d v="2011-11-16T00:00:00"/>
    <s v="Standard Class"/>
    <s v="SC-20020"/>
    <s v="Sam Craven"/>
    <x v="0"/>
    <s v="United States"/>
    <x v="297"/>
    <x v="12"/>
    <n v="48640"/>
    <x v="2"/>
    <s v="OFF-AR-10001149"/>
    <x v="1"/>
    <x v="6"/>
    <s v="Avery Hi-Liter Comfort Grip Fluorescent Highlighter, Yellow Ink"/>
    <n v="3.9"/>
    <n v="2"/>
    <n v="0"/>
    <n v="1.5209999999999999"/>
    <n v="0.38999999999999996"/>
  </r>
  <r>
    <n v="5166"/>
    <s v="CA-2011-121006"/>
    <x v="2"/>
    <x v="849"/>
    <d v="2011-11-16T00:00:00"/>
    <s v="Standard Class"/>
    <s v="SC-20020"/>
    <s v="Sam Craven"/>
    <x v="0"/>
    <s v="United States"/>
    <x v="297"/>
    <x v="12"/>
    <n v="48640"/>
    <x v="2"/>
    <s v="OFF-PA-10000130"/>
    <x v="1"/>
    <x v="10"/>
    <s v="Xerox 199"/>
    <n v="12.84"/>
    <n v="3"/>
    <n v="0"/>
    <n v="5.7779999999999987"/>
    <n v="0.4499999999999999"/>
  </r>
  <r>
    <n v="5167"/>
    <s v="CA-2011-121006"/>
    <x v="2"/>
    <x v="849"/>
    <d v="2011-11-16T00:00:00"/>
    <s v="Standard Class"/>
    <s v="SC-20020"/>
    <s v="Sam Craven"/>
    <x v="0"/>
    <s v="United States"/>
    <x v="297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n v="0.45"/>
  </r>
  <r>
    <n v="5168"/>
    <s v="CA-2011-121006"/>
    <x v="2"/>
    <x v="849"/>
    <d v="2011-11-16T00:00:00"/>
    <s v="Standard Class"/>
    <s v="SC-20020"/>
    <s v="Sam Craven"/>
    <x v="0"/>
    <s v="United States"/>
    <x v="297"/>
    <x v="12"/>
    <n v="48640"/>
    <x v="2"/>
    <s v="FUR-CH-10004997"/>
    <x v="0"/>
    <x v="1"/>
    <s v="Hon Every-Day Series Multi-Task Chairs"/>
    <n v="563.93999999999994"/>
    <n v="3"/>
    <n v="0"/>
    <n v="112.78800000000001"/>
    <n v="0.20000000000000004"/>
  </r>
  <r>
    <n v="5169"/>
    <s v="CA-2011-121006"/>
    <x v="2"/>
    <x v="849"/>
    <d v="2011-11-16T00:00:00"/>
    <s v="Standard Class"/>
    <s v="SC-20020"/>
    <s v="Sam Craven"/>
    <x v="0"/>
    <s v="United States"/>
    <x v="297"/>
    <x v="12"/>
    <n v="48640"/>
    <x v="2"/>
    <s v="OFF-ST-10004950"/>
    <x v="1"/>
    <x v="4"/>
    <s v="Acco Perma 3000 Stacking Storage Drawers"/>
    <n v="62.94"/>
    <n v="3"/>
    <n v="0"/>
    <n v="11.958600000000001"/>
    <n v="0.19"/>
  </r>
  <r>
    <n v="5170"/>
    <s v="CA-2011-121006"/>
    <x v="2"/>
    <x v="849"/>
    <d v="2011-11-16T00:00:00"/>
    <s v="Standard Class"/>
    <s v="SC-20020"/>
    <s v="Sam Craven"/>
    <x v="0"/>
    <s v="United States"/>
    <x v="297"/>
    <x v="12"/>
    <n v="48640"/>
    <x v="2"/>
    <s v="OFF-ST-10001490"/>
    <x v="1"/>
    <x v="4"/>
    <s v="Hot File 7-Pocket, Floor Stand"/>
    <n v="535.41"/>
    <n v="3"/>
    <n v="0"/>
    <n v="160.62299999999993"/>
    <n v="0.29999999999999988"/>
  </r>
  <r>
    <n v="5171"/>
    <s v="CA-2013-122903"/>
    <x v="0"/>
    <x v="1022"/>
    <d v="2013-05-30T00:00:00"/>
    <s v="Second Class"/>
    <s v="LA-16780"/>
    <s v="Laura Armstrong"/>
    <x v="1"/>
    <s v="United States"/>
    <x v="66"/>
    <x v="12"/>
    <n v="48205"/>
    <x v="2"/>
    <s v="FUR-CH-10002024"/>
    <x v="0"/>
    <x v="1"/>
    <s v="HON 5400 Series Task Chairs for Big and Tall"/>
    <n v="3504.9"/>
    <n v="5"/>
    <n v="0"/>
    <n v="700.98000000000013"/>
    <n v="0.20000000000000004"/>
  </r>
  <r>
    <n v="5172"/>
    <s v="CA-2013-122903"/>
    <x v="0"/>
    <x v="1022"/>
    <d v="2013-05-30T00:00:00"/>
    <s v="Second Class"/>
    <s v="LA-16780"/>
    <s v="Laura Armstrong"/>
    <x v="1"/>
    <s v="United States"/>
    <x v="66"/>
    <x v="12"/>
    <n v="48205"/>
    <x v="2"/>
    <s v="OFF-PA-10001790"/>
    <x v="1"/>
    <x v="10"/>
    <s v="Xerox 1910"/>
    <n v="144.12"/>
    <n v="3"/>
    <n v="0"/>
    <n v="69.177599999999984"/>
    <n v="0.47999999999999987"/>
  </r>
  <r>
    <n v="5173"/>
    <s v="CA-2013-122903"/>
    <x v="0"/>
    <x v="1022"/>
    <d v="2013-05-30T00:00:00"/>
    <s v="Second Class"/>
    <s v="LA-16780"/>
    <s v="Laura Armstrong"/>
    <x v="1"/>
    <s v="United States"/>
    <x v="66"/>
    <x v="12"/>
    <n v="48205"/>
    <x v="2"/>
    <s v="OFF-PA-10000994"/>
    <x v="1"/>
    <x v="10"/>
    <s v="Xerox 1915"/>
    <n v="314.54999999999995"/>
    <n v="3"/>
    <n v="0"/>
    <n v="150.98399999999998"/>
    <n v="0.48"/>
  </r>
  <r>
    <n v="5174"/>
    <s v="CA-2012-107741"/>
    <x v="1"/>
    <x v="936"/>
    <d v="2012-03-10T00:00:00"/>
    <s v="First Class"/>
    <s v="FC-14335"/>
    <s v="Fred Chung"/>
    <x v="1"/>
    <s v="United States"/>
    <x v="206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n v="0.26250000000000001"/>
  </r>
  <r>
    <n v="5175"/>
    <s v="CA-2014-106432"/>
    <x v="3"/>
    <x v="15"/>
    <d v="2014-10-25T00:00:00"/>
    <s v="Standard Class"/>
    <s v="CA-12265"/>
    <s v="Christina Anderson"/>
    <x v="0"/>
    <s v="United States"/>
    <x v="435"/>
    <x v="5"/>
    <n v="76706"/>
    <x v="2"/>
    <s v="OFF-BI-10002799"/>
    <x v="1"/>
    <x v="8"/>
    <s v="SlimView Poly Binder, 3/8&quot;"/>
    <n v="2.0719999999999996"/>
    <n v="2"/>
    <n v="0.8"/>
    <n v="-3.5224000000000011"/>
    <n v="-1.7000000000000008"/>
  </r>
  <r>
    <n v="5176"/>
    <s v="CA-2014-106432"/>
    <x v="3"/>
    <x v="15"/>
    <d v="2014-10-25T00:00:00"/>
    <s v="Standard Class"/>
    <s v="CA-12265"/>
    <s v="Christina Anderson"/>
    <x v="0"/>
    <s v="United States"/>
    <x v="435"/>
    <x v="5"/>
    <n v="76706"/>
    <x v="2"/>
    <s v="FUR-BO-10004360"/>
    <x v="0"/>
    <x v="0"/>
    <s v="Rush Hierlooms Collection Rich Wood Bookcases"/>
    <n v="328.39919999999995"/>
    <n v="3"/>
    <n v="0.32"/>
    <n v="-91.758599999999973"/>
    <n v="-0.2794117647058823"/>
  </r>
  <r>
    <n v="5177"/>
    <s v="CA-2013-148908"/>
    <x v="0"/>
    <x v="732"/>
    <d v="2013-11-09T00:00:00"/>
    <s v="First Class"/>
    <s v="JH-15985"/>
    <s v="Joseph Holt"/>
    <x v="0"/>
    <s v="United States"/>
    <x v="8"/>
    <x v="1"/>
    <n v="94109"/>
    <x v="1"/>
    <s v="OFF-BI-10002082"/>
    <x v="1"/>
    <x v="8"/>
    <s v="GBC Twin Loop Wire Binding Elements"/>
    <n v="53.248000000000005"/>
    <n v="2"/>
    <n v="0.2"/>
    <n v="19.968"/>
    <n v="0.37499999999999994"/>
  </r>
  <r>
    <n v="5178"/>
    <s v="CA-2013-123015"/>
    <x v="0"/>
    <x v="482"/>
    <d v="2013-12-31T00:00:00"/>
    <s v="Standard Class"/>
    <s v="AJ-10795"/>
    <s v="Anthony Johnson"/>
    <x v="1"/>
    <s v="United States"/>
    <x v="20"/>
    <x v="15"/>
    <n v="10024"/>
    <x v="3"/>
    <s v="OFF-BI-10004967"/>
    <x v="1"/>
    <x v="8"/>
    <s v="Round Ring Binders"/>
    <n v="4.9920000000000009"/>
    <n v="3"/>
    <n v="0.2"/>
    <n v="1.6848000000000001"/>
    <n v="0.33749999999999997"/>
  </r>
  <r>
    <n v="5179"/>
    <s v="US-2012-120502"/>
    <x v="1"/>
    <x v="657"/>
    <d v="2012-04-19T00:00:00"/>
    <s v="Standard Class"/>
    <s v="BT-11395"/>
    <s v="Bill Tyler"/>
    <x v="1"/>
    <s v="United States"/>
    <x v="1"/>
    <x v="1"/>
    <n v="90036"/>
    <x v="1"/>
    <s v="FUR-FU-10004973"/>
    <x v="0"/>
    <x v="5"/>
    <s v="Flat Face Poster Frame"/>
    <n v="37.68"/>
    <n v="2"/>
    <n v="0"/>
    <n v="15.825600000000001"/>
    <n v="0.42000000000000004"/>
  </r>
  <r>
    <n v="5180"/>
    <s v="US-2012-120502"/>
    <x v="1"/>
    <x v="657"/>
    <d v="2012-04-19T00:00:00"/>
    <s v="Standard Class"/>
    <s v="BT-11395"/>
    <s v="Bill Tyler"/>
    <x v="1"/>
    <s v="United States"/>
    <x v="1"/>
    <x v="1"/>
    <n v="90036"/>
    <x v="1"/>
    <s v="TEC-PH-10003645"/>
    <x v="2"/>
    <x v="7"/>
    <s v="Aastra 57i VoIP phone"/>
    <n v="258.57600000000002"/>
    <n v="2"/>
    <n v="0.2"/>
    <n v="19.393200000000007"/>
    <n v="7.5000000000000025E-2"/>
  </r>
  <r>
    <n v="5181"/>
    <s v="US-2012-120502"/>
    <x v="1"/>
    <x v="657"/>
    <d v="2012-04-19T00:00:00"/>
    <s v="Standard Class"/>
    <s v="BT-11395"/>
    <s v="Bill Tyler"/>
    <x v="1"/>
    <s v="United States"/>
    <x v="1"/>
    <x v="1"/>
    <n v="90036"/>
    <x v="1"/>
    <s v="OFF-AP-10004980"/>
    <x v="1"/>
    <x v="9"/>
    <s v="3M Replacement Filter for Office Air Cleaner for 20' x 33' Room"/>
    <n v="75.84"/>
    <n v="2"/>
    <n v="0"/>
    <n v="29.577600000000004"/>
    <n v="0.39"/>
  </r>
  <r>
    <n v="5182"/>
    <s v="CA-2014-108749"/>
    <x v="3"/>
    <x v="510"/>
    <d v="2014-09-16T00:00:00"/>
    <s v="First Class"/>
    <s v="DJ-13510"/>
    <s v="Don Jones"/>
    <x v="1"/>
    <s v="United States"/>
    <x v="383"/>
    <x v="34"/>
    <n v="2895"/>
    <x v="3"/>
    <s v="OFF-PA-10003797"/>
    <x v="1"/>
    <x v="10"/>
    <s v="Xerox 209"/>
    <n v="45.36"/>
    <n v="7"/>
    <n v="0"/>
    <n v="21.772800000000004"/>
    <n v="0.48000000000000009"/>
  </r>
  <r>
    <n v="5183"/>
    <s v="CA-2014-108749"/>
    <x v="3"/>
    <x v="510"/>
    <d v="2014-09-16T00:00:00"/>
    <s v="First Class"/>
    <s v="DJ-13510"/>
    <s v="Don Jones"/>
    <x v="1"/>
    <s v="United States"/>
    <x v="383"/>
    <x v="34"/>
    <n v="2895"/>
    <x v="3"/>
    <s v="OFF-BI-10003707"/>
    <x v="1"/>
    <x v="8"/>
    <s v="Aluminum Screw Posts"/>
    <n v="45.78"/>
    <n v="3"/>
    <n v="0"/>
    <n v="22.89"/>
    <n v="0.5"/>
  </r>
  <r>
    <n v="5184"/>
    <s v="CA-2014-163335"/>
    <x v="3"/>
    <x v="241"/>
    <d v="2014-09-28T00:00:00"/>
    <s v="First Class"/>
    <s v="AG-10675"/>
    <s v="Anna Gayman"/>
    <x v="0"/>
    <s v="United States"/>
    <x v="38"/>
    <x v="32"/>
    <n v="31907"/>
    <x v="0"/>
    <s v="OFF-ST-10000885"/>
    <x v="1"/>
    <x v="4"/>
    <s v="Fellowes Desktop Hanging File Manager"/>
    <n v="40.29"/>
    <n v="3"/>
    <n v="0"/>
    <n v="10.0725"/>
    <n v="0.25"/>
  </r>
  <r>
    <n v="5185"/>
    <s v="CA-2014-163335"/>
    <x v="3"/>
    <x v="241"/>
    <d v="2014-09-28T00:00:00"/>
    <s v="First Class"/>
    <s v="AG-10675"/>
    <s v="Anna Gayman"/>
    <x v="0"/>
    <s v="United States"/>
    <x v="38"/>
    <x v="32"/>
    <n v="31907"/>
    <x v="0"/>
    <s v="OFF-BI-10002827"/>
    <x v="1"/>
    <x v="8"/>
    <s v="Avery Durable Poly Binders"/>
    <n v="38.71"/>
    <n v="7"/>
    <n v="0"/>
    <n v="17.8066"/>
    <n v="0.45999999999999996"/>
  </r>
  <r>
    <n v="5186"/>
    <s v="CA-2012-134719"/>
    <x v="1"/>
    <x v="998"/>
    <d v="2012-10-15T00:00:00"/>
    <s v="Standard Class"/>
    <s v="JD-15790"/>
    <s v="John Dryer"/>
    <x v="0"/>
    <s v="United States"/>
    <x v="108"/>
    <x v="2"/>
    <n v="32216"/>
    <x v="0"/>
    <s v="OFF-ST-10004459"/>
    <x v="1"/>
    <x v="4"/>
    <s v="Tennsco Single-Tier Lockers"/>
    <n v="1801.6320000000001"/>
    <n v="6"/>
    <n v="0.2"/>
    <n v="-337.80600000000004"/>
    <n v="-0.18750000000000003"/>
  </r>
  <r>
    <n v="5187"/>
    <s v="US-2012-154389"/>
    <x v="1"/>
    <x v="154"/>
    <d v="2012-12-03T00:00:00"/>
    <s v="Standard Class"/>
    <s v="EH-14125"/>
    <s v="Eugene Hildebrand"/>
    <x v="2"/>
    <s v="United States"/>
    <x v="10"/>
    <x v="9"/>
    <n v="19140"/>
    <x v="3"/>
    <s v="TEC-PH-10002789"/>
    <x v="2"/>
    <x v="7"/>
    <s v="LG Exalt"/>
    <n v="748.75200000000007"/>
    <n v="8"/>
    <n v="0.4"/>
    <n v="-162.22960000000006"/>
    <n v="-0.21666666666666673"/>
  </r>
  <r>
    <n v="5188"/>
    <s v="CA-2012-115567"/>
    <x v="1"/>
    <x v="1023"/>
    <d v="2012-09-18T00:00:00"/>
    <s v="Standard Class"/>
    <s v="ZC-21910"/>
    <s v="Zuschuss Carroll"/>
    <x v="0"/>
    <s v="United States"/>
    <x v="38"/>
    <x v="14"/>
    <n v="47201"/>
    <x v="2"/>
    <s v="TEC-AC-10001314"/>
    <x v="2"/>
    <x v="11"/>
    <s v="Case Logic 2.4GHz Wireless Keyboard"/>
    <n v="199.96"/>
    <n v="4"/>
    <n v="0"/>
    <n v="15.996799999999979"/>
    <n v="7.9999999999999891E-2"/>
  </r>
  <r>
    <n v="5189"/>
    <s v="CA-2012-115567"/>
    <x v="1"/>
    <x v="1023"/>
    <d v="2012-09-18T00:00:00"/>
    <s v="Standard Class"/>
    <s v="ZC-21910"/>
    <s v="Zuschuss Carroll"/>
    <x v="0"/>
    <s v="United States"/>
    <x v="38"/>
    <x v="14"/>
    <n v="47201"/>
    <x v="2"/>
    <s v="FUR-CH-10000015"/>
    <x v="0"/>
    <x v="1"/>
    <s v="Hon Multipurpose Stacking Arm Chairs"/>
    <n v="1516.2"/>
    <n v="7"/>
    <n v="0"/>
    <n v="394.21199999999999"/>
    <n v="0.26"/>
  </r>
  <r>
    <n v="5190"/>
    <s v="US-2014-136679"/>
    <x v="3"/>
    <x v="237"/>
    <d v="2014-11-19T00:00:00"/>
    <s v="Standard Class"/>
    <s v="XP-21865"/>
    <s v="Xylona Preis"/>
    <x v="0"/>
    <s v="United States"/>
    <x v="45"/>
    <x v="5"/>
    <n v="77506"/>
    <x v="2"/>
    <s v="TEC-AC-10004855"/>
    <x v="2"/>
    <x v="11"/>
    <s v="V7 USB Numeric Keypad"/>
    <n v="167.95200000000003"/>
    <n v="6"/>
    <n v="0.2"/>
    <n v="-27.292200000000001"/>
    <n v="-0.16249999999999998"/>
  </r>
  <r>
    <n v="5191"/>
    <s v="US-2014-136679"/>
    <x v="3"/>
    <x v="237"/>
    <d v="2014-11-19T00:00:00"/>
    <s v="Standard Class"/>
    <s v="XP-21865"/>
    <s v="Xylona Preis"/>
    <x v="0"/>
    <s v="United States"/>
    <x v="45"/>
    <x v="5"/>
    <n v="77506"/>
    <x v="2"/>
    <s v="OFF-AR-10003582"/>
    <x v="1"/>
    <x v="6"/>
    <s v="Boston Electric Pencil Sharpener, Model 1818, Charcoal Black"/>
    <n v="45.04"/>
    <n v="2"/>
    <n v="0.2"/>
    <n v="4.5040000000000031"/>
    <n v="0.10000000000000007"/>
  </r>
  <r>
    <n v="5192"/>
    <s v="US-2014-141943"/>
    <x v="3"/>
    <x v="1024"/>
    <d v="2014-05-10T00:00:00"/>
    <s v="Standard Class"/>
    <s v="DK-12985"/>
    <s v="Darren Koutras"/>
    <x v="0"/>
    <s v="United States"/>
    <x v="8"/>
    <x v="1"/>
    <n v="94122"/>
    <x v="1"/>
    <s v="OFF-EN-10003448"/>
    <x v="1"/>
    <x v="12"/>
    <s v="Peel &amp; Seel Recycled Catalog Envelopes, Brown"/>
    <n v="23.16"/>
    <n v="2"/>
    <n v="0"/>
    <n v="11.58"/>
    <n v="0.5"/>
  </r>
  <r>
    <n v="5193"/>
    <s v="CA-2011-101560"/>
    <x v="2"/>
    <x v="683"/>
    <d v="2011-12-01T00:00:00"/>
    <s v="Second Class"/>
    <s v="CS-12250"/>
    <s v="Chris Selesnick"/>
    <x v="1"/>
    <s v="United States"/>
    <x v="29"/>
    <x v="20"/>
    <n v="29203"/>
    <x v="0"/>
    <s v="FUR-FU-10003773"/>
    <x v="0"/>
    <x v="5"/>
    <s v="Eldon Cleatmat Plus Chair Mats for High Pile Carpets"/>
    <n v="397.59999999999997"/>
    <n v="5"/>
    <n v="0"/>
    <n v="43.735999999999962"/>
    <n v="0.10999999999999992"/>
  </r>
  <r>
    <n v="5194"/>
    <s v="CA-2011-101560"/>
    <x v="2"/>
    <x v="683"/>
    <d v="2011-12-01T00:00:00"/>
    <s v="Second Class"/>
    <s v="CS-12250"/>
    <s v="Chris Selesnick"/>
    <x v="1"/>
    <s v="United States"/>
    <x v="29"/>
    <x v="20"/>
    <n v="29203"/>
    <x v="0"/>
    <s v="OFF-PA-10001363"/>
    <x v="1"/>
    <x v="10"/>
    <s v="Xerox 1933"/>
    <n v="85.96"/>
    <n v="7"/>
    <n v="0"/>
    <n v="40.401199999999996"/>
    <n v="0.47"/>
  </r>
  <r>
    <n v="5195"/>
    <s v="CA-2011-101560"/>
    <x v="2"/>
    <x v="683"/>
    <d v="2011-12-01T00:00:00"/>
    <s v="Second Class"/>
    <s v="CS-12250"/>
    <s v="Chris Selesnick"/>
    <x v="1"/>
    <s v="United States"/>
    <x v="29"/>
    <x v="20"/>
    <n v="29203"/>
    <x v="0"/>
    <s v="OFF-AR-10004757"/>
    <x v="1"/>
    <x v="6"/>
    <s v="Crayola Colored Pencils"/>
    <n v="13.12"/>
    <n v="4"/>
    <n v="0"/>
    <n v="4.3295999999999992"/>
    <n v="0.32999999999999996"/>
  </r>
  <r>
    <n v="5196"/>
    <s v="CA-2011-101560"/>
    <x v="2"/>
    <x v="683"/>
    <d v="2011-12-01T00:00:00"/>
    <s v="Second Class"/>
    <s v="CS-12250"/>
    <s v="Chris Selesnick"/>
    <x v="1"/>
    <s v="United States"/>
    <x v="29"/>
    <x v="20"/>
    <n v="29203"/>
    <x v="0"/>
    <s v="OFF-BI-10000309"/>
    <x v="1"/>
    <x v="8"/>
    <s v="GBC Twin Loop Wire Binding Elements, 9/16&quot; Spine, Black"/>
    <n v="45.660000000000004"/>
    <n v="3"/>
    <n v="0"/>
    <n v="22.3734"/>
    <n v="0.49"/>
  </r>
  <r>
    <n v="5197"/>
    <s v="CA-2011-159709"/>
    <x v="2"/>
    <x v="1025"/>
    <d v="2011-05-15T00:00:00"/>
    <s v="Standard Class"/>
    <s v="AI-10855"/>
    <s v="Arianne Irving"/>
    <x v="0"/>
    <s v="United States"/>
    <x v="239"/>
    <x v="4"/>
    <n v="98031"/>
    <x v="1"/>
    <s v="OFF-EN-10001434"/>
    <x v="1"/>
    <x v="12"/>
    <s v="Strathmore #10 Envelopes, Ultimate White"/>
    <n v="158.13"/>
    <n v="3"/>
    <n v="0"/>
    <n v="77.483699999999999"/>
    <n v="0.49"/>
  </r>
  <r>
    <n v="5198"/>
    <s v="CA-2011-159709"/>
    <x v="2"/>
    <x v="1025"/>
    <d v="2011-05-15T00:00:00"/>
    <s v="Standard Class"/>
    <s v="AI-10855"/>
    <s v="Arianne Irving"/>
    <x v="0"/>
    <s v="United States"/>
    <x v="239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n v="0.10000000000000002"/>
  </r>
  <r>
    <n v="5199"/>
    <s v="CA-2013-103982"/>
    <x v="0"/>
    <x v="840"/>
    <d v="2013-03-09T00:00:00"/>
    <s v="Standard Class"/>
    <s v="AA-10315"/>
    <s v="Alex Avila"/>
    <x v="0"/>
    <s v="United States"/>
    <x v="171"/>
    <x v="5"/>
    <n v="78664"/>
    <x v="2"/>
    <s v="OFF-SU-10000151"/>
    <x v="1"/>
    <x v="14"/>
    <s v="High Speed Automatic Electric Letter Opener"/>
    <n v="3930.0720000000001"/>
    <n v="3"/>
    <n v="0.2"/>
    <n v="-786.01440000000025"/>
    <n v="-0.20000000000000007"/>
  </r>
  <r>
    <n v="5200"/>
    <s v="CA-2013-103982"/>
    <x v="0"/>
    <x v="840"/>
    <d v="2013-03-09T00:00:00"/>
    <s v="Standard Class"/>
    <s v="AA-10315"/>
    <s v="Alex Avila"/>
    <x v="0"/>
    <s v="United States"/>
    <x v="171"/>
    <x v="5"/>
    <n v="78664"/>
    <x v="2"/>
    <s v="OFF-FA-10001332"/>
    <x v="1"/>
    <x v="13"/>
    <s v="Acco Banker's Clasps, 5 3/4&quot;-Long"/>
    <n v="2.3039999999999998"/>
    <n v="1"/>
    <n v="0.2"/>
    <n v="0.77759999999999996"/>
    <n v="0.33750000000000002"/>
  </r>
  <r>
    <n v="5201"/>
    <s v="CA-2013-103982"/>
    <x v="0"/>
    <x v="840"/>
    <d v="2013-03-09T00:00:00"/>
    <s v="Standard Class"/>
    <s v="AA-10315"/>
    <s v="Alex Avila"/>
    <x v="0"/>
    <s v="United States"/>
    <x v="171"/>
    <x v="5"/>
    <n v="78664"/>
    <x v="2"/>
    <s v="TEC-PH-10000895"/>
    <x v="2"/>
    <x v="7"/>
    <s v="Polycom VVX 310 VoIP phone"/>
    <n v="431.97600000000006"/>
    <n v="3"/>
    <n v="0.2"/>
    <n v="32.398200000000017"/>
    <n v="7.5000000000000025E-2"/>
  </r>
  <r>
    <n v="5202"/>
    <s v="CA-2013-103982"/>
    <x v="0"/>
    <x v="840"/>
    <d v="2013-03-09T00:00:00"/>
    <s v="Standard Class"/>
    <s v="AA-10315"/>
    <s v="Alex Avila"/>
    <x v="0"/>
    <s v="United States"/>
    <x v="171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n v="0.13749999999999993"/>
  </r>
  <r>
    <n v="5203"/>
    <s v="CA-2012-142454"/>
    <x v="1"/>
    <x v="762"/>
    <d v="2012-08-19T00:00:00"/>
    <s v="Standard Class"/>
    <s v="RE-19450"/>
    <s v="Richard Eichhorn"/>
    <x v="0"/>
    <s v="United States"/>
    <x v="182"/>
    <x v="1"/>
    <n v="94601"/>
    <x v="1"/>
    <s v="FUR-FU-10004018"/>
    <x v="0"/>
    <x v="5"/>
    <s v="Tensor Computer Mounted Lamp"/>
    <n v="104.23"/>
    <n v="7"/>
    <n v="0"/>
    <n v="28.142100000000006"/>
    <n v="0.27000000000000007"/>
  </r>
  <r>
    <n v="5204"/>
    <s v="CA-2012-142454"/>
    <x v="1"/>
    <x v="762"/>
    <d v="2012-08-19T00:00:00"/>
    <s v="Standard Class"/>
    <s v="RE-19450"/>
    <s v="Richard Eichhorn"/>
    <x v="0"/>
    <s v="United States"/>
    <x v="182"/>
    <x v="1"/>
    <n v="94601"/>
    <x v="1"/>
    <s v="OFF-ST-10003638"/>
    <x v="1"/>
    <x v="4"/>
    <s v="Mobile Personal File Cube"/>
    <n v="70.260000000000005"/>
    <n v="3"/>
    <n v="0"/>
    <n v="18.970199999999998"/>
    <n v="0.26999999999999996"/>
  </r>
  <r>
    <n v="5205"/>
    <s v="CA-2012-102015"/>
    <x v="1"/>
    <x v="811"/>
    <d v="2012-09-18T00:00:00"/>
    <s v="Standard Class"/>
    <s v="TM-21010"/>
    <s v="Tamara Manning"/>
    <x v="0"/>
    <s v="United States"/>
    <x v="109"/>
    <x v="15"/>
    <n v="13021"/>
    <x v="3"/>
    <s v="OFF-AR-10004685"/>
    <x v="1"/>
    <x v="6"/>
    <s v="Binney &amp; Smith Crayola Metallic Colored Pencils, 8-Color Set"/>
    <n v="9.26"/>
    <n v="2"/>
    <n v="0"/>
    <n v="3.0557999999999996"/>
    <n v="0.32999999999999996"/>
  </r>
  <r>
    <n v="5206"/>
    <s v="CA-2012-102015"/>
    <x v="1"/>
    <x v="811"/>
    <d v="2012-09-18T00:00:00"/>
    <s v="Standard Class"/>
    <s v="TM-21010"/>
    <s v="Tamara Manning"/>
    <x v="0"/>
    <s v="United States"/>
    <x v="109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n v="3.9999999999999966E-2"/>
  </r>
  <r>
    <n v="5207"/>
    <s v="CA-2012-102015"/>
    <x v="1"/>
    <x v="811"/>
    <d v="2012-09-18T00:00:00"/>
    <s v="Standard Class"/>
    <s v="TM-21010"/>
    <s v="Tamara Manning"/>
    <x v="0"/>
    <s v="United States"/>
    <x v="109"/>
    <x v="15"/>
    <n v="13021"/>
    <x v="3"/>
    <s v="OFF-FA-10000490"/>
    <x v="1"/>
    <x v="13"/>
    <s v="OIC Binder Clips, Mini, 1/4&quot; Capacity, Black"/>
    <n v="1.24"/>
    <n v="1"/>
    <n v="0"/>
    <n v="0.58279999999999998"/>
    <n v="0.47"/>
  </r>
  <r>
    <n v="5208"/>
    <s v="CA-2012-102015"/>
    <x v="1"/>
    <x v="811"/>
    <d v="2012-09-18T00:00:00"/>
    <s v="Standard Class"/>
    <s v="TM-21010"/>
    <s v="Tamara Manning"/>
    <x v="0"/>
    <s v="United States"/>
    <x v="109"/>
    <x v="15"/>
    <n v="13021"/>
    <x v="3"/>
    <s v="OFF-LA-10002043"/>
    <x v="1"/>
    <x v="2"/>
    <s v="Avery 489"/>
    <n v="20.7"/>
    <n v="2"/>
    <n v="0"/>
    <n v="9.9359999999999999"/>
    <n v="0.48000000000000004"/>
  </r>
  <r>
    <n v="5209"/>
    <s v="CA-2012-102015"/>
    <x v="1"/>
    <x v="811"/>
    <d v="2012-09-18T00:00:00"/>
    <s v="Standard Class"/>
    <s v="TM-21010"/>
    <s v="Tamara Manning"/>
    <x v="0"/>
    <s v="United States"/>
    <x v="109"/>
    <x v="15"/>
    <n v="13021"/>
    <x v="3"/>
    <s v="OFF-PA-10002464"/>
    <x v="1"/>
    <x v="10"/>
    <s v="HP Office Recycled Paper (20Lb. and 87 Bright)"/>
    <n v="28.900000000000002"/>
    <n v="5"/>
    <n v="0"/>
    <n v="14.161000000000001"/>
    <n v="0.49"/>
  </r>
  <r>
    <n v="5210"/>
    <s v="CA-2012-102015"/>
    <x v="1"/>
    <x v="811"/>
    <d v="2012-09-18T00:00:00"/>
    <s v="Standard Class"/>
    <s v="TM-21010"/>
    <s v="Tamara Manning"/>
    <x v="0"/>
    <s v="United States"/>
    <x v="109"/>
    <x v="15"/>
    <n v="13021"/>
    <x v="3"/>
    <s v="OFF-EN-10002504"/>
    <x v="1"/>
    <x v="12"/>
    <s v="Tyvek  Top-Opening Peel &amp; Seel Envelopes, Plain White"/>
    <n v="27.18"/>
    <n v="1"/>
    <n v="0"/>
    <n v="12.7746"/>
    <n v="0.47"/>
  </r>
  <r>
    <n v="5211"/>
    <s v="CA-2012-156755"/>
    <x v="1"/>
    <x v="1026"/>
    <d v="2012-01-18T00:00:00"/>
    <s v="Standard Class"/>
    <s v="YS-21880"/>
    <s v="Yana Sorensen"/>
    <x v="1"/>
    <s v="United States"/>
    <x v="46"/>
    <x v="13"/>
    <n v="19711"/>
    <x v="3"/>
    <s v="OFF-ST-10002615"/>
    <x v="1"/>
    <x v="4"/>
    <s v="Dual Level, Single-Width Filing Carts"/>
    <n v="465.18"/>
    <n v="3"/>
    <n v="0"/>
    <n v="120.94680000000001"/>
    <n v="0.26"/>
  </r>
  <r>
    <n v="5212"/>
    <s v="CA-2012-130876"/>
    <x v="1"/>
    <x v="793"/>
    <d v="2012-05-16T00:00:00"/>
    <s v="Second Class"/>
    <s v="AZ-10750"/>
    <s v="Annie Zypern"/>
    <x v="0"/>
    <s v="United States"/>
    <x v="20"/>
    <x v="15"/>
    <n v="10024"/>
    <x v="3"/>
    <s v="OFF-ST-10004258"/>
    <x v="1"/>
    <x v="4"/>
    <s v="Portable Personal File Box"/>
    <n v="36.630000000000003"/>
    <n v="3"/>
    <n v="0"/>
    <n v="9.8901000000000039"/>
    <n v="0.27000000000000007"/>
  </r>
  <r>
    <n v="5213"/>
    <s v="CA-2013-145898"/>
    <x v="0"/>
    <x v="182"/>
    <d v="2013-09-27T00:00:00"/>
    <s v="Same Day"/>
    <s v="CM-12445"/>
    <s v="Chuck Magee"/>
    <x v="0"/>
    <s v="United States"/>
    <x v="56"/>
    <x v="1"/>
    <n v="92374"/>
    <x v="1"/>
    <s v="OFF-ST-10004507"/>
    <x v="1"/>
    <x v="4"/>
    <s v="Advantus Rolling Storage Box"/>
    <n v="51.449999999999996"/>
    <n v="3"/>
    <n v="0"/>
    <n v="13.891499999999999"/>
    <n v="0.27"/>
  </r>
  <r>
    <n v="5214"/>
    <s v="CA-2013-145898"/>
    <x v="0"/>
    <x v="182"/>
    <d v="2013-09-27T00:00:00"/>
    <s v="Same Day"/>
    <s v="CM-12445"/>
    <s v="Chuck Magee"/>
    <x v="0"/>
    <s v="United States"/>
    <x v="56"/>
    <x v="1"/>
    <n v="92374"/>
    <x v="1"/>
    <s v="OFF-LA-10000262"/>
    <x v="1"/>
    <x v="2"/>
    <s v="Avery 494"/>
    <n v="7.83"/>
    <n v="3"/>
    <n v="0"/>
    <n v="3.6017999999999999"/>
    <n v="0.45999999999999996"/>
  </r>
  <r>
    <n v="5215"/>
    <s v="CA-2013-145898"/>
    <x v="0"/>
    <x v="182"/>
    <d v="2013-09-27T00:00:00"/>
    <s v="Same Day"/>
    <s v="CM-12445"/>
    <s v="Chuck Magee"/>
    <x v="0"/>
    <s v="United States"/>
    <x v="56"/>
    <x v="1"/>
    <n v="92374"/>
    <x v="1"/>
    <s v="OFF-AR-10002445"/>
    <x v="1"/>
    <x v="6"/>
    <s v="SANFORD Major Accent Highlighters"/>
    <n v="35.4"/>
    <n v="5"/>
    <n v="0"/>
    <n v="13.452000000000002"/>
    <n v="0.38000000000000006"/>
  </r>
  <r>
    <n v="5216"/>
    <s v="CA-2013-145898"/>
    <x v="0"/>
    <x v="182"/>
    <d v="2013-09-27T00:00:00"/>
    <s v="Same Day"/>
    <s v="CM-12445"/>
    <s v="Chuck Magee"/>
    <x v="0"/>
    <s v="United States"/>
    <x v="56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n v="0.4499999999999999"/>
  </r>
  <r>
    <n v="5217"/>
    <s v="US-2014-159562"/>
    <x v="3"/>
    <x v="428"/>
    <d v="2014-09-16T00:00:00"/>
    <s v="Standard Class"/>
    <s v="JB-16000"/>
    <s v="Joy Bell-"/>
    <x v="0"/>
    <s v="United States"/>
    <x v="43"/>
    <x v="12"/>
    <n v="48066"/>
    <x v="2"/>
    <s v="OFF-EN-10000461"/>
    <x v="1"/>
    <x v="12"/>
    <s v="#10- 4 1/8&quot; x 9 1/2&quot; Recycled Envelopes"/>
    <n v="17.48"/>
    <n v="2"/>
    <n v="0"/>
    <n v="8.2156000000000002"/>
    <n v="0.47000000000000003"/>
  </r>
  <r>
    <n v="5218"/>
    <s v="CA-2014-134635"/>
    <x v="3"/>
    <x v="4"/>
    <d v="2014-04-18T00:00:00"/>
    <s v="Second Class"/>
    <s v="NS-18640"/>
    <s v="Noel Staavos"/>
    <x v="1"/>
    <s v="United States"/>
    <x v="1"/>
    <x v="1"/>
    <n v="90049"/>
    <x v="1"/>
    <s v="OFF-PA-10002254"/>
    <x v="1"/>
    <x v="10"/>
    <s v="Xerox 1883"/>
    <n v="79.14"/>
    <n v="3"/>
    <n v="0"/>
    <n v="36.404399999999995"/>
    <n v="0.45999999999999996"/>
  </r>
  <r>
    <n v="5219"/>
    <s v="CA-2014-167080"/>
    <x v="3"/>
    <x v="193"/>
    <d v="2014-06-15T00:00:00"/>
    <s v="Standard Class"/>
    <s v="LC-16930"/>
    <s v="Linda Cazamias"/>
    <x v="1"/>
    <s v="United States"/>
    <x v="20"/>
    <x v="15"/>
    <n v="10011"/>
    <x v="3"/>
    <s v="OFF-AR-10001868"/>
    <x v="1"/>
    <x v="6"/>
    <s v="Prang Dustless Chalk Sticks"/>
    <n v="8.4"/>
    <n v="5"/>
    <n v="0"/>
    <n v="4.2"/>
    <n v="0.5"/>
  </r>
  <r>
    <n v="5220"/>
    <s v="CA-2014-145653"/>
    <x v="3"/>
    <x v="853"/>
    <d v="2014-09-02T00:00:00"/>
    <s v="Same Day"/>
    <s v="CA-12775"/>
    <s v="Cynthia Arntzen"/>
    <x v="0"/>
    <s v="United States"/>
    <x v="66"/>
    <x v="12"/>
    <n v="48205"/>
    <x v="2"/>
    <s v="FUR-CH-10004875"/>
    <x v="0"/>
    <x v="1"/>
    <s v="Harbour Creations 67200 Series Stacking Chairs"/>
    <n v="498.26000000000005"/>
    <n v="7"/>
    <n v="0"/>
    <n v="134.53020000000001"/>
    <n v="0.26999999999999996"/>
  </r>
  <r>
    <n v="5221"/>
    <s v="CA-2011-140487"/>
    <x v="2"/>
    <x v="1027"/>
    <d v="2011-06-20T00:00:00"/>
    <s v="Standard Class"/>
    <s v="SR-20425"/>
    <s v="Sharelle Roach"/>
    <x v="2"/>
    <s v="United States"/>
    <x v="66"/>
    <x v="12"/>
    <n v="48234"/>
    <x v="2"/>
    <s v="FUR-BO-10000711"/>
    <x v="0"/>
    <x v="0"/>
    <s v="Hon Metal Bookcases, Gray"/>
    <n v="212.94"/>
    <n v="3"/>
    <n v="0"/>
    <n v="57.4938"/>
    <n v="0.27"/>
  </r>
  <r>
    <n v="5222"/>
    <s v="CA-2014-117401"/>
    <x v="3"/>
    <x v="796"/>
    <d v="2014-05-23T00:00:00"/>
    <s v="Second Class"/>
    <s v="PP-18955"/>
    <s v="Paul Prost"/>
    <x v="2"/>
    <s v="United States"/>
    <x v="24"/>
    <x v="25"/>
    <n v="65807"/>
    <x v="2"/>
    <s v="OFF-AP-10000938"/>
    <x v="1"/>
    <x v="9"/>
    <s v="Avanti 1.7 Cu. Ft. Refrigerator"/>
    <n v="706.86"/>
    <n v="7"/>
    <n v="0"/>
    <n v="197.92079999999999"/>
    <n v="0.27999999999999997"/>
  </r>
  <r>
    <n v="5223"/>
    <s v="CA-2014-117401"/>
    <x v="3"/>
    <x v="796"/>
    <d v="2014-05-23T00:00:00"/>
    <s v="Second Class"/>
    <s v="PP-18955"/>
    <s v="Paul Prost"/>
    <x v="2"/>
    <s v="United States"/>
    <x v="24"/>
    <x v="25"/>
    <n v="65807"/>
    <x v="2"/>
    <s v="TEC-PH-10003555"/>
    <x v="2"/>
    <x v="7"/>
    <s v="Motorola HK250 Universal Bluetooth Headset"/>
    <n v="114.94999999999999"/>
    <n v="5"/>
    <n v="0"/>
    <n v="2.2990000000000066"/>
    <n v="2.0000000000000059E-2"/>
  </r>
  <r>
    <n v="5224"/>
    <s v="CA-2014-117401"/>
    <x v="3"/>
    <x v="796"/>
    <d v="2014-05-23T00:00:00"/>
    <s v="Second Class"/>
    <s v="PP-18955"/>
    <s v="Paul Prost"/>
    <x v="2"/>
    <s v="United States"/>
    <x v="24"/>
    <x v="25"/>
    <n v="65807"/>
    <x v="2"/>
    <s v="OFF-BI-10001267"/>
    <x v="1"/>
    <x v="8"/>
    <s v="Universal Recycled Hanging Pressboard Report Binders, Letter Size"/>
    <n v="43.19"/>
    <n v="7"/>
    <n v="0"/>
    <n v="20.731199999999998"/>
    <n v="0.48"/>
  </r>
  <r>
    <n v="5225"/>
    <s v="US-2014-109582"/>
    <x v="3"/>
    <x v="510"/>
    <d v="2014-09-18T00:00:00"/>
    <s v="Second Class"/>
    <s v="JM-15865"/>
    <s v="John Murray"/>
    <x v="0"/>
    <s v="United States"/>
    <x v="1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n v="0.48"/>
  </r>
  <r>
    <n v="5226"/>
    <s v="CA-2013-119865"/>
    <x v="0"/>
    <x v="1028"/>
    <d v="2013-06-27T00:00:00"/>
    <s v="Standard Class"/>
    <s v="AS-10090"/>
    <s v="Adam Shillingsburg"/>
    <x v="0"/>
    <s v="United States"/>
    <x v="20"/>
    <x v="15"/>
    <n v="10011"/>
    <x v="3"/>
    <s v="OFF-BI-10001553"/>
    <x v="1"/>
    <x v="8"/>
    <s v="SpineVue Locking Slant-D Ring Binders by Cardinal"/>
    <n v="36.56"/>
    <n v="5"/>
    <n v="0.2"/>
    <n v="12.795999999999999"/>
    <n v="0.35"/>
  </r>
  <r>
    <n v="5227"/>
    <s v="CA-2013-119865"/>
    <x v="0"/>
    <x v="1028"/>
    <d v="2013-06-27T00:00:00"/>
    <s v="Standard Class"/>
    <s v="AS-10090"/>
    <s v="Adam Shillingsburg"/>
    <x v="0"/>
    <s v="United States"/>
    <x v="20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n v="0.32499999999999996"/>
  </r>
  <r>
    <n v="5228"/>
    <s v="CA-2013-119865"/>
    <x v="0"/>
    <x v="1028"/>
    <d v="2013-06-27T00:00:00"/>
    <s v="Standard Class"/>
    <s v="AS-10090"/>
    <s v="Adam Shillingsburg"/>
    <x v="0"/>
    <s v="United States"/>
    <x v="20"/>
    <x v="15"/>
    <n v="10011"/>
    <x v="3"/>
    <s v="FUR-BO-10003272"/>
    <x v="0"/>
    <x v="0"/>
    <s v="O'Sullivan Living Dimensions 5-Shelf Bookcases"/>
    <n v="353.56799999999998"/>
    <n v="2"/>
    <n v="0.2"/>
    <n v="-44.196000000000026"/>
    <n v="-0.12500000000000008"/>
  </r>
  <r>
    <n v="5229"/>
    <s v="US-2011-147648"/>
    <x v="2"/>
    <x v="35"/>
    <d v="2011-12-01T00:00:00"/>
    <s v="Standard Class"/>
    <s v="LS-16975"/>
    <s v="Lindsay Shagiari"/>
    <x v="2"/>
    <s v="United States"/>
    <x v="8"/>
    <x v="1"/>
    <n v="94109"/>
    <x v="1"/>
    <s v="OFF-PA-10001033"/>
    <x v="1"/>
    <x v="10"/>
    <s v="Xerox 1893"/>
    <n v="81.98"/>
    <n v="2"/>
    <n v="0"/>
    <n v="40.170200000000001"/>
    <n v="0.49"/>
  </r>
  <r>
    <n v="5230"/>
    <s v="CA-2014-124436"/>
    <x v="3"/>
    <x v="498"/>
    <d v="2014-03-23T00:00:00"/>
    <s v="Second Class"/>
    <s v="SA-20830"/>
    <s v="Sue Ann Reed"/>
    <x v="0"/>
    <s v="United States"/>
    <x v="201"/>
    <x v="1"/>
    <n v="93727"/>
    <x v="1"/>
    <s v="OFF-BI-10001553"/>
    <x v="1"/>
    <x v="8"/>
    <s v="SpineVue Locking Slant-D Ring Binders by Cardinal"/>
    <n v="14.624000000000002"/>
    <n v="2"/>
    <n v="0.2"/>
    <n v="5.1183999999999994"/>
    <n v="0.34999999999999992"/>
  </r>
  <r>
    <n v="5231"/>
    <s v="CA-2014-124436"/>
    <x v="3"/>
    <x v="498"/>
    <d v="2014-03-23T00:00:00"/>
    <s v="Second Class"/>
    <s v="SA-20830"/>
    <s v="Sue Ann Reed"/>
    <x v="0"/>
    <s v="United States"/>
    <x v="201"/>
    <x v="1"/>
    <n v="93727"/>
    <x v="1"/>
    <s v="FUR-TA-10001095"/>
    <x v="0"/>
    <x v="3"/>
    <s v="Chromcraft Round Conference Tables"/>
    <n v="697.16"/>
    <n v="5"/>
    <n v="0.2"/>
    <n v="8.7144999999999868"/>
    <n v="1.2499999999999982E-2"/>
  </r>
  <r>
    <n v="5232"/>
    <s v="CA-2014-124436"/>
    <x v="3"/>
    <x v="498"/>
    <d v="2014-03-23T00:00:00"/>
    <s v="Second Class"/>
    <s v="SA-20830"/>
    <s v="Sue Ann Reed"/>
    <x v="0"/>
    <s v="United States"/>
    <x v="201"/>
    <x v="1"/>
    <n v="93727"/>
    <x v="1"/>
    <s v="FUR-FU-10001185"/>
    <x v="0"/>
    <x v="5"/>
    <s v="Advantus Employee of the Month Certificate Frame, 11 x 13-1/2"/>
    <n v="30.93"/>
    <n v="1"/>
    <n v="0"/>
    <n v="12.6813"/>
    <n v="0.41000000000000003"/>
  </r>
  <r>
    <n v="5233"/>
    <s v="CA-2014-124436"/>
    <x v="3"/>
    <x v="498"/>
    <d v="2014-03-23T00:00:00"/>
    <s v="Second Class"/>
    <s v="SA-20830"/>
    <s v="Sue Ann Reed"/>
    <x v="0"/>
    <s v="United States"/>
    <x v="201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n v="0.33749999999999997"/>
  </r>
  <r>
    <n v="5234"/>
    <s v="CA-2011-115084"/>
    <x v="2"/>
    <x v="638"/>
    <d v="2011-10-22T00:00:00"/>
    <s v="Standard Class"/>
    <s v="LS-17200"/>
    <s v="Luke Schmidt"/>
    <x v="1"/>
    <s v="United States"/>
    <x v="379"/>
    <x v="36"/>
    <n v="71854"/>
    <x v="0"/>
    <s v="FUR-CH-10004626"/>
    <x v="0"/>
    <x v="1"/>
    <s v="Office Star Flex Back Scooter Chair with Aluminum Finish Frame"/>
    <n v="605.34"/>
    <n v="6"/>
    <n v="0"/>
    <n v="145.2816"/>
    <n v="0.24"/>
  </r>
  <r>
    <n v="5235"/>
    <s v="CA-2014-131037"/>
    <x v="3"/>
    <x v="1029"/>
    <d v="2014-08-24T00:00:00"/>
    <s v="First Class"/>
    <s v="TM-21490"/>
    <s v="Tony Molinari"/>
    <x v="0"/>
    <s v="United States"/>
    <x v="8"/>
    <x v="1"/>
    <n v="94110"/>
    <x v="1"/>
    <s v="FUR-TA-10001768"/>
    <x v="0"/>
    <x v="3"/>
    <s v="Hon Racetrack Conference Tables"/>
    <n v="210.00800000000001"/>
    <n v="1"/>
    <n v="0.2"/>
    <n v="2.625099999999982"/>
    <n v="1.2499999999999914E-2"/>
  </r>
  <r>
    <n v="5236"/>
    <s v="CA-2013-111143"/>
    <x v="0"/>
    <x v="258"/>
    <d v="2013-11-23T00:00:00"/>
    <s v="First Class"/>
    <s v="TT-21265"/>
    <s v="Tim Taslimi"/>
    <x v="1"/>
    <s v="United States"/>
    <x v="245"/>
    <x v="14"/>
    <n v="46203"/>
    <x v="2"/>
    <s v="OFF-AP-10001947"/>
    <x v="1"/>
    <x v="9"/>
    <s v="Acco 6 Outlet Guardian Premium Plus Surge Suppressor"/>
    <n v="54.96"/>
    <n v="3"/>
    <n v="0"/>
    <n v="15.938399999999998"/>
    <n v="0.28999999999999998"/>
  </r>
  <r>
    <n v="5237"/>
    <s v="CA-2011-166744"/>
    <x v="2"/>
    <x v="59"/>
    <d v="2011-09-24T00:00:00"/>
    <s v="Standard Class"/>
    <s v="DN-13690"/>
    <s v="Duane Noonan"/>
    <x v="0"/>
    <s v="United States"/>
    <x v="29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n v="0.31"/>
  </r>
  <r>
    <n v="5238"/>
    <s v="CA-2011-166744"/>
    <x v="2"/>
    <x v="59"/>
    <d v="2011-09-24T00:00:00"/>
    <s v="Standard Class"/>
    <s v="DN-13690"/>
    <s v="Duane Noonan"/>
    <x v="0"/>
    <s v="United States"/>
    <x v="29"/>
    <x v="39"/>
    <n v="21044"/>
    <x v="3"/>
    <s v="FUR-BO-10001337"/>
    <x v="0"/>
    <x v="0"/>
    <s v="O'Sullivan Living Dimensions 2-Shelf Bookcases"/>
    <n v="362.94"/>
    <n v="3"/>
    <n v="0"/>
    <n v="36.293999999999997"/>
    <n v="9.9999999999999992E-2"/>
  </r>
  <r>
    <n v="5239"/>
    <s v="CA-2011-166744"/>
    <x v="2"/>
    <x v="59"/>
    <d v="2011-09-24T00:00:00"/>
    <s v="Standard Class"/>
    <s v="DN-13690"/>
    <s v="Duane Noonan"/>
    <x v="0"/>
    <s v="United States"/>
    <x v="29"/>
    <x v="39"/>
    <n v="21044"/>
    <x v="3"/>
    <s v="TEC-AC-10003628"/>
    <x v="2"/>
    <x v="11"/>
    <s v="Logitech 910-002974 M325 Wireless Mouse for Web Scrolling"/>
    <n v="59.98"/>
    <n v="2"/>
    <n v="0"/>
    <n v="26.391200000000005"/>
    <n v="0.44000000000000011"/>
  </r>
  <r>
    <n v="5240"/>
    <s v="CA-2013-116561"/>
    <x v="0"/>
    <x v="108"/>
    <d v="2013-09-18T00:00:00"/>
    <s v="Standard Class"/>
    <s v="EB-14110"/>
    <s v="Eugene Barchas"/>
    <x v="0"/>
    <s v="United States"/>
    <x v="49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n v="1.9999999999999997E-2"/>
  </r>
  <r>
    <n v="5241"/>
    <s v="CA-2013-116561"/>
    <x v="0"/>
    <x v="108"/>
    <d v="2013-09-18T00:00:00"/>
    <s v="Standard Class"/>
    <s v="EB-14110"/>
    <s v="Eugene Barchas"/>
    <x v="0"/>
    <s v="United States"/>
    <x v="49"/>
    <x v="1"/>
    <n v="95123"/>
    <x v="1"/>
    <s v="OFF-BI-10001658"/>
    <x v="1"/>
    <x v="8"/>
    <s v="GBC Standard Therm-A-Bind Covers"/>
    <n v="39.872000000000007"/>
    <n v="2"/>
    <n v="0.2"/>
    <n v="12.958399999999999"/>
    <n v="0.3249999999999999"/>
  </r>
  <r>
    <n v="5242"/>
    <s v="CA-2013-110730"/>
    <x v="0"/>
    <x v="713"/>
    <d v="2013-09-27T00:00:00"/>
    <s v="Second Class"/>
    <s v="CM-11815"/>
    <s v="Candace McMahon"/>
    <x v="1"/>
    <s v="United States"/>
    <x v="4"/>
    <x v="4"/>
    <n v="98115"/>
    <x v="1"/>
    <s v="OFF-SU-10004737"/>
    <x v="1"/>
    <x v="14"/>
    <s v="Acme Design Stainless Steel Bent Scissors"/>
    <n v="13.68"/>
    <n v="2"/>
    <n v="0"/>
    <n v="3.6936"/>
    <n v="0.27"/>
  </r>
  <r>
    <n v="5243"/>
    <s v="CA-2014-146367"/>
    <x v="3"/>
    <x v="1018"/>
    <d v="2014-08-09T00:00:00"/>
    <s v="Standard Class"/>
    <s v="HM-14860"/>
    <s v="Harry Marie"/>
    <x v="1"/>
    <s v="United States"/>
    <x v="238"/>
    <x v="5"/>
    <n v="75007"/>
    <x v="2"/>
    <s v="OFF-BI-10002827"/>
    <x v="1"/>
    <x v="8"/>
    <s v="Avery Durable Poly Binders"/>
    <n v="3.3179999999999996"/>
    <n v="3"/>
    <n v="0.8"/>
    <n v="-5.6406000000000018"/>
    <n v="-1.7000000000000008"/>
  </r>
  <r>
    <n v="5244"/>
    <s v="CA-2013-149454"/>
    <x v="0"/>
    <x v="197"/>
    <d v="2013-07-27T00:00:00"/>
    <s v="First Class"/>
    <s v="KM-16375"/>
    <s v="Katherine Murray"/>
    <x v="2"/>
    <s v="United States"/>
    <x v="81"/>
    <x v="17"/>
    <n v="22204"/>
    <x v="0"/>
    <s v="OFF-BI-10003694"/>
    <x v="1"/>
    <x v="8"/>
    <s v="Avery 3 1/2&quot; Diskette Storage Pages, 10/Pack"/>
    <n v="10.44"/>
    <n v="1"/>
    <n v="0"/>
    <n v="4.8023999999999996"/>
    <n v="0.45999999999999996"/>
  </r>
  <r>
    <n v="5245"/>
    <s v="CA-2013-156265"/>
    <x v="0"/>
    <x v="1030"/>
    <d v="2013-08-05T00:00:00"/>
    <s v="Second Class"/>
    <s v="BF-11020"/>
    <s v="Barry Französisch"/>
    <x v="1"/>
    <s v="United States"/>
    <x v="1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n v="0.11249999999999989"/>
  </r>
  <r>
    <n v="5246"/>
    <s v="CA-2013-156265"/>
    <x v="0"/>
    <x v="1030"/>
    <d v="2013-08-05T00:00:00"/>
    <s v="Second Class"/>
    <s v="BF-11020"/>
    <s v="Barry Französisch"/>
    <x v="1"/>
    <s v="United States"/>
    <x v="1"/>
    <x v="1"/>
    <n v="90032"/>
    <x v="1"/>
    <s v="TEC-PH-10001918"/>
    <x v="2"/>
    <x v="7"/>
    <s v="Nortel Business Series Terminal T7208 Digital phone"/>
    <n v="333.57600000000002"/>
    <n v="3"/>
    <n v="0.2"/>
    <n v="33.357600000000019"/>
    <n v="0.10000000000000005"/>
  </r>
  <r>
    <n v="5247"/>
    <s v="CA-2013-156265"/>
    <x v="0"/>
    <x v="1030"/>
    <d v="2013-08-05T00:00:00"/>
    <s v="Second Class"/>
    <s v="BF-11020"/>
    <s v="Barry Französisch"/>
    <x v="1"/>
    <s v="United States"/>
    <x v="1"/>
    <x v="1"/>
    <n v="90032"/>
    <x v="1"/>
    <s v="OFF-BI-10000285"/>
    <x v="1"/>
    <x v="8"/>
    <s v="XtraLife ClearVue Slant-D Ring Binders by Cardinal"/>
    <n v="12.544"/>
    <n v="2"/>
    <n v="0.2"/>
    <n v="4.7039999999999997"/>
    <n v="0.37499999999999994"/>
  </r>
  <r>
    <n v="5248"/>
    <s v="US-2012-168914"/>
    <x v="1"/>
    <x v="1031"/>
    <d v="2012-05-27T00:00:00"/>
    <s v="Standard Class"/>
    <s v="JE-15745"/>
    <s v="Joel Eaton"/>
    <x v="0"/>
    <s v="United States"/>
    <x v="436"/>
    <x v="10"/>
    <n v="60423"/>
    <x v="2"/>
    <s v="OFF-AP-10000358"/>
    <x v="1"/>
    <x v="9"/>
    <s v="Fellowes Basic Home/Office Series Surge Protectors"/>
    <n v="20.767999999999997"/>
    <n v="8"/>
    <n v="0.8"/>
    <n v="-52.958400000000012"/>
    <n v="-2.5500000000000007"/>
  </r>
  <r>
    <n v="5249"/>
    <s v="US-2014-110989"/>
    <x v="3"/>
    <x v="132"/>
    <d v="2014-11-06T00:00:00"/>
    <s v="Second Class"/>
    <s v="EJ-14155"/>
    <s v="Eva Jacobs"/>
    <x v="0"/>
    <s v="United States"/>
    <x v="4"/>
    <x v="4"/>
    <n v="98105"/>
    <x v="1"/>
    <s v="TEC-AC-10002345"/>
    <x v="2"/>
    <x v="11"/>
    <s v="HP Standard 104 key PS/2 Keyboard"/>
    <n v="43.5"/>
    <n v="3"/>
    <n v="0"/>
    <n v="10.875"/>
    <n v="0.25"/>
  </r>
  <r>
    <n v="5250"/>
    <s v="CA-2012-106215"/>
    <x v="1"/>
    <x v="392"/>
    <d v="2012-04-21T00:00:00"/>
    <s v="Standard Class"/>
    <s v="BN-11470"/>
    <s v="Brad Norvell"/>
    <x v="1"/>
    <s v="United States"/>
    <x v="10"/>
    <x v="9"/>
    <n v="19143"/>
    <x v="3"/>
    <s v="OFF-FA-10001229"/>
    <x v="1"/>
    <x v="13"/>
    <s v="Staples"/>
    <n v="12.576000000000001"/>
    <n v="4"/>
    <n v="0.2"/>
    <n v="4.0871999999999993"/>
    <n v="0.32499999999999996"/>
  </r>
  <r>
    <n v="5251"/>
    <s v="US-2013-169369"/>
    <x v="0"/>
    <x v="939"/>
    <d v="2013-12-19T00:00:00"/>
    <s v="Standard Class"/>
    <s v="EC-14050"/>
    <s v="Erin Creighton"/>
    <x v="0"/>
    <s v="United States"/>
    <x v="38"/>
    <x v="32"/>
    <n v="31907"/>
    <x v="0"/>
    <s v="TEC-AC-10001314"/>
    <x v="2"/>
    <x v="11"/>
    <s v="Case Logic 2.4GHz Wireless Keyboard"/>
    <n v="249.95000000000002"/>
    <n v="5"/>
    <n v="0"/>
    <n v="19.995999999999974"/>
    <n v="7.9999999999999891E-2"/>
  </r>
  <r>
    <n v="5252"/>
    <s v="US-2013-169369"/>
    <x v="0"/>
    <x v="939"/>
    <d v="2013-12-19T00:00:00"/>
    <s v="Standard Class"/>
    <s v="EC-14050"/>
    <s v="Erin Creighton"/>
    <x v="0"/>
    <s v="United States"/>
    <x v="38"/>
    <x v="32"/>
    <n v="31907"/>
    <x v="0"/>
    <s v="OFF-PA-10004438"/>
    <x v="1"/>
    <x v="10"/>
    <s v="Xerox 1907"/>
    <n v="49.12"/>
    <n v="4"/>
    <n v="0"/>
    <n v="23.086399999999998"/>
    <n v="0.47"/>
  </r>
  <r>
    <n v="5253"/>
    <s v="CA-2012-132318"/>
    <x v="1"/>
    <x v="628"/>
    <d v="2012-11-02T00:00:00"/>
    <s v="First Class"/>
    <s v="TT-21220"/>
    <s v="Thomas Thornton"/>
    <x v="0"/>
    <s v="United States"/>
    <x v="173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n v="0.28999999999999987"/>
  </r>
  <r>
    <n v="5254"/>
    <s v="US-2011-131982"/>
    <x v="2"/>
    <x v="1009"/>
    <d v="2011-03-11T00:00:00"/>
    <s v="Second Class"/>
    <s v="NP-18685"/>
    <s v="Nora Pelletier"/>
    <x v="2"/>
    <s v="United States"/>
    <x v="96"/>
    <x v="4"/>
    <n v="98198"/>
    <x v="1"/>
    <s v="OFF-BI-10004224"/>
    <x v="1"/>
    <x v="8"/>
    <s v="Catalog Binders with Expanding Posts"/>
    <n v="107.64800000000001"/>
    <n v="2"/>
    <n v="0.2"/>
    <n v="33.639999999999986"/>
    <n v="0.31249999999999983"/>
  </r>
  <r>
    <n v="5255"/>
    <s v="CA-2012-125185"/>
    <x v="1"/>
    <x v="616"/>
    <d v="2012-03-07T00:00:00"/>
    <s v="Second Class"/>
    <s v="AH-10195"/>
    <s v="Alan Haines"/>
    <x v="1"/>
    <s v="United States"/>
    <x v="437"/>
    <x v="9"/>
    <n v="18018"/>
    <x v="3"/>
    <s v="FUR-CH-10002647"/>
    <x v="0"/>
    <x v="1"/>
    <s v="Situations Contoured Folding Chairs, 4/Set"/>
    <n v="99.372"/>
    <n v="2"/>
    <n v="0.3"/>
    <n v="-7.0979999999999919"/>
    <n v="-7.1428571428571341E-2"/>
  </r>
  <r>
    <n v="5256"/>
    <s v="CA-2012-125185"/>
    <x v="1"/>
    <x v="616"/>
    <d v="2012-03-07T00:00:00"/>
    <s v="Second Class"/>
    <s v="AH-10195"/>
    <s v="Alan Haines"/>
    <x v="1"/>
    <s v="United States"/>
    <x v="437"/>
    <x v="9"/>
    <n v="18018"/>
    <x v="3"/>
    <s v="FUR-FU-10003247"/>
    <x v="0"/>
    <x v="5"/>
    <s v="36X48 HARDFLOOR CHAIRMAT"/>
    <n v="33.568000000000005"/>
    <n v="2"/>
    <n v="0.2"/>
    <n v="-5.4548000000000041"/>
    <n v="-0.16250000000000009"/>
  </r>
  <r>
    <n v="5257"/>
    <s v="CA-2013-130078"/>
    <x v="0"/>
    <x v="590"/>
    <d v="2013-08-15T00:00:00"/>
    <s v="Standard Class"/>
    <s v="CC-12145"/>
    <s v="Charles Crestani"/>
    <x v="0"/>
    <s v="United States"/>
    <x v="268"/>
    <x v="26"/>
    <n v="73120"/>
    <x v="2"/>
    <s v="OFF-PA-10003270"/>
    <x v="1"/>
    <x v="10"/>
    <s v="Xerox 1954"/>
    <n v="10.56"/>
    <n v="2"/>
    <n v="0"/>
    <n v="4.7519999999999998"/>
    <n v="0.44999999999999996"/>
  </r>
  <r>
    <n v="5258"/>
    <s v="US-2014-114034"/>
    <x v="3"/>
    <x v="1032"/>
    <d v="2014-01-09T00:00:00"/>
    <s v="Standard Class"/>
    <s v="DL-13315"/>
    <s v="Delfina Latchford"/>
    <x v="0"/>
    <s v="United States"/>
    <x v="277"/>
    <x v="1"/>
    <n v="91730"/>
    <x v="1"/>
    <s v="OFF-PA-10004735"/>
    <x v="1"/>
    <x v="10"/>
    <s v="Xerox 1905"/>
    <n v="38.880000000000003"/>
    <n v="6"/>
    <n v="0"/>
    <n v="18.662400000000002"/>
    <n v="0.48000000000000004"/>
  </r>
  <r>
    <n v="5259"/>
    <s v="US-2014-115595"/>
    <x v="3"/>
    <x v="449"/>
    <d v="2014-10-12T00:00:00"/>
    <s v="First Class"/>
    <s v="XP-21865"/>
    <s v="Xylona Preis"/>
    <x v="0"/>
    <s v="United States"/>
    <x v="1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n v="0.46999999999999986"/>
  </r>
  <r>
    <n v="5260"/>
    <s v="CA-2014-158722"/>
    <x v="3"/>
    <x v="179"/>
    <d v="2014-10-27T00:00:00"/>
    <s v="Standard Class"/>
    <s v="MA-17560"/>
    <s v="Matt Abelman"/>
    <x v="2"/>
    <s v="United States"/>
    <x v="10"/>
    <x v="9"/>
    <n v="19120"/>
    <x v="3"/>
    <s v="OFF-PA-10000176"/>
    <x v="1"/>
    <x v="10"/>
    <s v="Xerox 1887"/>
    <n v="45.527999999999999"/>
    <n v="3"/>
    <n v="0.2"/>
    <n v="15.934799999999997"/>
    <n v="0.35"/>
  </r>
  <r>
    <n v="5261"/>
    <s v="CA-2011-105165"/>
    <x v="2"/>
    <x v="557"/>
    <d v="2011-09-10T00:00:00"/>
    <s v="First Class"/>
    <s v="SZ-20035"/>
    <s v="Sam Zeldin"/>
    <x v="2"/>
    <s v="United States"/>
    <x v="12"/>
    <x v="5"/>
    <n v="77036"/>
    <x v="2"/>
    <s v="TEC-PH-10000675"/>
    <x v="2"/>
    <x v="7"/>
    <s v="Panasonic KX TS3282B Corded phone"/>
    <n v="196.77600000000001"/>
    <n v="3"/>
    <n v="0.2"/>
    <n v="14.758199999999995"/>
    <n v="7.4999999999999969E-2"/>
  </r>
  <r>
    <n v="5262"/>
    <s v="CA-2011-105165"/>
    <x v="2"/>
    <x v="557"/>
    <d v="2011-09-10T00:00:00"/>
    <s v="First Class"/>
    <s v="SZ-20035"/>
    <s v="Sam Zeldin"/>
    <x v="2"/>
    <s v="United States"/>
    <x v="12"/>
    <x v="5"/>
    <n v="77036"/>
    <x v="2"/>
    <s v="OFF-BI-10000050"/>
    <x v="1"/>
    <x v="8"/>
    <s v="Angle-D Binders with Locking Rings, Label Holders"/>
    <n v="2.9199999999999995"/>
    <n v="2"/>
    <n v="0.8"/>
    <n v="-4.8180000000000005"/>
    <n v="-1.6500000000000004"/>
  </r>
  <r>
    <n v="5263"/>
    <s v="CA-2011-105165"/>
    <x v="2"/>
    <x v="557"/>
    <d v="2011-09-10T00:00:00"/>
    <s v="First Class"/>
    <s v="SZ-20035"/>
    <s v="Sam Zeldin"/>
    <x v="2"/>
    <s v="United States"/>
    <x v="12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n v="-0.11428571428571431"/>
  </r>
  <r>
    <n v="5264"/>
    <s v="CA-2011-105165"/>
    <x v="2"/>
    <x v="557"/>
    <d v="2011-09-10T00:00:00"/>
    <s v="First Class"/>
    <s v="SZ-20035"/>
    <s v="Sam Zeldin"/>
    <x v="2"/>
    <s v="United States"/>
    <x v="12"/>
    <x v="5"/>
    <n v="77036"/>
    <x v="2"/>
    <s v="TEC-AC-10002718"/>
    <x v="2"/>
    <x v="11"/>
    <s v="Belkin Standard 104 key USB Keyboard"/>
    <n v="46.688000000000002"/>
    <n v="4"/>
    <n v="0.2"/>
    <n v="-2.9180000000000028"/>
    <n v="-6.2500000000000056E-2"/>
  </r>
  <r>
    <n v="5265"/>
    <s v="CA-2011-105165"/>
    <x v="2"/>
    <x v="557"/>
    <d v="2011-09-10T00:00:00"/>
    <s v="First Class"/>
    <s v="SZ-20035"/>
    <s v="Sam Zeldin"/>
    <x v="2"/>
    <s v="United States"/>
    <x v="12"/>
    <x v="5"/>
    <n v="77036"/>
    <x v="2"/>
    <s v="OFF-AR-10003179"/>
    <x v="1"/>
    <x v="6"/>
    <s v="Dixon Ticonderoga Core-Lock Colored Pencils"/>
    <n v="21.864000000000001"/>
    <n v="3"/>
    <n v="0.2"/>
    <n v="3.5528999999999984"/>
    <n v="0.16249999999999992"/>
  </r>
  <r>
    <n v="5266"/>
    <s v="CA-2014-147452"/>
    <x v="3"/>
    <x v="1033"/>
    <d v="2014-10-04T00:00:00"/>
    <s v="First Class"/>
    <s v="CS-11845"/>
    <s v="Cari Sayre"/>
    <x v="1"/>
    <s v="United States"/>
    <x v="4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n v="0.49"/>
  </r>
  <r>
    <n v="5267"/>
    <s v="CA-2014-147452"/>
    <x v="3"/>
    <x v="1033"/>
    <d v="2014-10-04T00:00:00"/>
    <s v="First Class"/>
    <s v="CS-11845"/>
    <s v="Cari Sayre"/>
    <x v="1"/>
    <s v="United States"/>
    <x v="4"/>
    <x v="4"/>
    <n v="98103"/>
    <x v="1"/>
    <s v="OFF-PA-10004039"/>
    <x v="1"/>
    <x v="10"/>
    <s v="Xerox 1882"/>
    <n v="167.94"/>
    <n v="3"/>
    <n v="0"/>
    <n v="82.290599999999998"/>
    <n v="0.49"/>
  </r>
  <r>
    <n v="5268"/>
    <s v="CA-2014-147452"/>
    <x v="3"/>
    <x v="1033"/>
    <d v="2014-10-04T00:00:00"/>
    <s v="First Class"/>
    <s v="CS-11845"/>
    <s v="Cari Sayre"/>
    <x v="1"/>
    <s v="United States"/>
    <x v="4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n v="0.26"/>
  </r>
  <r>
    <n v="5269"/>
    <s v="US-2014-114657"/>
    <x v="3"/>
    <x v="673"/>
    <d v="2014-11-22T00:00:00"/>
    <s v="Standard Class"/>
    <s v="MH-18115"/>
    <s v="Mick Hernandez"/>
    <x v="2"/>
    <s v="United States"/>
    <x v="181"/>
    <x v="15"/>
    <n v="10701"/>
    <x v="3"/>
    <s v="TEC-MA-10003173"/>
    <x v="2"/>
    <x v="15"/>
    <s v="Hewlett-Packard 300S Scientific Calculator"/>
    <n v="52.44"/>
    <n v="4"/>
    <n v="0"/>
    <n v="24.122399999999995"/>
    <n v="0.45999999999999991"/>
  </r>
  <r>
    <n v="5270"/>
    <s v="CA-2014-144484"/>
    <x v="3"/>
    <x v="220"/>
    <d v="2014-09-12T00:00:00"/>
    <s v="Same Day"/>
    <s v="CB-12025"/>
    <s v="Cassandra Brandow"/>
    <x v="0"/>
    <s v="United States"/>
    <x v="8"/>
    <x v="1"/>
    <n v="94110"/>
    <x v="1"/>
    <s v="FUR-FU-10000260"/>
    <x v="0"/>
    <x v="5"/>
    <s v="6&quot; Cubicle Wall Clock, Black"/>
    <n v="32.36"/>
    <n v="4"/>
    <n v="0"/>
    <n v="11.6496"/>
    <n v="0.36"/>
  </r>
  <r>
    <n v="5271"/>
    <s v="CA-2014-144484"/>
    <x v="3"/>
    <x v="220"/>
    <d v="2014-09-12T00:00:00"/>
    <s v="Same Day"/>
    <s v="CB-12025"/>
    <s v="Cassandra Brandow"/>
    <x v="0"/>
    <s v="United States"/>
    <x v="8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n v="0.27999999999999997"/>
  </r>
  <r>
    <n v="5272"/>
    <s v="CA-2014-125913"/>
    <x v="3"/>
    <x v="1034"/>
    <d v="2014-01-17T00:00:00"/>
    <s v="Same Day"/>
    <s v="JO-15145"/>
    <s v="Jack O'Briant"/>
    <x v="1"/>
    <s v="United States"/>
    <x v="1"/>
    <x v="1"/>
    <n v="90008"/>
    <x v="1"/>
    <s v="FUR-FU-10001487"/>
    <x v="0"/>
    <x v="5"/>
    <s v="Eldon Expressions Wood and Plastic Desk Accessories, Cherry Wood"/>
    <n v="27.92"/>
    <n v="4"/>
    <n v="0"/>
    <n v="8.0967999999999982"/>
    <n v="0.28999999999999992"/>
  </r>
  <r>
    <n v="5273"/>
    <s v="CA-2014-125913"/>
    <x v="3"/>
    <x v="1034"/>
    <d v="2014-01-17T00:00:00"/>
    <s v="Same Day"/>
    <s v="JO-15145"/>
    <s v="Jack O'Briant"/>
    <x v="1"/>
    <s v="United States"/>
    <x v="1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n v="-3.7500000000000151E-2"/>
  </r>
  <r>
    <n v="5274"/>
    <s v="US-2013-158309"/>
    <x v="0"/>
    <x v="491"/>
    <d v="2013-11-30T00:00:00"/>
    <s v="First Class"/>
    <s v="PA-19060"/>
    <s v="Pete Armstrong"/>
    <x v="2"/>
    <s v="United States"/>
    <x v="100"/>
    <x v="2"/>
    <n v="33142"/>
    <x v="0"/>
    <s v="OFF-BI-10000145"/>
    <x v="1"/>
    <x v="8"/>
    <s v="Zipper Ring Binder Pockets"/>
    <n v="3.7440000000000007"/>
    <n v="4"/>
    <n v="0.7"/>
    <n v="-2.6207999999999991"/>
    <n v="-0.69999999999999962"/>
  </r>
  <r>
    <n v="5275"/>
    <s v="CA-2012-162887"/>
    <x v="1"/>
    <x v="209"/>
    <d v="2012-11-09T00:00:00"/>
    <s v="Second Class"/>
    <s v="SV-20785"/>
    <s v="Stewart Visinsky"/>
    <x v="0"/>
    <s v="United States"/>
    <x v="140"/>
    <x v="42"/>
    <s v="05408"/>
    <x v="3"/>
    <s v="FUR-CH-10000595"/>
    <x v="0"/>
    <x v="1"/>
    <s v="Safco Contoured Stacking Chairs"/>
    <n v="715.2"/>
    <n v="3"/>
    <n v="0"/>
    <n v="178.79999999999998"/>
    <n v="0.24999999999999997"/>
  </r>
  <r>
    <n v="5276"/>
    <s v="CA-2014-147333"/>
    <x v="3"/>
    <x v="817"/>
    <d v="2014-12-21T00:00:00"/>
    <s v="Standard Class"/>
    <s v="KL-16555"/>
    <s v="Kelly Lampkin"/>
    <x v="1"/>
    <s v="United States"/>
    <x v="115"/>
    <x v="36"/>
    <n v="72701"/>
    <x v="0"/>
    <s v="TEC-AC-10004469"/>
    <x v="2"/>
    <x v="11"/>
    <s v="Microsoft Sculpt Comfort Mouse"/>
    <n v="159.80000000000001"/>
    <n v="4"/>
    <n v="0"/>
    <n v="70.312000000000012"/>
    <n v="0.44000000000000006"/>
  </r>
  <r>
    <n v="5277"/>
    <s v="CA-2014-147333"/>
    <x v="3"/>
    <x v="817"/>
    <d v="2014-12-21T00:00:00"/>
    <s v="Standard Class"/>
    <s v="KL-16555"/>
    <s v="Kelly Lampkin"/>
    <x v="1"/>
    <s v="United States"/>
    <x v="115"/>
    <x v="36"/>
    <n v="72701"/>
    <x v="0"/>
    <s v="TEC-AC-10003038"/>
    <x v="2"/>
    <x v="11"/>
    <s v="Kingston Digital DataTraveler 16GB USB 2.0"/>
    <n v="44.75"/>
    <n v="5"/>
    <n v="0"/>
    <n v="8.5024999999999942"/>
    <n v="0.18999999999999986"/>
  </r>
  <r>
    <n v="5278"/>
    <s v="CA-2011-113859"/>
    <x v="2"/>
    <x v="103"/>
    <d v="2011-09-17T00:00:00"/>
    <s v="Standard Class"/>
    <s v="BC-11125"/>
    <s v="Becky Castell"/>
    <x v="2"/>
    <s v="United States"/>
    <x v="372"/>
    <x v="5"/>
    <n v="79762"/>
    <x v="2"/>
    <s v="FUR-CH-10004698"/>
    <x v="0"/>
    <x v="1"/>
    <s v="Padded Folding Chairs, Black, 4/Carton"/>
    <n v="340.11599999999999"/>
    <n v="6"/>
    <n v="0.3"/>
    <n v="-9.717599999999976"/>
    <n v="-2.8571428571428501E-2"/>
  </r>
  <r>
    <n v="5279"/>
    <s v="CA-2011-159681"/>
    <x v="2"/>
    <x v="1035"/>
    <d v="2011-12-13T00:00:00"/>
    <s v="Standard Class"/>
    <s v="PO-18850"/>
    <s v="Patrick O'Brill"/>
    <x v="0"/>
    <s v="United States"/>
    <x v="173"/>
    <x v="17"/>
    <n v="23464"/>
    <x v="0"/>
    <s v="OFF-PA-10003641"/>
    <x v="1"/>
    <x v="10"/>
    <s v="Xerox 1909"/>
    <n v="105.52"/>
    <n v="4"/>
    <n v="0"/>
    <n v="48.539199999999994"/>
    <n v="0.45999999999999996"/>
  </r>
  <r>
    <n v="5280"/>
    <s v="US-2014-104094"/>
    <x v="3"/>
    <x v="210"/>
    <d v="2014-09-12T00:00:00"/>
    <s v="Standard Class"/>
    <s v="AG-10675"/>
    <s v="Anna Gayman"/>
    <x v="0"/>
    <s v="United States"/>
    <x v="158"/>
    <x v="6"/>
    <n v="53209"/>
    <x v="2"/>
    <s v="TEC-AC-10002134"/>
    <x v="2"/>
    <x v="11"/>
    <s v="Rosewill 107 Normal Keys USB Wired Standard Keyboard"/>
    <n v="13.48"/>
    <n v="1"/>
    <n v="0"/>
    <n v="1.8872"/>
    <n v="0.13999999999999999"/>
  </r>
  <r>
    <n v="5281"/>
    <s v="CA-2014-152709"/>
    <x v="3"/>
    <x v="566"/>
    <d v="2014-10-13T00:00:00"/>
    <s v="Standard Class"/>
    <s v="DB-13210"/>
    <s v="Dean Braden"/>
    <x v="0"/>
    <s v="United States"/>
    <x v="66"/>
    <x v="12"/>
    <n v="48234"/>
    <x v="2"/>
    <s v="OFF-ST-10001837"/>
    <x v="1"/>
    <x v="4"/>
    <s v="SAFCO Mobile Desk Side File, Wire Frame"/>
    <n v="85.52"/>
    <n v="2"/>
    <n v="0"/>
    <n v="22.235199999999999"/>
    <n v="0.26"/>
  </r>
  <r>
    <n v="5282"/>
    <s v="CA-2012-105158"/>
    <x v="1"/>
    <x v="577"/>
    <d v="2012-09-10T00:00:00"/>
    <s v="Standard Class"/>
    <s v="SP-20860"/>
    <s v="Sung Pak"/>
    <x v="1"/>
    <s v="United States"/>
    <x v="30"/>
    <x v="11"/>
    <n v="55901"/>
    <x v="2"/>
    <s v="FUR-FU-10001706"/>
    <x v="0"/>
    <x v="5"/>
    <s v="Longer-Life Soft White Bulbs"/>
    <n v="6.16"/>
    <n v="2"/>
    <n v="0"/>
    <n v="2.9567999999999999"/>
    <n v="0.48"/>
  </r>
  <r>
    <n v="5283"/>
    <s v="CA-2012-105158"/>
    <x v="1"/>
    <x v="577"/>
    <d v="2012-09-10T00:00:00"/>
    <s v="Standard Class"/>
    <s v="SP-20860"/>
    <s v="Sung Pak"/>
    <x v="1"/>
    <s v="United States"/>
    <x v="30"/>
    <x v="11"/>
    <n v="55901"/>
    <x v="2"/>
    <s v="OFF-PA-10001970"/>
    <x v="1"/>
    <x v="10"/>
    <s v="Xerox 1881"/>
    <n v="36.839999999999996"/>
    <n v="3"/>
    <n v="0"/>
    <n v="17.314799999999998"/>
    <n v="0.47"/>
  </r>
  <r>
    <n v="5284"/>
    <s v="CA-2011-133424"/>
    <x v="2"/>
    <x v="809"/>
    <d v="2011-04-04T00:00:00"/>
    <s v="Standard Class"/>
    <s v="Dl-13600"/>
    <s v="Dorris liebe"/>
    <x v="1"/>
    <s v="United States"/>
    <x v="4"/>
    <x v="4"/>
    <n v="98105"/>
    <x v="1"/>
    <s v="OFF-ST-10002957"/>
    <x v="1"/>
    <x v="4"/>
    <s v="Sterilite Show Offs Storage Containers"/>
    <n v="15.84"/>
    <n v="3"/>
    <n v="0"/>
    <n v="0"/>
    <n v="0"/>
  </r>
  <r>
    <n v="5285"/>
    <s v="CA-2011-133424"/>
    <x v="2"/>
    <x v="809"/>
    <d v="2011-04-04T00:00:00"/>
    <s v="Standard Class"/>
    <s v="Dl-13600"/>
    <s v="Dorris liebe"/>
    <x v="1"/>
    <s v="United States"/>
    <x v="4"/>
    <x v="4"/>
    <n v="98105"/>
    <x v="1"/>
    <s v="OFF-LA-10002312"/>
    <x v="1"/>
    <x v="2"/>
    <s v="Avery 490"/>
    <n v="44.400000000000006"/>
    <n v="3"/>
    <n v="0"/>
    <n v="22.200000000000003"/>
    <n v="0.5"/>
  </r>
  <r>
    <n v="5286"/>
    <s v="CA-2014-105991"/>
    <x v="3"/>
    <x v="1024"/>
    <d v="2014-05-07T00:00:00"/>
    <s v="First Class"/>
    <s v="LH-17020"/>
    <s v="Lisa Hazard"/>
    <x v="0"/>
    <s v="United States"/>
    <x v="103"/>
    <x v="22"/>
    <n v="80027"/>
    <x v="1"/>
    <s v="OFF-EN-10002600"/>
    <x v="1"/>
    <x v="12"/>
    <s v="Redi-Strip #10 Envelopes, 4 1/8 x 9 1/2"/>
    <n v="21.240000000000002"/>
    <n v="9"/>
    <n v="0.2"/>
    <n v="7.4339999999999993"/>
    <n v="0.34999999999999992"/>
  </r>
  <r>
    <n v="5287"/>
    <s v="CA-2014-105991"/>
    <x v="3"/>
    <x v="1024"/>
    <d v="2014-05-07T00:00:00"/>
    <s v="First Class"/>
    <s v="LH-17020"/>
    <s v="Lisa Hazard"/>
    <x v="0"/>
    <s v="United States"/>
    <x v="103"/>
    <x v="22"/>
    <n v="80027"/>
    <x v="1"/>
    <s v="OFF-BI-10003274"/>
    <x v="1"/>
    <x v="8"/>
    <s v="Avery Durable Slant Ring Binders, No Labels"/>
    <n v="9.5520000000000014"/>
    <n v="8"/>
    <n v="0.7"/>
    <n v="-7.3231999999999999"/>
    <n v="-0.7666666666666665"/>
  </r>
  <r>
    <n v="5288"/>
    <s v="CA-2014-105991"/>
    <x v="3"/>
    <x v="1024"/>
    <d v="2014-05-07T00:00:00"/>
    <s v="First Class"/>
    <s v="LH-17020"/>
    <s v="Lisa Hazard"/>
    <x v="0"/>
    <s v="United States"/>
    <x v="103"/>
    <x v="22"/>
    <n v="80027"/>
    <x v="1"/>
    <s v="FUR-BO-10004467"/>
    <x v="0"/>
    <x v="0"/>
    <s v="Bestar Classic Bookcase"/>
    <n v="89.991000000000014"/>
    <n v="3"/>
    <n v="0.7"/>
    <n v="-152.9847"/>
    <n v="-1.6999999999999997"/>
  </r>
  <r>
    <n v="5289"/>
    <s v="US-2014-136784"/>
    <x v="3"/>
    <x v="504"/>
    <d v="2014-05-06T00:00:00"/>
    <s v="Standard Class"/>
    <s v="AD-10180"/>
    <s v="Alan Dominguez"/>
    <x v="2"/>
    <s v="United States"/>
    <x v="8"/>
    <x v="1"/>
    <n v="94122"/>
    <x v="1"/>
    <s v="OFF-PA-10000675"/>
    <x v="1"/>
    <x v="10"/>
    <s v="Xerox 1919"/>
    <n v="163.96"/>
    <n v="4"/>
    <n v="0"/>
    <n v="80.340400000000002"/>
    <n v="0.49"/>
  </r>
  <r>
    <n v="5290"/>
    <s v="CA-2011-146283"/>
    <x v="2"/>
    <x v="78"/>
    <d v="2011-09-15T00:00:00"/>
    <s v="Standard Class"/>
    <s v="KT-16465"/>
    <s v="Kean Takahito"/>
    <x v="0"/>
    <s v="United States"/>
    <x v="12"/>
    <x v="5"/>
    <n v="77036"/>
    <x v="2"/>
    <s v="OFF-PA-10002259"/>
    <x v="1"/>
    <x v="10"/>
    <s v="Geographics Note Cards, Blank, White, 8 1/2&quot; x 11&quot;"/>
    <n v="17.904"/>
    <n v="2"/>
    <n v="0.2"/>
    <n v="6.2664"/>
    <n v="0.35"/>
  </r>
  <r>
    <n v="5291"/>
    <s v="CA-2011-146283"/>
    <x v="2"/>
    <x v="78"/>
    <d v="2011-09-15T00:00:00"/>
    <s v="Standard Class"/>
    <s v="KT-16465"/>
    <s v="Kean Takahito"/>
    <x v="0"/>
    <s v="United States"/>
    <x v="12"/>
    <x v="5"/>
    <n v="77036"/>
    <x v="2"/>
    <s v="FUR-CH-10004287"/>
    <x v="0"/>
    <x v="1"/>
    <s v="SAFCO Arco Folding Chair"/>
    <n v="966.69999999999982"/>
    <n v="5"/>
    <n v="0.3"/>
    <n v="-13.810000000000116"/>
    <n v="-1.4285714285714408E-2"/>
  </r>
  <r>
    <n v="5292"/>
    <s v="CA-2011-146283"/>
    <x v="2"/>
    <x v="78"/>
    <d v="2011-09-15T00:00:00"/>
    <s v="Standard Class"/>
    <s v="KT-16465"/>
    <s v="Kean Takahito"/>
    <x v="0"/>
    <s v="United States"/>
    <x v="12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n v="0.33749999999999991"/>
  </r>
  <r>
    <n v="5293"/>
    <s v="CA-2014-151218"/>
    <x v="3"/>
    <x v="308"/>
    <d v="2014-06-24T00:00:00"/>
    <s v="First Class"/>
    <s v="PJ-19015"/>
    <s v="Pauline Johnson"/>
    <x v="0"/>
    <s v="United States"/>
    <x v="100"/>
    <x v="2"/>
    <n v="33180"/>
    <x v="0"/>
    <s v="OFF-ST-10004835"/>
    <x v="1"/>
    <x v="4"/>
    <s v="Plastic Stacking Crates &amp; Casters"/>
    <n v="4.4640000000000004"/>
    <n v="1"/>
    <n v="0.2"/>
    <n v="0.33479999999999999"/>
    <n v="7.4999999999999983E-2"/>
  </r>
  <r>
    <n v="5294"/>
    <s v="CA-2012-111073"/>
    <x v="1"/>
    <x v="207"/>
    <d v="2012-12-30T00:00:00"/>
    <s v="Standard Class"/>
    <s v="MC-18100"/>
    <s v="Mick Crebagga"/>
    <x v="0"/>
    <s v="United States"/>
    <x v="64"/>
    <x v="24"/>
    <n v="44256"/>
    <x v="3"/>
    <s v="FUR-TA-10004086"/>
    <x v="0"/>
    <x v="3"/>
    <s v="KI Adjustable-Height Table"/>
    <n v="51.588000000000001"/>
    <n v="1"/>
    <n v="0.4"/>
    <n v="-15.476400000000005"/>
    <n v="-0.3000000000000001"/>
  </r>
  <r>
    <n v="5295"/>
    <s v="CA-2014-144883"/>
    <x v="3"/>
    <x v="733"/>
    <d v="2014-08-20T00:00:00"/>
    <s v="Standard Class"/>
    <s v="BO-11350"/>
    <s v="Bill Overfelt"/>
    <x v="1"/>
    <s v="United States"/>
    <x v="43"/>
    <x v="11"/>
    <n v="55113"/>
    <x v="2"/>
    <s v="OFF-LA-10000305"/>
    <x v="1"/>
    <x v="2"/>
    <s v="Avery 495"/>
    <n v="50.4"/>
    <n v="8"/>
    <n v="0"/>
    <n v="23.183999999999997"/>
    <n v="0.45999999999999996"/>
  </r>
  <r>
    <n v="5296"/>
    <s v="CA-2014-142174"/>
    <x v="3"/>
    <x v="168"/>
    <d v="2014-03-10T00:00:00"/>
    <s v="Standard Class"/>
    <s v="DP-13000"/>
    <s v="Darren Powers"/>
    <x v="0"/>
    <s v="United States"/>
    <x v="12"/>
    <x v="5"/>
    <n v="77041"/>
    <x v="2"/>
    <s v="OFF-PA-10000806"/>
    <x v="1"/>
    <x v="10"/>
    <s v="Xerox 1934"/>
    <n v="89.567999999999998"/>
    <n v="2"/>
    <n v="0.2"/>
    <n v="32.468400000000003"/>
    <n v="0.36250000000000004"/>
  </r>
  <r>
    <n v="5297"/>
    <s v="CA-2014-108791"/>
    <x v="3"/>
    <x v="944"/>
    <d v="2014-08-01T00:00:00"/>
    <s v="Standard Class"/>
    <s v="TM-21490"/>
    <s v="Tony Molinari"/>
    <x v="0"/>
    <s v="United States"/>
    <x v="181"/>
    <x v="15"/>
    <n v="10701"/>
    <x v="3"/>
    <s v="FUR-FU-10004018"/>
    <x v="0"/>
    <x v="5"/>
    <s v="Tensor Computer Mounted Lamp"/>
    <n v="14.89"/>
    <n v="1"/>
    <n v="0"/>
    <n v="4.0203000000000007"/>
    <n v="0.27"/>
  </r>
  <r>
    <n v="5298"/>
    <s v="CA-2014-108791"/>
    <x v="3"/>
    <x v="944"/>
    <d v="2014-08-01T00:00:00"/>
    <s v="Standard Class"/>
    <s v="TM-21490"/>
    <s v="Tony Molinari"/>
    <x v="0"/>
    <s v="United States"/>
    <x v="181"/>
    <x v="15"/>
    <n v="10701"/>
    <x v="3"/>
    <s v="TEC-PH-10002660"/>
    <x v="2"/>
    <x v="7"/>
    <s v="Nortel Networks T7316 E Nt8 B27"/>
    <n v="543.91999999999996"/>
    <n v="8"/>
    <n v="0"/>
    <n v="135.98000000000002"/>
    <n v="0.25000000000000006"/>
  </r>
  <r>
    <n v="5299"/>
    <s v="CA-2013-106656"/>
    <x v="0"/>
    <x v="713"/>
    <d v="2013-09-27T00:00:00"/>
    <s v="First Class"/>
    <s v="DV-13045"/>
    <s v="Darrin Van Huff"/>
    <x v="1"/>
    <s v="United States"/>
    <x v="70"/>
    <x v="1"/>
    <n v="92037"/>
    <x v="1"/>
    <s v="OFF-EN-10001509"/>
    <x v="1"/>
    <x v="12"/>
    <s v="Poly String Tie Envelopes"/>
    <n v="4.08"/>
    <n v="2"/>
    <n v="0"/>
    <n v="1.9175999999999997"/>
    <n v="0.46999999999999992"/>
  </r>
  <r>
    <n v="5300"/>
    <s v="CA-2013-106656"/>
    <x v="0"/>
    <x v="713"/>
    <d v="2013-09-27T00:00:00"/>
    <s v="First Class"/>
    <s v="DV-13045"/>
    <s v="Darrin Van Huff"/>
    <x v="1"/>
    <s v="United States"/>
    <x v="70"/>
    <x v="1"/>
    <n v="92037"/>
    <x v="1"/>
    <s v="OFF-LA-10003148"/>
    <x v="1"/>
    <x v="2"/>
    <s v="Avery 51"/>
    <n v="18.899999999999999"/>
    <n v="3"/>
    <n v="0"/>
    <n v="8.6939999999999991"/>
    <n v="0.45999999999999996"/>
  </r>
  <r>
    <n v="5301"/>
    <s v="CA-2013-113831"/>
    <x v="0"/>
    <x v="198"/>
    <d v="2013-06-04T00:00:00"/>
    <s v="Standard Class"/>
    <s v="AH-10690"/>
    <s v="Anna Häberlin"/>
    <x v="1"/>
    <s v="United States"/>
    <x v="24"/>
    <x v="17"/>
    <n v="22153"/>
    <x v="0"/>
    <s v="FUR-TA-10002645"/>
    <x v="0"/>
    <x v="3"/>
    <s v="Hon Rectangular Conference Tables"/>
    <n v="2275.5"/>
    <n v="10"/>
    <n v="0"/>
    <n v="386.83499999999981"/>
    <n v="0.16999999999999993"/>
  </r>
  <r>
    <n v="5302"/>
    <s v="CA-2013-113831"/>
    <x v="0"/>
    <x v="198"/>
    <d v="2013-06-04T00:00:00"/>
    <s v="Standard Class"/>
    <s v="AH-10690"/>
    <s v="Anna Häberlin"/>
    <x v="1"/>
    <s v="United States"/>
    <x v="24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n v="0.32999999999999996"/>
  </r>
  <r>
    <n v="5303"/>
    <s v="CA-2013-113831"/>
    <x v="0"/>
    <x v="198"/>
    <d v="2013-06-04T00:00:00"/>
    <s v="Standard Class"/>
    <s v="AH-10690"/>
    <s v="Anna Häberlin"/>
    <x v="1"/>
    <s v="United States"/>
    <x v="24"/>
    <x v="17"/>
    <n v="22153"/>
    <x v="0"/>
    <s v="OFF-LA-10001297"/>
    <x v="1"/>
    <x v="2"/>
    <s v="Avery 473"/>
    <n v="62.099999999999994"/>
    <n v="6"/>
    <n v="0"/>
    <n v="29.808"/>
    <n v="0.48000000000000004"/>
  </r>
  <r>
    <n v="5304"/>
    <s v="US-2011-139500"/>
    <x v="2"/>
    <x v="912"/>
    <d v="2011-11-20T00:00:00"/>
    <s v="Standard Class"/>
    <s v="AB-10165"/>
    <s v="Alan Barnes"/>
    <x v="0"/>
    <s v="United States"/>
    <x v="27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n v="-2.8571428571428616E-2"/>
  </r>
  <r>
    <n v="5305"/>
    <s v="US-2011-166310"/>
    <x v="2"/>
    <x v="158"/>
    <d v="2011-09-23T00:00:00"/>
    <s v="First Class"/>
    <s v="JS-15940"/>
    <s v="Joni Sundaresam"/>
    <x v="2"/>
    <s v="United States"/>
    <x v="164"/>
    <x v="5"/>
    <n v="75043"/>
    <x v="2"/>
    <s v="FUR-FU-10001546"/>
    <x v="0"/>
    <x v="5"/>
    <s v="Dana Swing-Arm Lamps"/>
    <n v="8.5440000000000005"/>
    <n v="2"/>
    <n v="0.6"/>
    <n v="-7.4759999999999991"/>
    <n v="-0.87499999999999989"/>
  </r>
  <r>
    <n v="5306"/>
    <s v="US-2013-168410"/>
    <x v="0"/>
    <x v="823"/>
    <d v="2013-02-26T00:00:00"/>
    <s v="Standard Class"/>
    <s v="BV-11245"/>
    <s v="Benjamin Venier"/>
    <x v="1"/>
    <s v="United States"/>
    <x v="147"/>
    <x v="15"/>
    <n v="11572"/>
    <x v="3"/>
    <s v="FUR-FU-10000629"/>
    <x v="0"/>
    <x v="5"/>
    <s v="9-3/4 Diameter Round Wall Clock"/>
    <n v="68.949999999999989"/>
    <n v="5"/>
    <n v="0"/>
    <n v="28.959000000000003"/>
    <n v="0.4200000000000001"/>
  </r>
  <r>
    <n v="5307"/>
    <s v="US-2013-168410"/>
    <x v="0"/>
    <x v="823"/>
    <d v="2013-02-26T00:00:00"/>
    <s v="Standard Class"/>
    <s v="BV-11245"/>
    <s v="Benjamin Venier"/>
    <x v="1"/>
    <s v="United States"/>
    <x v="147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n v="0.26999999999999996"/>
  </r>
  <r>
    <n v="5308"/>
    <s v="US-2013-168410"/>
    <x v="0"/>
    <x v="823"/>
    <d v="2013-02-26T00:00:00"/>
    <s v="Standard Class"/>
    <s v="BV-11245"/>
    <s v="Benjamin Venier"/>
    <x v="1"/>
    <s v="United States"/>
    <x v="147"/>
    <x v="15"/>
    <n v="11572"/>
    <x v="3"/>
    <s v="TEC-PH-10002583"/>
    <x v="2"/>
    <x v="7"/>
    <s v="iOttie HLCRIO102 Car Mount"/>
    <n v="39.979999999999997"/>
    <n v="2"/>
    <n v="0"/>
    <n v="1.9989999999999952"/>
    <n v="4.9999999999999885E-2"/>
  </r>
  <r>
    <n v="5309"/>
    <s v="CA-2014-131254"/>
    <x v="3"/>
    <x v="123"/>
    <d v="2014-11-22T00:00:00"/>
    <s v="First Class"/>
    <s v="NC-18415"/>
    <s v="Nathan Cano"/>
    <x v="0"/>
    <s v="United States"/>
    <x v="12"/>
    <x v="5"/>
    <n v="77095"/>
    <x v="2"/>
    <s v="FUR-CH-10003774"/>
    <x v="0"/>
    <x v="1"/>
    <s v="Global Wood Trimmed Manager's Task Chair, Khaki"/>
    <n v="191.05799999999999"/>
    <n v="3"/>
    <n v="0.3"/>
    <n v="-46.399800000000013"/>
    <n v="-0.24285714285714294"/>
  </r>
  <r>
    <n v="5310"/>
    <s v="CA-2014-131254"/>
    <x v="3"/>
    <x v="123"/>
    <d v="2014-11-22T00:00:00"/>
    <s v="First Class"/>
    <s v="NC-18415"/>
    <s v="Nathan Cano"/>
    <x v="0"/>
    <s v="United States"/>
    <x v="12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n v="0.3"/>
  </r>
  <r>
    <n v="5311"/>
    <s v="CA-2014-131254"/>
    <x v="3"/>
    <x v="123"/>
    <d v="2014-11-22T00:00:00"/>
    <s v="First Class"/>
    <s v="NC-18415"/>
    <s v="Nathan Cano"/>
    <x v="0"/>
    <s v="United States"/>
    <x v="12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n v="-1.5000000000000004"/>
  </r>
  <r>
    <n v="5312"/>
    <s v="CA-2013-123414"/>
    <x v="0"/>
    <x v="1036"/>
    <d v="2013-08-28T00:00:00"/>
    <s v="Standard Class"/>
    <s v="SU-20665"/>
    <s v="Stephanie Ulpright"/>
    <x v="2"/>
    <s v="United States"/>
    <x v="202"/>
    <x v="3"/>
    <n v="27834"/>
    <x v="0"/>
    <s v="OFF-LA-10004559"/>
    <x v="1"/>
    <x v="2"/>
    <s v="Avery 49"/>
    <n v="9.2159999999999993"/>
    <n v="4"/>
    <n v="0.2"/>
    <n v="3.3408000000000002"/>
    <n v="0.36250000000000004"/>
  </r>
  <r>
    <n v="5313"/>
    <s v="CA-2013-123414"/>
    <x v="0"/>
    <x v="1036"/>
    <d v="2013-08-28T00:00:00"/>
    <s v="Standard Class"/>
    <s v="SU-20665"/>
    <s v="Stephanie Ulpright"/>
    <x v="2"/>
    <s v="United States"/>
    <x v="202"/>
    <x v="3"/>
    <n v="27834"/>
    <x v="0"/>
    <s v="OFF-SU-10002573"/>
    <x v="1"/>
    <x v="14"/>
    <s v="Acme 10&quot; Easy Grip Assistive Scissors"/>
    <n v="28.048000000000002"/>
    <n v="2"/>
    <n v="0.2"/>
    <n v="3.5059999999999967"/>
    <n v="0.12499999999999988"/>
  </r>
  <r>
    <n v="5314"/>
    <s v="CA-2014-137876"/>
    <x v="3"/>
    <x v="504"/>
    <d v="2014-05-06T00:00:00"/>
    <s v="Standard Class"/>
    <s v="DJ-13510"/>
    <s v="Don Jones"/>
    <x v="1"/>
    <s v="United States"/>
    <x v="8"/>
    <x v="1"/>
    <n v="94110"/>
    <x v="1"/>
    <s v="FUR-FU-10000222"/>
    <x v="0"/>
    <x v="5"/>
    <s v="Seth Thomas 16&quot; Steel Case Clock"/>
    <n v="64.959999999999994"/>
    <n v="2"/>
    <n v="0"/>
    <n v="21.436799999999998"/>
    <n v="0.33"/>
  </r>
  <r>
    <n v="5315"/>
    <s v="CA-2014-137876"/>
    <x v="3"/>
    <x v="504"/>
    <d v="2014-05-06T00:00:00"/>
    <s v="Standard Class"/>
    <s v="DJ-13510"/>
    <s v="Don Jones"/>
    <x v="1"/>
    <s v="United States"/>
    <x v="8"/>
    <x v="1"/>
    <n v="94110"/>
    <x v="1"/>
    <s v="OFF-EN-10001219"/>
    <x v="1"/>
    <x v="12"/>
    <s v="#10- 4 1/8&quot; x 9 1/2&quot; Security-Tint Envelopes"/>
    <n v="30.56"/>
    <n v="4"/>
    <n v="0"/>
    <n v="14.974399999999999"/>
    <n v="0.49"/>
  </r>
  <r>
    <n v="5316"/>
    <s v="CA-2013-154060"/>
    <x v="0"/>
    <x v="440"/>
    <d v="2013-05-09T00:00:00"/>
    <s v="Standard Class"/>
    <s v="DL-12865"/>
    <s v="Dan Lawera"/>
    <x v="0"/>
    <s v="United States"/>
    <x v="247"/>
    <x v="3"/>
    <n v="27405"/>
    <x v="0"/>
    <s v="FUR-CH-10002304"/>
    <x v="0"/>
    <x v="1"/>
    <s v="Global Stack Chair without Arms, Black"/>
    <n v="187.05600000000001"/>
    <n v="9"/>
    <n v="0.2"/>
    <n v="11.69100000000001"/>
    <n v="6.2500000000000042E-2"/>
  </r>
  <r>
    <n v="5317"/>
    <s v="US-2014-162558"/>
    <x v="3"/>
    <x v="280"/>
    <d v="2014-10-06T00:00:00"/>
    <s v="First Class"/>
    <s v="Dp-13240"/>
    <s v="Dean percer"/>
    <x v="2"/>
    <s v="United States"/>
    <x v="289"/>
    <x v="18"/>
    <n v="37918"/>
    <x v="0"/>
    <s v="FUR-FU-10002364"/>
    <x v="0"/>
    <x v="5"/>
    <s v="Eldon Expressions Wood Desk Accessories, Oak"/>
    <n v="11.808"/>
    <n v="2"/>
    <n v="0.2"/>
    <n v="1.3283999999999985"/>
    <n v="0.11249999999999988"/>
  </r>
  <r>
    <n v="5318"/>
    <s v="US-2014-162558"/>
    <x v="3"/>
    <x v="280"/>
    <d v="2014-10-06T00:00:00"/>
    <s v="First Class"/>
    <s v="Dp-13240"/>
    <s v="Dean percer"/>
    <x v="2"/>
    <s v="United States"/>
    <x v="289"/>
    <x v="18"/>
    <n v="37918"/>
    <x v="0"/>
    <s v="FUR-FU-10004864"/>
    <x v="0"/>
    <x v="5"/>
    <s v="Eldon 500 Class Desk Accessories"/>
    <n v="9.6560000000000006"/>
    <n v="1"/>
    <n v="0.2"/>
    <n v="1.5691000000000002"/>
    <n v="0.16250000000000001"/>
  </r>
  <r>
    <n v="5319"/>
    <s v="US-2014-162558"/>
    <x v="3"/>
    <x v="280"/>
    <d v="2014-10-06T00:00:00"/>
    <s v="First Class"/>
    <s v="Dp-13240"/>
    <s v="Dean percer"/>
    <x v="2"/>
    <s v="United States"/>
    <x v="289"/>
    <x v="18"/>
    <n v="37918"/>
    <x v="0"/>
    <s v="OFF-PA-10003172"/>
    <x v="1"/>
    <x v="10"/>
    <s v="Xerox 1996"/>
    <n v="20.736000000000004"/>
    <n v="4"/>
    <n v="0.2"/>
    <n v="7.2576000000000001"/>
    <n v="0.34999999999999992"/>
  </r>
  <r>
    <n v="5320"/>
    <s v="US-2014-162558"/>
    <x v="3"/>
    <x v="280"/>
    <d v="2014-10-06T00:00:00"/>
    <s v="First Class"/>
    <s v="Dp-13240"/>
    <s v="Dean percer"/>
    <x v="2"/>
    <s v="United States"/>
    <x v="289"/>
    <x v="18"/>
    <n v="37918"/>
    <x v="0"/>
    <s v="OFF-BI-10000977"/>
    <x v="1"/>
    <x v="8"/>
    <s v="Ibico Plastic Spiral Binding Combs"/>
    <n v="27.360000000000003"/>
    <n v="3"/>
    <n v="0.7"/>
    <n v="-21.887999999999991"/>
    <n v="-0.7999999999999996"/>
  </r>
  <r>
    <n v="5321"/>
    <s v="US-2014-162558"/>
    <x v="3"/>
    <x v="280"/>
    <d v="2014-10-06T00:00:00"/>
    <s v="First Class"/>
    <s v="Dp-13240"/>
    <s v="Dean percer"/>
    <x v="2"/>
    <s v="United States"/>
    <x v="289"/>
    <x v="18"/>
    <n v="37918"/>
    <x v="0"/>
    <s v="FUR-TA-10000198"/>
    <x v="0"/>
    <x v="3"/>
    <s v="Chromcraft Bull-Nose Wood Oval Conference Tables &amp; Bases"/>
    <n v="2314.116"/>
    <n v="7"/>
    <n v="0.4"/>
    <n v="-1002.7836000000001"/>
    <n v="-0.4333333333333334"/>
  </r>
  <r>
    <n v="5322"/>
    <s v="US-2014-162558"/>
    <x v="3"/>
    <x v="280"/>
    <d v="2014-10-06T00:00:00"/>
    <s v="First Class"/>
    <s v="Dp-13240"/>
    <s v="Dean percer"/>
    <x v="2"/>
    <s v="United States"/>
    <x v="289"/>
    <x v="18"/>
    <n v="37918"/>
    <x v="0"/>
    <s v="OFF-BI-10003984"/>
    <x v="1"/>
    <x v="8"/>
    <s v="Lock-Up Easel 'Spel-Binder'"/>
    <n v="34.236000000000004"/>
    <n v="4"/>
    <n v="0.7"/>
    <n v="-26.247599999999998"/>
    <n v="-0.7666666666666665"/>
  </r>
  <r>
    <n v="5323"/>
    <s v="US-2014-162558"/>
    <x v="3"/>
    <x v="280"/>
    <d v="2014-10-06T00:00:00"/>
    <s v="First Class"/>
    <s v="Dp-13240"/>
    <s v="Dean percer"/>
    <x v="2"/>
    <s v="United States"/>
    <x v="289"/>
    <x v="18"/>
    <n v="37918"/>
    <x v="0"/>
    <s v="FUR-FU-10003691"/>
    <x v="0"/>
    <x v="5"/>
    <s v="Eldon Image Series Desk Accessories, Ebony"/>
    <n v="19.760000000000002"/>
    <n v="2"/>
    <n v="0.2"/>
    <n v="5.9279999999999999"/>
    <n v="0.3"/>
  </r>
  <r>
    <n v="5324"/>
    <s v="CA-2014-134439"/>
    <x v="3"/>
    <x v="65"/>
    <d v="2014-09-24T00:00:00"/>
    <s v="Second Class"/>
    <s v="TM-21010"/>
    <s v="Tamara Manning"/>
    <x v="0"/>
    <s v="United States"/>
    <x v="438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n v="0.5"/>
  </r>
  <r>
    <n v="5325"/>
    <s v="CA-2012-119508"/>
    <x v="1"/>
    <x v="784"/>
    <d v="2012-12-09T00:00:00"/>
    <s v="Standard Class"/>
    <s v="TZ-21580"/>
    <s v="Tracy Zic"/>
    <x v="0"/>
    <s v="United States"/>
    <x v="80"/>
    <x v="1"/>
    <n v="90712"/>
    <x v="1"/>
    <s v="OFF-AR-10003723"/>
    <x v="1"/>
    <x v="6"/>
    <s v="Avery Hi-Liter Fluorescent Desk Style Markers"/>
    <n v="16.899999999999999"/>
    <n v="5"/>
    <n v="0"/>
    <n v="6.2530000000000001"/>
    <n v="0.37000000000000005"/>
  </r>
  <r>
    <n v="5326"/>
    <s v="CA-2012-119508"/>
    <x v="1"/>
    <x v="784"/>
    <d v="2012-12-09T00:00:00"/>
    <s v="Standard Class"/>
    <s v="TZ-21580"/>
    <s v="Tracy Zic"/>
    <x v="0"/>
    <s v="United States"/>
    <x v="80"/>
    <x v="1"/>
    <n v="90712"/>
    <x v="1"/>
    <s v="FUR-FU-10004270"/>
    <x v="0"/>
    <x v="5"/>
    <s v="Eldon Image Series Desk Accessories, Burgundy"/>
    <n v="25.08"/>
    <n v="6"/>
    <n v="0"/>
    <n v="9.0288000000000004"/>
    <n v="0.36000000000000004"/>
  </r>
  <r>
    <n v="5327"/>
    <s v="CA-2012-152681"/>
    <x v="1"/>
    <x v="184"/>
    <d v="2012-01-22T00:00:00"/>
    <s v="Standard Class"/>
    <s v="SC-20260"/>
    <s v="Scott Cohen"/>
    <x v="1"/>
    <s v="United States"/>
    <x v="104"/>
    <x v="31"/>
    <n v="1841"/>
    <x v="3"/>
    <s v="OFF-AR-10003183"/>
    <x v="1"/>
    <x v="6"/>
    <s v="Avery Fluorescent Highlighter Four-Color Set"/>
    <n v="6.68"/>
    <n v="2"/>
    <n v="0"/>
    <n v="2.0039999999999996"/>
    <n v="0.29999999999999993"/>
  </r>
  <r>
    <n v="5328"/>
    <s v="CA-2011-130813"/>
    <x v="2"/>
    <x v="1037"/>
    <d v="2011-01-09T00:00:00"/>
    <s v="Second Class"/>
    <s v="LS-17230"/>
    <s v="Lycoris Saunders"/>
    <x v="0"/>
    <s v="United States"/>
    <x v="1"/>
    <x v="1"/>
    <n v="90049"/>
    <x v="1"/>
    <s v="OFF-PA-10002005"/>
    <x v="1"/>
    <x v="10"/>
    <s v="Xerox 225"/>
    <n v="19.440000000000001"/>
    <n v="3"/>
    <n v="0"/>
    <n v="9.3312000000000008"/>
    <n v="0.48000000000000004"/>
  </r>
  <r>
    <n v="5329"/>
    <s v="CA-2012-120320"/>
    <x v="1"/>
    <x v="616"/>
    <d v="2012-03-09T00:00:00"/>
    <s v="Standard Class"/>
    <s v="MV-18190"/>
    <s v="Mike Vittorini"/>
    <x v="0"/>
    <s v="United States"/>
    <x v="12"/>
    <x v="5"/>
    <n v="77036"/>
    <x v="2"/>
    <s v="TEC-PH-10000149"/>
    <x v="2"/>
    <x v="7"/>
    <s v="Cisco SPA525G2 IP Phone - Wireless"/>
    <n v="31.92"/>
    <n v="2"/>
    <n v="0.2"/>
    <n v="2.3939999999999984"/>
    <n v="7.4999999999999942E-2"/>
  </r>
  <r>
    <n v="5330"/>
    <s v="CA-2013-111941"/>
    <x v="0"/>
    <x v="591"/>
    <d v="2013-12-29T00:00:00"/>
    <s v="Second Class"/>
    <s v="BD-11620"/>
    <s v="Brian DeCherney"/>
    <x v="0"/>
    <s v="United States"/>
    <x v="20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n v="0.34999999999999987"/>
  </r>
  <r>
    <n v="5331"/>
    <s v="CA-2013-123120"/>
    <x v="0"/>
    <x v="913"/>
    <d v="2013-09-09T00:00:00"/>
    <s v="Standard Class"/>
    <s v="CV-12295"/>
    <s v="Christina VanderZanden"/>
    <x v="0"/>
    <s v="United States"/>
    <x v="20"/>
    <x v="15"/>
    <n v="10011"/>
    <x v="3"/>
    <s v="FUR-FU-10004748"/>
    <x v="0"/>
    <x v="5"/>
    <s v="Howard Miller 16&quot; Diameter Gallery Wall Clock"/>
    <n v="63.94"/>
    <n v="1"/>
    <n v="0"/>
    <n v="24.936599999999999"/>
    <n v="0.39"/>
  </r>
  <r>
    <n v="5332"/>
    <s v="CA-2013-123120"/>
    <x v="0"/>
    <x v="913"/>
    <d v="2013-09-09T00:00:00"/>
    <s v="Standard Class"/>
    <s v="CV-12295"/>
    <s v="Christina VanderZanden"/>
    <x v="0"/>
    <s v="United States"/>
    <x v="20"/>
    <x v="15"/>
    <n v="10011"/>
    <x v="3"/>
    <s v="OFF-BI-10001460"/>
    <x v="1"/>
    <x v="8"/>
    <s v="Plastic Binding Combs"/>
    <n v="60.600000000000009"/>
    <n v="5"/>
    <n v="0.2"/>
    <n v="20.452499999999997"/>
    <n v="0.33749999999999991"/>
  </r>
  <r>
    <n v="5333"/>
    <s v="CA-2013-123120"/>
    <x v="0"/>
    <x v="913"/>
    <d v="2013-09-09T00:00:00"/>
    <s v="Standard Class"/>
    <s v="CV-12295"/>
    <s v="Christina VanderZanden"/>
    <x v="0"/>
    <s v="United States"/>
    <x v="20"/>
    <x v="15"/>
    <n v="10011"/>
    <x v="3"/>
    <s v="OFF-SU-10002503"/>
    <x v="1"/>
    <x v="14"/>
    <s v="Acme Preferred Stainless Steel Scissors"/>
    <n v="22.72"/>
    <n v="4"/>
    <n v="0"/>
    <n v="6.5887999999999991"/>
    <n v="0.28999999999999998"/>
  </r>
  <r>
    <n v="5334"/>
    <s v="CA-2011-103331"/>
    <x v="2"/>
    <x v="86"/>
    <d v="2011-09-01T00:00:00"/>
    <s v="Standard Class"/>
    <s v="KB-16315"/>
    <s v="Karl Braun"/>
    <x v="0"/>
    <s v="United States"/>
    <x v="46"/>
    <x v="13"/>
    <n v="19711"/>
    <x v="3"/>
    <s v="FUR-FU-10001731"/>
    <x v="0"/>
    <x v="5"/>
    <s v="Acrylic Self-Standing Desk Frames"/>
    <n v="10.68"/>
    <n v="4"/>
    <n v="0"/>
    <n v="4.0583999999999998"/>
    <n v="0.38"/>
  </r>
  <r>
    <n v="5335"/>
    <s v="CA-2011-103331"/>
    <x v="2"/>
    <x v="86"/>
    <d v="2011-09-01T00:00:00"/>
    <s v="Standard Class"/>
    <s v="KB-16315"/>
    <s v="Karl Braun"/>
    <x v="0"/>
    <s v="United States"/>
    <x v="46"/>
    <x v="13"/>
    <n v="19711"/>
    <x v="3"/>
    <s v="OFF-PA-10002160"/>
    <x v="1"/>
    <x v="10"/>
    <s v="Xerox 1978"/>
    <n v="17.34"/>
    <n v="3"/>
    <n v="0"/>
    <n v="8.4966000000000008"/>
    <n v="0.49000000000000005"/>
  </r>
  <r>
    <n v="5336"/>
    <s v="CA-2011-103331"/>
    <x v="2"/>
    <x v="86"/>
    <d v="2011-09-01T00:00:00"/>
    <s v="Standard Class"/>
    <s v="KB-16315"/>
    <s v="Karl Braun"/>
    <x v="0"/>
    <s v="United States"/>
    <x v="46"/>
    <x v="13"/>
    <n v="19711"/>
    <x v="3"/>
    <s v="OFF-PA-10002659"/>
    <x v="1"/>
    <x v="10"/>
    <s v="Avoid Verbal Orders Carbonless Minifold Book"/>
    <n v="3.38"/>
    <n v="1"/>
    <n v="0"/>
    <n v="1.5547999999999997"/>
    <n v="0.45999999999999996"/>
  </r>
  <r>
    <n v="5337"/>
    <s v="CA-2012-169278"/>
    <x v="1"/>
    <x v="1031"/>
    <d v="2012-05-25T00:00:00"/>
    <s v="Standard Class"/>
    <s v="ME-18010"/>
    <s v="Michelle Ellison"/>
    <x v="1"/>
    <s v="United States"/>
    <x v="4"/>
    <x v="4"/>
    <n v="98105"/>
    <x v="1"/>
    <s v="OFF-BI-10001636"/>
    <x v="1"/>
    <x v="8"/>
    <s v="Ibico Plastic and Wire Spiral Binding Combs"/>
    <n v="26.975999999999999"/>
    <n v="4"/>
    <n v="0.2"/>
    <n v="8.767199999999999"/>
    <n v="0.32499999999999996"/>
  </r>
  <r>
    <n v="5338"/>
    <s v="CA-2014-111577"/>
    <x v="3"/>
    <x v="524"/>
    <d v="2014-10-22T00:00:00"/>
    <s v="Standard Class"/>
    <s v="AJ-10780"/>
    <s v="Anthony Jacobs"/>
    <x v="1"/>
    <s v="United States"/>
    <x v="48"/>
    <x v="16"/>
    <n v="85254"/>
    <x v="1"/>
    <s v="OFF-PA-10000062"/>
    <x v="1"/>
    <x v="10"/>
    <s v="Green Bar Computer Printout Paper"/>
    <n v="307.77600000000001"/>
    <n v="7"/>
    <n v="0.2"/>
    <n v="111.5688"/>
    <n v="0.36249999999999999"/>
  </r>
  <r>
    <n v="5339"/>
    <s v="CA-2012-146486"/>
    <x v="1"/>
    <x v="529"/>
    <d v="2012-11-14T00:00:00"/>
    <s v="Second Class"/>
    <s v="DV-13465"/>
    <s v="Dianna Vittorini"/>
    <x v="0"/>
    <s v="United States"/>
    <x v="147"/>
    <x v="15"/>
    <n v="11572"/>
    <x v="3"/>
    <s v="OFF-ST-10002554"/>
    <x v="1"/>
    <x v="4"/>
    <s v="Tennsco Industrial Shelving"/>
    <n v="244.54999999999998"/>
    <n v="5"/>
    <n v="0"/>
    <n v="4.8910000000000053"/>
    <n v="2.0000000000000025E-2"/>
  </r>
  <r>
    <n v="5340"/>
    <s v="CA-2012-146486"/>
    <x v="1"/>
    <x v="529"/>
    <d v="2012-11-14T00:00:00"/>
    <s v="Second Class"/>
    <s v="DV-13465"/>
    <s v="Dianna Vittorini"/>
    <x v="0"/>
    <s v="United States"/>
    <x v="147"/>
    <x v="15"/>
    <n v="11572"/>
    <x v="3"/>
    <s v="OFF-EN-10001509"/>
    <x v="1"/>
    <x v="12"/>
    <s v="Poly String Tie Envelopes"/>
    <n v="12.24"/>
    <n v="6"/>
    <n v="0"/>
    <n v="5.7527999999999988"/>
    <n v="0.46999999999999992"/>
  </r>
  <r>
    <n v="5341"/>
    <s v="CA-2012-146486"/>
    <x v="1"/>
    <x v="529"/>
    <d v="2012-11-14T00:00:00"/>
    <s v="Second Class"/>
    <s v="DV-13465"/>
    <s v="Dianna Vittorini"/>
    <x v="0"/>
    <s v="United States"/>
    <x v="147"/>
    <x v="15"/>
    <n v="11572"/>
    <x v="3"/>
    <s v="TEC-AC-10002018"/>
    <x v="2"/>
    <x v="11"/>
    <s v="AmazonBasics 3-Button USB Wired Mouse"/>
    <n v="13.98"/>
    <n v="2"/>
    <n v="0"/>
    <n v="6.011400000000001"/>
    <n v="0.43000000000000005"/>
  </r>
  <r>
    <n v="5342"/>
    <s v="CA-2012-146486"/>
    <x v="1"/>
    <x v="529"/>
    <d v="2012-11-14T00:00:00"/>
    <s v="Second Class"/>
    <s v="DV-13465"/>
    <s v="Dianna Vittorini"/>
    <x v="0"/>
    <s v="United States"/>
    <x v="147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n v="5.9999999999999949E-2"/>
  </r>
  <r>
    <n v="5343"/>
    <s v="US-2011-168501"/>
    <x v="2"/>
    <x v="871"/>
    <d v="2011-11-27T00:00:00"/>
    <s v="Standard Class"/>
    <s v="JK-15325"/>
    <s v="Jason Klamczynski"/>
    <x v="1"/>
    <s v="United States"/>
    <x v="61"/>
    <x v="5"/>
    <n v="75220"/>
    <x v="2"/>
    <s v="OFF-EN-10001509"/>
    <x v="1"/>
    <x v="12"/>
    <s v="Poly String Tie Envelopes"/>
    <n v="1.6320000000000001"/>
    <n v="1"/>
    <n v="0.2"/>
    <n v="0.55079999999999985"/>
    <n v="0.33749999999999986"/>
  </r>
  <r>
    <n v="5344"/>
    <s v="US-2011-168501"/>
    <x v="2"/>
    <x v="871"/>
    <d v="2011-11-27T00:00:00"/>
    <s v="Standard Class"/>
    <s v="JK-15325"/>
    <s v="Jason Klamczynski"/>
    <x v="1"/>
    <s v="United States"/>
    <x v="61"/>
    <x v="5"/>
    <n v="75220"/>
    <x v="2"/>
    <s v="TEC-PH-10004922"/>
    <x v="2"/>
    <x v="7"/>
    <s v="RCA Visys Integrated PBX 8-Line Router"/>
    <n v="267.95999999999998"/>
    <n v="5"/>
    <n v="0.2"/>
    <n v="16.747500000000016"/>
    <n v="6.2500000000000069E-2"/>
  </r>
  <r>
    <n v="5345"/>
    <s v="CA-2012-112053"/>
    <x v="1"/>
    <x v="2"/>
    <d v="2012-10-13T00:00:00"/>
    <s v="Second Class"/>
    <s v="SH-20395"/>
    <s v="Shahid Hopkins"/>
    <x v="0"/>
    <s v="United States"/>
    <x v="30"/>
    <x v="15"/>
    <n v="14609"/>
    <x v="3"/>
    <s v="TEC-AC-10002550"/>
    <x v="2"/>
    <x v="11"/>
    <s v="Memorex 25GB 6X Branded Blu-Ray Recordable Disc, 30/Pack"/>
    <n v="31.95"/>
    <n v="1"/>
    <n v="0"/>
    <n v="2.2364999999999995"/>
    <n v="6.9999999999999979E-2"/>
  </r>
  <r>
    <n v="5346"/>
    <s v="CA-2014-108539"/>
    <x v="3"/>
    <x v="708"/>
    <d v="2014-03-24T00:00:00"/>
    <s v="Second Class"/>
    <s v="SC-20725"/>
    <s v="Steven Cartwright"/>
    <x v="0"/>
    <s v="United States"/>
    <x v="1"/>
    <x v="1"/>
    <n v="90045"/>
    <x v="1"/>
    <s v="OFF-ST-10003208"/>
    <x v="1"/>
    <x v="4"/>
    <s v="Adjustable Depth Letter/Legal Cart"/>
    <n v="725.84"/>
    <n v="4"/>
    <n v="0"/>
    <n v="210.4935999999999"/>
    <n v="0.28999999999999987"/>
  </r>
  <r>
    <n v="5347"/>
    <s v="CA-2014-108539"/>
    <x v="3"/>
    <x v="708"/>
    <d v="2014-03-24T00:00:00"/>
    <s v="Second Class"/>
    <s v="SC-20725"/>
    <s v="Steven Cartwright"/>
    <x v="0"/>
    <s v="United States"/>
    <x v="1"/>
    <x v="1"/>
    <n v="90045"/>
    <x v="1"/>
    <s v="OFF-BI-10003981"/>
    <x v="1"/>
    <x v="8"/>
    <s v="Avery Durable Plastic 1&quot; Binders"/>
    <n v="10.896000000000001"/>
    <n v="3"/>
    <n v="0.2"/>
    <n v="3.9497999999999998"/>
    <n v="0.36249999999999993"/>
  </r>
  <r>
    <n v="5348"/>
    <s v="CA-2014-108539"/>
    <x v="3"/>
    <x v="708"/>
    <d v="2014-03-24T00:00:00"/>
    <s v="Second Class"/>
    <s v="SC-20725"/>
    <s v="Steven Cartwright"/>
    <x v="0"/>
    <s v="United States"/>
    <x v="1"/>
    <x v="1"/>
    <n v="90045"/>
    <x v="1"/>
    <s v="OFF-BI-10001031"/>
    <x v="1"/>
    <x v="8"/>
    <s v="Pressboard Data Binders by Wilson Jones"/>
    <n v="8.5440000000000005"/>
    <n v="2"/>
    <n v="0.2"/>
    <n v="2.8835999999999995"/>
    <n v="0.33749999999999991"/>
  </r>
  <r>
    <n v="5349"/>
    <s v="CA-2012-149811"/>
    <x v="1"/>
    <x v="1038"/>
    <d v="2012-01-10T00:00:00"/>
    <s v="Standard Class"/>
    <s v="CS-12250"/>
    <s v="Chris Selesnick"/>
    <x v="1"/>
    <s v="United States"/>
    <x v="439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n v="0.48000000000000004"/>
  </r>
  <r>
    <n v="5350"/>
    <s v="CA-2012-149811"/>
    <x v="1"/>
    <x v="1038"/>
    <d v="2012-01-10T00:00:00"/>
    <s v="Standard Class"/>
    <s v="CS-12250"/>
    <s v="Chris Selesnick"/>
    <x v="1"/>
    <s v="United States"/>
    <x v="439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n v="0.5"/>
  </r>
  <r>
    <n v="5351"/>
    <s v="US-2014-103814"/>
    <x v="3"/>
    <x v="34"/>
    <d v="2014-12-17T00:00:00"/>
    <s v="Standard Class"/>
    <s v="LH-16900"/>
    <s v="Lena Hernandez"/>
    <x v="0"/>
    <s v="United States"/>
    <x v="111"/>
    <x v="10"/>
    <n v="60068"/>
    <x v="2"/>
    <s v="OFF-PA-10001019"/>
    <x v="1"/>
    <x v="10"/>
    <s v="Xerox 1884"/>
    <n v="143.85600000000002"/>
    <n v="9"/>
    <n v="0.2"/>
    <n v="48.551399999999994"/>
    <n v="0.33749999999999991"/>
  </r>
  <r>
    <n v="5352"/>
    <s v="CA-2013-123932"/>
    <x v="0"/>
    <x v="47"/>
    <d v="2013-09-13T00:00:00"/>
    <s v="Standard Class"/>
    <s v="YC-21895"/>
    <s v="Yoseph Carroll"/>
    <x v="1"/>
    <s v="United States"/>
    <x v="61"/>
    <x v="5"/>
    <n v="75217"/>
    <x v="2"/>
    <s v="OFF-PA-10004665"/>
    <x v="1"/>
    <x v="10"/>
    <s v="Advantus Motivational Note Cards"/>
    <n v="41.92"/>
    <n v="4"/>
    <n v="0.2"/>
    <n v="15.195999999999998"/>
    <n v="0.36249999999999993"/>
  </r>
  <r>
    <n v="5353"/>
    <s v="CA-2013-123932"/>
    <x v="0"/>
    <x v="47"/>
    <d v="2013-09-13T00:00:00"/>
    <s v="Standard Class"/>
    <s v="YC-21895"/>
    <s v="Yoseph Carroll"/>
    <x v="1"/>
    <s v="United States"/>
    <x v="61"/>
    <x v="5"/>
    <n v="75217"/>
    <x v="2"/>
    <s v="TEC-PH-10002447"/>
    <x v="2"/>
    <x v="7"/>
    <s v="AT&amp;T CL83451 4-Handset Telephone"/>
    <n v="329.58400000000006"/>
    <n v="2"/>
    <n v="0.2"/>
    <n v="37.078199999999981"/>
    <n v="0.11249999999999992"/>
  </r>
  <r>
    <n v="5354"/>
    <s v="US-2013-101616"/>
    <x v="0"/>
    <x v="323"/>
    <d v="2013-09-07T00:00:00"/>
    <s v="First Class"/>
    <s v="CY-12745"/>
    <s v="Craig Yedwab"/>
    <x v="1"/>
    <s v="United States"/>
    <x v="53"/>
    <x v="28"/>
    <n v="71203"/>
    <x v="0"/>
    <s v="OFF-BI-10000014"/>
    <x v="1"/>
    <x v="8"/>
    <s v="Heavy-Duty E-Z-D Binders"/>
    <n v="87.28"/>
    <n v="8"/>
    <n v="0"/>
    <n v="41.021599999999999"/>
    <n v="0.47"/>
  </r>
  <r>
    <n v="5355"/>
    <s v="CA-2011-113768"/>
    <x v="2"/>
    <x v="8"/>
    <d v="2011-05-19T00:00:00"/>
    <s v="Standard Class"/>
    <s v="AH-10030"/>
    <s v="Aaron Hawkins"/>
    <x v="1"/>
    <s v="United States"/>
    <x v="1"/>
    <x v="1"/>
    <n v="90004"/>
    <x v="1"/>
    <s v="FUR-CH-10002439"/>
    <x v="0"/>
    <x v="1"/>
    <s v="Iceberg Nesting Folding Chair, 19w x 6d x 43h"/>
    <n v="279.45600000000002"/>
    <n v="6"/>
    <n v="0.2"/>
    <n v="20.959199999999996"/>
    <n v="7.4999999999999983E-2"/>
  </r>
  <r>
    <n v="5356"/>
    <s v="CA-2011-113768"/>
    <x v="2"/>
    <x v="8"/>
    <d v="2011-05-19T00:00:00"/>
    <s v="Standard Class"/>
    <s v="AH-10030"/>
    <s v="Aaron Hawkins"/>
    <x v="1"/>
    <s v="United States"/>
    <x v="1"/>
    <x v="1"/>
    <n v="90004"/>
    <x v="1"/>
    <s v="OFF-PA-10003063"/>
    <x v="1"/>
    <x v="10"/>
    <s v="EcoTones Memo Sheets"/>
    <n v="8"/>
    <n v="2"/>
    <n v="0"/>
    <n v="3.84"/>
    <n v="0.48"/>
  </r>
  <r>
    <n v="5357"/>
    <s v="CA-2013-138037"/>
    <x v="0"/>
    <x v="321"/>
    <d v="2013-10-04T00:00:00"/>
    <s v="Standard Class"/>
    <s v="AR-10540"/>
    <s v="Andy Reiter"/>
    <x v="0"/>
    <s v="United States"/>
    <x v="8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n v="0.34999999999999987"/>
  </r>
  <r>
    <n v="5358"/>
    <s v="CA-2011-150490"/>
    <x v="2"/>
    <x v="79"/>
    <d v="2011-08-11T00:00:00"/>
    <s v="Standard Class"/>
    <s v="SS-20590"/>
    <s v="Sonia Sunley"/>
    <x v="0"/>
    <s v="United States"/>
    <x v="8"/>
    <x v="1"/>
    <n v="94122"/>
    <x v="1"/>
    <s v="TEC-AC-10004510"/>
    <x v="2"/>
    <x v="11"/>
    <s v="Logitech Desktop MK120 Mouse and keyboard Combo"/>
    <n v="16.36"/>
    <n v="1"/>
    <n v="0"/>
    <n v="1.6359999999999992"/>
    <n v="9.999999999999995E-2"/>
  </r>
  <r>
    <n v="5359"/>
    <s v="CA-2011-150490"/>
    <x v="2"/>
    <x v="79"/>
    <d v="2011-08-11T00:00:00"/>
    <s v="Standard Class"/>
    <s v="SS-20590"/>
    <s v="Sonia Sunley"/>
    <x v="0"/>
    <s v="United States"/>
    <x v="8"/>
    <x v="1"/>
    <n v="94122"/>
    <x v="1"/>
    <s v="OFF-ST-10000321"/>
    <x v="1"/>
    <x v="4"/>
    <s v="Akro Stacking Bins"/>
    <n v="15.78"/>
    <n v="2"/>
    <n v="0"/>
    <n v="0.63119999999999798"/>
    <n v="3.9999999999999876E-2"/>
  </r>
  <r>
    <n v="5360"/>
    <s v="CA-2011-150490"/>
    <x v="2"/>
    <x v="79"/>
    <d v="2011-08-11T00:00:00"/>
    <s v="Standard Class"/>
    <s v="SS-20590"/>
    <s v="Sonia Sunley"/>
    <x v="0"/>
    <s v="United States"/>
    <x v="8"/>
    <x v="1"/>
    <n v="94122"/>
    <x v="1"/>
    <s v="OFF-AR-10004602"/>
    <x v="1"/>
    <x v="6"/>
    <s v="Boston KS Multi-Size Manual Pencil Sharpener"/>
    <n v="45.98"/>
    <n v="2"/>
    <n v="0"/>
    <n v="12.874400000000001"/>
    <n v="0.28000000000000003"/>
  </r>
  <r>
    <n v="5361"/>
    <s v="US-2014-126060"/>
    <x v="3"/>
    <x v="349"/>
    <d v="2014-04-19T00:00:00"/>
    <s v="Standard Class"/>
    <s v="DW-13585"/>
    <s v="Dorothy Wardle"/>
    <x v="1"/>
    <s v="United States"/>
    <x v="115"/>
    <x v="3"/>
    <n v="28314"/>
    <x v="0"/>
    <s v="FUR-BO-10003433"/>
    <x v="0"/>
    <x v="0"/>
    <s v="Sauder Cornerstone Collection Library"/>
    <n v="198.27200000000002"/>
    <n v="8"/>
    <n v="0.2"/>
    <n v="-32.219200000000022"/>
    <n v="-0.16250000000000009"/>
  </r>
  <r>
    <n v="5362"/>
    <s v="CA-2014-100951"/>
    <x v="3"/>
    <x v="255"/>
    <d v="2014-06-11T00:00:00"/>
    <s v="First Class"/>
    <s v="NC-18625"/>
    <s v="Noah Childs"/>
    <x v="1"/>
    <s v="United States"/>
    <x v="61"/>
    <x v="5"/>
    <n v="75217"/>
    <x v="2"/>
    <s v="OFF-ST-10001496"/>
    <x v="1"/>
    <x v="4"/>
    <s v="Standard Rollaway File with Lock"/>
    <n v="720.7600000000001"/>
    <n v="5"/>
    <n v="0.2"/>
    <n v="54.056999999999988"/>
    <n v="7.4999999999999969E-2"/>
  </r>
  <r>
    <n v="5363"/>
    <s v="CA-2013-122014"/>
    <x v="0"/>
    <x v="723"/>
    <d v="2014-01-03T00:00:00"/>
    <s v="Standard Class"/>
    <s v="CD-11920"/>
    <s v="Carlos Daly"/>
    <x v="0"/>
    <s v="United States"/>
    <x v="391"/>
    <x v="41"/>
    <n v="67212"/>
    <x v="2"/>
    <s v="FUR-FU-10000672"/>
    <x v="0"/>
    <x v="5"/>
    <s v="Executive Impressions 10&quot; Spectator Wall Clock"/>
    <n v="70.56"/>
    <n v="6"/>
    <n v="0"/>
    <n v="23.990399999999994"/>
    <n v="0.33999999999999991"/>
  </r>
  <r>
    <n v="5364"/>
    <s v="CA-2013-122014"/>
    <x v="0"/>
    <x v="723"/>
    <d v="2014-01-03T00:00:00"/>
    <s v="Standard Class"/>
    <s v="CD-11920"/>
    <s v="Carlos Daly"/>
    <x v="0"/>
    <s v="United States"/>
    <x v="391"/>
    <x v="41"/>
    <n v="67212"/>
    <x v="2"/>
    <s v="OFF-AP-10001293"/>
    <x v="1"/>
    <x v="9"/>
    <s v="Belkin 8 Outlet Surge Protector"/>
    <n v="81.96"/>
    <n v="2"/>
    <n v="0"/>
    <n v="22.948799999999999"/>
    <n v="0.28000000000000003"/>
  </r>
  <r>
    <n v="5365"/>
    <s v="CA-2011-123477"/>
    <x v="2"/>
    <x v="1039"/>
    <d v="2011-01-22T00:00:00"/>
    <s v="Second Class"/>
    <s v="DW-13195"/>
    <s v="David Wiener"/>
    <x v="1"/>
    <s v="United States"/>
    <x v="24"/>
    <x v="21"/>
    <n v="97477"/>
    <x v="1"/>
    <s v="OFF-AP-10000692"/>
    <x v="1"/>
    <x v="9"/>
    <s v="Fellowes Mighty 8 Compact Surge Protector"/>
    <n v="64.864000000000004"/>
    <n v="4"/>
    <n v="0.2"/>
    <n v="6.4864000000000033"/>
    <n v="0.10000000000000005"/>
  </r>
  <r>
    <n v="5366"/>
    <s v="CA-2013-107790"/>
    <x v="0"/>
    <x v="73"/>
    <d v="2013-11-25T00:00:00"/>
    <s v="Standard Class"/>
    <s v="EH-13990"/>
    <s v="Erica Hackney"/>
    <x v="0"/>
    <s v="United States"/>
    <x v="12"/>
    <x v="5"/>
    <n v="77041"/>
    <x v="2"/>
    <s v="TEC-PH-10004539"/>
    <x v="2"/>
    <x v="7"/>
    <s v="Wireless Extenders zBoost YX545 SOHO Signal Booster"/>
    <n v="151.19200000000001"/>
    <n v="1"/>
    <n v="0.2"/>
    <n v="13.229299999999995"/>
    <n v="8.7499999999999967E-2"/>
  </r>
  <r>
    <n v="5367"/>
    <s v="CA-2014-158071"/>
    <x v="3"/>
    <x v="193"/>
    <d v="2014-06-16T00:00:00"/>
    <s v="Standard Class"/>
    <s v="BD-11320"/>
    <s v="Bill Donatelli"/>
    <x v="0"/>
    <s v="United States"/>
    <x v="4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n v="8.7499999999999994E-2"/>
  </r>
  <r>
    <n v="5368"/>
    <s v="CA-2014-158071"/>
    <x v="3"/>
    <x v="193"/>
    <d v="2014-06-16T00:00:00"/>
    <s v="Standard Class"/>
    <s v="BD-11320"/>
    <s v="Bill Donatelli"/>
    <x v="0"/>
    <s v="United States"/>
    <x v="4"/>
    <x v="4"/>
    <n v="98103"/>
    <x v="1"/>
    <s v="OFF-LA-10004689"/>
    <x v="1"/>
    <x v="2"/>
    <s v="Avery 512"/>
    <n v="11.56"/>
    <n v="4"/>
    <n v="0"/>
    <n v="5.4332000000000003"/>
    <n v="0.47000000000000003"/>
  </r>
  <r>
    <n v="5369"/>
    <s v="CA-2014-158071"/>
    <x v="3"/>
    <x v="193"/>
    <d v="2014-06-16T00:00:00"/>
    <s v="Standard Class"/>
    <s v="BD-11320"/>
    <s v="Bill Donatelli"/>
    <x v="0"/>
    <s v="United States"/>
    <x v="4"/>
    <x v="4"/>
    <n v="98103"/>
    <x v="1"/>
    <s v="OFF-ST-10001228"/>
    <x v="1"/>
    <x v="4"/>
    <s v="Personal File Boxes with Fold-Down Carry Handle"/>
    <n v="15.58"/>
    <n v="1"/>
    <n v="0"/>
    <n v="3.8949999999999996"/>
    <n v="0.24999999999999997"/>
  </r>
  <r>
    <n v="5370"/>
    <s v="CA-2014-147403"/>
    <x v="3"/>
    <x v="18"/>
    <d v="2014-09-14T00:00:00"/>
    <s v="First Class"/>
    <s v="KH-16630"/>
    <s v="Ken Heidel"/>
    <x v="1"/>
    <s v="United States"/>
    <x v="59"/>
    <x v="24"/>
    <n v="44312"/>
    <x v="3"/>
    <s v="OFF-PA-10003302"/>
    <x v="1"/>
    <x v="10"/>
    <s v="Xerox 1906"/>
    <n v="85.055999999999997"/>
    <n v="3"/>
    <n v="0.2"/>
    <n v="28.706399999999991"/>
    <n v="0.33749999999999991"/>
  </r>
  <r>
    <n v="5371"/>
    <s v="US-2014-136721"/>
    <x v="3"/>
    <x v="798"/>
    <d v="2014-04-13T00:00:00"/>
    <s v="Standard Class"/>
    <s v="NH-18610"/>
    <s v="Nicole Hansen"/>
    <x v="1"/>
    <s v="United States"/>
    <x v="423"/>
    <x v="12"/>
    <n v="48237"/>
    <x v="2"/>
    <s v="FUR-FU-10004665"/>
    <x v="0"/>
    <x v="5"/>
    <s v="3M Polarizing Task Lamp with Clamp Arm, Light Gray"/>
    <n v="273.95999999999998"/>
    <n v="2"/>
    <n v="0"/>
    <n v="71.229600000000005"/>
    <n v="0.26000000000000006"/>
  </r>
  <r>
    <n v="5372"/>
    <s v="US-2014-136721"/>
    <x v="3"/>
    <x v="798"/>
    <d v="2014-04-13T00:00:00"/>
    <s v="Standard Class"/>
    <s v="NH-18610"/>
    <s v="Nicole Hansen"/>
    <x v="1"/>
    <s v="United States"/>
    <x v="423"/>
    <x v="12"/>
    <n v="48237"/>
    <x v="2"/>
    <s v="FUR-FU-10004188"/>
    <x v="0"/>
    <x v="5"/>
    <s v="Luxo Professional Combination Clamp-On Lamps"/>
    <n v="306.89999999999998"/>
    <n v="3"/>
    <n v="0"/>
    <n v="79.793999999999997"/>
    <n v="0.26"/>
  </r>
  <r>
    <n v="5373"/>
    <s v="CA-2012-118738"/>
    <x v="1"/>
    <x v="1040"/>
    <d v="2012-10-30T00:00:00"/>
    <s v="Standard Class"/>
    <s v="AG-10495"/>
    <s v="Andrew Gjertsen"/>
    <x v="1"/>
    <s v="United States"/>
    <x v="12"/>
    <x v="5"/>
    <n v="77041"/>
    <x v="2"/>
    <s v="OFF-PA-10003177"/>
    <x v="1"/>
    <x v="10"/>
    <s v="Xerox 1999"/>
    <n v="15.552000000000003"/>
    <n v="3"/>
    <n v="0.2"/>
    <n v="5.4432"/>
    <n v="0.34999999999999992"/>
  </r>
  <r>
    <n v="5374"/>
    <s v="CA-2012-118738"/>
    <x v="1"/>
    <x v="1040"/>
    <d v="2012-10-30T00:00:00"/>
    <s v="Standard Class"/>
    <s v="AG-10495"/>
    <s v="Andrew Gjertsen"/>
    <x v="1"/>
    <s v="United States"/>
    <x v="12"/>
    <x v="5"/>
    <n v="77041"/>
    <x v="2"/>
    <s v="FUR-TA-10002607"/>
    <x v="0"/>
    <x v="3"/>
    <s v="KI Conference Tables"/>
    <n v="347.36099999999999"/>
    <n v="7"/>
    <n v="0.3"/>
    <n v="-69.472199999999958"/>
    <n v="-0.19999999999999987"/>
  </r>
  <r>
    <n v="5375"/>
    <s v="CA-2012-118738"/>
    <x v="1"/>
    <x v="1040"/>
    <d v="2012-10-30T00:00:00"/>
    <s v="Standard Class"/>
    <s v="AG-10495"/>
    <s v="Andrew Gjertsen"/>
    <x v="1"/>
    <s v="United States"/>
    <x v="12"/>
    <x v="5"/>
    <n v="77041"/>
    <x v="2"/>
    <s v="OFF-PA-10001166"/>
    <x v="1"/>
    <x v="10"/>
    <s v="Xerox 2"/>
    <n v="10.368000000000002"/>
    <n v="2"/>
    <n v="0.2"/>
    <n v="3.6288"/>
    <n v="0.34999999999999992"/>
  </r>
  <r>
    <n v="5376"/>
    <s v="CA-2014-134152"/>
    <x v="3"/>
    <x v="837"/>
    <d v="2014-06-01T00:00:00"/>
    <s v="Standard Class"/>
    <s v="RP-19855"/>
    <s v="Roy Phan"/>
    <x v="1"/>
    <s v="United States"/>
    <x v="4"/>
    <x v="4"/>
    <n v="98103"/>
    <x v="1"/>
    <s v="TEC-AC-10004510"/>
    <x v="2"/>
    <x v="11"/>
    <s v="Logitech Desktop MK120 Mouse and keyboard Combo"/>
    <n v="98.16"/>
    <n v="6"/>
    <n v="0"/>
    <n v="9.8159999999999954"/>
    <n v="9.999999999999995E-2"/>
  </r>
  <r>
    <n v="5377"/>
    <s v="CA-2014-134152"/>
    <x v="3"/>
    <x v="837"/>
    <d v="2014-06-01T00:00:00"/>
    <s v="Standard Class"/>
    <s v="RP-19855"/>
    <s v="Roy Phan"/>
    <x v="1"/>
    <s v="United States"/>
    <x v="4"/>
    <x v="4"/>
    <n v="98103"/>
    <x v="1"/>
    <s v="OFF-AR-10004062"/>
    <x v="1"/>
    <x v="6"/>
    <s v="Staples"/>
    <n v="31.44"/>
    <n v="3"/>
    <n v="0"/>
    <n v="7.86"/>
    <n v="0.25"/>
  </r>
  <r>
    <n v="5378"/>
    <s v="CA-2011-125542"/>
    <x v="2"/>
    <x v="29"/>
    <d v="2011-12-07T00:00:00"/>
    <s v="First Class"/>
    <s v="NB-18655"/>
    <s v="Nona Balk"/>
    <x v="1"/>
    <s v="United States"/>
    <x v="10"/>
    <x v="9"/>
    <n v="19134"/>
    <x v="3"/>
    <s v="OFF-EN-10000056"/>
    <x v="1"/>
    <x v="12"/>
    <s v="Cameo Buff Policy Envelopes"/>
    <n v="348.488"/>
    <n v="7"/>
    <n v="0.2"/>
    <n v="117.61469999999996"/>
    <n v="0.33749999999999986"/>
  </r>
  <r>
    <n v="5379"/>
    <s v="CA-2011-125542"/>
    <x v="2"/>
    <x v="29"/>
    <d v="2011-12-07T00:00:00"/>
    <s v="First Class"/>
    <s v="NB-18655"/>
    <s v="Nona Balk"/>
    <x v="1"/>
    <s v="United States"/>
    <x v="10"/>
    <x v="9"/>
    <n v="19134"/>
    <x v="3"/>
    <s v="OFF-ST-10001469"/>
    <x v="1"/>
    <x v="4"/>
    <s v="Fellowes Bankers Box Recycled Super Stor/Drawer"/>
    <n v="172.73599999999999"/>
    <n v="4"/>
    <n v="0.2"/>
    <n v="-30.228800000000007"/>
    <n v="-0.17500000000000004"/>
  </r>
  <r>
    <n v="5380"/>
    <s v="CA-2013-136021"/>
    <x v="0"/>
    <x v="1041"/>
    <d v="2013-08-19T00:00:00"/>
    <s v="Standard Class"/>
    <s v="JM-15580"/>
    <s v="Jill Matthias"/>
    <x v="0"/>
    <s v="United States"/>
    <x v="1"/>
    <x v="1"/>
    <n v="90045"/>
    <x v="1"/>
    <s v="OFF-PA-10000551"/>
    <x v="1"/>
    <x v="10"/>
    <s v="Array Memo Cubes"/>
    <n v="15.54"/>
    <n v="3"/>
    <n v="0"/>
    <n v="7.6145999999999994"/>
    <n v="0.49"/>
  </r>
  <r>
    <n v="5381"/>
    <s v="CA-2013-136021"/>
    <x v="0"/>
    <x v="1041"/>
    <d v="2013-08-19T00:00:00"/>
    <s v="Standard Class"/>
    <s v="JM-15580"/>
    <s v="Jill Matthias"/>
    <x v="0"/>
    <s v="United States"/>
    <x v="1"/>
    <x v="1"/>
    <n v="90045"/>
    <x v="1"/>
    <s v="TEC-MA-10000423"/>
    <x v="2"/>
    <x v="15"/>
    <s v="Texas Instruments TI-34 Scientific Calculator"/>
    <n v="105.55199999999999"/>
    <n v="6"/>
    <n v="0.2"/>
    <n v="35.623799999999996"/>
    <n v="0.33749999999999997"/>
  </r>
  <r>
    <n v="5382"/>
    <s v="CA-2013-149195"/>
    <x v="0"/>
    <x v="64"/>
    <d v="2013-09-08T00:00:00"/>
    <s v="Second Class"/>
    <s v="DM-13525"/>
    <s v="Don Miller"/>
    <x v="1"/>
    <s v="United States"/>
    <x v="12"/>
    <x v="5"/>
    <n v="77070"/>
    <x v="2"/>
    <s v="OFF-PA-10001870"/>
    <x v="1"/>
    <x v="10"/>
    <s v="Xerox 202"/>
    <n v="25.920000000000005"/>
    <n v="5"/>
    <n v="0.2"/>
    <n v="9.0719999999999992"/>
    <n v="0.34999999999999992"/>
  </r>
  <r>
    <n v="5383"/>
    <s v="CA-2013-149195"/>
    <x v="0"/>
    <x v="64"/>
    <d v="2013-09-08T00:00:00"/>
    <s v="Second Class"/>
    <s v="DM-13525"/>
    <s v="Don Miller"/>
    <x v="1"/>
    <s v="United States"/>
    <x v="12"/>
    <x v="5"/>
    <n v="77070"/>
    <x v="2"/>
    <s v="OFF-FA-10001843"/>
    <x v="1"/>
    <x v="13"/>
    <s v="Staples"/>
    <n v="15.808000000000002"/>
    <n v="8"/>
    <n v="0.2"/>
    <n v="5.3352000000000004"/>
    <n v="0.33749999999999997"/>
  </r>
  <r>
    <n v="5384"/>
    <s v="CA-2013-149195"/>
    <x v="0"/>
    <x v="64"/>
    <d v="2013-09-08T00:00:00"/>
    <s v="Second Class"/>
    <s v="DM-13525"/>
    <s v="Don Miller"/>
    <x v="1"/>
    <s v="United States"/>
    <x v="12"/>
    <x v="5"/>
    <n v="77070"/>
    <x v="2"/>
    <s v="OFF-PA-10002036"/>
    <x v="1"/>
    <x v="10"/>
    <s v="Xerox 1930"/>
    <n v="10.368000000000002"/>
    <n v="2"/>
    <n v="0.2"/>
    <n v="3.7584"/>
    <n v="0.36249999999999993"/>
  </r>
  <r>
    <n v="5385"/>
    <s v="CA-2014-161410"/>
    <x v="3"/>
    <x v="335"/>
    <d v="2014-07-04T00:00:00"/>
    <s v="Standard Class"/>
    <s v="CC-12220"/>
    <s v="Chris Cortes"/>
    <x v="0"/>
    <s v="United States"/>
    <x v="10"/>
    <x v="9"/>
    <n v="19143"/>
    <x v="3"/>
    <s v="TEC-PH-10001760"/>
    <x v="2"/>
    <x v="7"/>
    <s v="Bose SoundLink Bluetooth Speaker"/>
    <n v="358.2"/>
    <n v="3"/>
    <n v="0.4"/>
    <n v="41.79000000000002"/>
    <n v="0.11666666666666672"/>
  </r>
  <r>
    <n v="5386"/>
    <s v="CA-2014-161410"/>
    <x v="3"/>
    <x v="335"/>
    <d v="2014-07-04T00:00:00"/>
    <s v="Standard Class"/>
    <s v="CC-12220"/>
    <s v="Chris Cortes"/>
    <x v="0"/>
    <s v="United States"/>
    <x v="10"/>
    <x v="9"/>
    <n v="19143"/>
    <x v="3"/>
    <s v="TEC-PH-10000673"/>
    <x v="2"/>
    <x v="7"/>
    <s v="Plantronics Voyager Pro HD - Bluetooth Headset"/>
    <n v="545.91599999999994"/>
    <n v="14"/>
    <n v="0.4"/>
    <n v="72.788800000000037"/>
    <n v="0.13333333333333341"/>
  </r>
  <r>
    <n v="5387"/>
    <s v="CA-2014-152786"/>
    <x v="3"/>
    <x v="846"/>
    <d v="2014-03-18T00:00:00"/>
    <s v="Standard Class"/>
    <s v="GA-14725"/>
    <s v="Guy Armstrong"/>
    <x v="0"/>
    <s v="United States"/>
    <x v="440"/>
    <x v="36"/>
    <n v="72756"/>
    <x v="0"/>
    <s v="OFF-BI-10000829"/>
    <x v="1"/>
    <x v="8"/>
    <s v="Avery Non-Stick Binders"/>
    <n v="40.410000000000004"/>
    <n v="9"/>
    <n v="0"/>
    <n v="18.5886"/>
    <n v="0.45999999999999996"/>
  </r>
  <r>
    <n v="5388"/>
    <s v="CA-2014-164707"/>
    <x v="3"/>
    <x v="1042"/>
    <d v="2014-02-22T00:00:00"/>
    <s v="Second Class"/>
    <s v="CV-12805"/>
    <s v="Cynthia Voltz"/>
    <x v="1"/>
    <s v="United States"/>
    <x v="1"/>
    <x v="1"/>
    <n v="90045"/>
    <x v="1"/>
    <s v="TEC-PH-10001924"/>
    <x v="2"/>
    <x v="7"/>
    <s v="iHome FM Clock Radio with Lightning Dock"/>
    <n v="167.976"/>
    <n v="3"/>
    <n v="0.2"/>
    <n v="10.498500000000007"/>
    <n v="6.2500000000000042E-2"/>
  </r>
  <r>
    <n v="5389"/>
    <s v="CA-2014-164707"/>
    <x v="3"/>
    <x v="1042"/>
    <d v="2014-02-22T00:00:00"/>
    <s v="Second Class"/>
    <s v="CV-12805"/>
    <s v="Cynthia Voltz"/>
    <x v="1"/>
    <s v="United States"/>
    <x v="1"/>
    <x v="1"/>
    <n v="90045"/>
    <x v="1"/>
    <s v="TEC-AC-10004864"/>
    <x v="2"/>
    <x v="11"/>
    <s v="Memorex Micro Travel Drive 32 GB"/>
    <n v="109.53"/>
    <n v="3"/>
    <n v="0"/>
    <n v="47.097900000000003"/>
    <n v="0.43"/>
  </r>
  <r>
    <n v="5390"/>
    <s v="CA-2014-164707"/>
    <x v="3"/>
    <x v="1042"/>
    <d v="2014-02-22T00:00:00"/>
    <s v="Second Class"/>
    <s v="CV-12805"/>
    <s v="Cynthia Voltz"/>
    <x v="1"/>
    <s v="United States"/>
    <x v="1"/>
    <x v="1"/>
    <n v="90045"/>
    <x v="1"/>
    <s v="OFF-LA-10004345"/>
    <x v="1"/>
    <x v="2"/>
    <s v="Avery 493"/>
    <n v="9.82"/>
    <n v="2"/>
    <n v="0"/>
    <n v="4.8117999999999999"/>
    <n v="0.49"/>
  </r>
  <r>
    <n v="5391"/>
    <s v="CA-2014-163874"/>
    <x v="3"/>
    <x v="468"/>
    <d v="2014-11-13T00:00:00"/>
    <s v="Second Class"/>
    <s v="NC-18535"/>
    <s v="Nick Crebassa"/>
    <x v="1"/>
    <s v="United States"/>
    <x v="4"/>
    <x v="4"/>
    <n v="98105"/>
    <x v="1"/>
    <s v="OFF-BI-10000088"/>
    <x v="1"/>
    <x v="8"/>
    <s v="GBC Imprintable Covers"/>
    <n v="26.352000000000004"/>
    <n v="3"/>
    <n v="0.2"/>
    <n v="9.5525999999999982"/>
    <n v="0.36249999999999988"/>
  </r>
  <r>
    <n v="5392"/>
    <s v="US-2011-123183"/>
    <x v="2"/>
    <x v="84"/>
    <d v="2011-11-25T00:00:00"/>
    <s v="Standard Class"/>
    <s v="GR-14560"/>
    <s v="Georgia Rosenberg"/>
    <x v="1"/>
    <s v="United States"/>
    <x v="40"/>
    <x v="13"/>
    <n v="19805"/>
    <x v="3"/>
    <s v="OFF-LA-10002787"/>
    <x v="1"/>
    <x v="2"/>
    <s v="Avery 480"/>
    <n v="22.5"/>
    <n v="6"/>
    <n v="0"/>
    <n v="10.799999999999999"/>
    <n v="0.47999999999999993"/>
  </r>
  <r>
    <n v="5393"/>
    <s v="US-2011-123183"/>
    <x v="2"/>
    <x v="84"/>
    <d v="2011-11-25T00:00:00"/>
    <s v="Standard Class"/>
    <s v="GR-14560"/>
    <s v="Georgia Rosenberg"/>
    <x v="1"/>
    <s v="United States"/>
    <x v="40"/>
    <x v="13"/>
    <n v="19805"/>
    <x v="3"/>
    <s v="OFF-LA-10001569"/>
    <x v="1"/>
    <x v="2"/>
    <s v="Avery 499"/>
    <n v="9.9600000000000009"/>
    <n v="2"/>
    <n v="0"/>
    <n v="4.5815999999999999"/>
    <n v="0.45999999999999996"/>
  </r>
  <r>
    <n v="5394"/>
    <s v="US-2011-123183"/>
    <x v="2"/>
    <x v="84"/>
    <d v="2011-11-25T00:00:00"/>
    <s v="Standard Class"/>
    <s v="GR-14560"/>
    <s v="Georgia Rosenberg"/>
    <x v="1"/>
    <s v="United States"/>
    <x v="40"/>
    <x v="13"/>
    <n v="19805"/>
    <x v="3"/>
    <s v="OFF-BI-10002429"/>
    <x v="1"/>
    <x v="8"/>
    <s v="Premier Elliptical Ring Binder, Black"/>
    <n v="213.08"/>
    <n v="7"/>
    <n v="0"/>
    <n v="102.2784"/>
    <n v="0.48"/>
  </r>
  <r>
    <n v="5395"/>
    <s v="US-2011-123183"/>
    <x v="2"/>
    <x v="84"/>
    <d v="2011-11-25T00:00:00"/>
    <s v="Standard Class"/>
    <s v="GR-14560"/>
    <s v="Georgia Rosenberg"/>
    <x v="1"/>
    <s v="United States"/>
    <x v="40"/>
    <x v="13"/>
    <n v="19805"/>
    <x v="3"/>
    <s v="FUR-BO-10000362"/>
    <x v="0"/>
    <x v="0"/>
    <s v="Sauder Inglewood Library Bookcases"/>
    <n v="1025.8799999999999"/>
    <n v="6"/>
    <n v="0"/>
    <n v="235.95240000000001"/>
    <n v="0.23000000000000004"/>
  </r>
  <r>
    <n v="5396"/>
    <s v="CA-2011-104829"/>
    <x v="2"/>
    <x v="728"/>
    <d v="2011-11-21T00:00:00"/>
    <s v="Second Class"/>
    <s v="JG-15805"/>
    <s v="John Grady"/>
    <x v="1"/>
    <s v="United States"/>
    <x v="212"/>
    <x v="7"/>
    <n v="84604"/>
    <x v="1"/>
    <s v="OFF-PA-10003016"/>
    <x v="1"/>
    <x v="10"/>
    <s v="Adams &quot;While You Were Out&quot; Message Pads"/>
    <n v="21.98"/>
    <n v="7"/>
    <n v="0"/>
    <n v="9.8909999999999982"/>
    <n v="0.4499999999999999"/>
  </r>
  <r>
    <n v="5397"/>
    <s v="US-2013-147340"/>
    <x v="0"/>
    <x v="446"/>
    <d v="2013-09-25T00:00:00"/>
    <s v="Same Day"/>
    <s v="EB-13750"/>
    <s v="Edward Becker"/>
    <x v="1"/>
    <s v="United States"/>
    <x v="8"/>
    <x v="1"/>
    <n v="94110"/>
    <x v="1"/>
    <s v="FUR-FU-10002501"/>
    <x v="0"/>
    <x v="5"/>
    <s v="Nu-Dell Executive Frame"/>
    <n v="63.2"/>
    <n v="5"/>
    <n v="0"/>
    <n v="23.384"/>
    <n v="0.37"/>
  </r>
  <r>
    <n v="5398"/>
    <s v="CA-2013-145492"/>
    <x v="0"/>
    <x v="73"/>
    <d v="2013-11-28T00:00:00"/>
    <s v="Standard Class"/>
    <s v="MC-17605"/>
    <s v="Matt Connell"/>
    <x v="1"/>
    <s v="United States"/>
    <x v="1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n v="0.28999999999999998"/>
  </r>
  <r>
    <n v="5399"/>
    <s v="CA-2013-163202"/>
    <x v="0"/>
    <x v="720"/>
    <d v="2013-10-03T00:00:00"/>
    <s v="Standard Class"/>
    <s v="BM-11650"/>
    <s v="Brian Moss"/>
    <x v="1"/>
    <s v="United States"/>
    <x v="152"/>
    <x v="24"/>
    <n v="43130"/>
    <x v="3"/>
    <s v="OFF-BI-10002764"/>
    <x v="1"/>
    <x v="8"/>
    <s v="Recycled Pressboard Report Cover with Reinforced Top Hinge"/>
    <n v="2.907"/>
    <n v="3"/>
    <n v="0.7"/>
    <n v="-2.0348999999999995"/>
    <n v="-0.69999999999999984"/>
  </r>
  <r>
    <n v="5400"/>
    <s v="CA-2013-117681"/>
    <x v="0"/>
    <x v="526"/>
    <d v="2013-04-15T00:00:00"/>
    <s v="Standard Class"/>
    <s v="HF-14995"/>
    <s v="Herbert Flentye"/>
    <x v="0"/>
    <s v="United States"/>
    <x v="1"/>
    <x v="1"/>
    <n v="90004"/>
    <x v="1"/>
    <s v="FUR-BO-10001798"/>
    <x v="0"/>
    <x v="0"/>
    <s v="Bush Somerset Collection Bookcase"/>
    <n v="556.66499999999996"/>
    <n v="5"/>
    <n v="0.15"/>
    <n v="6.5490000000000208"/>
    <n v="1.1764705882352979E-2"/>
  </r>
  <r>
    <n v="5401"/>
    <s v="CA-2014-132262"/>
    <x v="3"/>
    <x v="296"/>
    <d v="2014-09-24T00:00:00"/>
    <s v="First Class"/>
    <s v="ML-18265"/>
    <s v="Muhammed Lee"/>
    <x v="0"/>
    <s v="United States"/>
    <x v="4"/>
    <x v="4"/>
    <n v="98103"/>
    <x v="1"/>
    <s v="TEC-AC-10000158"/>
    <x v="2"/>
    <x v="11"/>
    <s v="Sony 64GB Class 10 Micro SDHC R40 Memory Card"/>
    <n v="71.98"/>
    <n v="2"/>
    <n v="0"/>
    <n v="15.1158"/>
    <n v="0.21"/>
  </r>
  <r>
    <n v="5402"/>
    <s v="CA-2014-132262"/>
    <x v="3"/>
    <x v="296"/>
    <d v="2014-09-24T00:00:00"/>
    <s v="First Class"/>
    <s v="ML-18265"/>
    <s v="Muhammed Lee"/>
    <x v="0"/>
    <s v="United States"/>
    <x v="4"/>
    <x v="4"/>
    <n v="98103"/>
    <x v="1"/>
    <s v="TEC-AC-10000303"/>
    <x v="2"/>
    <x v="11"/>
    <s v="Logitech M510 Wireless Mouse"/>
    <n v="79.98"/>
    <n v="2"/>
    <n v="0"/>
    <n v="26.3934"/>
    <n v="0.32999999999999996"/>
  </r>
  <r>
    <n v="5403"/>
    <s v="CA-2014-123043"/>
    <x v="3"/>
    <x v="1043"/>
    <d v="2014-08-30T00:00:00"/>
    <s v="Standard Class"/>
    <s v="AH-10195"/>
    <s v="Alan Haines"/>
    <x v="1"/>
    <s v="United States"/>
    <x v="20"/>
    <x v="15"/>
    <n v="10024"/>
    <x v="3"/>
    <s v="OFF-BI-10003910"/>
    <x v="1"/>
    <x v="8"/>
    <s v="DXL Angle-View Binders with Locking Rings by Samsill"/>
    <n v="24.672000000000001"/>
    <n v="4"/>
    <n v="0.2"/>
    <n v="7.71"/>
    <n v="0.3125"/>
  </r>
  <r>
    <n v="5404"/>
    <s v="CA-2014-123043"/>
    <x v="3"/>
    <x v="1043"/>
    <d v="2014-08-30T00:00:00"/>
    <s v="Standard Class"/>
    <s v="AH-10195"/>
    <s v="Alan Haines"/>
    <x v="1"/>
    <s v="United States"/>
    <x v="20"/>
    <x v="15"/>
    <n v="10024"/>
    <x v="3"/>
    <s v="OFF-BI-10000138"/>
    <x v="1"/>
    <x v="8"/>
    <s v="Acco Translucent Poly Ring Binders"/>
    <n v="3.7439999999999998"/>
    <n v="1"/>
    <n v="0.2"/>
    <n v="1.3104"/>
    <n v="0.35000000000000003"/>
  </r>
  <r>
    <n v="5405"/>
    <s v="US-2013-143280"/>
    <x v="0"/>
    <x v="712"/>
    <d v="2013-02-26T00:00:00"/>
    <s v="Standard Class"/>
    <s v="TZ-21580"/>
    <s v="Tracy Zic"/>
    <x v="0"/>
    <s v="United States"/>
    <x v="1"/>
    <x v="1"/>
    <n v="90045"/>
    <x v="1"/>
    <s v="TEC-PH-10002398"/>
    <x v="2"/>
    <x v="7"/>
    <s v="AT&amp;T 1070 Corded Phone"/>
    <n v="445.96000000000004"/>
    <n v="5"/>
    <n v="0.2"/>
    <n v="55.744999999999948"/>
    <n v="0.12499999999999988"/>
  </r>
  <r>
    <n v="5406"/>
    <s v="US-2013-143280"/>
    <x v="0"/>
    <x v="712"/>
    <d v="2013-02-26T00:00:00"/>
    <s v="Standard Class"/>
    <s v="TZ-21580"/>
    <s v="Tracy Zic"/>
    <x v="0"/>
    <s v="United States"/>
    <x v="1"/>
    <x v="1"/>
    <n v="90045"/>
    <x v="1"/>
    <s v="TEC-AC-10003399"/>
    <x v="2"/>
    <x v="11"/>
    <s v="Memorex Mini Travel Drive 64 GB USB 2.0 Flash Drive"/>
    <n v="36.24"/>
    <n v="1"/>
    <n v="0"/>
    <n v="15.220800000000001"/>
    <n v="0.42"/>
  </r>
  <r>
    <n v="5407"/>
    <s v="US-2013-143280"/>
    <x v="0"/>
    <x v="712"/>
    <d v="2013-02-26T00:00:00"/>
    <s v="Standard Class"/>
    <s v="TZ-21580"/>
    <s v="Tracy Zic"/>
    <x v="0"/>
    <s v="United States"/>
    <x v="1"/>
    <x v="1"/>
    <n v="90045"/>
    <x v="1"/>
    <s v="OFF-FA-10000992"/>
    <x v="1"/>
    <x v="13"/>
    <s v="Acco Clips to Go Binder Clips, 24 Clips in Two Sizes"/>
    <n v="10.649999999999999"/>
    <n v="3"/>
    <n v="0"/>
    <n v="5.0054999999999996"/>
    <n v="0.47000000000000003"/>
  </r>
  <r>
    <n v="5408"/>
    <s v="CA-2014-108854"/>
    <x v="3"/>
    <x v="166"/>
    <d v="2014-12-15T00:00:00"/>
    <s v="Standard Class"/>
    <s v="DM-13345"/>
    <s v="Denise Monton"/>
    <x v="1"/>
    <s v="United States"/>
    <x v="8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n v="0.45999999999999996"/>
  </r>
  <r>
    <n v="5409"/>
    <s v="CA-2014-108854"/>
    <x v="3"/>
    <x v="166"/>
    <d v="2014-12-15T00:00:00"/>
    <s v="Standard Class"/>
    <s v="DM-13345"/>
    <s v="Denise Monton"/>
    <x v="1"/>
    <s v="United States"/>
    <x v="8"/>
    <x v="1"/>
    <n v="94109"/>
    <x v="1"/>
    <s v="OFF-BI-10002854"/>
    <x v="1"/>
    <x v="8"/>
    <s v="Performers Binder/Pad Holder, Black"/>
    <n v="22.424000000000003"/>
    <n v="1"/>
    <n v="0.2"/>
    <n v="8.4089999999999989"/>
    <n v="0.37499999999999989"/>
  </r>
  <r>
    <n v="5410"/>
    <s v="CA-2014-108854"/>
    <x v="3"/>
    <x v="166"/>
    <d v="2014-12-15T00:00:00"/>
    <s v="Standard Class"/>
    <s v="DM-13345"/>
    <s v="Denise Monton"/>
    <x v="1"/>
    <s v="United States"/>
    <x v="8"/>
    <x v="1"/>
    <n v="94109"/>
    <x v="1"/>
    <s v="OFF-BI-10001670"/>
    <x v="1"/>
    <x v="8"/>
    <s v="Vinyl Sectional Post Binders"/>
    <n v="90.480000000000018"/>
    <n v="3"/>
    <n v="0.2"/>
    <n v="33.93"/>
    <n v="0.37499999999999994"/>
  </r>
  <r>
    <n v="5411"/>
    <s v="CA-2014-108854"/>
    <x v="3"/>
    <x v="166"/>
    <d v="2014-12-15T00:00:00"/>
    <s v="Standard Class"/>
    <s v="DM-13345"/>
    <s v="Denise Monton"/>
    <x v="1"/>
    <s v="United States"/>
    <x v="8"/>
    <x v="1"/>
    <n v="94109"/>
    <x v="1"/>
    <s v="OFF-ST-10001837"/>
    <x v="1"/>
    <x v="4"/>
    <s v="SAFCO Mobile Desk Side File, Wire Frame"/>
    <n v="42.76"/>
    <n v="1"/>
    <n v="0"/>
    <n v="11.117599999999999"/>
    <n v="0.26"/>
  </r>
  <r>
    <n v="5412"/>
    <s v="CA-2014-166856"/>
    <x v="3"/>
    <x v="65"/>
    <d v="2014-09-23T00:00:00"/>
    <s v="Standard Class"/>
    <s v="TS-21505"/>
    <s v="Tony Sayre"/>
    <x v="0"/>
    <s v="United States"/>
    <x v="441"/>
    <x v="27"/>
    <n v="88101"/>
    <x v="1"/>
    <s v="OFF-BI-10002012"/>
    <x v="1"/>
    <x v="8"/>
    <s v="Wilson Jones Easy Flow II Sheet Lifters"/>
    <n v="10.080000000000002"/>
    <n v="7"/>
    <n v="0.2"/>
    <n v="3.5279999999999996"/>
    <n v="0.34999999999999987"/>
  </r>
  <r>
    <n v="5413"/>
    <s v="CA-2014-166856"/>
    <x v="3"/>
    <x v="65"/>
    <d v="2014-09-23T00:00:00"/>
    <s v="Standard Class"/>
    <s v="TS-21505"/>
    <s v="Tony Sayre"/>
    <x v="0"/>
    <s v="United States"/>
    <x v="441"/>
    <x v="27"/>
    <n v="88101"/>
    <x v="1"/>
    <s v="TEC-AC-10004992"/>
    <x v="2"/>
    <x v="11"/>
    <s v="Kingston Digital DataTraveler 64GB USB 2.0"/>
    <n v="101.34"/>
    <n v="3"/>
    <n v="0"/>
    <n v="8.1071999999999917"/>
    <n v="7.9999999999999918E-2"/>
  </r>
  <r>
    <n v="5414"/>
    <s v="CA-2013-153157"/>
    <x v="0"/>
    <x v="108"/>
    <d v="2013-09-15T00:00:00"/>
    <s v="First Class"/>
    <s v="TB-21625"/>
    <s v="Trudy Brown"/>
    <x v="0"/>
    <s v="United States"/>
    <x v="391"/>
    <x v="41"/>
    <n v="67212"/>
    <x v="2"/>
    <s v="TEC-PH-10003171"/>
    <x v="2"/>
    <x v="7"/>
    <s v="Plantronics Encore H101 Dual Earpieces Headset"/>
    <n v="224.75"/>
    <n v="5"/>
    <n v="0"/>
    <n v="62.929999999999993"/>
    <n v="0.27999999999999997"/>
  </r>
  <r>
    <n v="5415"/>
    <s v="US-2014-125647"/>
    <x v="3"/>
    <x v="397"/>
    <d v="2014-09-29T00:00:00"/>
    <s v="Standard Class"/>
    <s v="LC-16870"/>
    <s v="Lena Cacioppo"/>
    <x v="0"/>
    <s v="United States"/>
    <x v="22"/>
    <x v="10"/>
    <n v="60653"/>
    <x v="2"/>
    <s v="OFF-AP-10000390"/>
    <x v="1"/>
    <x v="9"/>
    <s v="Euro Pro Shark Stick Mini Vacuum"/>
    <n v="73.175999999999974"/>
    <n v="6"/>
    <n v="0.8"/>
    <n v="-197.57520000000002"/>
    <n v="-2.7000000000000015"/>
  </r>
  <r>
    <n v="5416"/>
    <s v="US-2014-125647"/>
    <x v="3"/>
    <x v="397"/>
    <d v="2014-09-29T00:00:00"/>
    <s v="Standard Class"/>
    <s v="LC-16870"/>
    <s v="Lena Cacioppo"/>
    <x v="0"/>
    <s v="United States"/>
    <x v="22"/>
    <x v="10"/>
    <n v="60653"/>
    <x v="2"/>
    <s v="OFF-PA-10004888"/>
    <x v="1"/>
    <x v="10"/>
    <s v="Xerox 217"/>
    <n v="20.736000000000004"/>
    <n v="4"/>
    <n v="0.2"/>
    <n v="7.2576000000000001"/>
    <n v="0.34999999999999992"/>
  </r>
  <r>
    <n v="5417"/>
    <s v="US-2014-125647"/>
    <x v="3"/>
    <x v="397"/>
    <d v="2014-09-29T00:00:00"/>
    <s v="Standard Class"/>
    <s v="LC-16870"/>
    <s v="Lena Cacioppo"/>
    <x v="0"/>
    <s v="United States"/>
    <x v="22"/>
    <x v="10"/>
    <n v="60653"/>
    <x v="2"/>
    <s v="TEC-PH-10004188"/>
    <x v="2"/>
    <x v="7"/>
    <s v="OtterBox Commuter Series Case - Samsung Galaxy S4"/>
    <n v="39.984000000000002"/>
    <n v="2"/>
    <n v="0.2"/>
    <n v="-8.9963999999999995"/>
    <n v="-0.22499999999999998"/>
  </r>
  <r>
    <n v="5418"/>
    <s v="CA-2011-132542"/>
    <x v="2"/>
    <x v="191"/>
    <d v="2011-10-08T00:00:00"/>
    <s v="Second Class"/>
    <s v="AM-10360"/>
    <s v="Alice McCarthy"/>
    <x v="1"/>
    <s v="United States"/>
    <x v="155"/>
    <x v="8"/>
    <n v="68104"/>
    <x v="2"/>
    <s v="OFF-BI-10004099"/>
    <x v="1"/>
    <x v="8"/>
    <s v="GBC VeloBinder Strips"/>
    <n v="15.36"/>
    <n v="2"/>
    <n v="0"/>
    <n v="7.68"/>
    <n v="0.5"/>
  </r>
  <r>
    <n v="5419"/>
    <s v="CA-2012-110877"/>
    <x v="1"/>
    <x v="924"/>
    <d v="2012-10-26T00:00:00"/>
    <s v="First Class"/>
    <s v="JE-15715"/>
    <s v="Joe Elijah"/>
    <x v="0"/>
    <s v="United States"/>
    <x v="12"/>
    <x v="5"/>
    <n v="77041"/>
    <x v="2"/>
    <s v="OFF-PA-10004621"/>
    <x v="1"/>
    <x v="10"/>
    <s v="Xerox 212"/>
    <n v="36.288000000000011"/>
    <n v="7"/>
    <n v="0.2"/>
    <n v="12.700800000000001"/>
    <n v="0.34999999999999992"/>
  </r>
  <r>
    <n v="5420"/>
    <s v="CA-2012-110877"/>
    <x v="1"/>
    <x v="924"/>
    <d v="2012-10-26T00:00:00"/>
    <s v="First Class"/>
    <s v="JE-15715"/>
    <s v="Joe Elijah"/>
    <x v="0"/>
    <s v="United States"/>
    <x v="12"/>
    <x v="5"/>
    <n v="77041"/>
    <x v="2"/>
    <s v="TEC-PH-10002103"/>
    <x v="2"/>
    <x v="7"/>
    <s v="Jabra SPEAK 410"/>
    <n v="150.38399999999999"/>
    <n v="2"/>
    <n v="0.2"/>
    <n v="15.038400000000003"/>
    <n v="0.10000000000000003"/>
  </r>
  <r>
    <n v="5421"/>
    <s v="US-2013-151827"/>
    <x v="0"/>
    <x v="1044"/>
    <d v="2013-04-03T00:00:00"/>
    <s v="Second Class"/>
    <s v="CS-11950"/>
    <s v="Carlos Soltero"/>
    <x v="0"/>
    <s v="United States"/>
    <x v="10"/>
    <x v="9"/>
    <n v="19134"/>
    <x v="3"/>
    <s v="TEC-PH-10002789"/>
    <x v="2"/>
    <x v="7"/>
    <s v="LG Exalt"/>
    <n v="280.78200000000004"/>
    <n v="3"/>
    <n v="0.4"/>
    <n v="-60.836100000000016"/>
    <n v="-0.2166666666666667"/>
  </r>
  <r>
    <n v="5422"/>
    <s v="US-2013-151827"/>
    <x v="0"/>
    <x v="1044"/>
    <d v="2013-04-03T00:00:00"/>
    <s v="Second Class"/>
    <s v="CS-11950"/>
    <s v="Carlos Soltero"/>
    <x v="0"/>
    <s v="United States"/>
    <x v="10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n v="3.7499999999999999E-2"/>
  </r>
  <r>
    <n v="5423"/>
    <s v="US-2013-163258"/>
    <x v="0"/>
    <x v="723"/>
    <d v="2014-01-03T00:00:00"/>
    <s v="Standard Class"/>
    <s v="PF-19225"/>
    <s v="Phillip Flathmann"/>
    <x v="0"/>
    <s v="United States"/>
    <x v="1"/>
    <x v="1"/>
    <n v="90045"/>
    <x v="1"/>
    <s v="OFF-BI-10000138"/>
    <x v="1"/>
    <x v="8"/>
    <s v="Acco Translucent Poly Ring Binders"/>
    <n v="11.231999999999999"/>
    <n v="3"/>
    <n v="0.2"/>
    <n v="3.9312000000000005"/>
    <n v="0.35000000000000009"/>
  </r>
  <r>
    <n v="5424"/>
    <s v="CA-2014-103009"/>
    <x v="3"/>
    <x v="132"/>
    <d v="2014-11-06T00:00:00"/>
    <s v="Second Class"/>
    <s v="PJ-18835"/>
    <s v="Patrick Jones"/>
    <x v="1"/>
    <s v="United States"/>
    <x v="102"/>
    <x v="0"/>
    <n v="40475"/>
    <x v="0"/>
    <s v="OFF-PA-10001215"/>
    <x v="1"/>
    <x v="10"/>
    <s v="Xerox 1963"/>
    <n v="26.400000000000002"/>
    <n v="5"/>
    <n v="0"/>
    <n v="11.879999999999999"/>
    <n v="0.4499999999999999"/>
  </r>
  <r>
    <n v="5425"/>
    <s v="US-2014-120649"/>
    <x v="3"/>
    <x v="176"/>
    <d v="2014-01-27T00:00:00"/>
    <s v="Standard Class"/>
    <s v="JF-15490"/>
    <s v="Jeremy Farry"/>
    <x v="0"/>
    <s v="United States"/>
    <x v="416"/>
    <x v="29"/>
    <n v="6708"/>
    <x v="3"/>
    <s v="OFF-AR-10001545"/>
    <x v="1"/>
    <x v="6"/>
    <s v="Newell 326"/>
    <n v="3.52"/>
    <n v="2"/>
    <n v="0"/>
    <n v="1.0207999999999999"/>
    <n v="0.28999999999999998"/>
  </r>
  <r>
    <n v="5426"/>
    <s v="CA-2013-153598"/>
    <x v="0"/>
    <x v="275"/>
    <d v="2013-12-07T00:00:00"/>
    <s v="First Class"/>
    <s v="NM-18520"/>
    <s v="Neoma Murray"/>
    <x v="0"/>
    <s v="United States"/>
    <x v="1"/>
    <x v="1"/>
    <n v="90045"/>
    <x v="1"/>
    <s v="TEC-AC-10003870"/>
    <x v="2"/>
    <x v="11"/>
    <s v="Logitech Z-906 Speaker sys - home theater - 5.1-CH"/>
    <n v="1649.95"/>
    <n v="5"/>
    <n v="0"/>
    <n v="659.98"/>
    <n v="0.4"/>
  </r>
  <r>
    <n v="5427"/>
    <s v="CA-2013-153598"/>
    <x v="0"/>
    <x v="275"/>
    <d v="2013-12-07T00:00:00"/>
    <s v="First Class"/>
    <s v="NM-18520"/>
    <s v="Neoma Murray"/>
    <x v="0"/>
    <s v="United States"/>
    <x v="1"/>
    <x v="1"/>
    <n v="90045"/>
    <x v="1"/>
    <s v="FUR-FU-10001085"/>
    <x v="0"/>
    <x v="5"/>
    <s v="3M Polarizing Light Filter Sleeves"/>
    <n v="111.89999999999999"/>
    <n v="6"/>
    <n v="0"/>
    <n v="51.47399999999999"/>
    <n v="0.45999999999999996"/>
  </r>
  <r>
    <n v="5428"/>
    <s v="US-2013-108497"/>
    <x v="0"/>
    <x v="403"/>
    <d v="2013-06-15T00:00:00"/>
    <s v="Same Day"/>
    <s v="MH-17290"/>
    <s v="Marc Harrigan"/>
    <x v="2"/>
    <s v="United States"/>
    <x v="1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n v="5.8823529411764719E-2"/>
  </r>
  <r>
    <n v="5429"/>
    <s v="CA-2013-113096"/>
    <x v="0"/>
    <x v="476"/>
    <d v="2013-09-05T00:00:00"/>
    <s v="First Class"/>
    <s v="SZ-20035"/>
    <s v="Sam Zeldin"/>
    <x v="2"/>
    <s v="United States"/>
    <x v="8"/>
    <x v="1"/>
    <n v="94122"/>
    <x v="1"/>
    <s v="OFF-ST-10003455"/>
    <x v="1"/>
    <x v="4"/>
    <s v="Tenex File Box, Personal Filing Tote with Lid, Black"/>
    <n v="46.53"/>
    <n v="3"/>
    <n v="0"/>
    <n v="12.097800000000001"/>
    <n v="0.26"/>
  </r>
  <r>
    <n v="5430"/>
    <s v="CA-2011-136861"/>
    <x v="2"/>
    <x v="742"/>
    <d v="2011-09-07T00:00:00"/>
    <s v="First Class"/>
    <s v="PR-18880"/>
    <s v="Patrick Ryan"/>
    <x v="0"/>
    <s v="United States"/>
    <x v="84"/>
    <x v="2"/>
    <n v="33710"/>
    <x v="0"/>
    <s v="FUR-FU-10001967"/>
    <x v="0"/>
    <x v="5"/>
    <s v="Telescoping Adjustable Floor Lamp"/>
    <n v="31.983999999999998"/>
    <n v="2"/>
    <n v="0.2"/>
    <n v="1.9989999999999979"/>
    <n v="6.2499999999999938E-2"/>
  </r>
  <r>
    <n v="5431"/>
    <s v="CA-2014-117422"/>
    <x v="3"/>
    <x v="208"/>
    <d v="2014-10-26T00:00:00"/>
    <s v="Standard Class"/>
    <s v="FC-14245"/>
    <s v="Frank Carlisle"/>
    <x v="2"/>
    <s v="United States"/>
    <x v="80"/>
    <x v="24"/>
    <n v="44107"/>
    <x v="3"/>
    <s v="OFF-AP-10000938"/>
    <x v="1"/>
    <x v="9"/>
    <s v="Avanti 1.7 Cu. Ft. Refrigerator"/>
    <n v="161.56800000000001"/>
    <n v="2"/>
    <n v="0.2"/>
    <n v="16.156799999999997"/>
    <n v="9.9999999999999978E-2"/>
  </r>
  <r>
    <n v="5432"/>
    <s v="CA-2014-117422"/>
    <x v="3"/>
    <x v="208"/>
    <d v="2014-10-26T00:00:00"/>
    <s v="Standard Class"/>
    <s v="FC-14245"/>
    <s v="Frank Carlisle"/>
    <x v="2"/>
    <s v="United States"/>
    <x v="80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n v="0.33749999999999997"/>
  </r>
  <r>
    <n v="5433"/>
    <s v="CA-2014-117422"/>
    <x v="3"/>
    <x v="208"/>
    <d v="2014-10-26T00:00:00"/>
    <s v="Standard Class"/>
    <s v="FC-14245"/>
    <s v="Frank Carlisle"/>
    <x v="2"/>
    <s v="United States"/>
    <x v="80"/>
    <x v="24"/>
    <n v="44107"/>
    <x v="3"/>
    <s v="OFF-BI-10002799"/>
    <x v="1"/>
    <x v="8"/>
    <s v="SlimView Poly Binder, 3/8&quot;"/>
    <n v="6.2160000000000002"/>
    <n v="4"/>
    <n v="0.7"/>
    <n v="-4.9727999999999994"/>
    <n v="-0.79999999999999993"/>
  </r>
  <r>
    <n v="5434"/>
    <s v="CA-2014-129707"/>
    <x v="3"/>
    <x v="1016"/>
    <d v="2014-04-30T00:00:00"/>
    <s v="Standard Class"/>
    <s v="LH-16750"/>
    <s v="Larry Hughes"/>
    <x v="0"/>
    <s v="United States"/>
    <x v="432"/>
    <x v="16"/>
    <n v="85224"/>
    <x v="1"/>
    <s v="OFF-AR-10000246"/>
    <x v="1"/>
    <x v="6"/>
    <s v="Newell 318"/>
    <n v="8.895999999999999"/>
    <n v="4"/>
    <n v="0.2"/>
    <n v="0.66719999999999979"/>
    <n v="7.4999999999999983E-2"/>
  </r>
  <r>
    <n v="5435"/>
    <s v="CA-2012-160171"/>
    <x v="1"/>
    <x v="324"/>
    <d v="2012-10-24T00:00:00"/>
    <s v="Standard Class"/>
    <s v="RM-19675"/>
    <s v="Robert Marley"/>
    <x v="2"/>
    <s v="United States"/>
    <x v="1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n v="0.28000000000000003"/>
  </r>
  <r>
    <n v="5436"/>
    <s v="CA-2012-160171"/>
    <x v="1"/>
    <x v="324"/>
    <d v="2012-10-24T00:00:00"/>
    <s v="Standard Class"/>
    <s v="RM-19675"/>
    <s v="Robert Marley"/>
    <x v="2"/>
    <s v="United States"/>
    <x v="1"/>
    <x v="1"/>
    <n v="90008"/>
    <x v="1"/>
    <s v="TEC-AC-10000892"/>
    <x v="2"/>
    <x v="11"/>
    <s v="NETGEAR N750 Dual Band Wi-Fi Gigabit Router"/>
    <n v="270"/>
    <n v="3"/>
    <n v="0"/>
    <n v="97.199999999999989"/>
    <n v="0.35999999999999993"/>
  </r>
  <r>
    <n v="5437"/>
    <s v="CA-2011-103317"/>
    <x v="2"/>
    <x v="260"/>
    <d v="2011-07-08T00:00:00"/>
    <s v="First Class"/>
    <s v="DM-13525"/>
    <s v="Don Miller"/>
    <x v="1"/>
    <s v="United States"/>
    <x v="144"/>
    <x v="2"/>
    <n v="32137"/>
    <x v="0"/>
    <s v="FUR-FU-10001591"/>
    <x v="0"/>
    <x v="5"/>
    <s v="Advantus Panel Wall Certificate Holder - 8.5x11"/>
    <n v="19.52"/>
    <n v="2"/>
    <n v="0.2"/>
    <n v="5.3680000000000012"/>
    <n v="0.27500000000000008"/>
  </r>
  <r>
    <n v="5438"/>
    <s v="CA-2011-103317"/>
    <x v="2"/>
    <x v="260"/>
    <d v="2011-07-08T00:00:00"/>
    <s v="First Class"/>
    <s v="DM-13525"/>
    <s v="Don Miller"/>
    <x v="1"/>
    <s v="United States"/>
    <x v="144"/>
    <x v="2"/>
    <n v="32137"/>
    <x v="0"/>
    <s v="OFF-BI-10001787"/>
    <x v="1"/>
    <x v="8"/>
    <s v="Wilson Jones Four-Pocket Poly Binders"/>
    <n v="9.8100000000000023"/>
    <n v="5"/>
    <n v="0.7"/>
    <n v="-6.8669999999999973"/>
    <n v="-0.69999999999999951"/>
  </r>
  <r>
    <n v="5439"/>
    <s v="CA-2011-103317"/>
    <x v="2"/>
    <x v="260"/>
    <d v="2011-07-08T00:00:00"/>
    <s v="First Class"/>
    <s v="DM-13525"/>
    <s v="Don Miller"/>
    <x v="1"/>
    <s v="United States"/>
    <x v="144"/>
    <x v="2"/>
    <n v="32137"/>
    <x v="0"/>
    <s v="FUR-FU-10003192"/>
    <x v="0"/>
    <x v="5"/>
    <s v="Luxo Adjustable Task Clamp Lamp"/>
    <n v="213.21600000000001"/>
    <n v="3"/>
    <n v="0.2"/>
    <n v="15.991199999999992"/>
    <n v="7.4999999999999956E-2"/>
  </r>
  <r>
    <n v="5440"/>
    <s v="CA-2013-167115"/>
    <x v="0"/>
    <x v="958"/>
    <d v="2013-04-10T00:00:00"/>
    <s v="Standard Class"/>
    <s v="EH-14185"/>
    <s v="Evan Henry"/>
    <x v="0"/>
    <s v="United States"/>
    <x v="20"/>
    <x v="15"/>
    <n v="10035"/>
    <x v="3"/>
    <s v="OFF-BI-10004600"/>
    <x v="1"/>
    <x v="8"/>
    <s v="Ibico Ibimaster 300 Manual Binding System"/>
    <n v="588.78399999999999"/>
    <n v="2"/>
    <n v="0.2"/>
    <n v="183.99499999999998"/>
    <n v="0.31249999999999994"/>
  </r>
  <r>
    <n v="5441"/>
    <s v="US-2014-153633"/>
    <x v="3"/>
    <x v="38"/>
    <d v="2014-11-19T00:00:00"/>
    <s v="Second Class"/>
    <s v="TC-21295"/>
    <s v="Toby Carlisle"/>
    <x v="0"/>
    <s v="United States"/>
    <x v="442"/>
    <x v="2"/>
    <n v="33458"/>
    <x v="0"/>
    <s v="OFF-AR-10002335"/>
    <x v="1"/>
    <x v="6"/>
    <s v="DIXON Oriole Pencils"/>
    <n v="2.0640000000000001"/>
    <n v="1"/>
    <n v="0.2"/>
    <n v="0.15480000000000005"/>
    <n v="7.5000000000000025E-2"/>
  </r>
  <r>
    <n v="5442"/>
    <s v="CA-2014-155929"/>
    <x v="3"/>
    <x v="428"/>
    <d v="2014-09-14T00:00:00"/>
    <s v="Standard Class"/>
    <s v="AI-10855"/>
    <s v="Arianne Irving"/>
    <x v="0"/>
    <s v="United States"/>
    <x v="220"/>
    <x v="16"/>
    <n v="85301"/>
    <x v="1"/>
    <s v="OFF-PA-10000859"/>
    <x v="1"/>
    <x v="10"/>
    <s v="Unpadded Memo Slips"/>
    <n v="6.3680000000000003"/>
    <n v="2"/>
    <n v="0.2"/>
    <n v="2.3879999999999999"/>
    <n v="0.37499999999999994"/>
  </r>
  <r>
    <n v="5443"/>
    <s v="CA-2012-148712"/>
    <x v="1"/>
    <x v="786"/>
    <d v="2012-04-23T00:00:00"/>
    <s v="Standard Class"/>
    <s v="JM-15535"/>
    <s v="Jessica Myrick"/>
    <x v="0"/>
    <s v="United States"/>
    <x v="20"/>
    <x v="15"/>
    <n v="10035"/>
    <x v="3"/>
    <s v="TEC-AC-10003198"/>
    <x v="2"/>
    <x v="11"/>
    <s v="Enermax Acrylux Wireless Keyboard"/>
    <n v="99.6"/>
    <n v="1"/>
    <n v="0"/>
    <n v="36.851999999999997"/>
    <n v="0.37"/>
  </r>
  <r>
    <n v="5444"/>
    <s v="CA-2012-148712"/>
    <x v="1"/>
    <x v="786"/>
    <d v="2012-04-23T00:00:00"/>
    <s v="Standard Class"/>
    <s v="JM-15535"/>
    <s v="Jessica Myrick"/>
    <x v="0"/>
    <s v="United States"/>
    <x v="20"/>
    <x v="15"/>
    <n v="10035"/>
    <x v="3"/>
    <s v="OFF-BI-10001900"/>
    <x v="1"/>
    <x v="8"/>
    <s v="DXL Angle-View Binders with Locking Rings, Black"/>
    <n v="62.296000000000006"/>
    <n v="13"/>
    <n v="0.2"/>
    <n v="21.024899999999999"/>
    <n v="0.33749999999999997"/>
  </r>
  <r>
    <n v="5445"/>
    <s v="CA-2012-148712"/>
    <x v="1"/>
    <x v="786"/>
    <d v="2012-04-23T00:00:00"/>
    <s v="Standard Class"/>
    <s v="JM-15535"/>
    <s v="Jessica Myrick"/>
    <x v="0"/>
    <s v="United States"/>
    <x v="20"/>
    <x v="15"/>
    <n v="10035"/>
    <x v="3"/>
    <s v="OFF-AR-10000614"/>
    <x v="1"/>
    <x v="6"/>
    <s v="Barrel Sharpener"/>
    <n v="10.709999999999999"/>
    <n v="3"/>
    <n v="0"/>
    <n v="2.7845999999999997"/>
    <n v="0.26"/>
  </r>
  <r>
    <n v="5446"/>
    <s v="CA-2013-128307"/>
    <x v="0"/>
    <x v="197"/>
    <d v="2013-07-30T00:00:00"/>
    <s v="Standard Class"/>
    <s v="BE-11335"/>
    <s v="Bill Eplett"/>
    <x v="2"/>
    <s v="United States"/>
    <x v="12"/>
    <x v="5"/>
    <n v="77041"/>
    <x v="2"/>
    <s v="OFF-EN-10003040"/>
    <x v="1"/>
    <x v="12"/>
    <s v="Quality Park Security Envelopes"/>
    <n v="20.936000000000003"/>
    <n v="1"/>
    <n v="0.2"/>
    <n v="7.0659000000000001"/>
    <n v="0.33749999999999997"/>
  </r>
  <r>
    <n v="5447"/>
    <s v="US-2013-127425"/>
    <x v="0"/>
    <x v="370"/>
    <d v="2013-09-01T00:00:00"/>
    <s v="Standard Class"/>
    <s v="DR-12880"/>
    <s v="Dan Reichenbach"/>
    <x v="1"/>
    <s v="United States"/>
    <x v="20"/>
    <x v="15"/>
    <n v="10035"/>
    <x v="3"/>
    <s v="TEC-PH-10003442"/>
    <x v="2"/>
    <x v="7"/>
    <s v="Samsung Replacement EH64AVFWE Premium Headset"/>
    <n v="33"/>
    <n v="6"/>
    <n v="0"/>
    <n v="8.25"/>
    <n v="0.25"/>
  </r>
  <r>
    <n v="5448"/>
    <s v="US-2013-127425"/>
    <x v="0"/>
    <x v="370"/>
    <d v="2013-09-01T00:00:00"/>
    <s v="Standard Class"/>
    <s v="DR-12880"/>
    <s v="Dan Reichenbach"/>
    <x v="1"/>
    <s v="United States"/>
    <x v="20"/>
    <x v="15"/>
    <n v="10035"/>
    <x v="3"/>
    <s v="TEC-AC-10002800"/>
    <x v="2"/>
    <x v="11"/>
    <s v="Plantronics Audio 478 Stereo USB Headset"/>
    <n v="249.95000000000002"/>
    <n v="5"/>
    <n v="0"/>
    <n v="87.482499999999987"/>
    <n v="0.34999999999999992"/>
  </r>
  <r>
    <n v="5449"/>
    <s v="US-2011-119081"/>
    <x v="2"/>
    <x v="171"/>
    <d v="2011-09-19T00:00:00"/>
    <s v="Standard Class"/>
    <s v="TA-21385"/>
    <s v="Tom Ashbrook"/>
    <x v="2"/>
    <s v="United States"/>
    <x v="250"/>
    <x v="41"/>
    <n v="66062"/>
    <x v="2"/>
    <s v="OFF-SU-10000157"/>
    <x v="1"/>
    <x v="14"/>
    <s v="Compact Automatic Electric Letter Opener"/>
    <n v="357.93"/>
    <n v="3"/>
    <n v="0"/>
    <n v="7.158600000000007"/>
    <n v="2.0000000000000018E-2"/>
  </r>
  <r>
    <n v="5450"/>
    <s v="US-2011-119081"/>
    <x v="2"/>
    <x v="171"/>
    <d v="2011-09-19T00:00:00"/>
    <s v="Standard Class"/>
    <s v="TA-21385"/>
    <s v="Tom Ashbrook"/>
    <x v="2"/>
    <s v="United States"/>
    <x v="250"/>
    <x v="41"/>
    <n v="66062"/>
    <x v="2"/>
    <s v="TEC-AC-10001542"/>
    <x v="2"/>
    <x v="11"/>
    <s v="SanDisk Cruzer 16 GB USB Flash Drive"/>
    <n v="57.400000000000006"/>
    <n v="5"/>
    <n v="0"/>
    <n v="10.905999999999993"/>
    <n v="0.18999999999999986"/>
  </r>
  <r>
    <n v="5451"/>
    <s v="US-2011-119081"/>
    <x v="2"/>
    <x v="171"/>
    <d v="2011-09-19T00:00:00"/>
    <s v="Standard Class"/>
    <s v="TA-21385"/>
    <s v="Tom Ashbrook"/>
    <x v="2"/>
    <s v="United States"/>
    <x v="250"/>
    <x v="41"/>
    <n v="66062"/>
    <x v="2"/>
    <s v="OFF-BI-10004519"/>
    <x v="1"/>
    <x v="8"/>
    <s v="GBC DocuBind P100 Manual Binding Machine"/>
    <n v="331.96"/>
    <n v="2"/>
    <n v="0"/>
    <n v="149.38199999999998"/>
    <n v="0.44999999999999996"/>
  </r>
  <r>
    <n v="5452"/>
    <s v="US-2011-119081"/>
    <x v="2"/>
    <x v="171"/>
    <d v="2011-09-19T00:00:00"/>
    <s v="Standard Class"/>
    <s v="TA-21385"/>
    <s v="Tom Ashbrook"/>
    <x v="2"/>
    <s v="United States"/>
    <x v="250"/>
    <x v="41"/>
    <n v="66062"/>
    <x v="2"/>
    <s v="FUR-FU-10003464"/>
    <x v="0"/>
    <x v="5"/>
    <s v="Seth Thomas 8 1/2&quot; Cubicle Clock"/>
    <n v="40.56"/>
    <n v="2"/>
    <n v="0"/>
    <n v="12.979199999999999"/>
    <n v="0.31999999999999995"/>
  </r>
  <r>
    <n v="5453"/>
    <s v="CA-2013-140613"/>
    <x v="0"/>
    <x v="405"/>
    <d v="2013-07-30T00:00:00"/>
    <s v="Standard Class"/>
    <s v="KN-16705"/>
    <s v="Kristina Nunn"/>
    <x v="2"/>
    <s v="United States"/>
    <x v="306"/>
    <x v="33"/>
    <n v="89431"/>
    <x v="1"/>
    <s v="OFF-SU-10004261"/>
    <x v="1"/>
    <x v="14"/>
    <s v="Fiskars 8&quot; Scissors, 2/Pack"/>
    <n v="86.199999999999989"/>
    <n v="5"/>
    <n v="0"/>
    <n v="24.997999999999987"/>
    <n v="0.28999999999999987"/>
  </r>
  <r>
    <n v="5454"/>
    <s v="US-2014-108700"/>
    <x v="3"/>
    <x v="240"/>
    <d v="2014-05-24T00:00:00"/>
    <s v="Standard Class"/>
    <s v="PJ-18835"/>
    <s v="Patrick Jones"/>
    <x v="1"/>
    <s v="United States"/>
    <x v="179"/>
    <x v="10"/>
    <n v="61107"/>
    <x v="2"/>
    <s v="OFF-PA-10004733"/>
    <x v="1"/>
    <x v="10"/>
    <s v="Things To Do Today Spiral Book"/>
    <n v="38.016000000000005"/>
    <n v="6"/>
    <n v="0.2"/>
    <n v="13.780799999999996"/>
    <n v="0.36249999999999982"/>
  </r>
  <r>
    <n v="5455"/>
    <s v="CA-2014-160962"/>
    <x v="3"/>
    <x v="1045"/>
    <d v="2014-05-03T00:00:00"/>
    <s v="Standard Class"/>
    <s v="MC-17605"/>
    <s v="Matt Connell"/>
    <x v="1"/>
    <s v="United States"/>
    <x v="10"/>
    <x v="9"/>
    <n v="19143"/>
    <x v="3"/>
    <s v="OFF-ST-10001325"/>
    <x v="1"/>
    <x v="4"/>
    <s v="Sterilite Officeware Hinged File Box"/>
    <n v="8.3840000000000003"/>
    <n v="1"/>
    <n v="0.2"/>
    <n v="0.73360000000000003"/>
    <n v="8.7499999999999994E-2"/>
  </r>
  <r>
    <n v="5456"/>
    <s v="CA-2014-160962"/>
    <x v="3"/>
    <x v="1045"/>
    <d v="2014-05-03T00:00:00"/>
    <s v="Standard Class"/>
    <s v="MC-17605"/>
    <s v="Matt Connell"/>
    <x v="1"/>
    <s v="United States"/>
    <x v="10"/>
    <x v="9"/>
    <n v="19143"/>
    <x v="3"/>
    <s v="OFF-AR-10003056"/>
    <x v="1"/>
    <x v="6"/>
    <s v="Newell 341"/>
    <n v="6.8480000000000008"/>
    <n v="2"/>
    <n v="0.2"/>
    <n v="0.77039999999999909"/>
    <n v="0.11249999999999985"/>
  </r>
  <r>
    <n v="5457"/>
    <s v="CA-2014-130631"/>
    <x v="3"/>
    <x v="614"/>
    <d v="2015-01-03T00:00:00"/>
    <s v="Standard Class"/>
    <s v="BS-11755"/>
    <s v="Bruce Stewart"/>
    <x v="0"/>
    <s v="United States"/>
    <x v="156"/>
    <x v="4"/>
    <n v="98026"/>
    <x v="1"/>
    <s v="OFF-FA-10000089"/>
    <x v="1"/>
    <x v="13"/>
    <s v="Acco Glide Clips"/>
    <n v="19.600000000000001"/>
    <n v="5"/>
    <n v="0"/>
    <n v="9.6039999999999992"/>
    <n v="0.48999999999999994"/>
  </r>
  <r>
    <n v="5458"/>
    <s v="CA-2014-130631"/>
    <x v="3"/>
    <x v="614"/>
    <d v="2015-01-03T00:00:00"/>
    <s v="Standard Class"/>
    <s v="BS-11755"/>
    <s v="Bruce Stewart"/>
    <x v="0"/>
    <s v="United States"/>
    <x v="156"/>
    <x v="4"/>
    <n v="98026"/>
    <x v="1"/>
    <s v="FUR-FU-10004093"/>
    <x v="0"/>
    <x v="5"/>
    <s v="Hand-Finished Solid Wood Document Frame"/>
    <n v="68.459999999999994"/>
    <n v="2"/>
    <n v="0"/>
    <n v="20.537999999999997"/>
    <n v="0.3"/>
  </r>
  <r>
    <n v="5459"/>
    <s v="CA-2014-116680"/>
    <x v="3"/>
    <x v="507"/>
    <d v="2014-09-07T00:00:00"/>
    <s v="Second Class"/>
    <s v="PK-19075"/>
    <s v="Pete Kriz"/>
    <x v="0"/>
    <s v="United States"/>
    <x v="8"/>
    <x v="1"/>
    <n v="94122"/>
    <x v="1"/>
    <s v="OFF-BI-10004022"/>
    <x v="1"/>
    <x v="8"/>
    <s v="Acco Suede Grain Vinyl Round Ring Binder"/>
    <n v="13.343999999999998"/>
    <n v="6"/>
    <n v="0.2"/>
    <n v="4.3367999999999993"/>
    <n v="0.32500000000000001"/>
  </r>
  <r>
    <n v="5460"/>
    <s v="CA-2014-116680"/>
    <x v="3"/>
    <x v="507"/>
    <d v="2014-09-07T00:00:00"/>
    <s v="Second Class"/>
    <s v="PK-19075"/>
    <s v="Pete Kriz"/>
    <x v="0"/>
    <s v="United States"/>
    <x v="8"/>
    <x v="1"/>
    <n v="94122"/>
    <x v="1"/>
    <s v="FUR-TA-10001771"/>
    <x v="0"/>
    <x v="3"/>
    <s v="Bush Cubix Conference Tables, Fully Assembled"/>
    <n v="1478.2719999999999"/>
    <n v="8"/>
    <n v="0.2"/>
    <n v="92.392000000000053"/>
    <n v="6.2500000000000042E-2"/>
  </r>
  <r>
    <n v="5461"/>
    <s v="US-2011-107405"/>
    <x v="2"/>
    <x v="90"/>
    <d v="2011-03-25T00:00:00"/>
    <s v="Standard Class"/>
    <s v="TS-21205"/>
    <s v="Thomas Seio"/>
    <x v="1"/>
    <s v="United States"/>
    <x v="153"/>
    <x v="3"/>
    <n v="28806"/>
    <x v="0"/>
    <s v="OFF-ST-10002301"/>
    <x v="1"/>
    <x v="4"/>
    <s v="Tennsco Commercial Shelving"/>
    <n v="16.272000000000002"/>
    <n v="1"/>
    <n v="0.2"/>
    <n v="-3.864600000000002"/>
    <n v="-0.2375000000000001"/>
  </r>
  <r>
    <n v="5462"/>
    <s v="CA-2014-101574"/>
    <x v="3"/>
    <x v="394"/>
    <d v="2014-10-05T00:00:00"/>
    <s v="Standard Class"/>
    <s v="BD-11725"/>
    <s v="Bruce Degenhardt"/>
    <x v="0"/>
    <s v="United States"/>
    <x v="1"/>
    <x v="1"/>
    <n v="90032"/>
    <x v="1"/>
    <s v="FUR-FU-10001706"/>
    <x v="0"/>
    <x v="5"/>
    <s v="Longer-Life Soft White Bulbs"/>
    <n v="9.24"/>
    <n v="3"/>
    <n v="0"/>
    <n v="4.4352"/>
    <n v="0.48"/>
  </r>
  <r>
    <n v="5463"/>
    <s v="CA-2011-146591"/>
    <x v="2"/>
    <x v="1046"/>
    <d v="2011-01-21T00:00:00"/>
    <s v="First Class"/>
    <s v="TS-21340"/>
    <s v="Toby Swindell"/>
    <x v="0"/>
    <s v="United States"/>
    <x v="48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n v="-0.73333333333333328"/>
  </r>
  <r>
    <n v="5464"/>
    <s v="CA-2011-146591"/>
    <x v="2"/>
    <x v="1046"/>
    <d v="2011-01-21T00:00:00"/>
    <s v="First Class"/>
    <s v="TS-21340"/>
    <s v="Toby Swindell"/>
    <x v="0"/>
    <s v="United States"/>
    <x v="48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n v="0.35"/>
  </r>
  <r>
    <n v="5465"/>
    <s v="CA-2011-146591"/>
    <x v="2"/>
    <x v="1046"/>
    <d v="2011-01-21T00:00:00"/>
    <s v="First Class"/>
    <s v="TS-21340"/>
    <s v="Toby Swindell"/>
    <x v="0"/>
    <s v="United States"/>
    <x v="48"/>
    <x v="16"/>
    <n v="85254"/>
    <x v="1"/>
    <s v="OFF-EN-10002504"/>
    <x v="1"/>
    <x v="12"/>
    <s v="Tyvek  Top-Opening Peel &amp; Seel Envelopes, Plain White"/>
    <n v="108.72"/>
    <n v="5"/>
    <n v="0.2"/>
    <n v="36.692999999999998"/>
    <n v="0.33749999999999997"/>
  </r>
  <r>
    <n v="5466"/>
    <s v="CA-2011-146591"/>
    <x v="2"/>
    <x v="1046"/>
    <d v="2011-01-21T00:00:00"/>
    <s v="First Class"/>
    <s v="TS-21340"/>
    <s v="Toby Swindell"/>
    <x v="0"/>
    <s v="United States"/>
    <x v="48"/>
    <x v="16"/>
    <n v="85254"/>
    <x v="1"/>
    <s v="FUR-BO-10001972"/>
    <x v="0"/>
    <x v="0"/>
    <s v="O'Sullivan 4-Shelf Bookcase in Odessa Pine"/>
    <n v="181.47000000000003"/>
    <n v="5"/>
    <n v="0.7"/>
    <n v="-320.59699999999998"/>
    <n v="-1.7666666666666664"/>
  </r>
  <r>
    <n v="5467"/>
    <s v="CA-2011-107706"/>
    <x v="2"/>
    <x v="1047"/>
    <d v="2011-02-20T00:00:00"/>
    <s v="Second Class"/>
    <s v="ST-20530"/>
    <s v="Shui Tom"/>
    <x v="0"/>
    <s v="United States"/>
    <x v="12"/>
    <x v="5"/>
    <n v="77095"/>
    <x v="2"/>
    <s v="OFF-PA-10000466"/>
    <x v="1"/>
    <x v="10"/>
    <s v="Memo Book, 100 Message Capacity, 5 3/8” x 11”"/>
    <n v="16.176000000000002"/>
    <n v="3"/>
    <n v="0.2"/>
    <n v="6.0659999999999989"/>
    <n v="0.37499999999999989"/>
  </r>
  <r>
    <n v="5468"/>
    <s v="CA-2013-122448"/>
    <x v="0"/>
    <x v="632"/>
    <d v="2013-06-15T00:00:00"/>
    <s v="Standard Class"/>
    <s v="DB-13210"/>
    <s v="Dean Braden"/>
    <x v="0"/>
    <s v="United States"/>
    <x v="8"/>
    <x v="1"/>
    <n v="94109"/>
    <x v="1"/>
    <s v="FUR-CH-10002774"/>
    <x v="0"/>
    <x v="1"/>
    <s v="Global Deluxe Stacking Chair, Gray"/>
    <n v="122.352"/>
    <n v="3"/>
    <n v="0.2"/>
    <n v="13.764599999999994"/>
    <n v="0.11249999999999995"/>
  </r>
  <r>
    <n v="5469"/>
    <s v="CA-2011-132451"/>
    <x v="2"/>
    <x v="467"/>
    <d v="2011-09-27T00:00:00"/>
    <s v="First Class"/>
    <s v="KF-16285"/>
    <s v="Karen Ferguson"/>
    <x v="2"/>
    <s v="United States"/>
    <x v="70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n v="0.12499999999999993"/>
  </r>
  <r>
    <n v="5470"/>
    <s v="CA-2011-132451"/>
    <x v="2"/>
    <x v="467"/>
    <d v="2011-09-27T00:00:00"/>
    <s v="First Class"/>
    <s v="KF-16285"/>
    <s v="Karen Ferguson"/>
    <x v="2"/>
    <s v="United States"/>
    <x v="70"/>
    <x v="1"/>
    <n v="92105"/>
    <x v="1"/>
    <s v="OFF-PA-10004888"/>
    <x v="1"/>
    <x v="10"/>
    <s v="Xerox 217"/>
    <n v="19.440000000000001"/>
    <n v="3"/>
    <n v="0"/>
    <n v="9.3312000000000008"/>
    <n v="0.48000000000000004"/>
  </r>
  <r>
    <n v="5471"/>
    <s v="CA-2013-158547"/>
    <x v="0"/>
    <x v="198"/>
    <d v="2013-06-05T00:00:00"/>
    <s v="Standard Class"/>
    <s v="JM-16195"/>
    <s v="Justin MacKendrick"/>
    <x v="0"/>
    <s v="United States"/>
    <x v="57"/>
    <x v="24"/>
    <n v="45011"/>
    <x v="3"/>
    <s v="OFF-AP-10003842"/>
    <x v="1"/>
    <x v="9"/>
    <s v="Euro-Pro Shark Turbo Vacuum"/>
    <n v="123.92000000000002"/>
    <n v="5"/>
    <n v="0.2"/>
    <n v="9.2939999999999969"/>
    <n v="7.4999999999999969E-2"/>
  </r>
  <r>
    <n v="5472"/>
    <s v="CA-2014-116946"/>
    <x v="3"/>
    <x v="484"/>
    <d v="2014-12-24T00:00:00"/>
    <s v="Standard Class"/>
    <s v="TS-21505"/>
    <s v="Tony Sayre"/>
    <x v="0"/>
    <s v="United States"/>
    <x v="117"/>
    <x v="22"/>
    <n v="80134"/>
    <x v="1"/>
    <s v="FUR-FU-10000320"/>
    <x v="0"/>
    <x v="5"/>
    <s v="OIC Stacking Trays"/>
    <n v="13.360000000000001"/>
    <n v="5"/>
    <n v="0.2"/>
    <n v="4.0080000000000009"/>
    <n v="0.30000000000000004"/>
  </r>
  <r>
    <n v="5473"/>
    <s v="CA-2014-116946"/>
    <x v="3"/>
    <x v="484"/>
    <d v="2014-12-24T00:00:00"/>
    <s v="Standard Class"/>
    <s v="TS-21505"/>
    <s v="Tony Sayre"/>
    <x v="0"/>
    <s v="United States"/>
    <x v="117"/>
    <x v="22"/>
    <n v="80134"/>
    <x v="1"/>
    <s v="OFF-ST-10002554"/>
    <x v="1"/>
    <x v="4"/>
    <s v="Tennsco Industrial Shelving"/>
    <n v="78.256"/>
    <n v="2"/>
    <n v="0.2"/>
    <n v="-17.607599999999998"/>
    <n v="-0.22499999999999998"/>
  </r>
  <r>
    <n v="5474"/>
    <s v="CA-2014-116946"/>
    <x v="3"/>
    <x v="484"/>
    <d v="2014-12-24T00:00:00"/>
    <s v="Standard Class"/>
    <s v="TS-21505"/>
    <s v="Tony Sayre"/>
    <x v="0"/>
    <s v="United States"/>
    <x v="117"/>
    <x v="22"/>
    <n v="80134"/>
    <x v="1"/>
    <s v="FUR-BO-10000468"/>
    <x v="0"/>
    <x v="0"/>
    <s v="O'Sullivan 2-Shelf Heavy-Duty Bookcases"/>
    <n v="102.01800000000001"/>
    <n v="7"/>
    <n v="0.7"/>
    <n v="-183.6323999999999"/>
    <n v="-1.7999999999999987"/>
  </r>
  <r>
    <n v="5475"/>
    <s v="CA-2014-121741"/>
    <x v="3"/>
    <x v="377"/>
    <d v="2014-12-27T00:00:00"/>
    <s v="Same Day"/>
    <s v="YC-21895"/>
    <s v="Yoseph Carroll"/>
    <x v="1"/>
    <s v="United States"/>
    <x v="9"/>
    <x v="8"/>
    <n v="68025"/>
    <x v="2"/>
    <s v="OFF-ST-10004459"/>
    <x v="1"/>
    <x v="4"/>
    <s v="Tennsco Single-Tier Lockers"/>
    <n v="750.68"/>
    <n v="2"/>
    <n v="0"/>
    <n v="37.533999999999992"/>
    <n v="4.9999999999999996E-2"/>
  </r>
  <r>
    <n v="5476"/>
    <s v="CA-2014-169691"/>
    <x v="3"/>
    <x v="140"/>
    <d v="2014-06-19T00:00:00"/>
    <s v="First Class"/>
    <s v="Dp-13240"/>
    <s v="Dean percer"/>
    <x v="2"/>
    <s v="United States"/>
    <x v="349"/>
    <x v="11"/>
    <n v="55369"/>
    <x v="2"/>
    <s v="OFF-LA-10002312"/>
    <x v="1"/>
    <x v="2"/>
    <s v="Avery 490"/>
    <n v="44.400000000000006"/>
    <n v="3"/>
    <n v="0"/>
    <n v="22.200000000000003"/>
    <n v="0.5"/>
  </r>
  <r>
    <n v="5477"/>
    <s v="CA-2014-169691"/>
    <x v="3"/>
    <x v="140"/>
    <d v="2014-06-19T00:00:00"/>
    <s v="First Class"/>
    <s v="Dp-13240"/>
    <s v="Dean percer"/>
    <x v="2"/>
    <s v="United States"/>
    <x v="349"/>
    <x v="11"/>
    <n v="55369"/>
    <x v="2"/>
    <s v="OFF-ST-10001291"/>
    <x v="1"/>
    <x v="4"/>
    <s v="Tenex Personal Self-Stacking Standard File Box, Black/Gray"/>
    <n v="84.55"/>
    <n v="5"/>
    <n v="0"/>
    <n v="22.828499999999998"/>
    <n v="0.26999999999999996"/>
  </r>
  <r>
    <n v="5478"/>
    <s v="CA-2014-169691"/>
    <x v="3"/>
    <x v="140"/>
    <d v="2014-06-19T00:00:00"/>
    <s v="First Class"/>
    <s v="Dp-13240"/>
    <s v="Dean percer"/>
    <x v="2"/>
    <s v="United States"/>
    <x v="349"/>
    <x v="11"/>
    <n v="55369"/>
    <x v="2"/>
    <s v="OFF-PA-10003022"/>
    <x v="1"/>
    <x v="10"/>
    <s v="Xerox 1992"/>
    <n v="17.940000000000001"/>
    <n v="3"/>
    <n v="0"/>
    <n v="8.7906000000000013"/>
    <n v="0.49000000000000005"/>
  </r>
  <r>
    <n v="5479"/>
    <s v="CA-2013-121356"/>
    <x v="0"/>
    <x v="73"/>
    <d v="2013-11-25T00:00:00"/>
    <s v="Standard Class"/>
    <s v="SJ-20500"/>
    <s v="Shirley Jackson"/>
    <x v="0"/>
    <s v="United States"/>
    <x v="46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n v="0.49000000000000005"/>
  </r>
  <r>
    <n v="5480"/>
    <s v="CA-2011-101770"/>
    <x v="2"/>
    <x v="691"/>
    <d v="2011-04-04T00:00:00"/>
    <s v="Standard Class"/>
    <s v="KB-16240"/>
    <s v="Karen Bern"/>
    <x v="1"/>
    <s v="United States"/>
    <x v="100"/>
    <x v="2"/>
    <n v="33180"/>
    <x v="0"/>
    <s v="OFF-BI-10001097"/>
    <x v="1"/>
    <x v="8"/>
    <s v="Avery Hole Reinforcements"/>
    <n v="1.8690000000000004"/>
    <n v="1"/>
    <n v="0.7"/>
    <n v="-1.3082999999999996"/>
    <n v="-0.69999999999999962"/>
  </r>
  <r>
    <n v="5481"/>
    <s v="CA-2014-105487"/>
    <x v="3"/>
    <x v="1048"/>
    <d v="2014-10-15T00:00:00"/>
    <s v="Standard Class"/>
    <s v="CS-12250"/>
    <s v="Chris Selesnick"/>
    <x v="1"/>
    <s v="United States"/>
    <x v="70"/>
    <x v="1"/>
    <n v="92105"/>
    <x v="1"/>
    <s v="TEC-PH-10001336"/>
    <x v="2"/>
    <x v="7"/>
    <s v="Digium D40 VoIP phone"/>
    <n v="103.19200000000001"/>
    <n v="1"/>
    <n v="0.2"/>
    <n v="11.609099999999998"/>
    <n v="0.11249999999999998"/>
  </r>
  <r>
    <n v="5482"/>
    <s v="CA-2014-105487"/>
    <x v="3"/>
    <x v="1048"/>
    <d v="2014-10-15T00:00:00"/>
    <s v="Standard Class"/>
    <s v="CS-12250"/>
    <s v="Chris Selesnick"/>
    <x v="1"/>
    <s v="United States"/>
    <x v="70"/>
    <x v="1"/>
    <n v="92105"/>
    <x v="1"/>
    <s v="TEC-AC-10002305"/>
    <x v="2"/>
    <x v="11"/>
    <s v="KeyTronic E03601U1 - Keyboard - Beige"/>
    <n v="36"/>
    <n v="2"/>
    <n v="0"/>
    <n v="6.4799999999999969"/>
    <n v="0.17999999999999991"/>
  </r>
  <r>
    <n v="5483"/>
    <s v="CA-2014-105487"/>
    <x v="3"/>
    <x v="1048"/>
    <d v="2014-10-15T00:00:00"/>
    <s v="Standard Class"/>
    <s v="CS-12250"/>
    <s v="Chris Selesnick"/>
    <x v="1"/>
    <s v="United States"/>
    <x v="70"/>
    <x v="1"/>
    <n v="92105"/>
    <x v="1"/>
    <s v="TEC-AC-10003610"/>
    <x v="2"/>
    <x v="11"/>
    <s v="Logitech Illuminated - Keyboard"/>
    <n v="239.96"/>
    <n v="4"/>
    <n v="0"/>
    <n v="115.1808"/>
    <n v="0.48"/>
  </r>
  <r>
    <n v="5484"/>
    <s v="CA-2014-105487"/>
    <x v="3"/>
    <x v="1048"/>
    <d v="2014-10-15T00:00:00"/>
    <s v="Standard Class"/>
    <s v="CS-12250"/>
    <s v="Chris Selesnick"/>
    <x v="1"/>
    <s v="United States"/>
    <x v="70"/>
    <x v="1"/>
    <n v="92105"/>
    <x v="1"/>
    <s v="OFF-ST-10002301"/>
    <x v="1"/>
    <x v="4"/>
    <s v="Tennsco Commercial Shelving"/>
    <n v="40.68"/>
    <n v="2"/>
    <n v="0"/>
    <n v="0.40679999999999694"/>
    <n v="9.9999999999999256E-3"/>
  </r>
  <r>
    <n v="5485"/>
    <s v="CA-2014-148999"/>
    <x v="3"/>
    <x v="289"/>
    <d v="2014-02-05T00:00:00"/>
    <s v="Standard Class"/>
    <s v="EB-13870"/>
    <s v="Emily Burns"/>
    <x v="0"/>
    <s v="United States"/>
    <x v="100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n v="-0.16250000000000001"/>
  </r>
  <r>
    <n v="5486"/>
    <s v="CA-2011-107573"/>
    <x v="2"/>
    <x v="432"/>
    <d v="2011-12-17T00:00:00"/>
    <s v="Standard Class"/>
    <s v="PB-19150"/>
    <s v="Philip Brown"/>
    <x v="0"/>
    <s v="United States"/>
    <x v="100"/>
    <x v="2"/>
    <n v="33178"/>
    <x v="0"/>
    <s v="OFF-EN-10001099"/>
    <x v="1"/>
    <x v="12"/>
    <s v="Staples"/>
    <n v="23.472000000000001"/>
    <n v="3"/>
    <n v="0.2"/>
    <n v="7.6283999999999974"/>
    <n v="0.32499999999999984"/>
  </r>
  <r>
    <n v="5487"/>
    <s v="CA-2012-156608"/>
    <x v="1"/>
    <x v="1040"/>
    <d v="2012-10-29T00:00:00"/>
    <s v="Standard Class"/>
    <s v="MT-18070"/>
    <s v="Michelle Tran"/>
    <x v="2"/>
    <s v="United States"/>
    <x v="52"/>
    <x v="5"/>
    <n v="78207"/>
    <x v="2"/>
    <s v="OFF-BI-10004140"/>
    <x v="1"/>
    <x v="8"/>
    <s v="Avery Non-Stick Binders"/>
    <n v="3.5919999999999992"/>
    <n v="4"/>
    <n v="0.8"/>
    <n v="-6.2860000000000031"/>
    <n v="-1.7500000000000013"/>
  </r>
  <r>
    <n v="5488"/>
    <s v="CA-2014-134495"/>
    <x v="3"/>
    <x v="719"/>
    <d v="2014-04-05T00:00:00"/>
    <s v="Second Class"/>
    <s v="BF-11020"/>
    <s v="Barry Französisch"/>
    <x v="1"/>
    <s v="United States"/>
    <x v="108"/>
    <x v="2"/>
    <n v="32216"/>
    <x v="0"/>
    <s v="TEC-PH-10004897"/>
    <x v="2"/>
    <x v="7"/>
    <s v="Mediabridge Sport Armband iPhone 5s"/>
    <n v="23.976000000000003"/>
    <n v="3"/>
    <n v="0.2"/>
    <n v="-5.694300000000001"/>
    <n v="-0.23750000000000002"/>
  </r>
  <r>
    <n v="5489"/>
    <s v="CA-2014-134495"/>
    <x v="3"/>
    <x v="719"/>
    <d v="2014-04-05T00:00:00"/>
    <s v="Second Class"/>
    <s v="BF-11020"/>
    <s v="Barry Französisch"/>
    <x v="1"/>
    <s v="United States"/>
    <x v="108"/>
    <x v="2"/>
    <n v="32216"/>
    <x v="0"/>
    <s v="OFF-LA-10000262"/>
    <x v="1"/>
    <x v="2"/>
    <s v="Avery 494"/>
    <n v="6.2640000000000002"/>
    <n v="3"/>
    <n v="0.2"/>
    <n v="2.0358000000000001"/>
    <n v="0.32500000000000001"/>
  </r>
  <r>
    <n v="5490"/>
    <s v="CA-2014-134495"/>
    <x v="3"/>
    <x v="719"/>
    <d v="2014-04-05T00:00:00"/>
    <s v="Second Class"/>
    <s v="BF-11020"/>
    <s v="Barry Französisch"/>
    <x v="1"/>
    <s v="United States"/>
    <x v="108"/>
    <x v="2"/>
    <n v="32216"/>
    <x v="0"/>
    <s v="OFF-AP-10002222"/>
    <x v="1"/>
    <x v="9"/>
    <s v="Staples"/>
    <n v="20.808"/>
    <n v="3"/>
    <n v="0.2"/>
    <n v="1.8207000000000013"/>
    <n v="8.7500000000000064E-2"/>
  </r>
  <r>
    <n v="5491"/>
    <s v="CA-2014-134495"/>
    <x v="3"/>
    <x v="719"/>
    <d v="2014-04-05T00:00:00"/>
    <s v="Second Class"/>
    <s v="BF-11020"/>
    <s v="Barry Französisch"/>
    <x v="1"/>
    <s v="United States"/>
    <x v="108"/>
    <x v="2"/>
    <n v="32216"/>
    <x v="0"/>
    <s v="FUR-CH-10003774"/>
    <x v="0"/>
    <x v="1"/>
    <s v="Global Wood Trimmed Manager's Task Chair, Khaki"/>
    <n v="218.35200000000003"/>
    <n v="3"/>
    <n v="0.2"/>
    <n v="-19.105800000000016"/>
    <n v="-8.7500000000000064E-2"/>
  </r>
  <r>
    <n v="5492"/>
    <s v="CA-2014-164098"/>
    <x v="3"/>
    <x v="795"/>
    <d v="2014-01-28T00:00:00"/>
    <s v="First Class"/>
    <s v="CG-12520"/>
    <s v="Claire Gute"/>
    <x v="0"/>
    <s v="United States"/>
    <x v="12"/>
    <x v="5"/>
    <n v="77070"/>
    <x v="2"/>
    <s v="OFF-ST-10000615"/>
    <x v="1"/>
    <x v="4"/>
    <s v="SimpliFile Personal File, Black Granite, 15w x 6-15/16d x 11-1/4h"/>
    <n v="18.16"/>
    <n v="2"/>
    <n v="0.2"/>
    <n v="1.8160000000000016"/>
    <n v="0.10000000000000009"/>
  </r>
  <r>
    <n v="5493"/>
    <s v="CA-2011-105249"/>
    <x v="2"/>
    <x v="683"/>
    <d v="2011-11-28T00:00:00"/>
    <s v="Same Day"/>
    <s v="DH-13675"/>
    <s v="Duane Huffman"/>
    <x v="2"/>
    <s v="United States"/>
    <x v="8"/>
    <x v="1"/>
    <n v="94122"/>
    <x v="1"/>
    <s v="OFF-SU-10001225"/>
    <x v="1"/>
    <x v="14"/>
    <s v="Staples"/>
    <n v="7.36"/>
    <n v="2"/>
    <n v="0"/>
    <n v="0.14719999999999978"/>
    <n v="1.9999999999999969E-2"/>
  </r>
  <r>
    <n v="5494"/>
    <s v="CA-2011-105249"/>
    <x v="2"/>
    <x v="683"/>
    <d v="2011-11-28T00:00:00"/>
    <s v="Same Day"/>
    <s v="DH-13675"/>
    <s v="Duane Huffman"/>
    <x v="2"/>
    <s v="United States"/>
    <x v="8"/>
    <x v="1"/>
    <n v="94122"/>
    <x v="1"/>
    <s v="OFF-LA-10002043"/>
    <x v="1"/>
    <x v="2"/>
    <s v="Avery 489"/>
    <n v="41.4"/>
    <n v="4"/>
    <n v="0"/>
    <n v="19.872"/>
    <n v="0.48000000000000004"/>
  </r>
  <r>
    <n v="5495"/>
    <s v="CA-2011-105249"/>
    <x v="2"/>
    <x v="683"/>
    <d v="2011-11-28T00:00:00"/>
    <s v="Same Day"/>
    <s v="DH-13675"/>
    <s v="Duane Huffman"/>
    <x v="2"/>
    <s v="United States"/>
    <x v="8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n v="-1.1764705882352886E-2"/>
  </r>
  <r>
    <n v="5496"/>
    <s v="CA-2012-113523"/>
    <x v="1"/>
    <x v="406"/>
    <d v="2012-09-08T00:00:00"/>
    <s v="Standard Class"/>
    <s v="SC-20440"/>
    <s v="Shaun Chance"/>
    <x v="1"/>
    <s v="United States"/>
    <x v="10"/>
    <x v="9"/>
    <n v="19140"/>
    <x v="3"/>
    <s v="OFF-BI-10001249"/>
    <x v="1"/>
    <x v="8"/>
    <s v="Avery Heavy-Duty EZD View Binder with Locking Rings"/>
    <n v="7.6560000000000006"/>
    <n v="4"/>
    <n v="0.7"/>
    <n v="-6.1247999999999987"/>
    <n v="-0.79999999999999982"/>
  </r>
  <r>
    <n v="5497"/>
    <s v="CA-2014-117821"/>
    <x v="3"/>
    <x v="492"/>
    <d v="2014-06-17T00:00:00"/>
    <s v="Standard Class"/>
    <s v="HG-15025"/>
    <s v="Hunter Glantz"/>
    <x v="0"/>
    <s v="United States"/>
    <x v="292"/>
    <x v="24"/>
    <n v="43302"/>
    <x v="3"/>
    <s v="TEC-AC-10004469"/>
    <x v="2"/>
    <x v="11"/>
    <s v="Microsoft Sculpt Comfort Mouse"/>
    <n v="63.920000000000009"/>
    <n v="2"/>
    <n v="0.2"/>
    <n v="19.176000000000002"/>
    <n v="0.3"/>
  </r>
  <r>
    <n v="5498"/>
    <s v="CA-2014-164378"/>
    <x v="3"/>
    <x v="663"/>
    <d v="2014-07-19T00:00:00"/>
    <s v="Second Class"/>
    <s v="MM-18055"/>
    <s v="Michelle Moray"/>
    <x v="0"/>
    <s v="United States"/>
    <x v="20"/>
    <x v="15"/>
    <n v="10024"/>
    <x v="3"/>
    <s v="OFF-AR-10001177"/>
    <x v="1"/>
    <x v="6"/>
    <s v="Newell 349"/>
    <n v="6.56"/>
    <n v="2"/>
    <n v="0"/>
    <n v="1.9023999999999992"/>
    <n v="0.28999999999999987"/>
  </r>
  <r>
    <n v="5499"/>
    <s v="CA-2014-164378"/>
    <x v="3"/>
    <x v="663"/>
    <d v="2014-07-19T00:00:00"/>
    <s v="Second Class"/>
    <s v="MM-18055"/>
    <s v="Michelle Moray"/>
    <x v="0"/>
    <s v="United States"/>
    <x v="20"/>
    <x v="15"/>
    <n v="10024"/>
    <x v="3"/>
    <s v="OFF-LA-10000634"/>
    <x v="1"/>
    <x v="2"/>
    <s v="Avery 509"/>
    <n v="7.83"/>
    <n v="3"/>
    <n v="0"/>
    <n v="3.6017999999999999"/>
    <n v="0.45999999999999996"/>
  </r>
  <r>
    <n v="5500"/>
    <s v="CA-2014-164378"/>
    <x v="3"/>
    <x v="663"/>
    <d v="2014-07-19T00:00:00"/>
    <s v="Second Class"/>
    <s v="MM-18055"/>
    <s v="Michelle Moray"/>
    <x v="0"/>
    <s v="United States"/>
    <x v="20"/>
    <x v="15"/>
    <n v="10024"/>
    <x v="3"/>
    <s v="TEC-AC-10004708"/>
    <x v="2"/>
    <x v="11"/>
    <s v="Sony 32GB Class 10 Micro SDHC R40 Memory Card"/>
    <n v="41.9"/>
    <n v="2"/>
    <n v="0"/>
    <n v="8.7989999999999995"/>
    <n v="0.21"/>
  </r>
  <r>
    <n v="5501"/>
    <s v="CA-2014-164378"/>
    <x v="3"/>
    <x v="663"/>
    <d v="2014-07-19T00:00:00"/>
    <s v="Second Class"/>
    <s v="MM-18055"/>
    <s v="Michelle Moray"/>
    <x v="0"/>
    <s v="United States"/>
    <x v="20"/>
    <x v="15"/>
    <n v="10024"/>
    <x v="3"/>
    <s v="FUR-CH-10002084"/>
    <x v="0"/>
    <x v="1"/>
    <s v="Hon Mobius Operator's Chair"/>
    <n v="664.14599999999996"/>
    <n v="6"/>
    <n v="0.1"/>
    <n v="88.552800000000005"/>
    <n v="0.13333333333333336"/>
  </r>
  <r>
    <n v="5502"/>
    <s v="CA-2014-164378"/>
    <x v="3"/>
    <x v="663"/>
    <d v="2014-07-19T00:00:00"/>
    <s v="Second Class"/>
    <s v="MM-18055"/>
    <s v="Michelle Moray"/>
    <x v="0"/>
    <s v="United States"/>
    <x v="20"/>
    <x v="15"/>
    <n v="10024"/>
    <x v="3"/>
    <s v="OFF-PA-10004519"/>
    <x v="1"/>
    <x v="10"/>
    <s v="Spiral Phone Message Books with Labels by Adams"/>
    <n v="8.9600000000000009"/>
    <n v="2"/>
    <n v="0"/>
    <n v="4.3904000000000005"/>
    <n v="0.49"/>
  </r>
  <r>
    <n v="5503"/>
    <s v="CA-2014-127782"/>
    <x v="3"/>
    <x v="808"/>
    <d v="2014-11-07T00:00:00"/>
    <s v="Standard Class"/>
    <s v="TH-21115"/>
    <s v="Thea Hudgings"/>
    <x v="1"/>
    <s v="United States"/>
    <x v="10"/>
    <x v="9"/>
    <n v="19140"/>
    <x v="3"/>
    <s v="FUR-FU-10001847"/>
    <x v="0"/>
    <x v="5"/>
    <s v="Eldon Image Series Black Desk Accessories"/>
    <n v="3.3119999999999998"/>
    <n v="1"/>
    <n v="0.2"/>
    <n v="0.66239999999999977"/>
    <n v="0.19999999999999993"/>
  </r>
  <r>
    <n v="5504"/>
    <s v="CA-2014-127782"/>
    <x v="3"/>
    <x v="808"/>
    <d v="2014-11-07T00:00:00"/>
    <s v="Standard Class"/>
    <s v="TH-21115"/>
    <s v="Thea Hudgings"/>
    <x v="1"/>
    <s v="United States"/>
    <x v="10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n v="6.2499999999999979E-2"/>
  </r>
  <r>
    <n v="5505"/>
    <s v="CA-2014-127782"/>
    <x v="3"/>
    <x v="808"/>
    <d v="2014-11-07T00:00:00"/>
    <s v="Standard Class"/>
    <s v="TH-21115"/>
    <s v="Thea Hudgings"/>
    <x v="1"/>
    <s v="United States"/>
    <x v="10"/>
    <x v="9"/>
    <n v="19140"/>
    <x v="3"/>
    <s v="OFF-EN-10003845"/>
    <x v="1"/>
    <x v="12"/>
    <s v="Colored Envelopes"/>
    <n v="8.8559999999999999"/>
    <n v="3"/>
    <n v="0.2"/>
    <n v="2.8781999999999992"/>
    <n v="0.3249999999999999"/>
  </r>
  <r>
    <n v="5506"/>
    <s v="CA-2014-127782"/>
    <x v="3"/>
    <x v="808"/>
    <d v="2014-11-07T00:00:00"/>
    <s v="Standard Class"/>
    <s v="TH-21115"/>
    <s v="Thea Hudgings"/>
    <x v="1"/>
    <s v="United States"/>
    <x v="10"/>
    <x v="9"/>
    <n v="19140"/>
    <x v="3"/>
    <s v="TEC-PH-10001817"/>
    <x v="2"/>
    <x v="7"/>
    <s v="Wilson Electronics DB Pro Signal Booster"/>
    <n v="859.19999999999993"/>
    <n v="4"/>
    <n v="0.4"/>
    <n v="-186.15999999999997"/>
    <n v="-0.21666666666666665"/>
  </r>
  <r>
    <n v="5507"/>
    <s v="US-2013-162026"/>
    <x v="0"/>
    <x v="750"/>
    <d v="2013-10-09T00:00:00"/>
    <s v="Same Day"/>
    <s v="JE-15745"/>
    <s v="Joel Eaton"/>
    <x v="0"/>
    <s v="United States"/>
    <x v="1"/>
    <x v="1"/>
    <n v="90036"/>
    <x v="1"/>
    <s v="OFF-PA-10000167"/>
    <x v="1"/>
    <x v="10"/>
    <s v="Xerox 1925"/>
    <n v="61.96"/>
    <n v="2"/>
    <n v="0"/>
    <n v="27.881999999999998"/>
    <n v="0.44999999999999996"/>
  </r>
  <r>
    <n v="5508"/>
    <s v="CA-2013-150000"/>
    <x v="0"/>
    <x v="143"/>
    <d v="2013-04-15T00:00:00"/>
    <s v="Standard Class"/>
    <s v="PG-18820"/>
    <s v="Patrick Gardner"/>
    <x v="0"/>
    <s v="United States"/>
    <x v="214"/>
    <x v="32"/>
    <n v="30080"/>
    <x v="0"/>
    <s v="OFF-EN-10002973"/>
    <x v="1"/>
    <x v="12"/>
    <s v="Ampad #10 Peel &amp; Seel Holiday Envelopes"/>
    <n v="17.920000000000002"/>
    <n v="4"/>
    <n v="0"/>
    <n v="8.6016000000000012"/>
    <n v="0.48000000000000004"/>
  </r>
  <r>
    <n v="5509"/>
    <s v="CA-2012-168529"/>
    <x v="1"/>
    <x v="1049"/>
    <d v="2012-10-12T00:00:00"/>
    <s v="Standard Class"/>
    <s v="MB-17305"/>
    <s v="Maria Bertelson"/>
    <x v="0"/>
    <s v="United States"/>
    <x v="8"/>
    <x v="1"/>
    <n v="94122"/>
    <x v="1"/>
    <s v="FUR-FU-10001588"/>
    <x v="0"/>
    <x v="5"/>
    <s v="Deflect-o SuperTray Unbreakable Stackable Tray, Letter, Black"/>
    <n v="145.9"/>
    <n v="5"/>
    <n v="0"/>
    <n v="62.736999999999995"/>
    <n v="0.42999999999999994"/>
  </r>
  <r>
    <n v="5510"/>
    <s v="US-2014-152569"/>
    <x v="3"/>
    <x v="356"/>
    <d v="2014-05-21T00:00:00"/>
    <s v="Standard Class"/>
    <s v="JD-16015"/>
    <s v="Joy Daniels"/>
    <x v="0"/>
    <s v="United States"/>
    <x v="22"/>
    <x v="10"/>
    <n v="60653"/>
    <x v="2"/>
    <s v="OFF-PA-10001736"/>
    <x v="1"/>
    <x v="10"/>
    <s v="Xerox 1880"/>
    <n v="56.704000000000001"/>
    <n v="2"/>
    <n v="0.2"/>
    <n v="19.137599999999992"/>
    <n v="0.33749999999999986"/>
  </r>
  <r>
    <n v="5511"/>
    <s v="US-2014-152569"/>
    <x v="3"/>
    <x v="356"/>
    <d v="2014-05-21T00:00:00"/>
    <s v="Standard Class"/>
    <s v="JD-16015"/>
    <s v="Joy Daniels"/>
    <x v="0"/>
    <s v="United States"/>
    <x v="22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n v="0.31249999999999994"/>
  </r>
  <r>
    <n v="5512"/>
    <s v="US-2011-137680"/>
    <x v="2"/>
    <x v="1050"/>
    <d v="2011-03-02T00:00:00"/>
    <s v="Standard Class"/>
    <s v="JH-15430"/>
    <s v="Jennifer Halladay"/>
    <x v="0"/>
    <s v="United States"/>
    <x v="261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n v="0.33749999999999986"/>
  </r>
  <r>
    <n v="5513"/>
    <s v="US-2011-137680"/>
    <x v="2"/>
    <x v="1050"/>
    <d v="2011-03-02T00:00:00"/>
    <s v="Standard Class"/>
    <s v="JH-15430"/>
    <s v="Jennifer Halladay"/>
    <x v="0"/>
    <s v="United States"/>
    <x v="261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n v="0.33749999999999991"/>
  </r>
  <r>
    <n v="5514"/>
    <s v="CA-2012-103177"/>
    <x v="1"/>
    <x v="1051"/>
    <d v="2012-06-01T00:00:00"/>
    <s v="First Class"/>
    <s v="EN-13780"/>
    <s v="Edward Nazzal"/>
    <x v="0"/>
    <s v="United States"/>
    <x v="20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n v="9.9999999999999239E-3"/>
  </r>
  <r>
    <n v="5515"/>
    <s v="CA-2012-103177"/>
    <x v="1"/>
    <x v="1051"/>
    <d v="2012-06-01T00:00:00"/>
    <s v="First Class"/>
    <s v="EN-13780"/>
    <s v="Edward Nazzal"/>
    <x v="0"/>
    <s v="United States"/>
    <x v="20"/>
    <x v="15"/>
    <n v="10009"/>
    <x v="3"/>
    <s v="OFF-AP-10004540"/>
    <x v="1"/>
    <x v="9"/>
    <s v="Eureka The Boss Lite 10-Amp Upright Vacuum, Blue"/>
    <n v="160.32"/>
    <n v="2"/>
    <n v="0"/>
    <n v="44.889600000000002"/>
    <n v="0.28000000000000003"/>
  </r>
  <r>
    <n v="5516"/>
    <s v="CA-2012-103177"/>
    <x v="1"/>
    <x v="1051"/>
    <d v="2012-06-01T00:00:00"/>
    <s v="First Class"/>
    <s v="EN-13780"/>
    <s v="Edward Nazzal"/>
    <x v="0"/>
    <s v="United States"/>
    <x v="20"/>
    <x v="15"/>
    <n v="10009"/>
    <x v="3"/>
    <s v="TEC-PH-10001527"/>
    <x v="2"/>
    <x v="7"/>
    <s v="Plantronics MX500i Earset"/>
    <n v="128.85000000000002"/>
    <n v="3"/>
    <n v="0"/>
    <n v="3.8654999999999973"/>
    <n v="2.9999999999999975E-2"/>
  </r>
  <r>
    <n v="5517"/>
    <s v="US-2013-138408"/>
    <x v="0"/>
    <x v="741"/>
    <d v="2013-11-22T00:00:00"/>
    <s v="Second Class"/>
    <s v="KC-16255"/>
    <s v="Karen Carlisle"/>
    <x v="1"/>
    <s v="United States"/>
    <x v="114"/>
    <x v="19"/>
    <n v="35810"/>
    <x v="0"/>
    <s v="TEC-AC-10003870"/>
    <x v="2"/>
    <x v="11"/>
    <s v="Logitech Z-906 Speaker sys - home theater - 5.1-CH"/>
    <n v="1319.96"/>
    <n v="4"/>
    <n v="0"/>
    <n v="527.98400000000004"/>
    <n v="0.4"/>
  </r>
  <r>
    <n v="5518"/>
    <s v="CA-2014-117667"/>
    <x v="3"/>
    <x v="769"/>
    <d v="2014-12-10T00:00:00"/>
    <s v="Standard Class"/>
    <s v="MS-17980"/>
    <s v="Michael Stewart"/>
    <x v="1"/>
    <s v="United States"/>
    <x v="10"/>
    <x v="9"/>
    <n v="19134"/>
    <x v="3"/>
    <s v="FUR-CH-10004540"/>
    <x v="0"/>
    <x v="1"/>
    <s v="Global Chrome Stack Chair"/>
    <n v="239.95999999999998"/>
    <n v="10"/>
    <n v="0.3"/>
    <n v="-10.283999999999992"/>
    <n v="-4.285714285714283E-2"/>
  </r>
  <r>
    <n v="5519"/>
    <s v="CA-2014-117667"/>
    <x v="3"/>
    <x v="769"/>
    <d v="2014-12-10T00:00:00"/>
    <s v="Standard Class"/>
    <s v="MS-17980"/>
    <s v="Michael Stewart"/>
    <x v="1"/>
    <s v="United States"/>
    <x v="10"/>
    <x v="9"/>
    <n v="19134"/>
    <x v="3"/>
    <s v="FUR-FU-10004093"/>
    <x v="0"/>
    <x v="5"/>
    <s v="Hand-Finished Solid Wood Document Frame"/>
    <n v="54.768000000000001"/>
    <n v="2"/>
    <n v="0.2"/>
    <n v="6.8459999999999965"/>
    <n v="0.12499999999999993"/>
  </r>
  <r>
    <n v="5520"/>
    <s v="CA-2014-117667"/>
    <x v="3"/>
    <x v="769"/>
    <d v="2014-12-10T00:00:00"/>
    <s v="Standard Class"/>
    <s v="MS-17980"/>
    <s v="Michael Stewart"/>
    <x v="1"/>
    <s v="United States"/>
    <x v="10"/>
    <x v="9"/>
    <n v="19134"/>
    <x v="3"/>
    <s v="OFF-AR-10000716"/>
    <x v="1"/>
    <x v="6"/>
    <s v="DIXON Ticonderoga Erasable Checking Pencils"/>
    <n v="13.392000000000001"/>
    <n v="3"/>
    <n v="0.2"/>
    <n v="3.1806000000000005"/>
    <n v="0.23750000000000002"/>
  </r>
  <r>
    <n v="5521"/>
    <s v="CA-2014-117667"/>
    <x v="3"/>
    <x v="769"/>
    <d v="2014-12-10T00:00:00"/>
    <s v="Standard Class"/>
    <s v="MS-17980"/>
    <s v="Michael Stewart"/>
    <x v="1"/>
    <s v="United States"/>
    <x v="10"/>
    <x v="9"/>
    <n v="19134"/>
    <x v="3"/>
    <s v="OFF-PA-10002709"/>
    <x v="1"/>
    <x v="10"/>
    <s v="Xerox 1956"/>
    <n v="23.92"/>
    <n v="5"/>
    <n v="0.2"/>
    <n v="8.6709999999999994"/>
    <n v="0.36249999999999993"/>
  </r>
  <r>
    <n v="5522"/>
    <s v="CA-2014-117667"/>
    <x v="3"/>
    <x v="769"/>
    <d v="2014-12-10T00:00:00"/>
    <s v="Standard Class"/>
    <s v="MS-17980"/>
    <s v="Michael Stewart"/>
    <x v="1"/>
    <s v="United States"/>
    <x v="10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n v="-0.11249999999999995"/>
  </r>
  <r>
    <n v="5523"/>
    <s v="CA-2013-110982"/>
    <x v="0"/>
    <x v="410"/>
    <d v="2013-06-08T00:00:00"/>
    <s v="First Class"/>
    <s v="CK-12205"/>
    <s v="Chloris Kastensmidt"/>
    <x v="0"/>
    <s v="United States"/>
    <x v="68"/>
    <x v="1"/>
    <n v="95051"/>
    <x v="1"/>
    <s v="OFF-BI-10000829"/>
    <x v="1"/>
    <x v="8"/>
    <s v="Avery Non-Stick Binders"/>
    <n v="21.552000000000003"/>
    <n v="6"/>
    <n v="0.2"/>
    <n v="7.0043999999999977"/>
    <n v="0.32499999999999984"/>
  </r>
  <r>
    <n v="5524"/>
    <s v="CA-2013-110982"/>
    <x v="0"/>
    <x v="410"/>
    <d v="2013-06-08T00:00:00"/>
    <s v="First Class"/>
    <s v="CK-12205"/>
    <s v="Chloris Kastensmidt"/>
    <x v="0"/>
    <s v="United States"/>
    <x v="68"/>
    <x v="1"/>
    <n v="95051"/>
    <x v="1"/>
    <s v="OFF-AP-10004859"/>
    <x v="1"/>
    <x v="9"/>
    <s v="Acco 6 Outlet Guardian Premium Surge Suppressor"/>
    <n v="58.24"/>
    <n v="4"/>
    <n v="0"/>
    <n v="15.724800000000002"/>
    <n v="0.27"/>
  </r>
  <r>
    <n v="5525"/>
    <s v="CA-2013-147123"/>
    <x v="0"/>
    <x v="107"/>
    <d v="2013-12-13T00:00:00"/>
    <s v="First Class"/>
    <s v="SJ-20125"/>
    <s v="Sanjit Jacobs"/>
    <x v="2"/>
    <s v="United States"/>
    <x v="85"/>
    <x v="1"/>
    <n v="90805"/>
    <x v="1"/>
    <s v="OFF-PA-10000575"/>
    <x v="1"/>
    <x v="10"/>
    <s v="Wirebound Message Books, Four 2 3/4 x 5 White Forms per Page"/>
    <n v="80.28"/>
    <n v="12"/>
    <n v="0"/>
    <n v="36.928799999999995"/>
    <n v="0.45999999999999991"/>
  </r>
  <r>
    <n v="5526"/>
    <s v="CA-2014-154501"/>
    <x v="3"/>
    <x v="504"/>
    <d v="2014-05-06T00:00:00"/>
    <s v="Standard Class"/>
    <s v="EA-14035"/>
    <s v="Erin Ashbrook"/>
    <x v="1"/>
    <s v="United States"/>
    <x v="1"/>
    <x v="1"/>
    <n v="90008"/>
    <x v="1"/>
    <s v="OFF-AR-10002804"/>
    <x v="1"/>
    <x v="6"/>
    <s v="Faber Castell Col-Erase Pencils"/>
    <n v="9.7799999999999994"/>
    <n v="2"/>
    <n v="0"/>
    <n v="4.0098000000000003"/>
    <n v="0.41000000000000003"/>
  </r>
  <r>
    <n v="5527"/>
    <s v="CA-2014-166933"/>
    <x v="3"/>
    <x v="558"/>
    <d v="2014-04-29T00:00:00"/>
    <s v="Standard Class"/>
    <s v="MG-17890"/>
    <s v="Michael Granlund"/>
    <x v="2"/>
    <s v="United States"/>
    <x v="443"/>
    <x v="1"/>
    <n v="93101"/>
    <x v="1"/>
    <s v="OFF-FA-10002676"/>
    <x v="1"/>
    <x v="13"/>
    <s v="Colored Push Pins"/>
    <n v="1.81"/>
    <n v="1"/>
    <n v="0"/>
    <n v="0.65159999999999996"/>
    <n v="0.36"/>
  </r>
  <r>
    <n v="5528"/>
    <s v="CA-2012-142055"/>
    <x v="1"/>
    <x v="412"/>
    <d v="2012-05-10T00:00:00"/>
    <s v="First Class"/>
    <s v="AB-10255"/>
    <s v="Alejandro Ballentine"/>
    <x v="2"/>
    <s v="United States"/>
    <x v="20"/>
    <x v="15"/>
    <n v="10009"/>
    <x v="3"/>
    <s v="OFF-PA-10003465"/>
    <x v="1"/>
    <x v="10"/>
    <s v="Xerox 1912"/>
    <n v="37.94"/>
    <n v="2"/>
    <n v="0"/>
    <n v="18.211199999999998"/>
    <n v="0.48"/>
  </r>
  <r>
    <n v="5529"/>
    <s v="CA-2012-137106"/>
    <x v="1"/>
    <x v="1052"/>
    <d v="2012-04-04T00:00:00"/>
    <s v="Standard Class"/>
    <s v="SC-20260"/>
    <s v="Scott Cohen"/>
    <x v="1"/>
    <s v="United States"/>
    <x v="108"/>
    <x v="2"/>
    <n v="32216"/>
    <x v="0"/>
    <s v="TEC-PH-10000011"/>
    <x v="2"/>
    <x v="7"/>
    <s v="PureGear Roll-On Screen Protector"/>
    <n v="79.959999999999994"/>
    <n v="5"/>
    <n v="0.2"/>
    <n v="27.985999999999994"/>
    <n v="0.34999999999999992"/>
  </r>
  <r>
    <n v="5530"/>
    <s v="CA-2014-136609"/>
    <x v="3"/>
    <x v="634"/>
    <d v="2014-08-12T00:00:00"/>
    <s v="Standard Class"/>
    <s v="TB-21355"/>
    <s v="Todd Boyes"/>
    <x v="1"/>
    <s v="United States"/>
    <x v="444"/>
    <x v="5"/>
    <n v="75104"/>
    <x v="2"/>
    <s v="OFF-PA-10004381"/>
    <x v="1"/>
    <x v="10"/>
    <s v="14-7/8 x 11 Blue Bar Computer Printout Paper"/>
    <n v="115.29600000000001"/>
    <n v="3"/>
    <n v="0.2"/>
    <n v="40.353599999999986"/>
    <n v="0.34999999999999987"/>
  </r>
  <r>
    <n v="5531"/>
    <s v="CA-2014-160885"/>
    <x v="3"/>
    <x v="574"/>
    <d v="2014-12-07T00:00:00"/>
    <s v="Standard Class"/>
    <s v="JK-16090"/>
    <s v="Juliana Krohn"/>
    <x v="0"/>
    <s v="United States"/>
    <x v="155"/>
    <x v="8"/>
    <n v="68104"/>
    <x v="2"/>
    <s v="TEC-PH-10001795"/>
    <x v="2"/>
    <x v="7"/>
    <s v="ClearOne CHATAttach 160 - speaker phone"/>
    <n v="2479.96"/>
    <n v="4"/>
    <n v="0"/>
    <n v="743.98799999999983"/>
    <n v="0.29999999999999993"/>
  </r>
  <r>
    <n v="5532"/>
    <s v="US-2013-167472"/>
    <x v="0"/>
    <x v="112"/>
    <d v="2013-06-08T00:00:00"/>
    <s v="First Class"/>
    <s v="CK-12595"/>
    <s v="Clytie Kelty"/>
    <x v="0"/>
    <s v="United States"/>
    <x v="290"/>
    <x v="36"/>
    <n v="72209"/>
    <x v="0"/>
    <s v="TEC-AC-10001109"/>
    <x v="2"/>
    <x v="11"/>
    <s v="Logitech Trackman Marble Mouse"/>
    <n v="179.94"/>
    <n v="6"/>
    <n v="0"/>
    <n v="75.57480000000001"/>
    <n v="0.42000000000000004"/>
  </r>
  <r>
    <n v="5533"/>
    <s v="US-2013-167472"/>
    <x v="0"/>
    <x v="112"/>
    <d v="2013-06-08T00:00:00"/>
    <s v="First Class"/>
    <s v="CK-12595"/>
    <s v="Clytie Kelty"/>
    <x v="0"/>
    <s v="United States"/>
    <x v="290"/>
    <x v="36"/>
    <n v="72209"/>
    <x v="0"/>
    <s v="TEC-AC-10003038"/>
    <x v="2"/>
    <x v="11"/>
    <s v="Kingston Digital DataTraveler 16GB USB 2.0"/>
    <n v="26.849999999999998"/>
    <n v="3"/>
    <n v="0"/>
    <n v="5.101499999999997"/>
    <n v="0.18999999999999989"/>
  </r>
  <r>
    <n v="5534"/>
    <s v="US-2013-167472"/>
    <x v="0"/>
    <x v="112"/>
    <d v="2013-06-08T00:00:00"/>
    <s v="First Class"/>
    <s v="CK-12595"/>
    <s v="Clytie Kelty"/>
    <x v="0"/>
    <s v="United States"/>
    <x v="290"/>
    <x v="36"/>
    <n v="72209"/>
    <x v="0"/>
    <s v="TEC-AC-10003174"/>
    <x v="2"/>
    <x v="11"/>
    <s v="Plantronics S12 Corded Telephone Headset System"/>
    <n v="323.37"/>
    <n v="3"/>
    <n v="0"/>
    <n v="129.34800000000001"/>
    <n v="0.4"/>
  </r>
  <r>
    <n v="5535"/>
    <s v="US-2013-167472"/>
    <x v="0"/>
    <x v="112"/>
    <d v="2013-06-08T00:00:00"/>
    <s v="First Class"/>
    <s v="CK-12595"/>
    <s v="Clytie Kelty"/>
    <x v="0"/>
    <s v="United States"/>
    <x v="290"/>
    <x v="36"/>
    <n v="72209"/>
    <x v="0"/>
    <s v="OFF-PA-10000157"/>
    <x v="1"/>
    <x v="10"/>
    <s v="Xerox 191"/>
    <n v="59.94"/>
    <n v="3"/>
    <n v="0"/>
    <n v="28.171799999999998"/>
    <n v="0.47"/>
  </r>
  <r>
    <n v="5536"/>
    <s v="US-2013-167472"/>
    <x v="0"/>
    <x v="112"/>
    <d v="2013-06-08T00:00:00"/>
    <s v="First Class"/>
    <s v="CK-12595"/>
    <s v="Clytie Kelty"/>
    <x v="0"/>
    <s v="United States"/>
    <x v="290"/>
    <x v="36"/>
    <n v="72209"/>
    <x v="0"/>
    <s v="OFF-BI-10001721"/>
    <x v="1"/>
    <x v="8"/>
    <s v="Trimflex Flexible Post Binders"/>
    <n v="64.14"/>
    <n v="3"/>
    <n v="0"/>
    <n v="30.787199999999999"/>
    <n v="0.48"/>
  </r>
  <r>
    <n v="5537"/>
    <s v="US-2013-167472"/>
    <x v="0"/>
    <x v="112"/>
    <d v="2013-06-08T00:00:00"/>
    <s v="First Class"/>
    <s v="CK-12595"/>
    <s v="Clytie Kelty"/>
    <x v="0"/>
    <s v="United States"/>
    <x v="290"/>
    <x v="36"/>
    <n v="72209"/>
    <x v="0"/>
    <s v="OFF-BI-10000591"/>
    <x v="1"/>
    <x v="8"/>
    <s v="Avery Binder Labels"/>
    <n v="11.67"/>
    <n v="3"/>
    <n v="0"/>
    <n v="5.6015999999999995"/>
    <n v="0.48"/>
  </r>
  <r>
    <n v="5538"/>
    <s v="US-2013-167472"/>
    <x v="0"/>
    <x v="112"/>
    <d v="2013-06-08T00:00:00"/>
    <s v="First Class"/>
    <s v="CK-12595"/>
    <s v="Clytie Kelty"/>
    <x v="0"/>
    <s v="United States"/>
    <x v="290"/>
    <x v="36"/>
    <n v="72209"/>
    <x v="0"/>
    <s v="OFF-PA-10001534"/>
    <x v="1"/>
    <x v="10"/>
    <s v="Xerox 230"/>
    <n v="12.96"/>
    <n v="2"/>
    <n v="0"/>
    <n v="6.2208000000000006"/>
    <n v="0.48000000000000004"/>
  </r>
  <r>
    <n v="5539"/>
    <s v="CA-2012-120551"/>
    <x v="1"/>
    <x v="657"/>
    <d v="2012-04-20T00:00:00"/>
    <s v="Standard Class"/>
    <s v="SS-20590"/>
    <s v="Sonia Sunley"/>
    <x v="0"/>
    <s v="United States"/>
    <x v="445"/>
    <x v="8"/>
    <n v="68701"/>
    <x v="2"/>
    <s v="OFF-BI-10002071"/>
    <x v="1"/>
    <x v="8"/>
    <s v="Fellowes Black Plastic Comb Bindings"/>
    <n v="17.43"/>
    <n v="3"/>
    <n v="0"/>
    <n v="8.0177999999999994"/>
    <n v="0.45999999999999996"/>
  </r>
  <r>
    <n v="5540"/>
    <s v="US-2014-150595"/>
    <x v="3"/>
    <x v="1053"/>
    <d v="2014-05-27T00:00:00"/>
    <s v="Standard Class"/>
    <s v="LE-16810"/>
    <s v="Laurel Elliston"/>
    <x v="0"/>
    <s v="United States"/>
    <x v="22"/>
    <x v="10"/>
    <n v="60653"/>
    <x v="2"/>
    <s v="FUR-CH-10000513"/>
    <x v="0"/>
    <x v="1"/>
    <s v="High-Back Leather Manager's Chair"/>
    <n v="181.98599999999999"/>
    <n v="2"/>
    <n v="0.3"/>
    <n v="-54.595799999999997"/>
    <n v="-0.3"/>
  </r>
  <r>
    <n v="5541"/>
    <s v="US-2014-150595"/>
    <x v="3"/>
    <x v="1053"/>
    <d v="2014-05-27T00:00:00"/>
    <s v="Standard Class"/>
    <s v="LE-16810"/>
    <s v="Laurel Elliston"/>
    <x v="0"/>
    <s v="United States"/>
    <x v="22"/>
    <x v="10"/>
    <n v="60653"/>
    <x v="2"/>
    <s v="OFF-BI-10003274"/>
    <x v="1"/>
    <x v="8"/>
    <s v="Avery Durable Slant Ring Binders, No Labels"/>
    <n v="1.5919999999999996"/>
    <n v="2"/>
    <n v="0.8"/>
    <n v="-2.6268000000000002"/>
    <n v="-1.6500000000000006"/>
  </r>
  <r>
    <n v="5542"/>
    <s v="US-2014-150595"/>
    <x v="3"/>
    <x v="1053"/>
    <d v="2014-05-27T00:00:00"/>
    <s v="Standard Class"/>
    <s v="LE-16810"/>
    <s v="Laurel Elliston"/>
    <x v="0"/>
    <s v="United States"/>
    <x v="22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n v="0.11249999999999992"/>
  </r>
  <r>
    <n v="5543"/>
    <s v="CA-2013-134936"/>
    <x v="0"/>
    <x v="1054"/>
    <d v="2013-12-26T00:00:00"/>
    <s v="Standard Class"/>
    <s v="ES-14080"/>
    <s v="Erin Smith"/>
    <x v="1"/>
    <s v="United States"/>
    <x v="93"/>
    <x v="16"/>
    <n v="85705"/>
    <x v="1"/>
    <s v="FUR-TA-10001086"/>
    <x v="0"/>
    <x v="3"/>
    <s v="SAFCO PlanMaster Boards, 60w x 37-1/2d, White Melamine"/>
    <n v="455.97"/>
    <n v="6"/>
    <n v="0.5"/>
    <n v="-218.86559999999997"/>
    <n v="-0.47999999999999993"/>
  </r>
  <r>
    <n v="5544"/>
    <s v="CA-2013-134936"/>
    <x v="0"/>
    <x v="1054"/>
    <d v="2013-12-26T00:00:00"/>
    <s v="Standard Class"/>
    <s v="ES-14080"/>
    <s v="Erin Smith"/>
    <x v="1"/>
    <s v="United States"/>
    <x v="93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n v="-0.73333333333333317"/>
  </r>
  <r>
    <n v="5545"/>
    <s v="CA-2013-134936"/>
    <x v="0"/>
    <x v="1054"/>
    <d v="2013-12-26T00:00:00"/>
    <s v="Standard Class"/>
    <s v="ES-14080"/>
    <s v="Erin Smith"/>
    <x v="1"/>
    <s v="United States"/>
    <x v="93"/>
    <x v="16"/>
    <n v="85705"/>
    <x v="1"/>
    <s v="OFF-BI-10002103"/>
    <x v="1"/>
    <x v="8"/>
    <s v="Cardinal Slant-D Ring Binder, Heavy Gauge Vinyl"/>
    <n v="5.2140000000000004"/>
    <n v="2"/>
    <n v="0.7"/>
    <n v="-4.1711999999999989"/>
    <n v="-0.79999999999999971"/>
  </r>
  <r>
    <n v="5546"/>
    <s v="CA-2014-102967"/>
    <x v="3"/>
    <x v="585"/>
    <d v="2014-09-27T00:00:00"/>
    <s v="Standard Class"/>
    <s v="MG-17890"/>
    <s v="Michael Granlund"/>
    <x v="2"/>
    <s v="United States"/>
    <x v="3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n v="0.25999999999999995"/>
  </r>
  <r>
    <n v="5547"/>
    <s v="CA-2014-151008"/>
    <x v="3"/>
    <x v="210"/>
    <d v="2014-09-09T00:00:00"/>
    <s v="First Class"/>
    <s v="JM-16195"/>
    <s v="Justin MacKendrick"/>
    <x v="0"/>
    <s v="United States"/>
    <x v="446"/>
    <x v="7"/>
    <n v="84020"/>
    <x v="1"/>
    <s v="FUR-FU-10002396"/>
    <x v="0"/>
    <x v="5"/>
    <s v="DAX Copper Panel Document Frame, 5 x 7 Size"/>
    <n v="25.16"/>
    <n v="2"/>
    <n v="0"/>
    <n v="10.567200000000001"/>
    <n v="0.42000000000000004"/>
  </r>
  <r>
    <n v="5548"/>
    <s v="CA-2014-151008"/>
    <x v="3"/>
    <x v="210"/>
    <d v="2014-09-09T00:00:00"/>
    <s v="First Class"/>
    <s v="JM-16195"/>
    <s v="Justin MacKendrick"/>
    <x v="0"/>
    <s v="United States"/>
    <x v="446"/>
    <x v="7"/>
    <n v="84020"/>
    <x v="1"/>
    <s v="TEC-PH-10002807"/>
    <x v="2"/>
    <x v="7"/>
    <s v="Motorla HX550 Universal Bluetooth Headset"/>
    <n v="126.56"/>
    <n v="4"/>
    <n v="0.2"/>
    <n v="47.459999999999994"/>
    <n v="0.37499999999999994"/>
  </r>
  <r>
    <n v="5549"/>
    <s v="CA-2011-159800"/>
    <x v="2"/>
    <x v="683"/>
    <d v="2011-12-01T00:00:00"/>
    <s v="First Class"/>
    <s v="SG-20470"/>
    <s v="Sheri Gordon"/>
    <x v="0"/>
    <s v="United States"/>
    <x v="8"/>
    <x v="1"/>
    <n v="94109"/>
    <x v="1"/>
    <s v="OFF-AP-10004859"/>
    <x v="1"/>
    <x v="9"/>
    <s v="Acco 6 Outlet Guardian Premium Surge Suppressor"/>
    <n v="43.68"/>
    <n v="3"/>
    <n v="0"/>
    <n v="11.793600000000001"/>
    <n v="0.27"/>
  </r>
  <r>
    <n v="5550"/>
    <s v="CA-2011-159800"/>
    <x v="2"/>
    <x v="683"/>
    <d v="2011-12-01T00:00:00"/>
    <s v="First Class"/>
    <s v="SG-20470"/>
    <s v="Sheri Gordon"/>
    <x v="0"/>
    <s v="United States"/>
    <x v="8"/>
    <x v="1"/>
    <n v="94109"/>
    <x v="1"/>
    <s v="TEC-AC-10003447"/>
    <x v="2"/>
    <x v="11"/>
    <s v="Micropad Numeric Keypads"/>
    <n v="139.92999999999998"/>
    <n v="7"/>
    <n v="0"/>
    <n v="34.982499999999987"/>
    <n v="0.24999999999999994"/>
  </r>
  <r>
    <n v="5551"/>
    <s v="US-2011-159618"/>
    <x v="2"/>
    <x v="607"/>
    <d v="2011-11-16T00:00:00"/>
    <s v="Standard Class"/>
    <s v="DB-12970"/>
    <s v="Darren Budd"/>
    <x v="1"/>
    <s v="United States"/>
    <x v="12"/>
    <x v="5"/>
    <n v="77036"/>
    <x v="2"/>
    <s v="OFF-AR-10003183"/>
    <x v="1"/>
    <x v="6"/>
    <s v="Avery Fluorescent Highlighter Four-Color Set"/>
    <n v="2.6720000000000002"/>
    <n v="1"/>
    <n v="0.2"/>
    <n v="0.33399999999999974"/>
    <n v="0.1249999999999999"/>
  </r>
  <r>
    <n v="5552"/>
    <s v="US-2011-159618"/>
    <x v="2"/>
    <x v="607"/>
    <d v="2011-11-16T00:00:00"/>
    <s v="Standard Class"/>
    <s v="DB-12970"/>
    <s v="Darren Budd"/>
    <x v="1"/>
    <s v="United States"/>
    <x v="12"/>
    <x v="5"/>
    <n v="77036"/>
    <x v="2"/>
    <s v="OFF-SU-10000432"/>
    <x v="1"/>
    <x v="14"/>
    <s v="Acco Side-Punched Conventional Columnar Pads"/>
    <n v="16.656000000000002"/>
    <n v="6"/>
    <n v="0.2"/>
    <n v="-3.123000000000002"/>
    <n v="-0.18750000000000008"/>
  </r>
  <r>
    <n v="5553"/>
    <s v="US-2011-159618"/>
    <x v="2"/>
    <x v="607"/>
    <d v="2011-11-16T00:00:00"/>
    <s v="Standard Class"/>
    <s v="DB-12970"/>
    <s v="Darren Budd"/>
    <x v="1"/>
    <s v="United States"/>
    <x v="12"/>
    <x v="5"/>
    <n v="77036"/>
    <x v="2"/>
    <s v="TEC-AC-10003832"/>
    <x v="2"/>
    <x v="11"/>
    <s v="Imation 16GB Mini TravelDrive USB 2.0 Flash Drive"/>
    <n v="79.512000000000015"/>
    <n v="3"/>
    <n v="0.2"/>
    <n v="20.8719"/>
    <n v="0.26249999999999996"/>
  </r>
  <r>
    <n v="5554"/>
    <s v="US-2011-159618"/>
    <x v="2"/>
    <x v="607"/>
    <d v="2011-11-16T00:00:00"/>
    <s v="Standard Class"/>
    <s v="DB-12970"/>
    <s v="Darren Budd"/>
    <x v="1"/>
    <s v="United States"/>
    <x v="12"/>
    <x v="5"/>
    <n v="77036"/>
    <x v="2"/>
    <s v="OFF-PA-10004100"/>
    <x v="1"/>
    <x v="10"/>
    <s v="Xerox 216"/>
    <n v="36.288000000000011"/>
    <n v="7"/>
    <n v="0.2"/>
    <n v="12.700800000000001"/>
    <n v="0.34999999999999992"/>
  </r>
  <r>
    <n v="5555"/>
    <s v="US-2011-159618"/>
    <x v="2"/>
    <x v="607"/>
    <d v="2011-11-16T00:00:00"/>
    <s v="Standard Class"/>
    <s v="DB-12970"/>
    <s v="Darren Budd"/>
    <x v="1"/>
    <s v="United States"/>
    <x v="12"/>
    <x v="5"/>
    <n v="77036"/>
    <x v="2"/>
    <s v="FUR-BO-10004467"/>
    <x v="0"/>
    <x v="0"/>
    <s v="Bestar Classic Bookcase"/>
    <n v="67.993199999999987"/>
    <n v="1"/>
    <n v="0.32"/>
    <n v="-12.998700000000007"/>
    <n v="-0.19117647058823542"/>
  </r>
  <r>
    <n v="5556"/>
    <s v="CA-2014-116113"/>
    <x v="3"/>
    <x v="280"/>
    <d v="2014-10-07T00:00:00"/>
    <s v="Second Class"/>
    <s v="JW-15220"/>
    <s v="Jane Waco"/>
    <x v="1"/>
    <s v="United States"/>
    <x v="122"/>
    <x v="19"/>
    <n v="36116"/>
    <x v="0"/>
    <s v="FUR-FU-10002963"/>
    <x v="0"/>
    <x v="5"/>
    <s v="Master Caster Door Stop, Gray"/>
    <n v="10.16"/>
    <n v="2"/>
    <n v="0"/>
    <n v="3.4543999999999997"/>
    <n v="0.33999999999999997"/>
  </r>
  <r>
    <n v="5557"/>
    <s v="CA-2012-125066"/>
    <x v="1"/>
    <x v="639"/>
    <d v="2012-12-18T00:00:00"/>
    <s v="Standard Class"/>
    <s v="KD-16495"/>
    <s v="Keith Dawkins"/>
    <x v="1"/>
    <s v="United States"/>
    <x v="25"/>
    <x v="35"/>
    <n v="39212"/>
    <x v="0"/>
    <s v="FUR-FU-10003829"/>
    <x v="0"/>
    <x v="5"/>
    <s v="Stackable Trays"/>
    <n v="6.16"/>
    <n v="2"/>
    <n v="0"/>
    <n v="1.9711999999999996"/>
    <n v="0.31999999999999995"/>
  </r>
  <r>
    <n v="5558"/>
    <s v="CA-2012-125066"/>
    <x v="1"/>
    <x v="639"/>
    <d v="2012-12-18T00:00:00"/>
    <s v="Standard Class"/>
    <s v="KD-16495"/>
    <s v="Keith Dawkins"/>
    <x v="1"/>
    <s v="United States"/>
    <x v="25"/>
    <x v="35"/>
    <n v="39212"/>
    <x v="0"/>
    <s v="OFF-AR-10003582"/>
    <x v="1"/>
    <x v="6"/>
    <s v="Boston Electric Pencil Sharpener, Model 1818, Charcoal Black"/>
    <n v="56.3"/>
    <n v="2"/>
    <n v="0"/>
    <n v="15.764000000000003"/>
    <n v="0.28000000000000008"/>
  </r>
  <r>
    <n v="5559"/>
    <s v="US-2012-114741"/>
    <x v="1"/>
    <x v="401"/>
    <d v="2012-12-10T00:00:00"/>
    <s v="Standard Class"/>
    <s v="IL-15100"/>
    <s v="Ivan Liston"/>
    <x v="0"/>
    <s v="United States"/>
    <x v="226"/>
    <x v="33"/>
    <n v="89031"/>
    <x v="1"/>
    <s v="OFF-PA-10000048"/>
    <x v="1"/>
    <x v="10"/>
    <s v="Xerox 20"/>
    <n v="6.48"/>
    <n v="1"/>
    <n v="0"/>
    <n v="3.1104000000000003"/>
    <n v="0.48000000000000004"/>
  </r>
  <r>
    <n v="5560"/>
    <s v="US-2012-114741"/>
    <x v="1"/>
    <x v="401"/>
    <d v="2012-12-10T00:00:00"/>
    <s v="Standard Class"/>
    <s v="IL-15100"/>
    <s v="Ivan Liston"/>
    <x v="0"/>
    <s v="United States"/>
    <x v="226"/>
    <x v="33"/>
    <n v="89031"/>
    <x v="1"/>
    <s v="OFF-ST-10000078"/>
    <x v="1"/>
    <x v="4"/>
    <s v="Tennsco 6- and 18-Compartment Lockers"/>
    <n v="1325.8500000000001"/>
    <n v="5"/>
    <n v="0"/>
    <n v="238.65299999999991"/>
    <n v="0.17999999999999991"/>
  </r>
  <r>
    <n v="5561"/>
    <s v="US-2012-114741"/>
    <x v="1"/>
    <x v="401"/>
    <d v="2012-12-10T00:00:00"/>
    <s v="Standard Class"/>
    <s v="IL-15100"/>
    <s v="Ivan Liston"/>
    <x v="0"/>
    <s v="United States"/>
    <x v="226"/>
    <x v="33"/>
    <n v="89031"/>
    <x v="1"/>
    <s v="OFF-LA-10004853"/>
    <x v="1"/>
    <x v="2"/>
    <s v="Avery 483"/>
    <n v="14.940000000000001"/>
    <n v="3"/>
    <n v="0"/>
    <n v="6.8723999999999998"/>
    <n v="0.45999999999999996"/>
  </r>
  <r>
    <n v="5562"/>
    <s v="CA-2014-133263"/>
    <x v="3"/>
    <x v="185"/>
    <d v="2014-04-03T00:00:00"/>
    <s v="Second Class"/>
    <s v="JE-15610"/>
    <s v="Jim Epp"/>
    <x v="1"/>
    <s v="United States"/>
    <x v="118"/>
    <x v="32"/>
    <n v="30318"/>
    <x v="0"/>
    <s v="OFF-BI-10001153"/>
    <x v="1"/>
    <x v="8"/>
    <s v="Ibico Recycled Grain-Textured Covers"/>
    <n v="34.54"/>
    <n v="1"/>
    <n v="0"/>
    <n v="17.27"/>
    <n v="0.5"/>
  </r>
  <r>
    <n v="5563"/>
    <s v="CA-2014-133263"/>
    <x v="3"/>
    <x v="185"/>
    <d v="2014-04-03T00:00:00"/>
    <s v="Second Class"/>
    <s v="JE-15610"/>
    <s v="Jim Epp"/>
    <x v="1"/>
    <s v="United States"/>
    <x v="118"/>
    <x v="32"/>
    <n v="30318"/>
    <x v="0"/>
    <s v="TEC-CO-10001449"/>
    <x v="2"/>
    <x v="16"/>
    <s v="Hewlett Packard LaserJet 3310 Copier"/>
    <n v="2999.95"/>
    <n v="5"/>
    <n v="0"/>
    <n v="1439.9760000000001"/>
    <n v="0.48000000000000009"/>
  </r>
  <r>
    <n v="5564"/>
    <s v="CA-2014-133263"/>
    <x v="3"/>
    <x v="185"/>
    <d v="2014-04-03T00:00:00"/>
    <s v="Second Class"/>
    <s v="JE-15610"/>
    <s v="Jim Epp"/>
    <x v="1"/>
    <s v="United States"/>
    <x v="118"/>
    <x v="32"/>
    <n v="30318"/>
    <x v="0"/>
    <s v="OFF-BI-10000474"/>
    <x v="1"/>
    <x v="8"/>
    <s v="Avery Recycled Flexi-View Covers for Binding Systems"/>
    <n v="64.12"/>
    <n v="4"/>
    <n v="0"/>
    <n v="30.7776"/>
    <n v="0.48"/>
  </r>
  <r>
    <n v="5565"/>
    <s v="CA-2014-157966"/>
    <x v="3"/>
    <x v="677"/>
    <d v="2014-03-14T00:00:00"/>
    <s v="Same Day"/>
    <s v="SU-20665"/>
    <s v="Stephanie Ulpright"/>
    <x v="2"/>
    <s v="United States"/>
    <x v="22"/>
    <x v="10"/>
    <n v="60610"/>
    <x v="2"/>
    <s v="OFF-AR-10000799"/>
    <x v="1"/>
    <x v="6"/>
    <s v="Col-Erase Pencils with Erasers"/>
    <n v="19.456000000000003"/>
    <n v="4"/>
    <n v="0.2"/>
    <n v="2.188799999999997"/>
    <n v="0.11249999999999982"/>
  </r>
  <r>
    <n v="5566"/>
    <s v="CA-2014-157966"/>
    <x v="3"/>
    <x v="677"/>
    <d v="2014-03-14T00:00:00"/>
    <s v="Same Day"/>
    <s v="SU-20665"/>
    <s v="Stephanie Ulpright"/>
    <x v="2"/>
    <s v="United States"/>
    <x v="22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n v="4.2857142857142767E-2"/>
  </r>
  <r>
    <n v="5567"/>
    <s v="CA-2014-157966"/>
    <x v="3"/>
    <x v="677"/>
    <d v="2014-03-14T00:00:00"/>
    <s v="Same Day"/>
    <s v="SU-20665"/>
    <s v="Stephanie Ulpright"/>
    <x v="2"/>
    <s v="United States"/>
    <x v="22"/>
    <x v="10"/>
    <n v="60610"/>
    <x v="2"/>
    <s v="OFF-AR-10003338"/>
    <x v="1"/>
    <x v="6"/>
    <s v="Eberhard Faber 3 1/2&quot; Golf Pencils"/>
    <n v="29.760000000000005"/>
    <n v="5"/>
    <n v="0.2"/>
    <n v="1.8599999999999994"/>
    <n v="6.2499999999999972E-2"/>
  </r>
  <r>
    <n v="5568"/>
    <s v="CA-2014-157966"/>
    <x v="3"/>
    <x v="677"/>
    <d v="2014-03-14T00:00:00"/>
    <s v="Same Day"/>
    <s v="SU-20665"/>
    <s v="Stephanie Ulpright"/>
    <x v="2"/>
    <s v="United States"/>
    <x v="22"/>
    <x v="10"/>
    <n v="60610"/>
    <x v="2"/>
    <s v="FUR-CH-10003606"/>
    <x v="0"/>
    <x v="1"/>
    <s v="SAFCO Folding Chair Trolley"/>
    <n v="89.768000000000001"/>
    <n v="1"/>
    <n v="0.3"/>
    <n v="-2.5647999999999982"/>
    <n v="-2.857142857142855E-2"/>
  </r>
  <r>
    <n v="5569"/>
    <s v="CA-2014-157966"/>
    <x v="3"/>
    <x v="677"/>
    <d v="2014-03-14T00:00:00"/>
    <s v="Same Day"/>
    <s v="SU-20665"/>
    <s v="Stephanie Ulpright"/>
    <x v="2"/>
    <s v="United States"/>
    <x v="22"/>
    <x v="10"/>
    <n v="60610"/>
    <x v="2"/>
    <s v="TEC-CO-10001449"/>
    <x v="2"/>
    <x v="16"/>
    <s v="Hewlett Packard LaserJet 3310 Copier"/>
    <n v="959.98400000000004"/>
    <n v="2"/>
    <n v="0.2"/>
    <n v="335.99440000000004"/>
    <n v="0.35000000000000003"/>
  </r>
  <r>
    <n v="5570"/>
    <s v="CA-2014-157966"/>
    <x v="3"/>
    <x v="677"/>
    <d v="2014-03-14T00:00:00"/>
    <s v="Same Day"/>
    <s v="SU-20665"/>
    <s v="Stephanie Ulpright"/>
    <x v="2"/>
    <s v="United States"/>
    <x v="22"/>
    <x v="10"/>
    <n v="60610"/>
    <x v="2"/>
    <s v="OFF-PA-10001934"/>
    <x v="1"/>
    <x v="10"/>
    <s v="Xerox 1993"/>
    <n v="15.552000000000003"/>
    <n v="3"/>
    <n v="0.2"/>
    <n v="5.6375999999999999"/>
    <n v="0.36249999999999993"/>
  </r>
  <r>
    <n v="5571"/>
    <s v="CA-2014-157966"/>
    <x v="3"/>
    <x v="677"/>
    <d v="2014-03-14T00:00:00"/>
    <s v="Same Day"/>
    <s v="SU-20665"/>
    <s v="Stephanie Ulpright"/>
    <x v="2"/>
    <s v="United States"/>
    <x v="22"/>
    <x v="10"/>
    <n v="60610"/>
    <x v="2"/>
    <s v="TEC-PH-10001527"/>
    <x v="2"/>
    <x v="7"/>
    <s v="Plantronics MX500i Earset"/>
    <n v="34.360000000000007"/>
    <n v="1"/>
    <n v="0.2"/>
    <n v="-7.3015000000000025"/>
    <n v="-0.21250000000000002"/>
  </r>
  <r>
    <n v="5572"/>
    <s v="CA-2011-151162"/>
    <x v="2"/>
    <x v="29"/>
    <d v="2011-12-09T00:00:00"/>
    <s v="Standard Class"/>
    <s v="EA-14035"/>
    <s v="Erin Ashbrook"/>
    <x v="1"/>
    <s v="United States"/>
    <x v="38"/>
    <x v="24"/>
    <n v="43229"/>
    <x v="3"/>
    <s v="OFF-PA-10001033"/>
    <x v="1"/>
    <x v="10"/>
    <s v="Xerox 1893"/>
    <n v="98.376000000000005"/>
    <n v="3"/>
    <n v="0.2"/>
    <n v="35.661300000000004"/>
    <n v="0.36250000000000004"/>
  </r>
  <r>
    <n v="5573"/>
    <s v="CA-2011-151162"/>
    <x v="2"/>
    <x v="29"/>
    <d v="2011-12-09T00:00:00"/>
    <s v="Standard Class"/>
    <s v="EA-14035"/>
    <s v="Erin Ashbrook"/>
    <x v="1"/>
    <s v="United States"/>
    <x v="38"/>
    <x v="24"/>
    <n v="43229"/>
    <x v="3"/>
    <s v="OFF-BI-10003719"/>
    <x v="1"/>
    <x v="8"/>
    <s v="Large Capacity Hanging Post Binders"/>
    <n v="29.940000000000005"/>
    <n v="4"/>
    <n v="0.7"/>
    <n v="-23.952000000000005"/>
    <n v="-0.8"/>
  </r>
  <r>
    <n v="5574"/>
    <s v="CA-2011-151162"/>
    <x v="2"/>
    <x v="29"/>
    <d v="2011-12-09T00:00:00"/>
    <s v="Standard Class"/>
    <s v="EA-14035"/>
    <s v="Erin Ashbrook"/>
    <x v="1"/>
    <s v="United States"/>
    <x v="38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n v="0.32499999999999984"/>
  </r>
  <r>
    <n v="5575"/>
    <s v="CA-2011-151162"/>
    <x v="2"/>
    <x v="29"/>
    <d v="2011-12-09T00:00:00"/>
    <s v="Standard Class"/>
    <s v="EA-14035"/>
    <s v="Erin Ashbrook"/>
    <x v="1"/>
    <s v="United States"/>
    <x v="38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n v="-0.25000000000000011"/>
  </r>
  <r>
    <n v="5576"/>
    <s v="CA-2011-151162"/>
    <x v="2"/>
    <x v="29"/>
    <d v="2011-12-09T00:00:00"/>
    <s v="Standard Class"/>
    <s v="EA-14035"/>
    <s v="Erin Ashbrook"/>
    <x v="1"/>
    <s v="United States"/>
    <x v="38"/>
    <x v="24"/>
    <n v="43229"/>
    <x v="3"/>
    <s v="TEC-PH-10001809"/>
    <x v="2"/>
    <x v="7"/>
    <s v="Panasonic KX T7736-B Digital phone"/>
    <n v="179.93999999999997"/>
    <n v="2"/>
    <n v="0.4"/>
    <n v="-44.984999999999999"/>
    <n v="-0.25000000000000006"/>
  </r>
  <r>
    <n v="5577"/>
    <s v="CA-2013-136686"/>
    <x v="0"/>
    <x v="939"/>
    <d v="2013-12-17T00:00:00"/>
    <s v="Standard Class"/>
    <s v="RF-19840"/>
    <s v="Roy Französisch"/>
    <x v="0"/>
    <s v="United States"/>
    <x v="45"/>
    <x v="1"/>
    <n v="91104"/>
    <x v="1"/>
    <s v="FUR-FU-10004864"/>
    <x v="0"/>
    <x v="5"/>
    <s v="Howard Miller 14-1/2&quot; Diameter Chrome Round Wall Clock"/>
    <n v="383.64"/>
    <n v="6"/>
    <n v="0"/>
    <n v="122.76479999999999"/>
    <n v="0.32"/>
  </r>
  <r>
    <n v="5578"/>
    <s v="CA-2013-136686"/>
    <x v="0"/>
    <x v="939"/>
    <d v="2013-12-17T00:00:00"/>
    <s v="Standard Class"/>
    <s v="RF-19840"/>
    <s v="Roy Französisch"/>
    <x v="0"/>
    <s v="United States"/>
    <x v="45"/>
    <x v="1"/>
    <n v="91104"/>
    <x v="1"/>
    <s v="OFF-AP-10002350"/>
    <x v="1"/>
    <x v="9"/>
    <s v="Belkin F9H710-06 7 Outlet SurgeMaster Surge Protector"/>
    <n v="56.519999999999996"/>
    <n v="3"/>
    <n v="0"/>
    <n v="15.8256"/>
    <n v="0.28000000000000003"/>
  </r>
  <r>
    <n v="5579"/>
    <s v="CA-2014-137498"/>
    <x v="3"/>
    <x v="428"/>
    <d v="2014-09-15T00:00:00"/>
    <s v="Second Class"/>
    <s v="LC-17050"/>
    <s v="Liz Carlisle"/>
    <x v="0"/>
    <s v="United States"/>
    <x v="1"/>
    <x v="1"/>
    <n v="90004"/>
    <x v="1"/>
    <s v="OFF-AR-10003829"/>
    <x v="1"/>
    <x v="6"/>
    <s v="Newell 35"/>
    <n v="6.56"/>
    <n v="2"/>
    <n v="0"/>
    <n v="1.9023999999999992"/>
    <n v="0.28999999999999987"/>
  </r>
  <r>
    <n v="5580"/>
    <s v="CA-2014-137498"/>
    <x v="3"/>
    <x v="428"/>
    <d v="2014-09-15T00:00:00"/>
    <s v="Second Class"/>
    <s v="LC-17050"/>
    <s v="Liz Carlisle"/>
    <x v="0"/>
    <s v="United States"/>
    <x v="1"/>
    <x v="1"/>
    <n v="90004"/>
    <x v="1"/>
    <s v="FUR-CH-10003833"/>
    <x v="0"/>
    <x v="1"/>
    <s v="Novimex Fabric Task Chair"/>
    <n v="243.92"/>
    <n v="5"/>
    <n v="0.2"/>
    <n v="-15.245000000000005"/>
    <n v="-6.2500000000000028E-2"/>
  </r>
  <r>
    <n v="5581"/>
    <s v="CA-2014-137498"/>
    <x v="3"/>
    <x v="428"/>
    <d v="2014-09-15T00:00:00"/>
    <s v="Second Class"/>
    <s v="LC-17050"/>
    <s v="Liz Carlisle"/>
    <x v="0"/>
    <s v="United States"/>
    <x v="1"/>
    <x v="1"/>
    <n v="90004"/>
    <x v="1"/>
    <s v="OFF-PA-10000143"/>
    <x v="1"/>
    <x v="10"/>
    <s v="Astroparche Fine Business Paper"/>
    <n v="47.52"/>
    <n v="9"/>
    <n v="0"/>
    <n v="22.809600000000003"/>
    <n v="0.48000000000000004"/>
  </r>
  <r>
    <n v="5582"/>
    <s v="CA-2014-163818"/>
    <x v="3"/>
    <x v="1055"/>
    <d v="2014-10-09T00:00:00"/>
    <s v="Standard Class"/>
    <s v="PS-18970"/>
    <s v="Paul Stevenson"/>
    <x v="2"/>
    <s v="United States"/>
    <x v="183"/>
    <x v="39"/>
    <n v="20735"/>
    <x v="3"/>
    <s v="FUR-FU-10000076"/>
    <x v="0"/>
    <x v="5"/>
    <s v="24-Hour Round Wall Clock"/>
    <n v="19.98"/>
    <n v="1"/>
    <n v="0"/>
    <n v="8.5914000000000019"/>
    <n v="0.4300000000000001"/>
  </r>
  <r>
    <n v="5583"/>
    <s v="CA-2013-161158"/>
    <x v="0"/>
    <x v="195"/>
    <d v="2013-05-14T00:00:00"/>
    <s v="Standard Class"/>
    <s v="PS-18970"/>
    <s v="Paul Stevenson"/>
    <x v="2"/>
    <s v="United States"/>
    <x v="20"/>
    <x v="15"/>
    <n v="10024"/>
    <x v="3"/>
    <s v="OFF-AR-10000462"/>
    <x v="1"/>
    <x v="6"/>
    <s v="Sanford Pocket Accent Highlighters"/>
    <n v="8"/>
    <n v="5"/>
    <n v="0"/>
    <n v="3.4400000000000008"/>
    <n v="0.4300000000000001"/>
  </r>
  <r>
    <n v="5584"/>
    <s v="CA-2011-116673"/>
    <x v="2"/>
    <x v="534"/>
    <d v="2011-12-19T00:00:00"/>
    <s v="Second Class"/>
    <s v="JO-15280"/>
    <s v="Jas O'Carroll"/>
    <x v="0"/>
    <s v="United States"/>
    <x v="70"/>
    <x v="1"/>
    <n v="92037"/>
    <x v="1"/>
    <s v="FUR-FU-10003829"/>
    <x v="0"/>
    <x v="5"/>
    <s v="Stackable Trays"/>
    <n v="6.16"/>
    <n v="2"/>
    <n v="0"/>
    <n v="1.9711999999999996"/>
    <n v="0.31999999999999995"/>
  </r>
  <r>
    <n v="5585"/>
    <s v="CA-2014-105333"/>
    <x v="3"/>
    <x v="329"/>
    <d v="2014-12-05T00:00:00"/>
    <s v="Standard Class"/>
    <s v="VP-21730"/>
    <s v="Victor Preis"/>
    <x v="2"/>
    <s v="United States"/>
    <x v="20"/>
    <x v="15"/>
    <n v="10011"/>
    <x v="3"/>
    <s v="OFF-ST-10002182"/>
    <x v="1"/>
    <x v="4"/>
    <s v="Iris 3-Drawer Stacking Bin, Black"/>
    <n v="83.56"/>
    <n v="4"/>
    <n v="0"/>
    <n v="1.6711999999999989"/>
    <n v="1.9999999999999987E-2"/>
  </r>
  <r>
    <n v="5586"/>
    <s v="CA-2014-105333"/>
    <x v="3"/>
    <x v="329"/>
    <d v="2014-12-05T00:00:00"/>
    <s v="Standard Class"/>
    <s v="VP-21730"/>
    <s v="Victor Preis"/>
    <x v="2"/>
    <s v="United States"/>
    <x v="20"/>
    <x v="15"/>
    <n v="10011"/>
    <x v="3"/>
    <s v="TEC-PH-10001468"/>
    <x v="2"/>
    <x v="7"/>
    <s v="Panasonic Business Telephones KX-T7736"/>
    <n v="546.06000000000006"/>
    <n v="3"/>
    <n v="0"/>
    <n v="163.81799999999998"/>
    <n v="0.29999999999999993"/>
  </r>
  <r>
    <n v="5587"/>
    <s v="CA-2014-105333"/>
    <x v="3"/>
    <x v="329"/>
    <d v="2014-12-05T00:00:00"/>
    <s v="Standard Class"/>
    <s v="VP-21730"/>
    <s v="Victor Preis"/>
    <x v="2"/>
    <s v="United States"/>
    <x v="20"/>
    <x v="15"/>
    <n v="10011"/>
    <x v="3"/>
    <s v="OFF-ST-10001809"/>
    <x v="1"/>
    <x v="4"/>
    <s v="Fellowes Officeware Wire Shelving"/>
    <n v="269.49"/>
    <n v="3"/>
    <n v="0"/>
    <n v="5.3897999999999939"/>
    <n v="1.9999999999999976E-2"/>
  </r>
  <r>
    <n v="5588"/>
    <s v="CA-2012-149993"/>
    <x v="1"/>
    <x v="531"/>
    <d v="2012-03-20T00:00:00"/>
    <s v="First Class"/>
    <s v="GA-14725"/>
    <s v="Guy Armstrong"/>
    <x v="0"/>
    <s v="United States"/>
    <x v="152"/>
    <x v="1"/>
    <n v="93534"/>
    <x v="1"/>
    <s v="OFF-FA-10001561"/>
    <x v="1"/>
    <x v="13"/>
    <s v="Stockwell Push Pins"/>
    <n v="10.9"/>
    <n v="5"/>
    <n v="0"/>
    <n v="3.5970000000000004"/>
    <n v="0.33"/>
  </r>
  <r>
    <n v="5589"/>
    <s v="CA-2011-168158"/>
    <x v="2"/>
    <x v="866"/>
    <d v="2011-07-24T00:00:00"/>
    <s v="Standard Class"/>
    <s v="EM-14140"/>
    <s v="Eugene Moren"/>
    <x v="2"/>
    <s v="United States"/>
    <x v="120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n v="0.36249999999999999"/>
  </r>
  <r>
    <n v="5590"/>
    <s v="CA-2013-115224"/>
    <x v="0"/>
    <x v="16"/>
    <d v="2013-12-12T00:00:00"/>
    <s v="Second Class"/>
    <s v="DB-13615"/>
    <s v="Doug Bickford"/>
    <x v="0"/>
    <s v="United States"/>
    <x v="8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n v="0.28000000000000008"/>
  </r>
  <r>
    <n v="5591"/>
    <s v="CA-2013-115224"/>
    <x v="0"/>
    <x v="16"/>
    <d v="2013-12-12T00:00:00"/>
    <s v="Second Class"/>
    <s v="DB-13615"/>
    <s v="Doug Bickford"/>
    <x v="0"/>
    <s v="United States"/>
    <x v="8"/>
    <x v="1"/>
    <n v="94110"/>
    <x v="1"/>
    <s v="OFF-ST-10003816"/>
    <x v="1"/>
    <x v="4"/>
    <s v="Fellowes High-Stak Drawer Files"/>
    <n v="352.38"/>
    <n v="2"/>
    <n v="0"/>
    <n v="81.047399999999982"/>
    <n v="0.22999999999999995"/>
  </r>
  <r>
    <n v="5592"/>
    <s v="CA-2011-164742"/>
    <x v="2"/>
    <x v="303"/>
    <d v="2011-10-18T00:00:00"/>
    <s v="Second Class"/>
    <s v="ML-17395"/>
    <s v="Marina Lichtenstein"/>
    <x v="1"/>
    <s v="United States"/>
    <x v="80"/>
    <x v="30"/>
    <n v="8701"/>
    <x v="3"/>
    <s v="FUR-CH-10002880"/>
    <x v="0"/>
    <x v="1"/>
    <s v="Global High-Back Leather Tilter, Burgundy"/>
    <n v="245.98"/>
    <n v="2"/>
    <n v="0"/>
    <n v="27.057799999999986"/>
    <n v="0.10999999999999995"/>
  </r>
  <r>
    <n v="5593"/>
    <s v="CA-2011-164742"/>
    <x v="2"/>
    <x v="303"/>
    <d v="2011-10-18T00:00:00"/>
    <s v="Second Class"/>
    <s v="ML-17395"/>
    <s v="Marina Lichtenstein"/>
    <x v="1"/>
    <s v="United States"/>
    <x v="80"/>
    <x v="30"/>
    <n v="8701"/>
    <x v="3"/>
    <s v="OFF-BI-10004738"/>
    <x v="1"/>
    <x v="8"/>
    <s v="Flexible Leather- Look Classic Collection Ring Binder"/>
    <n v="18.940000000000001"/>
    <n v="1"/>
    <n v="0"/>
    <n v="9.4700000000000006"/>
    <n v="0.5"/>
  </r>
  <r>
    <n v="5594"/>
    <s v="US-2014-108014"/>
    <x v="3"/>
    <x v="123"/>
    <d v="2014-11-26T00:00:00"/>
    <s v="Standard Class"/>
    <s v="JH-15430"/>
    <s v="Jennifer Halladay"/>
    <x v="0"/>
    <s v="United States"/>
    <x v="138"/>
    <x v="24"/>
    <n v="44105"/>
    <x v="3"/>
    <s v="OFF-BI-10003984"/>
    <x v="1"/>
    <x v="8"/>
    <s v="Lock-Up Easel 'Spel-Binder'"/>
    <n v="59.913000000000011"/>
    <n v="7"/>
    <n v="0.7"/>
    <n v="-45.933299999999988"/>
    <n v="-0.76666666666666639"/>
  </r>
  <r>
    <n v="5595"/>
    <s v="CA-2014-160325"/>
    <x v="3"/>
    <x v="241"/>
    <d v="2014-09-25T00:00:00"/>
    <s v="Same Day"/>
    <s v="BP-11095"/>
    <s v="Bart Pistole"/>
    <x v="1"/>
    <s v="United States"/>
    <x v="104"/>
    <x v="31"/>
    <n v="1841"/>
    <x v="3"/>
    <s v="TEC-PH-10000984"/>
    <x v="2"/>
    <x v="7"/>
    <s v="Panasonic KX-TG9471B"/>
    <n v="391.98"/>
    <n v="2"/>
    <n v="0"/>
    <n v="109.75440000000003"/>
    <n v="0.28000000000000008"/>
  </r>
  <r>
    <n v="5596"/>
    <s v="CA-2014-160325"/>
    <x v="3"/>
    <x v="241"/>
    <d v="2014-09-25T00:00:00"/>
    <s v="Same Day"/>
    <s v="BP-11095"/>
    <s v="Bart Pistole"/>
    <x v="1"/>
    <s v="United States"/>
    <x v="104"/>
    <x v="31"/>
    <n v="1841"/>
    <x v="3"/>
    <s v="TEC-PH-10001944"/>
    <x v="2"/>
    <x v="7"/>
    <s v="Wi-Ex zBoost YX540 Cellular Phone Signal Booster"/>
    <n v="437.84999999999997"/>
    <n v="3"/>
    <n v="0"/>
    <n v="131.35499999999996"/>
    <n v="0.29999999999999993"/>
  </r>
  <r>
    <n v="5597"/>
    <s v="CA-2012-159779"/>
    <x v="1"/>
    <x v="12"/>
    <d v="2012-09-29T00:00:00"/>
    <s v="Standard Class"/>
    <s v="SB-20185"/>
    <s v="Sarah Brown"/>
    <x v="0"/>
    <s v="United States"/>
    <x v="3"/>
    <x v="38"/>
    <n v="3301"/>
    <x v="3"/>
    <s v="OFF-BI-10002735"/>
    <x v="1"/>
    <x v="8"/>
    <s v="GBC Prestige Therm-A-Bind Covers"/>
    <n v="68.62"/>
    <n v="2"/>
    <n v="0"/>
    <n v="32.251400000000004"/>
    <n v="0.47000000000000003"/>
  </r>
  <r>
    <n v="5598"/>
    <s v="CA-2014-151176"/>
    <x v="3"/>
    <x v="778"/>
    <d v="2014-02-21T00:00:00"/>
    <s v="Standard Class"/>
    <s v="SV-20785"/>
    <s v="Stewart Visinsky"/>
    <x v="0"/>
    <s v="United States"/>
    <x v="248"/>
    <x v="39"/>
    <n v="21215"/>
    <x v="3"/>
    <s v="OFF-SU-10001165"/>
    <x v="1"/>
    <x v="14"/>
    <s v="Acme Elite Stainless Steel Scissors"/>
    <n v="25.02"/>
    <n v="3"/>
    <n v="0"/>
    <n v="6.5052000000000003"/>
    <n v="0.26"/>
  </r>
  <r>
    <n v="5599"/>
    <s v="CA-2014-151176"/>
    <x v="3"/>
    <x v="778"/>
    <d v="2014-02-21T00:00:00"/>
    <s v="Standard Class"/>
    <s v="SV-20785"/>
    <s v="Stewart Visinsky"/>
    <x v="0"/>
    <s v="United States"/>
    <x v="248"/>
    <x v="39"/>
    <n v="21215"/>
    <x v="3"/>
    <s v="OFF-AR-10000614"/>
    <x v="1"/>
    <x v="6"/>
    <s v="Barrel Sharpener"/>
    <n v="10.709999999999999"/>
    <n v="3"/>
    <n v="0"/>
    <n v="2.7845999999999997"/>
    <n v="0.26"/>
  </r>
  <r>
    <n v="5600"/>
    <s v="CA-2011-108903"/>
    <x v="2"/>
    <x v="462"/>
    <d v="2011-10-03T00:00:00"/>
    <s v="Same Day"/>
    <s v="DO-13435"/>
    <s v="Denny Ordway"/>
    <x v="0"/>
    <s v="United States"/>
    <x v="38"/>
    <x v="24"/>
    <n v="43229"/>
    <x v="3"/>
    <s v="OFF-AR-10004010"/>
    <x v="1"/>
    <x v="6"/>
    <s v="Hunt Boston Vacuum Mount KS Pencil Sharpener"/>
    <n v="55.984000000000009"/>
    <n v="2"/>
    <n v="0.2"/>
    <n v="4.1987999999999985"/>
    <n v="7.4999999999999956E-2"/>
  </r>
  <r>
    <n v="5601"/>
    <s v="CA-2011-108903"/>
    <x v="2"/>
    <x v="462"/>
    <d v="2011-10-03T00:00:00"/>
    <s v="Same Day"/>
    <s v="DO-13435"/>
    <s v="Denny Ordway"/>
    <x v="0"/>
    <s v="United States"/>
    <x v="38"/>
    <x v="24"/>
    <n v="43229"/>
    <x v="3"/>
    <s v="OFF-EN-10004030"/>
    <x v="1"/>
    <x v="12"/>
    <s v="Convenience Packs of Business Envelopes"/>
    <n v="14.480000000000002"/>
    <n v="5"/>
    <n v="0.2"/>
    <n v="4.8869999999999987"/>
    <n v="0.33749999999999986"/>
  </r>
  <r>
    <n v="5602"/>
    <s v="CA-2011-108903"/>
    <x v="2"/>
    <x v="462"/>
    <d v="2011-10-03T00:00:00"/>
    <s v="Same Day"/>
    <s v="DO-13435"/>
    <s v="Denny Ordway"/>
    <x v="0"/>
    <s v="United States"/>
    <x v="38"/>
    <x v="24"/>
    <n v="43229"/>
    <x v="3"/>
    <s v="TEC-AC-10003023"/>
    <x v="2"/>
    <x v="11"/>
    <s v="Logitech G105 Gaming Keyboard"/>
    <n v="142.488"/>
    <n v="3"/>
    <n v="0.2"/>
    <n v="-3.5622000000000043"/>
    <n v="-2.5000000000000029E-2"/>
  </r>
  <r>
    <n v="5603"/>
    <s v="CA-2013-117919"/>
    <x v="0"/>
    <x v="278"/>
    <d v="2013-08-30T00:00:00"/>
    <s v="Second Class"/>
    <s v="TB-21355"/>
    <s v="Todd Boyes"/>
    <x v="1"/>
    <s v="United States"/>
    <x v="12"/>
    <x v="5"/>
    <n v="77041"/>
    <x v="2"/>
    <s v="OFF-ST-10003572"/>
    <x v="1"/>
    <x v="4"/>
    <s v="Portfile Personal File Boxes"/>
    <n v="14.16"/>
    <n v="1"/>
    <n v="0.2"/>
    <n v="1.0620000000000003"/>
    <n v="7.5000000000000025E-2"/>
  </r>
  <r>
    <n v="5604"/>
    <s v="CA-2013-117919"/>
    <x v="0"/>
    <x v="278"/>
    <d v="2013-08-30T00:00:00"/>
    <s v="Second Class"/>
    <s v="TB-21355"/>
    <s v="Todd Boyes"/>
    <x v="1"/>
    <s v="United States"/>
    <x v="12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n v="0.34999999999999992"/>
  </r>
  <r>
    <n v="5605"/>
    <s v="CA-2012-142475"/>
    <x v="1"/>
    <x v="155"/>
    <d v="2012-12-07T00:00:00"/>
    <s v="Standard Class"/>
    <s v="BS-11380"/>
    <s v="Bill Stewart"/>
    <x v="1"/>
    <s v="United States"/>
    <x v="20"/>
    <x v="15"/>
    <n v="10011"/>
    <x v="3"/>
    <s v="OFF-BI-10003718"/>
    <x v="1"/>
    <x v="8"/>
    <s v="GBC Therma-A-Bind 250T Electric Binding System"/>
    <n v="590.35199999999998"/>
    <n v="6"/>
    <n v="0.2"/>
    <n v="206.62319999999997"/>
    <n v="0.35"/>
  </r>
  <r>
    <n v="5606"/>
    <s v="CA-2013-134516"/>
    <x v="0"/>
    <x v="873"/>
    <d v="2013-09-26T00:00:00"/>
    <s v="Standard Class"/>
    <s v="FM-14215"/>
    <s v="Filia McAdams"/>
    <x v="1"/>
    <s v="United States"/>
    <x v="247"/>
    <x v="3"/>
    <n v="27405"/>
    <x v="0"/>
    <s v="FUR-FU-10001546"/>
    <x v="0"/>
    <x v="5"/>
    <s v="Dana Swing-Arm Lamps"/>
    <n v="17.088000000000001"/>
    <n v="2"/>
    <n v="0.2"/>
    <n v="1.0679999999999996"/>
    <n v="6.2499999999999972E-2"/>
  </r>
  <r>
    <n v="5607"/>
    <s v="CA-2013-134516"/>
    <x v="0"/>
    <x v="873"/>
    <d v="2013-09-26T00:00:00"/>
    <s v="Standard Class"/>
    <s v="FM-14215"/>
    <s v="Filia McAdams"/>
    <x v="1"/>
    <s v="United States"/>
    <x v="247"/>
    <x v="3"/>
    <n v="27405"/>
    <x v="0"/>
    <s v="FUR-CH-10002880"/>
    <x v="0"/>
    <x v="1"/>
    <s v="Global High-Back Leather Tilter, Burgundy"/>
    <n v="98.391999999999996"/>
    <n v="1"/>
    <n v="0.2"/>
    <n v="-11.069100000000006"/>
    <n v="-0.11250000000000006"/>
  </r>
  <r>
    <n v="5608"/>
    <s v="CA-2014-105193"/>
    <x v="3"/>
    <x v="613"/>
    <d v="2014-04-01T00:00:00"/>
    <s v="Standard Class"/>
    <s v="JL-15835"/>
    <s v="John Lee"/>
    <x v="0"/>
    <s v="United States"/>
    <x v="20"/>
    <x v="15"/>
    <n v="10024"/>
    <x v="3"/>
    <s v="OFF-AR-10001547"/>
    <x v="1"/>
    <x v="6"/>
    <s v="Newell 311"/>
    <n v="11.05"/>
    <n v="5"/>
    <n v="0"/>
    <n v="2.9835000000000003"/>
    <n v="0.27"/>
  </r>
  <r>
    <n v="5609"/>
    <s v="CA-2012-168634"/>
    <x v="1"/>
    <x v="401"/>
    <d v="2012-12-11T00:00:00"/>
    <s v="Standard Class"/>
    <s v="AF-10870"/>
    <s v="Art Ferguson"/>
    <x v="0"/>
    <s v="United States"/>
    <x v="8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n v="0.26"/>
  </r>
  <r>
    <n v="5610"/>
    <s v="CA-2014-117198"/>
    <x v="3"/>
    <x v="515"/>
    <d v="2014-09-06T00:00:00"/>
    <s v="Standard Class"/>
    <s v="BG-11035"/>
    <s v="Barry Gonzalez"/>
    <x v="0"/>
    <s v="United States"/>
    <x v="53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n v="0.3299999999999999"/>
  </r>
  <r>
    <n v="5611"/>
    <s v="CA-2012-145828"/>
    <x v="1"/>
    <x v="348"/>
    <d v="2012-10-07T00:00:00"/>
    <s v="First Class"/>
    <s v="MB-17305"/>
    <s v="Maria Bertelson"/>
    <x v="0"/>
    <s v="United States"/>
    <x v="74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n v="-8.7499999999999953E-2"/>
  </r>
  <r>
    <n v="5612"/>
    <s v="CA-2014-121027"/>
    <x v="3"/>
    <x v="238"/>
    <d v="2014-08-23T00:00:00"/>
    <s v="Standard Class"/>
    <s v="HW-14935"/>
    <s v="Helen Wasserman"/>
    <x v="1"/>
    <s v="United States"/>
    <x v="4"/>
    <x v="4"/>
    <n v="98105"/>
    <x v="1"/>
    <s v="TEC-AC-10002049"/>
    <x v="2"/>
    <x v="11"/>
    <s v="Plantronics Savi W720 Multi-Device Wireless Headset System"/>
    <n v="843.9"/>
    <n v="2"/>
    <n v="0"/>
    <n v="371.31600000000003"/>
    <n v="0.44000000000000006"/>
  </r>
  <r>
    <n v="5613"/>
    <s v="CA-2014-121027"/>
    <x v="3"/>
    <x v="238"/>
    <d v="2014-08-23T00:00:00"/>
    <s v="Standard Class"/>
    <s v="HW-14935"/>
    <s v="Helen Wasserman"/>
    <x v="1"/>
    <s v="United States"/>
    <x v="4"/>
    <x v="4"/>
    <n v="98105"/>
    <x v="1"/>
    <s v="TEC-AC-10002253"/>
    <x v="2"/>
    <x v="11"/>
    <s v="Imation Bio 8GB USB Flash Drive Imation Corp"/>
    <n v="1496.16"/>
    <n v="9"/>
    <n v="0"/>
    <n v="224.42400000000006"/>
    <n v="0.15000000000000002"/>
  </r>
  <r>
    <n v="5614"/>
    <s v="CA-2013-147431"/>
    <x v="0"/>
    <x v="1056"/>
    <d v="2013-02-07T00:00:00"/>
    <s v="Standard Class"/>
    <s v="AB-10105"/>
    <s v="Adrian Barton"/>
    <x v="0"/>
    <s v="United States"/>
    <x v="20"/>
    <x v="15"/>
    <n v="10011"/>
    <x v="3"/>
    <s v="OFF-ST-10003994"/>
    <x v="1"/>
    <x v="4"/>
    <s v="Belkin 19&quot; Center-Weighted Shelf, Gray"/>
    <n v="117.96"/>
    <n v="2"/>
    <n v="0"/>
    <n v="5.8979999999999961"/>
    <n v="4.9999999999999968E-2"/>
  </r>
  <r>
    <n v="5615"/>
    <s v="CA-2013-158001"/>
    <x v="0"/>
    <x v="828"/>
    <d v="2013-08-28T00:00:00"/>
    <s v="Standard Class"/>
    <s v="JP-15460"/>
    <s v="Jennifer Patt"/>
    <x v="1"/>
    <s v="United States"/>
    <x v="20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n v="0.41000000000000009"/>
  </r>
  <r>
    <n v="5616"/>
    <s v="CA-2013-158001"/>
    <x v="0"/>
    <x v="828"/>
    <d v="2013-08-28T00:00:00"/>
    <s v="Standard Class"/>
    <s v="JP-15460"/>
    <s v="Jennifer Patt"/>
    <x v="1"/>
    <s v="United States"/>
    <x v="20"/>
    <x v="15"/>
    <n v="10035"/>
    <x v="3"/>
    <s v="OFF-AP-10002118"/>
    <x v="1"/>
    <x v="9"/>
    <s v="1.7 Cubic Foot Compact &quot;Cube&quot; Office Refrigerators"/>
    <n v="1040.8"/>
    <n v="5"/>
    <n v="0"/>
    <n v="281.01600000000008"/>
    <n v="0.27000000000000007"/>
  </r>
  <r>
    <n v="5617"/>
    <s v="CA-2013-158001"/>
    <x v="0"/>
    <x v="828"/>
    <d v="2013-08-28T00:00:00"/>
    <s v="Standard Class"/>
    <s v="JP-15460"/>
    <s v="Jennifer Patt"/>
    <x v="1"/>
    <s v="United States"/>
    <x v="20"/>
    <x v="15"/>
    <n v="10035"/>
    <x v="3"/>
    <s v="OFF-AR-10001954"/>
    <x v="1"/>
    <x v="6"/>
    <s v="Newell 331"/>
    <n v="29.339999999999996"/>
    <n v="6"/>
    <n v="0"/>
    <n v="7.9218000000000002"/>
    <n v="0.27"/>
  </r>
  <r>
    <n v="5618"/>
    <s v="CA-2014-125745"/>
    <x v="3"/>
    <x v="160"/>
    <d v="2014-07-05T00:00:00"/>
    <s v="Standard Class"/>
    <s v="DV-13045"/>
    <s v="Darrin Van Huff"/>
    <x v="1"/>
    <s v="United States"/>
    <x v="26"/>
    <x v="18"/>
    <n v="38109"/>
    <x v="0"/>
    <s v="FUR-FU-10001591"/>
    <x v="0"/>
    <x v="5"/>
    <s v="Advantus Panel Wall Certificate Holder - 8.5x11"/>
    <n v="19.52"/>
    <n v="2"/>
    <n v="0.2"/>
    <n v="5.3680000000000012"/>
    <n v="0.27500000000000008"/>
  </r>
  <r>
    <n v="5619"/>
    <s v="CA-2012-101154"/>
    <x v="1"/>
    <x v="227"/>
    <d v="2012-09-21T00:00:00"/>
    <s v="First Class"/>
    <s v="CM-12190"/>
    <s v="Charlotte Melton"/>
    <x v="0"/>
    <s v="United States"/>
    <x v="70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n v="1.9999999999999997E-2"/>
  </r>
  <r>
    <n v="5620"/>
    <s v="US-2013-124163"/>
    <x v="0"/>
    <x v="477"/>
    <d v="2013-10-01T00:00:00"/>
    <s v="Standard Class"/>
    <s v="SC-20695"/>
    <s v="Steve Chapman"/>
    <x v="1"/>
    <s v="United States"/>
    <x v="411"/>
    <x v="6"/>
    <n v="54601"/>
    <x v="2"/>
    <s v="TEC-AC-10001908"/>
    <x v="2"/>
    <x v="11"/>
    <s v="Logitech Wireless Headset h800"/>
    <n v="499.95"/>
    <n v="5"/>
    <n v="0"/>
    <n v="174.98249999999999"/>
    <n v="0.35"/>
  </r>
  <r>
    <n v="5621"/>
    <s v="US-2013-124163"/>
    <x v="0"/>
    <x v="477"/>
    <d v="2013-10-01T00:00:00"/>
    <s v="Standard Class"/>
    <s v="SC-20695"/>
    <s v="Steve Chapman"/>
    <x v="1"/>
    <s v="United States"/>
    <x v="411"/>
    <x v="6"/>
    <n v="54601"/>
    <x v="2"/>
    <s v="OFF-AR-10000817"/>
    <x v="1"/>
    <x v="6"/>
    <s v="Manco Dry-Lighter Erasable Highlighter"/>
    <n v="3.04"/>
    <n v="1"/>
    <n v="0"/>
    <n v="1.0335999999999999"/>
    <n v="0.33999999999999997"/>
  </r>
  <r>
    <n v="5622"/>
    <s v="US-2013-124163"/>
    <x v="0"/>
    <x v="477"/>
    <d v="2013-10-01T00:00:00"/>
    <s v="Standard Class"/>
    <s v="SC-20695"/>
    <s v="Steve Chapman"/>
    <x v="1"/>
    <s v="United States"/>
    <x v="411"/>
    <x v="6"/>
    <n v="54601"/>
    <x v="2"/>
    <s v="FUR-CH-10004218"/>
    <x v="0"/>
    <x v="1"/>
    <s v="Global Fabric Manager's Chair, Dark Gray"/>
    <n v="201.96"/>
    <n v="2"/>
    <n v="0"/>
    <n v="50.490000000000009"/>
    <n v="0.25000000000000006"/>
  </r>
  <r>
    <n v="5623"/>
    <s v="US-2013-124163"/>
    <x v="0"/>
    <x v="477"/>
    <d v="2013-10-01T00:00:00"/>
    <s v="Standard Class"/>
    <s v="SC-20695"/>
    <s v="Steve Chapman"/>
    <x v="1"/>
    <s v="United States"/>
    <x v="411"/>
    <x v="6"/>
    <n v="54601"/>
    <x v="2"/>
    <s v="FUR-FU-10000755"/>
    <x v="0"/>
    <x v="5"/>
    <s v="Eldon Expressions Mahogany Wood Desk Collection"/>
    <n v="68.64"/>
    <n v="11"/>
    <n v="0"/>
    <n v="17.160000000000004"/>
    <n v="0.25000000000000006"/>
  </r>
  <r>
    <n v="5624"/>
    <s v="CA-2013-121748"/>
    <x v="0"/>
    <x v="1057"/>
    <d v="2013-10-29T00:00:00"/>
    <s v="Second Class"/>
    <s v="VW-21775"/>
    <s v="Victoria Wilson"/>
    <x v="1"/>
    <s v="United States"/>
    <x v="1"/>
    <x v="1"/>
    <n v="90032"/>
    <x v="1"/>
    <s v="TEC-AC-10003063"/>
    <x v="2"/>
    <x v="11"/>
    <s v="Micro Innovations USB RF Wireless Keyboard with Mouse"/>
    <n v="100"/>
    <n v="4"/>
    <n v="0"/>
    <n v="21"/>
    <n v="0.21"/>
  </r>
  <r>
    <n v="5625"/>
    <s v="CA-2013-121748"/>
    <x v="0"/>
    <x v="1057"/>
    <d v="2013-10-29T00:00:00"/>
    <s v="Second Class"/>
    <s v="VW-21775"/>
    <s v="Victoria Wilson"/>
    <x v="1"/>
    <s v="United States"/>
    <x v="1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n v="5.9999999999999949E-2"/>
  </r>
  <r>
    <n v="5626"/>
    <s v="CA-2011-126683"/>
    <x v="2"/>
    <x v="411"/>
    <d v="2011-10-01T00:00:00"/>
    <s v="Second Class"/>
    <s v="PP-18955"/>
    <s v="Paul Prost"/>
    <x v="2"/>
    <s v="United States"/>
    <x v="4"/>
    <x v="4"/>
    <n v="98115"/>
    <x v="1"/>
    <s v="FUR-FU-10001706"/>
    <x v="0"/>
    <x v="5"/>
    <s v="Longer-Life Soft White Bulbs"/>
    <n v="6.16"/>
    <n v="2"/>
    <n v="0"/>
    <n v="2.9567999999999999"/>
    <n v="0.48"/>
  </r>
  <r>
    <n v="5627"/>
    <s v="CA-2011-126683"/>
    <x v="2"/>
    <x v="411"/>
    <d v="2011-10-01T00:00:00"/>
    <s v="Second Class"/>
    <s v="PP-18955"/>
    <s v="Paul Prost"/>
    <x v="2"/>
    <s v="United States"/>
    <x v="4"/>
    <x v="4"/>
    <n v="98115"/>
    <x v="1"/>
    <s v="FUR-TA-10002958"/>
    <x v="0"/>
    <x v="3"/>
    <s v="Bevis Oval Conference Table, Walnut"/>
    <n v="2348.8200000000002"/>
    <n v="9"/>
    <n v="0"/>
    <n v="399.29939999999976"/>
    <n v="0.1699999999999999"/>
  </r>
  <r>
    <n v="5628"/>
    <s v="CA-2014-148810"/>
    <x v="3"/>
    <x v="335"/>
    <d v="2014-07-02T00:00:00"/>
    <s v="Standard Class"/>
    <s v="DR-12880"/>
    <s v="Dan Reichenbach"/>
    <x v="1"/>
    <s v="United States"/>
    <x v="100"/>
    <x v="2"/>
    <n v="33180"/>
    <x v="0"/>
    <s v="OFF-LA-10004689"/>
    <x v="1"/>
    <x v="2"/>
    <s v="Avery 512"/>
    <n v="13.872000000000002"/>
    <n v="6"/>
    <n v="0.2"/>
    <n v="4.6818000000000008"/>
    <n v="0.33750000000000002"/>
  </r>
  <r>
    <n v="5629"/>
    <s v="CA-2014-148810"/>
    <x v="3"/>
    <x v="335"/>
    <d v="2014-07-02T00:00:00"/>
    <s v="Standard Class"/>
    <s v="DR-12880"/>
    <s v="Dan Reichenbach"/>
    <x v="1"/>
    <s v="United States"/>
    <x v="100"/>
    <x v="2"/>
    <n v="33180"/>
    <x v="0"/>
    <s v="FUR-CH-10001545"/>
    <x v="0"/>
    <x v="1"/>
    <s v="Hon Comfortask Task/Swivel Chairs"/>
    <n v="273.55200000000002"/>
    <n v="3"/>
    <n v="0.2"/>
    <n v="-13.677599999999998"/>
    <n v="-4.9999999999999989E-2"/>
  </r>
  <r>
    <n v="5630"/>
    <s v="US-2013-146066"/>
    <x v="0"/>
    <x v="1036"/>
    <d v="2013-08-24T00:00:00"/>
    <s v="Second Class"/>
    <s v="RB-19465"/>
    <s v="Rick Bensley"/>
    <x v="2"/>
    <s v="United States"/>
    <x v="10"/>
    <x v="9"/>
    <n v="19143"/>
    <x v="3"/>
    <s v="FUR-TA-10002530"/>
    <x v="0"/>
    <x v="3"/>
    <s v="Iceberg OfficeWorks 42&quot; Round Tables"/>
    <n v="815.29199999999992"/>
    <n v="9"/>
    <n v="0.4"/>
    <n v="-339.7050000000001"/>
    <n v="-0.41666666666666685"/>
  </r>
  <r>
    <n v="5631"/>
    <s v="CA-2011-127614"/>
    <x v="2"/>
    <x v="1058"/>
    <d v="2011-02-16T00:00:00"/>
    <s v="Standard Class"/>
    <s v="NF-18385"/>
    <s v="Natalie Fritzler"/>
    <x v="0"/>
    <s v="United States"/>
    <x v="269"/>
    <x v="17"/>
    <n v="23320"/>
    <x v="0"/>
    <s v="TEC-AC-10001432"/>
    <x v="2"/>
    <x v="11"/>
    <s v="Enermax Aurora Lite Keyboard"/>
    <n v="234.45000000000002"/>
    <n v="3"/>
    <n v="0"/>
    <n v="103.15800000000003"/>
    <n v="0.44000000000000011"/>
  </r>
  <r>
    <n v="5632"/>
    <s v="CA-2011-127614"/>
    <x v="2"/>
    <x v="1058"/>
    <d v="2011-02-16T00:00:00"/>
    <s v="Standard Class"/>
    <s v="NF-18385"/>
    <s v="Natalie Fritzler"/>
    <x v="0"/>
    <s v="United States"/>
    <x v="269"/>
    <x v="17"/>
    <n v="23320"/>
    <x v="0"/>
    <s v="FUR-TA-10003715"/>
    <x v="0"/>
    <x v="3"/>
    <s v="Hon 2111 Invitation Series Corner Table"/>
    <n v="1256.22"/>
    <n v="6"/>
    <n v="0"/>
    <n v="75.37319999999994"/>
    <n v="5.9999999999999949E-2"/>
  </r>
  <r>
    <n v="5633"/>
    <s v="CA-2011-127614"/>
    <x v="2"/>
    <x v="1058"/>
    <d v="2011-02-16T00:00:00"/>
    <s v="Standard Class"/>
    <s v="NF-18385"/>
    <s v="Natalie Fritzler"/>
    <x v="0"/>
    <s v="United States"/>
    <x v="269"/>
    <x v="17"/>
    <n v="23320"/>
    <x v="0"/>
    <s v="OFF-BI-10003291"/>
    <x v="1"/>
    <x v="8"/>
    <s v="Wilson Jones Leather-Like Binders with DublLock Round Rings"/>
    <n v="17.46"/>
    <n v="2"/>
    <n v="0"/>
    <n v="8.2061999999999991"/>
    <n v="0.46999999999999992"/>
  </r>
  <r>
    <n v="5634"/>
    <s v="CA-2013-101742"/>
    <x v="0"/>
    <x v="713"/>
    <d v="2013-09-29T00:00:00"/>
    <s v="Second Class"/>
    <s v="CR-12580"/>
    <s v="Clay Rozendal"/>
    <x v="2"/>
    <s v="United States"/>
    <x v="20"/>
    <x v="15"/>
    <n v="10009"/>
    <x v="3"/>
    <s v="OFF-BI-10004187"/>
    <x v="1"/>
    <x v="8"/>
    <s v="Staples"/>
    <n v="10.528"/>
    <n v="7"/>
    <n v="0.2"/>
    <n v="3.6847999999999987"/>
    <n v="0.34999999999999987"/>
  </r>
  <r>
    <n v="5635"/>
    <s v="CA-2012-134943"/>
    <x v="1"/>
    <x v="901"/>
    <d v="2012-12-06T00:00:00"/>
    <s v="First Class"/>
    <s v="SU-20665"/>
    <s v="Stephanie Ulpright"/>
    <x v="2"/>
    <s v="United States"/>
    <x v="447"/>
    <x v="12"/>
    <n v="48104"/>
    <x v="2"/>
    <s v="OFF-BI-10000666"/>
    <x v="1"/>
    <x v="8"/>
    <s v="Surelock Post Binders"/>
    <n v="152.79999999999998"/>
    <n v="5"/>
    <n v="0"/>
    <n v="76.399999999999991"/>
    <n v="0.5"/>
  </r>
  <r>
    <n v="5636"/>
    <s v="CA-2014-123022"/>
    <x v="3"/>
    <x v="213"/>
    <d v="2014-09-09T00:00:00"/>
    <s v="Standard Class"/>
    <s v="SC-20050"/>
    <s v="Sample Company A"/>
    <x v="2"/>
    <s v="United States"/>
    <x v="448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n v="0.35"/>
  </r>
  <r>
    <n v="5637"/>
    <s v="CA-2014-123022"/>
    <x v="3"/>
    <x v="213"/>
    <d v="2014-09-09T00:00:00"/>
    <s v="Standard Class"/>
    <s v="SC-20050"/>
    <s v="Sample Company A"/>
    <x v="2"/>
    <s v="United States"/>
    <x v="448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n v="0.29999999999999988"/>
  </r>
  <r>
    <n v="5638"/>
    <s v="CA-2014-113208"/>
    <x v="3"/>
    <x v="606"/>
    <d v="2014-04-03T00:00:00"/>
    <s v="Standard Class"/>
    <s v="ML-18040"/>
    <s v="Michelle Lonsdale"/>
    <x v="1"/>
    <s v="United States"/>
    <x v="130"/>
    <x v="12"/>
    <n v="48126"/>
    <x v="2"/>
    <s v="FUR-FU-10004245"/>
    <x v="0"/>
    <x v="5"/>
    <s v="Career Cubicle Clock, 8 1/4&quot;, Black"/>
    <n v="60.84"/>
    <n v="3"/>
    <n v="0"/>
    <n v="23.119199999999999"/>
    <n v="0.37999999999999995"/>
  </r>
  <r>
    <n v="5639"/>
    <s v="CA-2011-154893"/>
    <x v="2"/>
    <x v="1059"/>
    <d v="2011-12-27T00:00:00"/>
    <s v="Standard Class"/>
    <s v="GM-14440"/>
    <s v="Gary McGarr"/>
    <x v="0"/>
    <s v="United States"/>
    <x v="70"/>
    <x v="1"/>
    <n v="92024"/>
    <x v="1"/>
    <s v="FUR-CH-10004287"/>
    <x v="0"/>
    <x v="1"/>
    <s v="SAFCO Arco Folding Chair"/>
    <n v="1325.76"/>
    <n v="6"/>
    <n v="0.2"/>
    <n v="149.14799999999991"/>
    <n v="0.11249999999999993"/>
  </r>
  <r>
    <n v="5640"/>
    <s v="CA-2011-154893"/>
    <x v="2"/>
    <x v="1059"/>
    <d v="2011-12-27T00:00:00"/>
    <s v="Standard Class"/>
    <s v="GM-14440"/>
    <s v="Gary McGarr"/>
    <x v="0"/>
    <s v="United States"/>
    <x v="70"/>
    <x v="1"/>
    <n v="92024"/>
    <x v="1"/>
    <s v="FUR-CH-10000595"/>
    <x v="0"/>
    <x v="1"/>
    <s v="Safco Contoured Stacking Chairs"/>
    <n v="572.16000000000008"/>
    <n v="3"/>
    <n v="0.2"/>
    <n v="35.759999999999962"/>
    <n v="6.2499999999999924E-2"/>
  </r>
  <r>
    <n v="5641"/>
    <s v="CA-2011-147900"/>
    <x v="2"/>
    <x v="865"/>
    <d v="2011-09-28T00:00:00"/>
    <s v="Standard Class"/>
    <s v="JK-15640"/>
    <s v="Jim Kriz"/>
    <x v="2"/>
    <s v="United States"/>
    <x v="80"/>
    <x v="24"/>
    <n v="44107"/>
    <x v="3"/>
    <s v="OFF-PA-10003063"/>
    <x v="1"/>
    <x v="10"/>
    <s v="EcoTones Memo Sheets"/>
    <n v="28.8"/>
    <n v="9"/>
    <n v="0.2"/>
    <n v="10.080000000000002"/>
    <n v="0.35000000000000003"/>
  </r>
  <r>
    <n v="5642"/>
    <s v="CA-2014-106355"/>
    <x v="3"/>
    <x v="459"/>
    <d v="2014-04-06T00:00:00"/>
    <s v="First Class"/>
    <s v="AT-10435"/>
    <s v="Alyssa Tate"/>
    <x v="2"/>
    <s v="United States"/>
    <x v="255"/>
    <x v="29"/>
    <n v="6450"/>
    <x v="3"/>
    <s v="OFF-AR-10000246"/>
    <x v="1"/>
    <x v="6"/>
    <s v="Newell 318"/>
    <n v="11.12"/>
    <n v="4"/>
    <n v="0"/>
    <n v="2.8911999999999995"/>
    <n v="0.25999999999999995"/>
  </r>
  <r>
    <n v="5643"/>
    <s v="CA-2013-127985"/>
    <x v="0"/>
    <x v="178"/>
    <d v="2013-04-06T00:00:00"/>
    <s v="Second Class"/>
    <s v="DB-12910"/>
    <s v="Daniel Byrd"/>
    <x v="2"/>
    <s v="United States"/>
    <x v="38"/>
    <x v="32"/>
    <n v="31907"/>
    <x v="0"/>
    <s v="FUR-FU-10003274"/>
    <x v="0"/>
    <x v="5"/>
    <s v="Regeneration Desk Collection"/>
    <n v="7.04"/>
    <n v="4"/>
    <n v="0"/>
    <n v="3.0976000000000004"/>
    <n v="0.44000000000000006"/>
  </r>
  <r>
    <n v="5644"/>
    <s v="CA-2012-166604"/>
    <x v="1"/>
    <x v="1060"/>
    <d v="2012-05-20T00:00:00"/>
    <s v="Second Class"/>
    <s v="AH-10690"/>
    <s v="Anna Häberlin"/>
    <x v="1"/>
    <s v="United States"/>
    <x v="185"/>
    <x v="32"/>
    <n v="30076"/>
    <x v="0"/>
    <s v="OFF-EN-10004147"/>
    <x v="1"/>
    <x v="12"/>
    <s v="Wausau Papers Astrobrights Colored Envelopes"/>
    <n v="17.940000000000001"/>
    <n v="3"/>
    <n v="0"/>
    <n v="8.7906000000000013"/>
    <n v="0.49000000000000005"/>
  </r>
  <r>
    <n v="5645"/>
    <s v="CA-2014-120719"/>
    <x v="3"/>
    <x v="721"/>
    <d v="2014-03-27T00:00:00"/>
    <s v="First Class"/>
    <s v="SJ-20125"/>
    <s v="Sanjit Jacobs"/>
    <x v="2"/>
    <s v="United States"/>
    <x v="4"/>
    <x v="4"/>
    <n v="98105"/>
    <x v="1"/>
    <s v="OFF-BI-10002103"/>
    <x v="1"/>
    <x v="8"/>
    <s v="Cardinal Slant-D Ring Binder, Heavy Gauge Vinyl"/>
    <n v="34.76"/>
    <n v="5"/>
    <n v="0.2"/>
    <n v="11.296999999999999"/>
    <n v="0.32500000000000001"/>
  </r>
  <r>
    <n v="5646"/>
    <s v="CA-2014-127117"/>
    <x v="3"/>
    <x v="349"/>
    <d v="2014-04-20T00:00:00"/>
    <s v="Standard Class"/>
    <s v="HM-14860"/>
    <s v="Harry Marie"/>
    <x v="1"/>
    <s v="United States"/>
    <x v="73"/>
    <x v="30"/>
    <n v="7960"/>
    <x v="3"/>
    <s v="FUR-FU-10004018"/>
    <x v="0"/>
    <x v="5"/>
    <s v="Tensor Computer Mounted Lamp"/>
    <n v="74.45"/>
    <n v="5"/>
    <n v="0"/>
    <n v="20.101500000000001"/>
    <n v="0.27"/>
  </r>
  <r>
    <n v="5647"/>
    <s v="CA-2012-104241"/>
    <x v="1"/>
    <x v="1038"/>
    <d v="2012-01-09T00:00:00"/>
    <s v="Standard Class"/>
    <s v="AG-10495"/>
    <s v="Andrew Gjertsen"/>
    <x v="1"/>
    <s v="United States"/>
    <x v="166"/>
    <x v="17"/>
    <n v="22304"/>
    <x v="0"/>
    <s v="FUR-FU-10001473"/>
    <x v="0"/>
    <x v="5"/>
    <s v="DAX Wood Document Frame"/>
    <n v="192.22"/>
    <n v="14"/>
    <n v="0"/>
    <n v="69.199200000000005"/>
    <n v="0.36000000000000004"/>
  </r>
  <r>
    <n v="5648"/>
    <s v="CA-2014-168179"/>
    <x v="3"/>
    <x v="808"/>
    <d v="2014-11-08T00:00:00"/>
    <s v="Standard Class"/>
    <s v="JB-16000"/>
    <s v="Joy Bell-"/>
    <x v="0"/>
    <s v="United States"/>
    <x v="288"/>
    <x v="7"/>
    <n v="84106"/>
    <x v="1"/>
    <s v="OFF-PA-10001800"/>
    <x v="1"/>
    <x v="10"/>
    <s v="Xerox 220"/>
    <n v="19.440000000000001"/>
    <n v="3"/>
    <n v="0"/>
    <n v="9.3312000000000008"/>
    <n v="0.48000000000000004"/>
  </r>
  <r>
    <n v="5649"/>
    <s v="CA-2014-142342"/>
    <x v="3"/>
    <x v="729"/>
    <d v="2014-07-20T00:00:00"/>
    <s v="Second Class"/>
    <s v="AJ-10795"/>
    <s v="Anthony Johnson"/>
    <x v="1"/>
    <s v="United States"/>
    <x v="339"/>
    <x v="1"/>
    <n v="92307"/>
    <x v="1"/>
    <s v="OFF-PA-10004609"/>
    <x v="1"/>
    <x v="10"/>
    <s v="Xerox 221"/>
    <n v="32.400000000000006"/>
    <n v="5"/>
    <n v="0"/>
    <n v="15.552000000000001"/>
    <n v="0.48"/>
  </r>
  <r>
    <n v="5650"/>
    <s v="CA-2014-142342"/>
    <x v="3"/>
    <x v="729"/>
    <d v="2014-07-20T00:00:00"/>
    <s v="Second Class"/>
    <s v="AJ-10795"/>
    <s v="Anthony Johnson"/>
    <x v="1"/>
    <s v="United States"/>
    <x v="339"/>
    <x v="1"/>
    <n v="92307"/>
    <x v="1"/>
    <s v="OFF-EN-10002592"/>
    <x v="1"/>
    <x v="12"/>
    <s v="Peel &amp; Seel Recycled Catalog Envelopes, Brown"/>
    <n v="57.9"/>
    <n v="5"/>
    <n v="0"/>
    <n v="28.95"/>
    <n v="0.5"/>
  </r>
  <r>
    <n v="5651"/>
    <s v="CA-2014-142342"/>
    <x v="3"/>
    <x v="729"/>
    <d v="2014-07-20T00:00:00"/>
    <s v="Second Class"/>
    <s v="AJ-10795"/>
    <s v="Anthony Johnson"/>
    <x v="1"/>
    <s v="United States"/>
    <x v="339"/>
    <x v="1"/>
    <n v="92307"/>
    <x v="1"/>
    <s v="OFF-ST-10002957"/>
    <x v="1"/>
    <x v="4"/>
    <s v="Sterilite Show Offs Storage Containers"/>
    <n v="10.56"/>
    <n v="2"/>
    <n v="0"/>
    <n v="0"/>
    <n v="0"/>
  </r>
  <r>
    <n v="5652"/>
    <s v="CA-2014-142342"/>
    <x v="3"/>
    <x v="729"/>
    <d v="2014-07-20T00:00:00"/>
    <s v="Second Class"/>
    <s v="AJ-10795"/>
    <s v="Anthony Johnson"/>
    <x v="1"/>
    <s v="United States"/>
    <x v="339"/>
    <x v="1"/>
    <n v="92307"/>
    <x v="1"/>
    <s v="FUR-BO-10002613"/>
    <x v="0"/>
    <x v="0"/>
    <s v="Atlantic Metals Mobile 4-Shelf Bookcases, Custom Colors"/>
    <n v="1194.165"/>
    <n v="5"/>
    <n v="0.15"/>
    <n v="210.73499999999993"/>
    <n v="0.17647058823529407"/>
  </r>
  <r>
    <n v="5653"/>
    <s v="CA-2014-109099"/>
    <x v="3"/>
    <x v="833"/>
    <d v="2014-10-12T00:00:00"/>
    <s v="Standard Class"/>
    <s v="MM-18280"/>
    <s v="Muhammed MacIntyre"/>
    <x v="1"/>
    <s v="United States"/>
    <x v="20"/>
    <x v="15"/>
    <n v="10009"/>
    <x v="3"/>
    <s v="OFF-PA-10001033"/>
    <x v="1"/>
    <x v="10"/>
    <s v="Xerox 1893"/>
    <n v="40.99"/>
    <n v="1"/>
    <n v="0"/>
    <n v="20.085100000000001"/>
    <n v="0.49"/>
  </r>
  <r>
    <n v="5654"/>
    <s v="US-2011-134187"/>
    <x v="2"/>
    <x v="130"/>
    <d v="2011-11-11T00:00:00"/>
    <s v="Standard Class"/>
    <s v="TH-21235"/>
    <s v="Tiffany House"/>
    <x v="1"/>
    <s v="United States"/>
    <x v="85"/>
    <x v="1"/>
    <n v="90805"/>
    <x v="1"/>
    <s v="OFF-AR-10000940"/>
    <x v="1"/>
    <x v="6"/>
    <s v="Newell 343"/>
    <n v="2.94"/>
    <n v="1"/>
    <n v="0"/>
    <n v="0.79380000000000006"/>
    <n v="0.27"/>
  </r>
  <r>
    <n v="5655"/>
    <s v="CA-2013-145261"/>
    <x v="0"/>
    <x v="122"/>
    <d v="2013-12-22T00:00:00"/>
    <s v="First Class"/>
    <s v="AH-10120"/>
    <s v="Adrian Hane"/>
    <x v="2"/>
    <s v="United States"/>
    <x v="127"/>
    <x v="21"/>
    <n v="97301"/>
    <x v="1"/>
    <s v="OFF-BI-10001670"/>
    <x v="1"/>
    <x v="8"/>
    <s v="Vinyl Sectional Post Binders"/>
    <n v="45.240000000000009"/>
    <n v="4"/>
    <n v="0.7"/>
    <n v="-30.159999999999997"/>
    <n v="-0.66666666666666641"/>
  </r>
  <r>
    <n v="5656"/>
    <s v="CA-2013-145261"/>
    <x v="0"/>
    <x v="122"/>
    <d v="2013-12-22T00:00:00"/>
    <s v="First Class"/>
    <s v="AH-10120"/>
    <s v="Adrian Hane"/>
    <x v="2"/>
    <s v="United States"/>
    <x v="127"/>
    <x v="21"/>
    <n v="97301"/>
    <x v="1"/>
    <s v="OFF-AR-10004078"/>
    <x v="1"/>
    <x v="6"/>
    <s v="Newell 312"/>
    <n v="18.687999999999999"/>
    <n v="4"/>
    <n v="0.2"/>
    <n v="2.3359999999999994"/>
    <n v="0.12499999999999997"/>
  </r>
  <r>
    <n v="5657"/>
    <s v="CA-2013-145261"/>
    <x v="0"/>
    <x v="122"/>
    <d v="2013-12-22T00:00:00"/>
    <s v="First Class"/>
    <s v="AH-10120"/>
    <s v="Adrian Hane"/>
    <x v="2"/>
    <s v="United States"/>
    <x v="127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n v="0.3249999999999999"/>
  </r>
  <r>
    <n v="5658"/>
    <s v="CA-2013-145261"/>
    <x v="0"/>
    <x v="122"/>
    <d v="2013-12-22T00:00:00"/>
    <s v="First Class"/>
    <s v="AH-10120"/>
    <s v="Adrian Hane"/>
    <x v="2"/>
    <s v="United States"/>
    <x v="127"/>
    <x v="21"/>
    <n v="97301"/>
    <x v="1"/>
    <s v="TEC-AC-10000991"/>
    <x v="2"/>
    <x v="11"/>
    <s v="Sony Micro Vault Click 8 GB USB 2.0 Flash Drive"/>
    <n v="112.77600000000001"/>
    <n v="3"/>
    <n v="0.2"/>
    <n v="-8.4581999999999979"/>
    <n v="-7.4999999999999969E-2"/>
  </r>
  <r>
    <n v="5659"/>
    <s v="CA-2013-145261"/>
    <x v="0"/>
    <x v="122"/>
    <d v="2013-12-22T00:00:00"/>
    <s v="First Class"/>
    <s v="AH-10120"/>
    <s v="Adrian Hane"/>
    <x v="2"/>
    <s v="United States"/>
    <x v="127"/>
    <x v="21"/>
    <n v="97301"/>
    <x v="1"/>
    <s v="FUR-TA-10002530"/>
    <x v="0"/>
    <x v="3"/>
    <s v="Iceberg OfficeWorks 42&quot; Round Tables"/>
    <n v="377.45"/>
    <n v="5"/>
    <n v="0.5"/>
    <n v="-264.21500000000003"/>
    <n v="-0.70000000000000007"/>
  </r>
  <r>
    <n v="5660"/>
    <s v="CA-2013-145261"/>
    <x v="0"/>
    <x v="122"/>
    <d v="2013-12-22T00:00:00"/>
    <s v="First Class"/>
    <s v="AH-10120"/>
    <s v="Adrian Hane"/>
    <x v="2"/>
    <s v="United States"/>
    <x v="127"/>
    <x v="21"/>
    <n v="97301"/>
    <x v="1"/>
    <s v="OFF-LA-10000407"/>
    <x v="1"/>
    <x v="2"/>
    <s v="Avery White Multi-Purpose Labels"/>
    <n v="15.936000000000002"/>
    <n v="4"/>
    <n v="0.2"/>
    <n v="5.1791999999999998"/>
    <n v="0.32499999999999996"/>
  </r>
  <r>
    <n v="5661"/>
    <s v="CA-2013-145261"/>
    <x v="0"/>
    <x v="122"/>
    <d v="2013-12-22T00:00:00"/>
    <s v="First Class"/>
    <s v="AH-10120"/>
    <s v="Adrian Hane"/>
    <x v="2"/>
    <s v="United States"/>
    <x v="127"/>
    <x v="21"/>
    <n v="97301"/>
    <x v="1"/>
    <s v="TEC-PH-10004833"/>
    <x v="2"/>
    <x v="7"/>
    <s v="Macally Suction Cup Mount"/>
    <n v="28.68"/>
    <n v="3"/>
    <n v="0.2"/>
    <n v="-7.17"/>
    <n v="-0.25"/>
  </r>
  <r>
    <n v="5662"/>
    <s v="CA-2013-108875"/>
    <x v="0"/>
    <x v="446"/>
    <d v="2013-10-02T00:00:00"/>
    <s v="Standard Class"/>
    <s v="CL-12700"/>
    <s v="Craig Leslie"/>
    <x v="2"/>
    <s v="United States"/>
    <x v="34"/>
    <x v="22"/>
    <n v="80013"/>
    <x v="1"/>
    <s v="FUR-FU-10002671"/>
    <x v="0"/>
    <x v="5"/>
    <s v="Electrix 20W Halogen Replacement Bulb for Zoom-In Desk Lamp"/>
    <n v="21.44"/>
    <n v="2"/>
    <n v="0.2"/>
    <n v="7.5039999999999987"/>
    <n v="0.34999999999999992"/>
  </r>
  <r>
    <n v="5663"/>
    <s v="CA-2013-108875"/>
    <x v="0"/>
    <x v="446"/>
    <d v="2013-10-02T00:00:00"/>
    <s v="Standard Class"/>
    <s v="CL-12700"/>
    <s v="Craig Leslie"/>
    <x v="2"/>
    <s v="United States"/>
    <x v="34"/>
    <x v="22"/>
    <n v="80013"/>
    <x v="1"/>
    <s v="OFF-ST-10001370"/>
    <x v="1"/>
    <x v="4"/>
    <s v="Sensible Storage WireTech Storage Systems"/>
    <n v="511.05600000000004"/>
    <n v="9"/>
    <n v="0.2"/>
    <n v="-95.823000000000079"/>
    <n v="-0.18750000000000014"/>
  </r>
  <r>
    <n v="5664"/>
    <s v="CA-2013-141957"/>
    <x v="0"/>
    <x v="658"/>
    <d v="2013-07-22T00:00:00"/>
    <s v="Same Day"/>
    <s v="JG-15310"/>
    <s v="Jason Gross"/>
    <x v="1"/>
    <s v="United States"/>
    <x v="46"/>
    <x v="24"/>
    <n v="43055"/>
    <x v="3"/>
    <s v="OFF-AR-10000914"/>
    <x v="1"/>
    <x v="6"/>
    <s v="Boston 16765 Mini Stand Up Battery Pencil Sharpener"/>
    <n v="18.656000000000002"/>
    <n v="2"/>
    <n v="0.2"/>
    <n v="1.3992000000000013"/>
    <n v="7.5000000000000067E-2"/>
  </r>
  <r>
    <n v="5665"/>
    <s v="CA-2013-141957"/>
    <x v="0"/>
    <x v="658"/>
    <d v="2013-07-22T00:00:00"/>
    <s v="Same Day"/>
    <s v="JG-15310"/>
    <s v="Jason Gross"/>
    <x v="1"/>
    <s v="United States"/>
    <x v="46"/>
    <x v="24"/>
    <n v="43055"/>
    <x v="3"/>
    <s v="OFF-BI-10001116"/>
    <x v="1"/>
    <x v="8"/>
    <s v="Wilson Jones 1&quot; Hanging DublLock Ring Binders"/>
    <n v="11.088000000000003"/>
    <n v="7"/>
    <n v="0.7"/>
    <n v="-8.1311999999999998"/>
    <n v="-0.73333333333333317"/>
  </r>
  <r>
    <n v="5666"/>
    <s v="CA-2013-141957"/>
    <x v="0"/>
    <x v="658"/>
    <d v="2013-07-22T00:00:00"/>
    <s v="Same Day"/>
    <s v="JG-15310"/>
    <s v="Jason Gross"/>
    <x v="1"/>
    <s v="United States"/>
    <x v="46"/>
    <x v="24"/>
    <n v="43055"/>
    <x v="3"/>
    <s v="OFF-ST-10002276"/>
    <x v="1"/>
    <x v="4"/>
    <s v="Safco Steel Mobile File Cart"/>
    <n v="66.688000000000002"/>
    <n v="1"/>
    <n v="0.2"/>
    <n v="4.1680000000000028"/>
    <n v="6.2500000000000042E-2"/>
  </r>
  <r>
    <n v="5667"/>
    <s v="CA-2013-141957"/>
    <x v="0"/>
    <x v="658"/>
    <d v="2013-07-22T00:00:00"/>
    <s v="Same Day"/>
    <s v="JG-15310"/>
    <s v="Jason Gross"/>
    <x v="1"/>
    <s v="United States"/>
    <x v="46"/>
    <x v="24"/>
    <n v="43055"/>
    <x v="3"/>
    <s v="OFF-ST-10004340"/>
    <x v="1"/>
    <x v="4"/>
    <s v="Fellowes Mobile File Cart, Black"/>
    <n v="99.488"/>
    <n v="2"/>
    <n v="0.2"/>
    <n v="8.7052000000000049"/>
    <n v="8.750000000000005E-2"/>
  </r>
  <r>
    <n v="5668"/>
    <s v="CA-2013-142405"/>
    <x v="0"/>
    <x v="725"/>
    <d v="2013-06-16T00:00:00"/>
    <s v="Standard Class"/>
    <s v="SE-20110"/>
    <s v="Sanjit Engle"/>
    <x v="0"/>
    <s v="United States"/>
    <x v="4"/>
    <x v="4"/>
    <n v="98103"/>
    <x v="1"/>
    <s v="OFF-LA-10004093"/>
    <x v="1"/>
    <x v="2"/>
    <s v="Avery 486"/>
    <n v="14.62"/>
    <n v="2"/>
    <n v="0"/>
    <n v="6.8713999999999995"/>
    <n v="0.47"/>
  </r>
  <r>
    <n v="5669"/>
    <s v="CA-2013-142405"/>
    <x v="0"/>
    <x v="725"/>
    <d v="2013-06-16T00:00:00"/>
    <s v="Standard Class"/>
    <s v="SE-20110"/>
    <s v="Sanjit Engle"/>
    <x v="0"/>
    <s v="United States"/>
    <x v="4"/>
    <x v="4"/>
    <n v="98103"/>
    <x v="1"/>
    <s v="OFF-BI-10004728"/>
    <x v="1"/>
    <x v="8"/>
    <s v="Wilson Jones Turn Tabs Binder Tool for Ring Binders"/>
    <n v="53.984000000000002"/>
    <n v="14"/>
    <n v="0.2"/>
    <n v="17.544800000000002"/>
    <n v="0.32500000000000001"/>
  </r>
  <r>
    <n v="5670"/>
    <s v="CA-2013-142405"/>
    <x v="0"/>
    <x v="725"/>
    <d v="2013-06-16T00:00:00"/>
    <s v="Standard Class"/>
    <s v="SE-20110"/>
    <s v="Sanjit Engle"/>
    <x v="0"/>
    <s v="United States"/>
    <x v="4"/>
    <x v="4"/>
    <n v="98103"/>
    <x v="1"/>
    <s v="TEC-AC-10003095"/>
    <x v="2"/>
    <x v="11"/>
    <s v="Logitech G35 7.1-Channel Surround Sound Headset"/>
    <n v="389.97"/>
    <n v="3"/>
    <n v="0"/>
    <n v="132.58980000000003"/>
    <n v="0.34"/>
  </r>
  <r>
    <n v="5671"/>
    <s v="CA-2012-141012"/>
    <x v="1"/>
    <x v="988"/>
    <d v="2012-06-11T00:00:00"/>
    <s v="Second Class"/>
    <s v="TG-21640"/>
    <s v="Trudy Glocke"/>
    <x v="0"/>
    <s v="United States"/>
    <x v="449"/>
    <x v="45"/>
    <n v="83201"/>
    <x v="1"/>
    <s v="FUR-FU-10003192"/>
    <x v="0"/>
    <x v="5"/>
    <s v="Luxo Adjustable Task Clamp Lamp"/>
    <n v="355.36"/>
    <n v="4"/>
    <n v="0"/>
    <n v="92.393599999999992"/>
    <n v="0.25999999999999995"/>
  </r>
  <r>
    <n v="5672"/>
    <s v="CA-2012-141012"/>
    <x v="1"/>
    <x v="988"/>
    <d v="2012-06-11T00:00:00"/>
    <s v="Second Class"/>
    <s v="TG-21640"/>
    <s v="Trudy Glocke"/>
    <x v="0"/>
    <s v="United States"/>
    <x v="449"/>
    <x v="45"/>
    <n v="83201"/>
    <x v="1"/>
    <s v="TEC-PH-10004522"/>
    <x v="2"/>
    <x v="7"/>
    <s v="Dexim XPower Skin Super-Thin Power Case for iPhone 5 - Black"/>
    <n v="140.376"/>
    <n v="3"/>
    <n v="0.2"/>
    <n v="8.7735000000000056"/>
    <n v="6.2500000000000042E-2"/>
  </r>
  <r>
    <n v="5673"/>
    <s v="CA-2014-127922"/>
    <x v="3"/>
    <x v="855"/>
    <d v="2014-11-04T00:00:00"/>
    <s v="Standard Class"/>
    <s v="SH-19975"/>
    <s v="Sally Hughsby"/>
    <x v="1"/>
    <s v="United States"/>
    <x v="61"/>
    <x v="5"/>
    <n v="75081"/>
    <x v="2"/>
    <s v="OFF-EN-10003068"/>
    <x v="1"/>
    <x v="12"/>
    <s v="#6 3/4 Gummed Flap White Envelopes"/>
    <n v="15.840000000000002"/>
    <n v="2"/>
    <n v="0.2"/>
    <n v="5.5439999999999987"/>
    <n v="0.34999999999999987"/>
  </r>
  <r>
    <n v="5674"/>
    <s v="CA-2014-127922"/>
    <x v="3"/>
    <x v="855"/>
    <d v="2014-11-04T00:00:00"/>
    <s v="Standard Class"/>
    <s v="SH-19975"/>
    <s v="Sally Hughsby"/>
    <x v="1"/>
    <s v="United States"/>
    <x v="61"/>
    <x v="5"/>
    <n v="75081"/>
    <x v="2"/>
    <s v="OFF-PA-10001204"/>
    <x v="1"/>
    <x v="10"/>
    <s v="Xerox 1972"/>
    <n v="8.4480000000000004"/>
    <n v="2"/>
    <n v="0.2"/>
    <n v="2.6399999999999997"/>
    <n v="0.31249999999999994"/>
  </r>
  <r>
    <n v="5675"/>
    <s v="CA-2013-146318"/>
    <x v="0"/>
    <x v="115"/>
    <d v="2013-01-27T00:00:00"/>
    <s v="Standard Class"/>
    <s v="MC-17275"/>
    <s v="Marc Crier"/>
    <x v="0"/>
    <s v="United States"/>
    <x v="4"/>
    <x v="4"/>
    <n v="98105"/>
    <x v="1"/>
    <s v="OFF-PA-10003953"/>
    <x v="1"/>
    <x v="10"/>
    <s v="Xerox 218"/>
    <n v="12.96"/>
    <n v="2"/>
    <n v="0"/>
    <n v="6.2208000000000006"/>
    <n v="0.48000000000000004"/>
  </r>
  <r>
    <n v="5676"/>
    <s v="CA-2011-135993"/>
    <x v="2"/>
    <x v="1061"/>
    <d v="2011-06-02T00:00:00"/>
    <s v="Standard Class"/>
    <s v="PJ-18835"/>
    <s v="Patrick Jones"/>
    <x v="1"/>
    <s v="United States"/>
    <x v="4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n v="0.10000000000000002"/>
  </r>
  <r>
    <n v="5677"/>
    <s v="CA-2011-135993"/>
    <x v="2"/>
    <x v="1061"/>
    <d v="2011-06-02T00:00:00"/>
    <s v="Standard Class"/>
    <s v="PJ-18835"/>
    <s v="Patrick Jones"/>
    <x v="1"/>
    <s v="United States"/>
    <x v="4"/>
    <x v="4"/>
    <n v="98115"/>
    <x v="1"/>
    <s v="TEC-AC-10004877"/>
    <x v="2"/>
    <x v="11"/>
    <s v="Imation 30456 USB Flash Drive 8GB"/>
    <n v="27.6"/>
    <n v="4"/>
    <n v="0"/>
    <n v="2.2079999999999984"/>
    <n v="7.9999999999999932E-2"/>
  </r>
  <r>
    <n v="5678"/>
    <s v="CA-2011-126802"/>
    <x v="2"/>
    <x v="282"/>
    <d v="2012-01-05T00:00:00"/>
    <s v="Standard Class"/>
    <s v="ZC-21910"/>
    <s v="Zuschuss Carroll"/>
    <x v="0"/>
    <s v="United States"/>
    <x v="22"/>
    <x v="10"/>
    <n v="60610"/>
    <x v="2"/>
    <s v="FUR-FU-10000193"/>
    <x v="0"/>
    <x v="5"/>
    <s v="Tenex Chairmats For Use with Hard Floors"/>
    <n v="38.975999999999999"/>
    <n v="3"/>
    <n v="0.6"/>
    <n v="-50.66879999999999"/>
    <n v="-1.2999999999999998"/>
  </r>
  <r>
    <n v="5679"/>
    <s v="CA-2013-143924"/>
    <x v="0"/>
    <x v="1062"/>
    <d v="2013-08-04T00:00:00"/>
    <s v="Standard Class"/>
    <s v="SC-20680"/>
    <s v="Steve Carroll"/>
    <x v="2"/>
    <s v="United States"/>
    <x v="450"/>
    <x v="12"/>
    <n v="49423"/>
    <x v="2"/>
    <s v="OFF-FA-10000735"/>
    <x v="1"/>
    <x v="13"/>
    <s v="Staples"/>
    <n v="20.439999999999998"/>
    <n v="7"/>
    <n v="0"/>
    <n v="9.1979999999999986"/>
    <n v="0.44999999999999996"/>
  </r>
  <r>
    <n v="5680"/>
    <s v="CA-2013-143924"/>
    <x v="0"/>
    <x v="1062"/>
    <d v="2013-08-04T00:00:00"/>
    <s v="Standard Class"/>
    <s v="SC-20680"/>
    <s v="Steve Carroll"/>
    <x v="2"/>
    <s v="United States"/>
    <x v="450"/>
    <x v="12"/>
    <n v="49423"/>
    <x v="2"/>
    <s v="OFF-PA-10002120"/>
    <x v="1"/>
    <x v="10"/>
    <s v="Xerox 1889"/>
    <n v="109.92"/>
    <n v="2"/>
    <n v="0"/>
    <n v="53.860799999999998"/>
    <n v="0.49"/>
  </r>
  <r>
    <n v="5681"/>
    <s v="CA-2013-141551"/>
    <x v="0"/>
    <x v="446"/>
    <d v="2013-10-01T00:00:00"/>
    <s v="Standard Class"/>
    <s v="BP-11230"/>
    <s v="Benjamin Patterson"/>
    <x v="0"/>
    <s v="United States"/>
    <x v="387"/>
    <x v="26"/>
    <n v="74012"/>
    <x v="2"/>
    <s v="OFF-BI-10001249"/>
    <x v="1"/>
    <x v="8"/>
    <s v="Avery Heavy-Duty EZD View Binder with Locking Rings"/>
    <n v="6.38"/>
    <n v="1"/>
    <n v="0"/>
    <n v="2.9347999999999996"/>
    <n v="0.45999999999999996"/>
  </r>
  <r>
    <n v="5682"/>
    <s v="CA-2013-141551"/>
    <x v="0"/>
    <x v="446"/>
    <d v="2013-10-01T00:00:00"/>
    <s v="Standard Class"/>
    <s v="BP-11230"/>
    <s v="Benjamin Patterson"/>
    <x v="0"/>
    <s v="United States"/>
    <x v="387"/>
    <x v="26"/>
    <n v="74012"/>
    <x v="2"/>
    <s v="OFF-PA-10001569"/>
    <x v="1"/>
    <x v="10"/>
    <s v="Xerox 232"/>
    <n v="6.48"/>
    <n v="1"/>
    <n v="0"/>
    <n v="3.1104000000000003"/>
    <n v="0.48000000000000004"/>
  </r>
  <r>
    <n v="5683"/>
    <s v="CA-2011-164315"/>
    <x v="2"/>
    <x v="1063"/>
    <d v="2011-04-08T00:00:00"/>
    <s v="Standard Class"/>
    <s v="RD-19585"/>
    <s v="Rob Dowd"/>
    <x v="0"/>
    <s v="United States"/>
    <x v="417"/>
    <x v="32"/>
    <n v="30605"/>
    <x v="0"/>
    <s v="OFF-PA-10004248"/>
    <x v="1"/>
    <x v="10"/>
    <s v="Xerox 1990"/>
    <n v="15.84"/>
    <n v="3"/>
    <n v="0"/>
    <n v="7.1280000000000001"/>
    <n v="0.45"/>
  </r>
  <r>
    <n v="5684"/>
    <s v="CA-2011-164315"/>
    <x v="2"/>
    <x v="1063"/>
    <d v="2011-04-08T00:00:00"/>
    <s v="Standard Class"/>
    <s v="RD-19585"/>
    <s v="Rob Dowd"/>
    <x v="0"/>
    <s v="United States"/>
    <x v="417"/>
    <x v="32"/>
    <n v="30605"/>
    <x v="0"/>
    <s v="TEC-PH-10001128"/>
    <x v="2"/>
    <x v="7"/>
    <s v="Motorola Droid Maxx"/>
    <n v="1049.93"/>
    <n v="7"/>
    <n v="0"/>
    <n v="293.98040000000003"/>
    <n v="0.28000000000000003"/>
  </r>
  <r>
    <n v="5685"/>
    <s v="CA-2011-164315"/>
    <x v="2"/>
    <x v="1063"/>
    <d v="2011-04-08T00:00:00"/>
    <s v="Standard Class"/>
    <s v="RD-19585"/>
    <s v="Rob Dowd"/>
    <x v="0"/>
    <s v="United States"/>
    <x v="417"/>
    <x v="32"/>
    <n v="30605"/>
    <x v="0"/>
    <s v="OFF-AP-10003842"/>
    <x v="1"/>
    <x v="9"/>
    <s v="Euro-Pro Shark Turbo Vacuum"/>
    <n v="154.9"/>
    <n v="5"/>
    <n v="0"/>
    <n v="40.274000000000001"/>
    <n v="0.26"/>
  </r>
  <r>
    <n v="5686"/>
    <s v="CA-2012-131072"/>
    <x v="1"/>
    <x v="599"/>
    <d v="2012-11-05T00:00:00"/>
    <s v="Same Day"/>
    <s v="KL-16645"/>
    <s v="Ken Lonsdale"/>
    <x v="0"/>
    <s v="United States"/>
    <x v="4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n v="0.36249999999999993"/>
  </r>
  <r>
    <n v="5687"/>
    <s v="CA-2011-131541"/>
    <x v="2"/>
    <x v="1064"/>
    <d v="2011-07-28T00:00:00"/>
    <s v="Same Day"/>
    <s v="CK-12205"/>
    <s v="Chloris Kastensmidt"/>
    <x v="0"/>
    <s v="United States"/>
    <x v="264"/>
    <x v="2"/>
    <n v="32712"/>
    <x v="0"/>
    <s v="OFF-FA-10000621"/>
    <x v="1"/>
    <x v="13"/>
    <s v="OIC Colored Binder Clips, Assorted Sizes"/>
    <n v="14.320000000000002"/>
    <n v="5"/>
    <n v="0.2"/>
    <n v="5.1910000000000007"/>
    <n v="0.36249999999999999"/>
  </r>
  <r>
    <n v="5688"/>
    <s v="CA-2011-131541"/>
    <x v="2"/>
    <x v="1064"/>
    <d v="2011-07-28T00:00:00"/>
    <s v="Same Day"/>
    <s v="CK-12205"/>
    <s v="Chloris Kastensmidt"/>
    <x v="0"/>
    <s v="United States"/>
    <x v="264"/>
    <x v="2"/>
    <n v="32712"/>
    <x v="0"/>
    <s v="FUR-FU-10003623"/>
    <x v="0"/>
    <x v="5"/>
    <s v="DataProducts Ampli Magnifier Task Lamp, Black,"/>
    <n v="129.88800000000001"/>
    <n v="6"/>
    <n v="0.2"/>
    <n v="12.988799999999991"/>
    <n v="9.9999999999999922E-2"/>
  </r>
  <r>
    <n v="5689"/>
    <s v="CA-2011-131541"/>
    <x v="2"/>
    <x v="1064"/>
    <d v="2011-07-28T00:00:00"/>
    <s v="Same Day"/>
    <s v="CK-12205"/>
    <s v="Chloris Kastensmidt"/>
    <x v="0"/>
    <s v="United States"/>
    <x v="264"/>
    <x v="2"/>
    <n v="32712"/>
    <x v="0"/>
    <s v="OFF-EN-10000781"/>
    <x v="1"/>
    <x v="12"/>
    <s v="#10- 4 1/8&quot; x 9 1/2&quot; Recycled Envelopes"/>
    <n v="48.944000000000003"/>
    <n v="7"/>
    <n v="0.2"/>
    <n v="16.518599999999999"/>
    <n v="0.33749999999999997"/>
  </r>
  <r>
    <n v="5690"/>
    <s v="CA-2012-119550"/>
    <x v="1"/>
    <x v="207"/>
    <d v="2012-12-31T00:00:00"/>
    <s v="Standard Class"/>
    <s v="RB-19705"/>
    <s v="Roger Barcio"/>
    <x v="2"/>
    <s v="United States"/>
    <x v="12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n v="-0.32857142857142857"/>
  </r>
  <r>
    <n v="5691"/>
    <s v="US-2012-138093"/>
    <x v="1"/>
    <x v="895"/>
    <d v="2012-12-16T00:00:00"/>
    <s v="Standard Class"/>
    <s v="KM-16225"/>
    <s v="Kalyca Meade"/>
    <x v="1"/>
    <s v="United States"/>
    <x v="248"/>
    <x v="39"/>
    <n v="21215"/>
    <x v="3"/>
    <s v="OFF-AR-10000817"/>
    <x v="1"/>
    <x v="6"/>
    <s v="Manco Dry-Lighter Erasable Highlighter"/>
    <n v="27.36"/>
    <n v="9"/>
    <n v="0"/>
    <n v="9.3023999999999987"/>
    <n v="0.33999999999999997"/>
  </r>
  <r>
    <n v="5692"/>
    <s v="US-2012-138093"/>
    <x v="1"/>
    <x v="895"/>
    <d v="2012-12-16T00:00:00"/>
    <s v="Standard Class"/>
    <s v="KM-16225"/>
    <s v="Kalyca Meade"/>
    <x v="1"/>
    <s v="United States"/>
    <x v="248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n v="0.45999999999999985"/>
  </r>
  <r>
    <n v="5693"/>
    <s v="US-2012-138093"/>
    <x v="1"/>
    <x v="895"/>
    <d v="2012-12-16T00:00:00"/>
    <s v="Standard Class"/>
    <s v="KM-16225"/>
    <s v="Kalyca Meade"/>
    <x v="1"/>
    <s v="United States"/>
    <x v="248"/>
    <x v="39"/>
    <n v="21215"/>
    <x v="3"/>
    <s v="TEC-PH-10004667"/>
    <x v="2"/>
    <x v="7"/>
    <s v="Cisco 8x8 Inc. 6753i IP Business Phone System"/>
    <n v="134.99"/>
    <n v="1"/>
    <n v="0"/>
    <n v="36.447299999999998"/>
    <n v="0.26999999999999996"/>
  </r>
  <r>
    <n v="5694"/>
    <s v="US-2012-138093"/>
    <x v="1"/>
    <x v="895"/>
    <d v="2012-12-16T00:00:00"/>
    <s v="Standard Class"/>
    <s v="KM-16225"/>
    <s v="Kalyca Meade"/>
    <x v="1"/>
    <s v="United States"/>
    <x v="248"/>
    <x v="39"/>
    <n v="21215"/>
    <x v="3"/>
    <s v="OFF-PA-10000143"/>
    <x v="1"/>
    <x v="10"/>
    <s v="Astroparche Fine Business Paper"/>
    <n v="26.400000000000002"/>
    <n v="5"/>
    <n v="0"/>
    <n v="12.672000000000001"/>
    <n v="0.48"/>
  </r>
  <r>
    <n v="5695"/>
    <s v="US-2012-138093"/>
    <x v="1"/>
    <x v="895"/>
    <d v="2012-12-16T00:00:00"/>
    <s v="Standard Class"/>
    <s v="KM-16225"/>
    <s v="Kalyca Meade"/>
    <x v="1"/>
    <s v="United States"/>
    <x v="248"/>
    <x v="39"/>
    <n v="21215"/>
    <x v="3"/>
    <s v="FUR-CH-10000785"/>
    <x v="0"/>
    <x v="1"/>
    <s v="Global Ergonomic Managers Chair"/>
    <n v="542.93999999999994"/>
    <n v="3"/>
    <n v="0"/>
    <n v="141.1644"/>
    <n v="0.26"/>
  </r>
  <r>
    <n v="5696"/>
    <s v="CA-2013-126165"/>
    <x v="0"/>
    <x v="465"/>
    <d v="2013-05-08T00:00:00"/>
    <s v="Second Class"/>
    <s v="AH-10465"/>
    <s v="Amy Hunt"/>
    <x v="0"/>
    <s v="United States"/>
    <x v="8"/>
    <x v="1"/>
    <n v="94109"/>
    <x v="1"/>
    <s v="FUR-TA-10001676"/>
    <x v="0"/>
    <x v="3"/>
    <s v="Hon 61000 Series Interactive Training Tables"/>
    <n v="71.088000000000008"/>
    <n v="2"/>
    <n v="0.2"/>
    <n v="-1.7772000000000041"/>
    <n v="-2.5000000000000053E-2"/>
  </r>
  <r>
    <n v="5697"/>
    <s v="CA-2014-126123"/>
    <x v="3"/>
    <x v="336"/>
    <d v="2014-10-19T00:00:00"/>
    <s v="Standard Class"/>
    <s v="AG-10765"/>
    <s v="Anthony Garverick"/>
    <x v="2"/>
    <s v="United States"/>
    <x v="22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n v="-1.5500000000000009"/>
  </r>
  <r>
    <n v="5698"/>
    <s v="CA-2014-126123"/>
    <x v="3"/>
    <x v="336"/>
    <d v="2014-10-19T00:00:00"/>
    <s v="Standard Class"/>
    <s v="AG-10765"/>
    <s v="Anthony Garverick"/>
    <x v="2"/>
    <s v="United States"/>
    <x v="22"/>
    <x v="10"/>
    <n v="60623"/>
    <x v="2"/>
    <s v="OFF-BI-10004224"/>
    <x v="1"/>
    <x v="8"/>
    <s v="Catalog Binders with Expanding Posts"/>
    <n v="13.455999999999998"/>
    <n v="1"/>
    <n v="0.8"/>
    <n v="-23.548000000000009"/>
    <n v="-1.7500000000000009"/>
  </r>
  <r>
    <n v="5699"/>
    <s v="CA-2013-143441"/>
    <x v="0"/>
    <x v="732"/>
    <d v="2013-11-06T00:00:00"/>
    <s v="Same Day"/>
    <s v="EB-14170"/>
    <s v="Evan Bailliet"/>
    <x v="0"/>
    <s v="United States"/>
    <x v="128"/>
    <x v="5"/>
    <n v="78041"/>
    <x v="2"/>
    <s v="OFF-LA-10002312"/>
    <x v="1"/>
    <x v="2"/>
    <s v="Avery 490"/>
    <n v="11.840000000000002"/>
    <n v="1"/>
    <n v="0.2"/>
    <n v="4.4399999999999995"/>
    <n v="0.37499999999999989"/>
  </r>
  <r>
    <n v="5700"/>
    <s v="CA-2014-148320"/>
    <x v="3"/>
    <x v="132"/>
    <d v="2014-11-09T00:00:00"/>
    <s v="Standard Class"/>
    <s v="PG-18895"/>
    <s v="Paul Gonzalez"/>
    <x v="0"/>
    <s v="United States"/>
    <x v="8"/>
    <x v="1"/>
    <n v="94109"/>
    <x v="1"/>
    <s v="OFF-PA-10003022"/>
    <x v="1"/>
    <x v="10"/>
    <s v="Xerox 1992"/>
    <n v="35.880000000000003"/>
    <n v="6"/>
    <n v="0"/>
    <n v="17.581200000000003"/>
    <n v="0.49000000000000005"/>
  </r>
  <r>
    <n v="5701"/>
    <s v="CA-2013-125661"/>
    <x v="0"/>
    <x v="390"/>
    <d v="2013-11-27T00:00:00"/>
    <s v="First Class"/>
    <s v="CA-12055"/>
    <s v="Cathy Armstrong"/>
    <x v="2"/>
    <s v="United States"/>
    <x v="138"/>
    <x v="24"/>
    <n v="44105"/>
    <x v="3"/>
    <s v="OFF-EN-10001532"/>
    <x v="1"/>
    <x v="12"/>
    <s v="Brown Kraft Recycled Envelopes"/>
    <n v="40.752000000000002"/>
    <n v="3"/>
    <n v="0.2"/>
    <n v="15.281999999999998"/>
    <n v="0.37499999999999994"/>
  </r>
  <r>
    <n v="5702"/>
    <s v="CA-2013-125661"/>
    <x v="0"/>
    <x v="390"/>
    <d v="2013-11-27T00:00:00"/>
    <s v="First Class"/>
    <s v="CA-12055"/>
    <s v="Cathy Armstrong"/>
    <x v="2"/>
    <s v="United States"/>
    <x v="138"/>
    <x v="24"/>
    <n v="44105"/>
    <x v="3"/>
    <s v="TEC-AC-10004855"/>
    <x v="2"/>
    <x v="11"/>
    <s v="V7 USB Numeric Keypad"/>
    <n v="139.96000000000004"/>
    <n v="5"/>
    <n v="0.2"/>
    <n v="-22.743500000000004"/>
    <n v="-0.16249999999999998"/>
  </r>
  <r>
    <n v="5703"/>
    <s v="US-2011-123519"/>
    <x v="2"/>
    <x v="637"/>
    <d v="2011-12-21T00:00:00"/>
    <s v="Standard Class"/>
    <s v="SS-20875"/>
    <s v="Sung Shariari"/>
    <x v="0"/>
    <s v="United States"/>
    <x v="292"/>
    <x v="24"/>
    <n v="43302"/>
    <x v="3"/>
    <s v="OFF-AR-10003829"/>
    <x v="1"/>
    <x v="6"/>
    <s v="Newell 35"/>
    <n v="2.6240000000000001"/>
    <n v="1"/>
    <n v="0.2"/>
    <n v="0.29519999999999957"/>
    <n v="0.11249999999999984"/>
  </r>
  <r>
    <n v="5704"/>
    <s v="US-2011-123519"/>
    <x v="2"/>
    <x v="637"/>
    <d v="2011-12-21T00:00:00"/>
    <s v="Standard Class"/>
    <s v="SS-20875"/>
    <s v="Sung Shariari"/>
    <x v="0"/>
    <s v="United States"/>
    <x v="292"/>
    <x v="24"/>
    <n v="43302"/>
    <x v="3"/>
    <s v="FUR-TA-10002645"/>
    <x v="0"/>
    <x v="3"/>
    <s v="Hon Rectangular Conference Tables"/>
    <n v="136.53"/>
    <n v="1"/>
    <n v="0.4"/>
    <n v="-52.336500000000029"/>
    <n v="-0.38333333333333353"/>
  </r>
  <r>
    <n v="5705"/>
    <s v="US-2011-123519"/>
    <x v="2"/>
    <x v="637"/>
    <d v="2011-12-21T00:00:00"/>
    <s v="Standard Class"/>
    <s v="SS-20875"/>
    <s v="Sung Shariari"/>
    <x v="0"/>
    <s v="United States"/>
    <x v="292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n v="0.16249999999999992"/>
  </r>
  <r>
    <n v="5706"/>
    <s v="CA-2011-155593"/>
    <x v="2"/>
    <x v="935"/>
    <d v="2011-11-08T00:00:00"/>
    <s v="Standard Class"/>
    <s v="RP-19390"/>
    <s v="Resi Pölking"/>
    <x v="0"/>
    <s v="United States"/>
    <x v="54"/>
    <x v="29"/>
    <n v="6824"/>
    <x v="3"/>
    <s v="OFF-SU-10002522"/>
    <x v="1"/>
    <x v="14"/>
    <s v="Acme Kleen Earth Office Shears"/>
    <n v="11.64"/>
    <n v="3"/>
    <n v="0"/>
    <n v="3.3755999999999986"/>
    <n v="0.28999999999999987"/>
  </r>
  <r>
    <n v="5707"/>
    <s v="CA-2014-136000"/>
    <x v="3"/>
    <x v="585"/>
    <d v="2014-09-26T00:00:00"/>
    <s v="Second Class"/>
    <s v="SC-20440"/>
    <s v="Shaun Chance"/>
    <x v="1"/>
    <s v="United States"/>
    <x v="20"/>
    <x v="15"/>
    <n v="10009"/>
    <x v="3"/>
    <s v="OFF-BI-10004828"/>
    <x v="1"/>
    <x v="8"/>
    <s v="GBC Poly Designer Binding Covers"/>
    <n v="40.176000000000002"/>
    <n v="3"/>
    <n v="0.2"/>
    <n v="14.563799999999997"/>
    <n v="0.36249999999999993"/>
  </r>
  <r>
    <n v="5708"/>
    <s v="US-2012-160857"/>
    <x v="1"/>
    <x v="412"/>
    <d v="2012-05-15T00:00:00"/>
    <s v="Standard Class"/>
    <s v="NW-18400"/>
    <s v="Natalie Webber"/>
    <x v="0"/>
    <s v="United States"/>
    <x v="20"/>
    <x v="15"/>
    <n v="10024"/>
    <x v="3"/>
    <s v="FUR-FU-10001095"/>
    <x v="0"/>
    <x v="5"/>
    <s v="DAX Black Cherry Wood-Tone Poster Frame"/>
    <n v="79.44"/>
    <n v="3"/>
    <n v="0"/>
    <n v="30.187200000000001"/>
    <n v="0.38"/>
  </r>
  <r>
    <n v="5709"/>
    <s v="US-2012-160857"/>
    <x v="1"/>
    <x v="412"/>
    <d v="2012-05-15T00:00:00"/>
    <s v="Standard Class"/>
    <s v="NW-18400"/>
    <s v="Natalie Webber"/>
    <x v="0"/>
    <s v="United States"/>
    <x v="20"/>
    <x v="15"/>
    <n v="10024"/>
    <x v="3"/>
    <s v="OFF-SU-10000157"/>
    <x v="1"/>
    <x v="14"/>
    <s v="Compact Automatic Electric Letter Opener"/>
    <n v="357.93"/>
    <n v="3"/>
    <n v="0"/>
    <n v="7.158600000000007"/>
    <n v="2.0000000000000018E-2"/>
  </r>
  <r>
    <n v="5710"/>
    <s v="US-2012-160857"/>
    <x v="1"/>
    <x v="412"/>
    <d v="2012-05-15T00:00:00"/>
    <s v="Standard Class"/>
    <s v="NW-18400"/>
    <s v="Natalie Webber"/>
    <x v="0"/>
    <s v="United States"/>
    <x v="20"/>
    <x v="15"/>
    <n v="10024"/>
    <x v="3"/>
    <s v="FUR-CH-10002647"/>
    <x v="0"/>
    <x v="1"/>
    <s v="Situations Contoured Folding Chairs, 4/Set"/>
    <n v="127.76400000000001"/>
    <n v="2"/>
    <n v="0.1"/>
    <n v="21.294000000000008"/>
    <n v="0.16666666666666671"/>
  </r>
  <r>
    <n v="5711"/>
    <s v="US-2012-160857"/>
    <x v="1"/>
    <x v="412"/>
    <d v="2012-05-15T00:00:00"/>
    <s v="Standard Class"/>
    <s v="NW-18400"/>
    <s v="Natalie Webber"/>
    <x v="0"/>
    <s v="United States"/>
    <x v="20"/>
    <x v="15"/>
    <n v="10024"/>
    <x v="3"/>
    <s v="TEC-CO-10004115"/>
    <x v="2"/>
    <x v="16"/>
    <s v="Sharp AL-1530CS Digital Copier"/>
    <n v="2799.944"/>
    <n v="7"/>
    <n v="0.2"/>
    <n v="1014.9797"/>
    <n v="0.36249999999999999"/>
  </r>
  <r>
    <n v="5712"/>
    <s v="US-2012-160857"/>
    <x v="1"/>
    <x v="412"/>
    <d v="2012-05-15T00:00:00"/>
    <s v="Standard Class"/>
    <s v="NW-18400"/>
    <s v="Natalie Webber"/>
    <x v="0"/>
    <s v="United States"/>
    <x v="20"/>
    <x v="15"/>
    <n v="10024"/>
    <x v="3"/>
    <s v="OFF-PA-10003363"/>
    <x v="1"/>
    <x v="10"/>
    <s v="Xerox 204"/>
    <n v="19.440000000000001"/>
    <n v="3"/>
    <n v="0"/>
    <n v="9.3312000000000008"/>
    <n v="0.48000000000000004"/>
  </r>
  <r>
    <n v="5713"/>
    <s v="CA-2014-115805"/>
    <x v="3"/>
    <x v="689"/>
    <d v="2014-08-01T00:00:00"/>
    <s v="Same Day"/>
    <s v="KW-16435"/>
    <s v="Katrina Willman"/>
    <x v="0"/>
    <s v="United States"/>
    <x v="22"/>
    <x v="10"/>
    <n v="60653"/>
    <x v="2"/>
    <s v="TEC-PH-10003092"/>
    <x v="2"/>
    <x v="7"/>
    <s v="Motorola L804"/>
    <n v="36.792000000000002"/>
    <n v="1"/>
    <n v="0.2"/>
    <n v="4.1390999999999991"/>
    <n v="0.11249999999999998"/>
  </r>
  <r>
    <n v="5714"/>
    <s v="US-2011-143707"/>
    <x v="2"/>
    <x v="72"/>
    <d v="2011-03-05T00:00:00"/>
    <s v="Standard Class"/>
    <s v="HR-14770"/>
    <s v="Hallie Redmond"/>
    <x v="2"/>
    <s v="United States"/>
    <x v="20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n v="0.27"/>
  </r>
  <r>
    <n v="5715"/>
    <s v="CA-2014-116939"/>
    <x v="3"/>
    <x v="145"/>
    <d v="2014-09-30T00:00:00"/>
    <s v="Standard Class"/>
    <s v="AG-10900"/>
    <s v="Arthur Gainer"/>
    <x v="0"/>
    <s v="United States"/>
    <x v="102"/>
    <x v="17"/>
    <n v="23223"/>
    <x v="0"/>
    <s v="OFF-ST-10001476"/>
    <x v="1"/>
    <x v="4"/>
    <s v="Steel Personal Filing/Posting Tote"/>
    <n v="177.54999999999998"/>
    <n v="5"/>
    <n v="0"/>
    <n v="47.938500000000005"/>
    <n v="0.27000000000000007"/>
  </r>
  <r>
    <n v="5716"/>
    <s v="CA-2012-124107"/>
    <x v="1"/>
    <x v="330"/>
    <d v="2012-10-12T00:00:00"/>
    <s v="Second Class"/>
    <s v="BM-11650"/>
    <s v="Brian Moss"/>
    <x v="1"/>
    <s v="United States"/>
    <x v="447"/>
    <x v="12"/>
    <n v="48104"/>
    <x v="2"/>
    <s v="TEC-AC-10002049"/>
    <x v="2"/>
    <x v="11"/>
    <s v="Logitech G19 Programmable Gaming Keyboard"/>
    <n v="619.94999999999993"/>
    <n v="5"/>
    <n v="0"/>
    <n v="111.59099999999995"/>
    <n v="0.17999999999999994"/>
  </r>
  <r>
    <n v="5717"/>
    <s v="CA-2012-124107"/>
    <x v="1"/>
    <x v="330"/>
    <d v="2012-10-12T00:00:00"/>
    <s v="Second Class"/>
    <s v="BM-11650"/>
    <s v="Brian Moss"/>
    <x v="1"/>
    <s v="United States"/>
    <x v="447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n v="0.28999999999999992"/>
  </r>
  <r>
    <n v="5718"/>
    <s v="CA-2012-124107"/>
    <x v="1"/>
    <x v="330"/>
    <d v="2012-10-12T00:00:00"/>
    <s v="Second Class"/>
    <s v="BM-11650"/>
    <s v="Brian Moss"/>
    <x v="1"/>
    <s v="United States"/>
    <x v="447"/>
    <x v="12"/>
    <n v="48104"/>
    <x v="2"/>
    <s v="OFF-EN-10003286"/>
    <x v="1"/>
    <x v="12"/>
    <s v="Staples"/>
    <n v="57.959999999999994"/>
    <n v="7"/>
    <n v="0"/>
    <n v="27.241199999999996"/>
    <n v="0.47"/>
  </r>
  <r>
    <n v="5719"/>
    <s v="CA-2012-124107"/>
    <x v="1"/>
    <x v="330"/>
    <d v="2012-10-12T00:00:00"/>
    <s v="Second Class"/>
    <s v="BM-11650"/>
    <s v="Brian Moss"/>
    <x v="1"/>
    <s v="United States"/>
    <x v="447"/>
    <x v="12"/>
    <n v="48104"/>
    <x v="2"/>
    <s v="OFF-AP-10003971"/>
    <x v="1"/>
    <x v="9"/>
    <s v="Belkin 6 Outlet Metallic Surge Strip"/>
    <n v="29.402999999999999"/>
    <n v="3"/>
    <n v="0.1"/>
    <n v="5.2272000000000007"/>
    <n v="0.17777777777777781"/>
  </r>
  <r>
    <n v="5720"/>
    <s v="CA-2014-126550"/>
    <x v="3"/>
    <x v="1065"/>
    <d v="2014-04-03T00:00:00"/>
    <s v="Second Class"/>
    <s v="RD-19720"/>
    <s v="Roger Demir"/>
    <x v="0"/>
    <s v="United States"/>
    <x v="240"/>
    <x v="14"/>
    <n v="47905"/>
    <x v="2"/>
    <s v="OFF-ST-10001031"/>
    <x v="1"/>
    <x v="4"/>
    <s v="Adjustable Personal File Tote"/>
    <n v="81.400000000000006"/>
    <n v="5"/>
    <n v="0"/>
    <n v="21.164000000000005"/>
    <n v="0.26000000000000006"/>
  </r>
  <r>
    <n v="5721"/>
    <s v="CA-2012-138674"/>
    <x v="1"/>
    <x v="717"/>
    <d v="2012-11-17T00:00:00"/>
    <s v="First Class"/>
    <s v="KB-16585"/>
    <s v="Ken Black"/>
    <x v="1"/>
    <s v="United States"/>
    <x v="24"/>
    <x v="21"/>
    <n v="97477"/>
    <x v="1"/>
    <s v="OFF-FA-10000304"/>
    <x v="1"/>
    <x v="13"/>
    <s v="Advantus Push Pins"/>
    <n v="8.7200000000000006"/>
    <n v="5"/>
    <n v="0.2"/>
    <n v="2.289000000000001"/>
    <n v="0.26250000000000012"/>
  </r>
  <r>
    <n v="5722"/>
    <s v="CA-2012-138674"/>
    <x v="1"/>
    <x v="717"/>
    <d v="2012-11-17T00:00:00"/>
    <s v="First Class"/>
    <s v="KB-16585"/>
    <s v="Ken Black"/>
    <x v="1"/>
    <s v="United States"/>
    <x v="24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n v="4.9999999999999926E-2"/>
  </r>
  <r>
    <n v="5723"/>
    <s v="CA-2012-138674"/>
    <x v="1"/>
    <x v="717"/>
    <d v="2012-11-17T00:00:00"/>
    <s v="First Class"/>
    <s v="KB-16585"/>
    <s v="Ken Black"/>
    <x v="1"/>
    <s v="United States"/>
    <x v="24"/>
    <x v="21"/>
    <n v="97477"/>
    <x v="1"/>
    <s v="TEC-AC-10002800"/>
    <x v="2"/>
    <x v="11"/>
    <s v="Plantronics Audio 478 Stereo USB Headset"/>
    <n v="159.96800000000002"/>
    <n v="4"/>
    <n v="0.2"/>
    <n v="29.993999999999986"/>
    <n v="0.18749999999999989"/>
  </r>
  <r>
    <n v="5724"/>
    <s v="CA-2013-165820"/>
    <x v="0"/>
    <x v="182"/>
    <d v="2013-10-01T00:00:00"/>
    <s v="Standard Class"/>
    <s v="DW-13585"/>
    <s v="Dorothy Wardle"/>
    <x v="1"/>
    <s v="United States"/>
    <x v="8"/>
    <x v="1"/>
    <n v="94109"/>
    <x v="1"/>
    <s v="OFF-PA-10004735"/>
    <x v="1"/>
    <x v="10"/>
    <s v="Xerox 1905"/>
    <n v="12.96"/>
    <n v="2"/>
    <n v="0"/>
    <n v="6.2208000000000006"/>
    <n v="0.48000000000000004"/>
  </r>
  <r>
    <n v="5725"/>
    <s v="CA-2011-103191"/>
    <x v="2"/>
    <x v="358"/>
    <d v="2011-09-27T00:00:00"/>
    <s v="Standard Class"/>
    <s v="VG-21805"/>
    <s v="Vivek Grady"/>
    <x v="1"/>
    <s v="United States"/>
    <x v="22"/>
    <x v="10"/>
    <n v="60653"/>
    <x v="2"/>
    <s v="OFF-ST-10002574"/>
    <x v="1"/>
    <x v="4"/>
    <s v="SAFCO Commercial Wire Shelving, Black"/>
    <n v="331.536"/>
    <n v="3"/>
    <n v="0.2"/>
    <n v="-82.884"/>
    <n v="-0.25"/>
  </r>
  <r>
    <n v="5726"/>
    <s v="CA-2012-103933"/>
    <x v="1"/>
    <x v="12"/>
    <d v="2012-09-27T00:00:00"/>
    <s v="First Class"/>
    <s v="DR-12880"/>
    <s v="Dan Reichenbach"/>
    <x v="1"/>
    <s v="United States"/>
    <x v="20"/>
    <x v="15"/>
    <n v="10011"/>
    <x v="3"/>
    <s v="TEC-AC-10004171"/>
    <x v="2"/>
    <x v="11"/>
    <s v="Razer Kraken 7.1 Surround Sound Over Ear USB Gaming Headset"/>
    <n v="899.91"/>
    <n v="9"/>
    <n v="0"/>
    <n v="395.96040000000005"/>
    <n v="0.44000000000000006"/>
  </r>
  <r>
    <n v="5727"/>
    <s v="CA-2012-110548"/>
    <x v="1"/>
    <x v="124"/>
    <d v="2012-05-08T00:00:00"/>
    <s v="Standard Class"/>
    <s v="AH-10690"/>
    <s v="Anna Häberlin"/>
    <x v="1"/>
    <s v="United States"/>
    <x v="12"/>
    <x v="5"/>
    <n v="77095"/>
    <x v="2"/>
    <s v="TEC-PH-10002922"/>
    <x v="2"/>
    <x v="7"/>
    <s v="ShoreTel ShorePhone IP 230 VoIP phone"/>
    <n v="946.34400000000005"/>
    <n v="7"/>
    <n v="0.2"/>
    <n v="118.29299999999989"/>
    <n v="0.12499999999999988"/>
  </r>
  <r>
    <n v="5728"/>
    <s v="CA-2014-117324"/>
    <x v="3"/>
    <x v="166"/>
    <d v="2014-12-14T00:00:00"/>
    <s v="Standard Class"/>
    <s v="JP-15520"/>
    <s v="Jeremy Pistek"/>
    <x v="0"/>
    <s v="United States"/>
    <x v="6"/>
    <x v="6"/>
    <n v="53711"/>
    <x v="2"/>
    <s v="TEC-AC-10003023"/>
    <x v="2"/>
    <x v="11"/>
    <s v="Logitech G105 Gaming Keyboard"/>
    <n v="178.10999999999999"/>
    <n v="3"/>
    <n v="0"/>
    <n v="32.059799999999996"/>
    <n v="0.18"/>
  </r>
  <r>
    <n v="5729"/>
    <s v="CA-2014-117324"/>
    <x v="3"/>
    <x v="166"/>
    <d v="2014-12-14T00:00:00"/>
    <s v="Standard Class"/>
    <s v="JP-15520"/>
    <s v="Jeremy Pistek"/>
    <x v="0"/>
    <s v="United States"/>
    <x v="6"/>
    <x v="6"/>
    <n v="53711"/>
    <x v="2"/>
    <s v="OFF-AP-10003590"/>
    <x v="1"/>
    <x v="9"/>
    <s v="Hoover WindTunnel Plus Canister Vacuum"/>
    <n v="1089.75"/>
    <n v="3"/>
    <n v="0"/>
    <n v="305.13000000000011"/>
    <n v="0.28000000000000008"/>
  </r>
  <r>
    <n v="5730"/>
    <s v="CA-2014-117324"/>
    <x v="3"/>
    <x v="166"/>
    <d v="2014-12-14T00:00:00"/>
    <s v="Standard Class"/>
    <s v="JP-15520"/>
    <s v="Jeremy Pistek"/>
    <x v="0"/>
    <s v="United States"/>
    <x v="6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n v="0.46"/>
  </r>
  <r>
    <n v="5731"/>
    <s v="CA-2014-117324"/>
    <x v="3"/>
    <x v="166"/>
    <d v="2014-12-14T00:00:00"/>
    <s v="Standard Class"/>
    <s v="JP-15520"/>
    <s v="Jeremy Pistek"/>
    <x v="0"/>
    <s v="United States"/>
    <x v="6"/>
    <x v="6"/>
    <n v="53711"/>
    <x v="2"/>
    <s v="FUR-BO-10003159"/>
    <x v="0"/>
    <x v="0"/>
    <s v="Sauder Camden County Collection Libraries, Planked Cherry Finish"/>
    <n v="459.92"/>
    <n v="4"/>
    <n v="0"/>
    <n v="41.392799999999966"/>
    <n v="8.9999999999999927E-2"/>
  </r>
  <r>
    <n v="5732"/>
    <s v="CA-2014-117324"/>
    <x v="3"/>
    <x v="166"/>
    <d v="2014-12-14T00:00:00"/>
    <s v="Standard Class"/>
    <s v="JP-15520"/>
    <s v="Jeremy Pistek"/>
    <x v="0"/>
    <s v="United States"/>
    <x v="6"/>
    <x v="6"/>
    <n v="53711"/>
    <x v="2"/>
    <s v="OFF-PA-10002713"/>
    <x v="1"/>
    <x v="10"/>
    <s v="Adams Phone Message Book, 200 Message Capacity, 8 1/16” x 11”"/>
    <n v="27.52"/>
    <n v="4"/>
    <n v="0"/>
    <n v="12.659199999999998"/>
    <n v="0.45999999999999996"/>
  </r>
  <r>
    <n v="5733"/>
    <s v="CA-2014-143574"/>
    <x v="3"/>
    <x v="222"/>
    <d v="2014-07-03T00:00:00"/>
    <s v="First Class"/>
    <s v="DR-12880"/>
    <s v="Dan Reichenbach"/>
    <x v="1"/>
    <s v="United States"/>
    <x v="451"/>
    <x v="29"/>
    <n v="6460"/>
    <x v="3"/>
    <s v="FUR-BO-10002598"/>
    <x v="0"/>
    <x v="0"/>
    <s v="Hon Metal Bookcases, Putty"/>
    <n v="638.82000000000005"/>
    <n v="9"/>
    <n v="0"/>
    <n v="185.25779999999997"/>
    <n v="0.28999999999999992"/>
  </r>
  <r>
    <n v="5734"/>
    <s v="CA-2014-143574"/>
    <x v="3"/>
    <x v="222"/>
    <d v="2014-07-03T00:00:00"/>
    <s v="First Class"/>
    <s v="DR-12880"/>
    <s v="Dan Reichenbach"/>
    <x v="1"/>
    <s v="United States"/>
    <x v="451"/>
    <x v="29"/>
    <n v="6460"/>
    <x v="3"/>
    <s v="OFF-SU-10002537"/>
    <x v="1"/>
    <x v="14"/>
    <s v="Acme Box Cutter Scissors"/>
    <n v="30.69"/>
    <n v="3"/>
    <n v="0"/>
    <n v="7.9794000000000018"/>
    <n v="0.26000000000000006"/>
  </r>
  <r>
    <n v="5735"/>
    <s v="CA-2014-143574"/>
    <x v="3"/>
    <x v="222"/>
    <d v="2014-07-03T00:00:00"/>
    <s v="First Class"/>
    <s v="DR-12880"/>
    <s v="Dan Reichenbach"/>
    <x v="1"/>
    <s v="United States"/>
    <x v="451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n v="0.33999999999999991"/>
  </r>
  <r>
    <n v="5736"/>
    <s v="CA-2011-111773"/>
    <x v="2"/>
    <x v="290"/>
    <d v="2011-07-03T00:00:00"/>
    <s v="Standard Class"/>
    <s v="JK-15625"/>
    <s v="Jim Karlsson"/>
    <x v="0"/>
    <s v="United States"/>
    <x v="20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n v="0.35000000000000009"/>
  </r>
  <r>
    <n v="5737"/>
    <s v="CA-2011-148614"/>
    <x v="2"/>
    <x v="407"/>
    <d v="2011-01-26T00:00:00"/>
    <s v="Standard Class"/>
    <s v="MV-17485"/>
    <s v="Mark Van Huff"/>
    <x v="0"/>
    <s v="United States"/>
    <x v="1"/>
    <x v="1"/>
    <n v="90049"/>
    <x v="1"/>
    <s v="OFF-PA-10002893"/>
    <x v="1"/>
    <x v="10"/>
    <s v="Wirebound Service Call Books, 5 1/2&quot; x 4&quot;"/>
    <n v="19.36"/>
    <n v="2"/>
    <n v="0"/>
    <n v="9.2927999999999997"/>
    <n v="0.48"/>
  </r>
  <r>
    <n v="5738"/>
    <s v="CA-2011-148614"/>
    <x v="2"/>
    <x v="407"/>
    <d v="2011-01-26T00:00:00"/>
    <s v="Standard Class"/>
    <s v="MV-17485"/>
    <s v="Mark Van Huff"/>
    <x v="0"/>
    <s v="United States"/>
    <x v="1"/>
    <x v="1"/>
    <n v="90049"/>
    <x v="1"/>
    <s v="FUR-FU-10003194"/>
    <x v="0"/>
    <x v="5"/>
    <s v="Eldon Expressions Desk Accessory, Wood Pencil Holder, Oak"/>
    <n v="19.3"/>
    <n v="2"/>
    <n v="0"/>
    <n v="5.7899999999999991"/>
    <n v="0.29999999999999993"/>
  </r>
  <r>
    <n v="5739"/>
    <s v="CA-2014-156139"/>
    <x v="3"/>
    <x v="413"/>
    <d v="2014-01-07T00:00:00"/>
    <s v="Standard Class"/>
    <s v="BP-11155"/>
    <s v="Becky Pak"/>
    <x v="0"/>
    <s v="United States"/>
    <x v="8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n v="0.34999999999999992"/>
  </r>
  <r>
    <n v="5740"/>
    <s v="US-2014-147886"/>
    <x v="3"/>
    <x v="615"/>
    <d v="2014-04-01T00:00:00"/>
    <s v="First Class"/>
    <s v="DH-13075"/>
    <s v="Dave Hallsten"/>
    <x v="1"/>
    <s v="United States"/>
    <x v="54"/>
    <x v="1"/>
    <n v="94533"/>
    <x v="1"/>
    <s v="OFF-PA-10000232"/>
    <x v="1"/>
    <x v="10"/>
    <s v="Xerox 1975"/>
    <n v="12.96"/>
    <n v="2"/>
    <n v="0"/>
    <n v="6.3504000000000005"/>
    <n v="0.49"/>
  </r>
  <r>
    <n v="5741"/>
    <s v="US-2014-147886"/>
    <x v="3"/>
    <x v="615"/>
    <d v="2014-04-01T00:00:00"/>
    <s v="First Class"/>
    <s v="DH-13075"/>
    <s v="Dave Hallsten"/>
    <x v="1"/>
    <s v="United States"/>
    <x v="54"/>
    <x v="1"/>
    <n v="94533"/>
    <x v="1"/>
    <s v="FUR-FU-10001095"/>
    <x v="0"/>
    <x v="5"/>
    <s v="DAX Black Cherry Wood-Tone Poster Frame"/>
    <n v="26.48"/>
    <n v="1"/>
    <n v="0"/>
    <n v="10.0624"/>
    <n v="0.38"/>
  </r>
  <r>
    <n v="5742"/>
    <s v="US-2014-147886"/>
    <x v="3"/>
    <x v="615"/>
    <d v="2014-04-01T00:00:00"/>
    <s v="First Class"/>
    <s v="DH-13075"/>
    <s v="Dave Hallsten"/>
    <x v="1"/>
    <s v="United States"/>
    <x v="54"/>
    <x v="1"/>
    <n v="94533"/>
    <x v="1"/>
    <s v="TEC-MA-10004679"/>
    <x v="2"/>
    <x v="15"/>
    <s v="StarTech.com 10/100 VDSL2 Ethernet Extender Kit"/>
    <n v="532.72"/>
    <n v="2"/>
    <n v="0.2"/>
    <n v="53.271999999999991"/>
    <n v="9.9999999999999978E-2"/>
  </r>
  <r>
    <n v="5743"/>
    <s v="US-2014-147886"/>
    <x v="3"/>
    <x v="615"/>
    <d v="2014-04-01T00:00:00"/>
    <s v="First Class"/>
    <s v="DH-13075"/>
    <s v="Dave Hallsten"/>
    <x v="1"/>
    <s v="United States"/>
    <x v="54"/>
    <x v="1"/>
    <n v="94533"/>
    <x v="1"/>
    <s v="OFF-PA-10003651"/>
    <x v="1"/>
    <x v="10"/>
    <s v="Xerox 1968"/>
    <n v="26.72"/>
    <n v="4"/>
    <n v="0"/>
    <n v="12.8256"/>
    <n v="0.48"/>
  </r>
  <r>
    <n v="5744"/>
    <s v="US-2014-147886"/>
    <x v="3"/>
    <x v="615"/>
    <d v="2014-04-01T00:00:00"/>
    <s v="First Class"/>
    <s v="DH-13075"/>
    <s v="Dave Hallsten"/>
    <x v="1"/>
    <s v="United States"/>
    <x v="54"/>
    <x v="1"/>
    <n v="94533"/>
    <x v="1"/>
    <s v="OFF-PA-10000743"/>
    <x v="1"/>
    <x v="10"/>
    <s v="Xerox 1977"/>
    <n v="20.04"/>
    <n v="3"/>
    <n v="0"/>
    <n v="9.6191999999999993"/>
    <n v="0.48"/>
  </r>
  <r>
    <n v="5745"/>
    <s v="US-2014-147886"/>
    <x v="3"/>
    <x v="615"/>
    <d v="2014-04-01T00:00:00"/>
    <s v="First Class"/>
    <s v="DH-13075"/>
    <s v="Dave Hallsten"/>
    <x v="1"/>
    <s v="United States"/>
    <x v="54"/>
    <x v="1"/>
    <n v="94533"/>
    <x v="1"/>
    <s v="OFF-ST-10002743"/>
    <x v="1"/>
    <x v="4"/>
    <s v="SAFCO Boltless Steel Shelving"/>
    <n v="795.48"/>
    <n v="7"/>
    <n v="0"/>
    <n v="7.9547999999999632"/>
    <n v="9.9999999999999534E-3"/>
  </r>
  <r>
    <n v="5746"/>
    <s v="US-2014-147886"/>
    <x v="3"/>
    <x v="615"/>
    <d v="2014-04-01T00:00:00"/>
    <s v="First Class"/>
    <s v="DH-13075"/>
    <s v="Dave Hallsten"/>
    <x v="1"/>
    <s v="United States"/>
    <x v="54"/>
    <x v="1"/>
    <n v="94533"/>
    <x v="1"/>
    <s v="FUR-FU-10003829"/>
    <x v="0"/>
    <x v="5"/>
    <s v="Stackable Trays"/>
    <n v="21.560000000000002"/>
    <n v="7"/>
    <n v="0"/>
    <n v="6.8991999999999987"/>
    <n v="0.3199999999999999"/>
  </r>
  <r>
    <n v="5747"/>
    <s v="CA-2013-113733"/>
    <x v="0"/>
    <x v="16"/>
    <d v="2013-12-13T00:00:00"/>
    <s v="Standard Class"/>
    <s v="LH-16900"/>
    <s v="Lena Hernandez"/>
    <x v="0"/>
    <s v="United States"/>
    <x v="202"/>
    <x v="3"/>
    <n v="27834"/>
    <x v="0"/>
    <s v="TEC-PH-10002496"/>
    <x v="2"/>
    <x v="7"/>
    <s v="Cisco SPA301"/>
    <n v="249.58400000000003"/>
    <n v="2"/>
    <n v="0.2"/>
    <n v="31.197999999999986"/>
    <n v="0.12499999999999993"/>
  </r>
  <r>
    <n v="5748"/>
    <s v="CA-2013-113733"/>
    <x v="0"/>
    <x v="16"/>
    <d v="2013-12-13T00:00:00"/>
    <s v="Standard Class"/>
    <s v="LH-16900"/>
    <s v="Lena Hernandez"/>
    <x v="0"/>
    <s v="United States"/>
    <x v="202"/>
    <x v="3"/>
    <n v="27834"/>
    <x v="0"/>
    <s v="TEC-AC-10002473"/>
    <x v="2"/>
    <x v="11"/>
    <s v="Maxell 4.7GB DVD-R"/>
    <n v="68.111999999999995"/>
    <n v="3"/>
    <n v="0.2"/>
    <n v="17.879399999999997"/>
    <n v="0.26249999999999996"/>
  </r>
  <r>
    <n v="5749"/>
    <s v="CA-2013-113733"/>
    <x v="0"/>
    <x v="16"/>
    <d v="2013-12-13T00:00:00"/>
    <s v="Standard Class"/>
    <s v="LH-16900"/>
    <s v="Lena Hernandez"/>
    <x v="0"/>
    <s v="United States"/>
    <x v="202"/>
    <x v="3"/>
    <n v="27834"/>
    <x v="0"/>
    <s v="TEC-AC-10004877"/>
    <x v="2"/>
    <x v="11"/>
    <s v="Imation 30456 USB Flash Drive 8GB"/>
    <n v="16.560000000000002"/>
    <n v="3"/>
    <n v="0.2"/>
    <n v="-2.4840000000000018"/>
    <n v="-0.15000000000000008"/>
  </r>
  <r>
    <n v="5750"/>
    <s v="CA-2014-104913"/>
    <x v="3"/>
    <x v="551"/>
    <d v="2014-11-23T00:00:00"/>
    <s v="Standard Class"/>
    <s v="DK-13090"/>
    <s v="Dave Kipp"/>
    <x v="0"/>
    <s v="United States"/>
    <x v="85"/>
    <x v="15"/>
    <n v="11561"/>
    <x v="3"/>
    <s v="TEC-PH-10000923"/>
    <x v="2"/>
    <x v="7"/>
    <s v="Belkin SportFit Armband For iPhone 5s/5c, Fuchsia"/>
    <n v="74.95"/>
    <n v="5"/>
    <n v="0"/>
    <n v="36.725500000000004"/>
    <n v="0.49000000000000005"/>
  </r>
  <r>
    <n v="5751"/>
    <s v="CA-2011-145800"/>
    <x v="2"/>
    <x v="992"/>
    <d v="2011-06-05T00:00:00"/>
    <s v="Standard Class"/>
    <s v="SS-20410"/>
    <s v="Shahid Shariari"/>
    <x v="0"/>
    <s v="United States"/>
    <x v="452"/>
    <x v="10"/>
    <n v="60089"/>
    <x v="2"/>
    <s v="FUR-TA-10001539"/>
    <x v="0"/>
    <x v="3"/>
    <s v="Chromcraft Rectangular Conference Tables"/>
    <n v="355.45499999999998"/>
    <n v="3"/>
    <n v="0.5"/>
    <n v="-184.83660000000003"/>
    <n v="-0.52000000000000013"/>
  </r>
  <r>
    <n v="5752"/>
    <s v="CA-2013-125850"/>
    <x v="0"/>
    <x v="115"/>
    <d v="2013-01-28T00:00:00"/>
    <s v="Standard Class"/>
    <s v="FP-14320"/>
    <s v="Frank Preis"/>
    <x v="0"/>
    <s v="United States"/>
    <x v="70"/>
    <x v="1"/>
    <n v="92037"/>
    <x v="1"/>
    <s v="OFF-LA-10003498"/>
    <x v="1"/>
    <x v="2"/>
    <s v="Avery 475"/>
    <n v="44.400000000000006"/>
    <n v="3"/>
    <n v="0"/>
    <n v="22.200000000000003"/>
    <n v="0.5"/>
  </r>
  <r>
    <n v="5753"/>
    <s v="CA-2013-125850"/>
    <x v="0"/>
    <x v="115"/>
    <d v="2013-01-28T00:00:00"/>
    <s v="Standard Class"/>
    <s v="FP-14320"/>
    <s v="Frank Preis"/>
    <x v="0"/>
    <s v="United States"/>
    <x v="70"/>
    <x v="1"/>
    <n v="92037"/>
    <x v="1"/>
    <s v="OFF-LA-10004484"/>
    <x v="1"/>
    <x v="2"/>
    <s v="Avery 476"/>
    <n v="20.65"/>
    <n v="5"/>
    <n v="0"/>
    <n v="9.4989999999999988"/>
    <n v="0.45999999999999996"/>
  </r>
  <r>
    <n v="5754"/>
    <s v="CA-2013-118514"/>
    <x v="0"/>
    <x v="1066"/>
    <d v="2013-02-10T00:00:00"/>
    <s v="Standard Class"/>
    <s v="LC-17050"/>
    <s v="Liz Carlisle"/>
    <x v="0"/>
    <s v="United States"/>
    <x v="102"/>
    <x v="0"/>
    <n v="40475"/>
    <x v="0"/>
    <s v="FUR-CH-10000015"/>
    <x v="0"/>
    <x v="1"/>
    <s v="Hon Multipurpose Stacking Arm Chairs"/>
    <n v="866.4"/>
    <n v="4"/>
    <n v="0"/>
    <n v="225.26400000000001"/>
    <n v="0.26"/>
  </r>
  <r>
    <n v="5755"/>
    <s v="CA-2012-150749"/>
    <x v="1"/>
    <x v="368"/>
    <d v="2012-04-03T00:00:00"/>
    <s v="Second Class"/>
    <s v="AS-10240"/>
    <s v="Alan Shonely"/>
    <x v="0"/>
    <s v="United States"/>
    <x v="24"/>
    <x v="17"/>
    <n v="22153"/>
    <x v="0"/>
    <s v="OFF-AR-10003732"/>
    <x v="1"/>
    <x v="6"/>
    <s v="Newell 333"/>
    <n v="5.56"/>
    <n v="2"/>
    <n v="0"/>
    <n v="1.4455999999999998"/>
    <n v="0.25999999999999995"/>
  </r>
  <r>
    <n v="5756"/>
    <s v="CA-2011-163748"/>
    <x v="2"/>
    <x v="1005"/>
    <d v="2011-10-18T00:00:00"/>
    <s v="Standard Class"/>
    <s v="HG-15025"/>
    <s v="Hunter Glantz"/>
    <x v="0"/>
    <s v="United States"/>
    <x v="5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n v="-2.7000000000000006"/>
  </r>
  <r>
    <n v="5757"/>
    <s v="CA-2011-163748"/>
    <x v="2"/>
    <x v="1005"/>
    <d v="2011-10-18T00:00:00"/>
    <s v="Standard Class"/>
    <s v="HG-15025"/>
    <s v="Hunter Glantz"/>
    <x v="0"/>
    <s v="United States"/>
    <x v="5"/>
    <x v="5"/>
    <n v="76106"/>
    <x v="2"/>
    <s v="TEC-CO-10002095"/>
    <x v="2"/>
    <x v="16"/>
    <s v="Hewlett Packard 610 Color Digital Copier / Printer"/>
    <n v="1999.96"/>
    <n v="5"/>
    <n v="0.2"/>
    <n v="624.98749999999995"/>
    <n v="0.31249999999999994"/>
  </r>
  <r>
    <n v="5758"/>
    <s v="CA-2012-119634"/>
    <x v="1"/>
    <x v="1067"/>
    <d v="2012-08-16T00:00:00"/>
    <s v="Standard Class"/>
    <s v="BW-11065"/>
    <s v="Barry Weirich"/>
    <x v="0"/>
    <s v="United States"/>
    <x v="253"/>
    <x v="3"/>
    <n v="27604"/>
    <x v="0"/>
    <s v="FUR-FU-10004270"/>
    <x v="0"/>
    <x v="5"/>
    <s v="Executive Impressions 13&quot; Clairmont Wall Clock"/>
    <n v="46.152000000000001"/>
    <n v="3"/>
    <n v="0.2"/>
    <n v="12.114900000000002"/>
    <n v="0.26250000000000007"/>
  </r>
  <r>
    <n v="5759"/>
    <s v="CA-2012-149300"/>
    <x v="1"/>
    <x v="6"/>
    <d v="2012-11-23T00:00:00"/>
    <s v="First Class"/>
    <s v="BH-11710"/>
    <s v="Brosina Hoffman"/>
    <x v="0"/>
    <s v="United States"/>
    <x v="146"/>
    <x v="2"/>
    <n v="33012"/>
    <x v="0"/>
    <s v="TEC-MA-10000423"/>
    <x v="2"/>
    <x v="15"/>
    <s v="Texas Instruments TI-34 Scientific Calculator"/>
    <n v="32.984999999999999"/>
    <n v="3"/>
    <n v="0.5"/>
    <n v="-1.9791000000000025"/>
    <n v="-6.0000000000000074E-2"/>
  </r>
  <r>
    <n v="5760"/>
    <s v="US-2013-111528"/>
    <x v="0"/>
    <x v="945"/>
    <d v="2013-12-31T00:00:00"/>
    <s v="Same Day"/>
    <s v="JP-16135"/>
    <s v="Julie Prescott"/>
    <x v="2"/>
    <s v="United States"/>
    <x v="1"/>
    <x v="1"/>
    <n v="90032"/>
    <x v="1"/>
    <s v="OFF-ST-10001526"/>
    <x v="1"/>
    <x v="4"/>
    <s v="Iceberg Mobile Mega Data/Printer Cart "/>
    <n v="481.32"/>
    <n v="4"/>
    <n v="0"/>
    <n v="125.14319999999998"/>
    <n v="0.25999999999999995"/>
  </r>
  <r>
    <n v="5761"/>
    <s v="US-2013-111528"/>
    <x v="0"/>
    <x v="945"/>
    <d v="2013-12-31T00:00:00"/>
    <s v="Same Day"/>
    <s v="JP-16135"/>
    <s v="Julie Prescott"/>
    <x v="2"/>
    <s v="United States"/>
    <x v="1"/>
    <x v="1"/>
    <n v="90032"/>
    <x v="1"/>
    <s v="OFF-BI-10002194"/>
    <x v="1"/>
    <x v="8"/>
    <s v="Cardinal Hold-It CD Pocket"/>
    <n v="6.3840000000000003"/>
    <n v="1"/>
    <n v="0.2"/>
    <n v="2.1546000000000003"/>
    <n v="0.33750000000000002"/>
  </r>
  <r>
    <n v="5762"/>
    <s v="CA-2014-158169"/>
    <x v="3"/>
    <x v="801"/>
    <d v="2014-08-16T00:00:00"/>
    <s v="First Class"/>
    <s v="JM-16195"/>
    <s v="Justin MacKendrick"/>
    <x v="0"/>
    <s v="United States"/>
    <x v="453"/>
    <x v="1"/>
    <n v="92630"/>
    <x v="1"/>
    <s v="OFF-AP-10000828"/>
    <x v="1"/>
    <x v="9"/>
    <s v="Avanti 4.4 Cu. Ft. Refrigerator"/>
    <n v="542.93999999999994"/>
    <n v="3"/>
    <n v="0"/>
    <n v="152.02319999999997"/>
    <n v="0.27999999999999997"/>
  </r>
  <r>
    <n v="5763"/>
    <s v="CA-2014-158169"/>
    <x v="3"/>
    <x v="801"/>
    <d v="2014-08-16T00:00:00"/>
    <s v="First Class"/>
    <s v="JM-16195"/>
    <s v="Justin MacKendrick"/>
    <x v="0"/>
    <s v="United States"/>
    <x v="453"/>
    <x v="1"/>
    <n v="92630"/>
    <x v="1"/>
    <s v="FUR-FU-10001473"/>
    <x v="0"/>
    <x v="5"/>
    <s v="DAX Wood Document Frame"/>
    <n v="54.92"/>
    <n v="4"/>
    <n v="0"/>
    <n v="19.7712"/>
    <n v="0.36"/>
  </r>
  <r>
    <n v="5764"/>
    <s v="CA-2012-162047"/>
    <x v="1"/>
    <x v="502"/>
    <d v="2012-11-05T00:00:00"/>
    <s v="First Class"/>
    <s v="FH-14365"/>
    <s v="Fred Hopkins"/>
    <x v="1"/>
    <s v="United States"/>
    <x v="85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n v="0.14444444444444438"/>
  </r>
  <r>
    <n v="5765"/>
    <s v="CA-2012-117772"/>
    <x v="1"/>
    <x v="229"/>
    <d v="2012-09-12T00:00:00"/>
    <s v="Second Class"/>
    <s v="MC-17575"/>
    <s v="Matt Collins"/>
    <x v="0"/>
    <s v="United States"/>
    <x v="4"/>
    <x v="4"/>
    <n v="98103"/>
    <x v="1"/>
    <s v="OFF-ST-10003994"/>
    <x v="1"/>
    <x v="4"/>
    <s v="Belkin 19&quot; Center-Weighted Shelf, Gray"/>
    <n v="353.88"/>
    <n v="6"/>
    <n v="0"/>
    <n v="17.693999999999988"/>
    <n v="4.9999999999999968E-2"/>
  </r>
  <r>
    <n v="5766"/>
    <s v="US-2011-126340"/>
    <x v="2"/>
    <x v="1068"/>
    <d v="2011-11-14T00:00:00"/>
    <s v="Standard Class"/>
    <s v="EB-13870"/>
    <s v="Emily Burns"/>
    <x v="0"/>
    <s v="United States"/>
    <x v="454"/>
    <x v="1"/>
    <n v="96003"/>
    <x v="1"/>
    <s v="TEC-PH-10004447"/>
    <x v="2"/>
    <x v="7"/>
    <s v="Toshiba IPT2010-SD IP Telephone"/>
    <n v="333.57600000000002"/>
    <n v="3"/>
    <n v="0.2"/>
    <n v="25.018199999999993"/>
    <n v="7.4999999999999969E-2"/>
  </r>
  <r>
    <n v="5767"/>
    <s v="CA-2013-149685"/>
    <x v="0"/>
    <x v="750"/>
    <d v="2013-10-16T00:00:00"/>
    <s v="Standard Class"/>
    <s v="PM-19135"/>
    <s v="Peter McVee"/>
    <x v="2"/>
    <s v="United States"/>
    <x v="52"/>
    <x v="5"/>
    <n v="78207"/>
    <x v="2"/>
    <s v="OFF-LA-10004545"/>
    <x v="1"/>
    <x v="2"/>
    <s v="Avery 50"/>
    <n v="60.144000000000005"/>
    <n v="6"/>
    <n v="0.2"/>
    <n v="20.298599999999993"/>
    <n v="0.33749999999999986"/>
  </r>
  <r>
    <n v="5768"/>
    <s v="CA-2014-126396"/>
    <x v="3"/>
    <x v="565"/>
    <d v="2014-09-13T00:00:00"/>
    <s v="Second Class"/>
    <s v="AR-10345"/>
    <s v="Alex Russell"/>
    <x v="1"/>
    <s v="United States"/>
    <x v="12"/>
    <x v="5"/>
    <n v="77070"/>
    <x v="2"/>
    <s v="TEC-AC-10003116"/>
    <x v="2"/>
    <x v="11"/>
    <s v="Memorex Froggy Flash Drive 8 GB"/>
    <n v="85.2"/>
    <n v="6"/>
    <n v="0.2"/>
    <n v="20.234999999999996"/>
    <n v="0.23749999999999993"/>
  </r>
  <r>
    <n v="5769"/>
    <s v="CA-2012-154900"/>
    <x v="1"/>
    <x v="1069"/>
    <d v="2012-03-01T00:00:00"/>
    <s v="Standard Class"/>
    <s v="SS-20875"/>
    <s v="Sung Shariari"/>
    <x v="0"/>
    <s v="United States"/>
    <x v="273"/>
    <x v="31"/>
    <n v="1453"/>
    <x v="3"/>
    <s v="OFF-LA-10001641"/>
    <x v="1"/>
    <x v="2"/>
    <s v="Avery 518"/>
    <n v="3.15"/>
    <n v="1"/>
    <n v="0"/>
    <n v="1.512"/>
    <n v="0.48000000000000004"/>
  </r>
  <r>
    <n v="5770"/>
    <s v="CA-2012-154900"/>
    <x v="1"/>
    <x v="1069"/>
    <d v="2012-03-01T00:00:00"/>
    <s v="Standard Class"/>
    <s v="SS-20875"/>
    <s v="Sung Shariari"/>
    <x v="0"/>
    <s v="United States"/>
    <x v="273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n v="0.44999999999999996"/>
  </r>
  <r>
    <n v="5771"/>
    <s v="CA-2012-103835"/>
    <x v="1"/>
    <x v="496"/>
    <d v="2012-09-28T00:00:00"/>
    <s v="Standard Class"/>
    <s v="SC-20440"/>
    <s v="Shaun Chance"/>
    <x v="1"/>
    <s v="United States"/>
    <x v="1"/>
    <x v="1"/>
    <n v="90032"/>
    <x v="1"/>
    <s v="FUR-FU-10000010"/>
    <x v="0"/>
    <x v="5"/>
    <s v="DAX Value U-Channel Document Frames, Easel Back"/>
    <n v="14.91"/>
    <n v="3"/>
    <n v="0"/>
    <n v="4.6220999999999997"/>
    <n v="0.31"/>
  </r>
  <r>
    <n v="5772"/>
    <s v="CA-2012-103835"/>
    <x v="1"/>
    <x v="496"/>
    <d v="2012-09-28T00:00:00"/>
    <s v="Standard Class"/>
    <s v="SC-20440"/>
    <s v="Shaun Chance"/>
    <x v="1"/>
    <s v="United States"/>
    <x v="1"/>
    <x v="1"/>
    <n v="90032"/>
    <x v="1"/>
    <s v="OFF-AP-10002651"/>
    <x v="1"/>
    <x v="9"/>
    <s v="Hoover Upright Vacuum With Dirt Cup"/>
    <n v="1158.1199999999999"/>
    <n v="4"/>
    <n v="0"/>
    <n v="335.85479999999984"/>
    <n v="0.28999999999999987"/>
  </r>
  <r>
    <n v="5773"/>
    <s v="CA-2012-158939"/>
    <x v="1"/>
    <x v="650"/>
    <d v="2012-12-01T00:00:00"/>
    <s v="Standard Class"/>
    <s v="EA-14035"/>
    <s v="Erin Ashbrook"/>
    <x v="1"/>
    <s v="United States"/>
    <x v="24"/>
    <x v="25"/>
    <n v="65807"/>
    <x v="2"/>
    <s v="TEC-CO-10002313"/>
    <x v="2"/>
    <x v="16"/>
    <s v="Canon PC1080F Personal Copier"/>
    <n v="599.99"/>
    <n v="1"/>
    <n v="0"/>
    <n v="233.99610000000001"/>
    <n v="0.39"/>
  </r>
  <r>
    <n v="5774"/>
    <s v="CA-2013-117408"/>
    <x v="0"/>
    <x v="1070"/>
    <d v="2013-09-07T00:00:00"/>
    <s v="Standard Class"/>
    <s v="TP-21130"/>
    <s v="Theone Pippenger"/>
    <x v="0"/>
    <s v="United States"/>
    <x v="435"/>
    <x v="5"/>
    <n v="76706"/>
    <x v="2"/>
    <s v="OFF-ST-10001580"/>
    <x v="1"/>
    <x v="4"/>
    <s v="Super Decoflex Portable Personal File"/>
    <n v="23.968000000000004"/>
    <n v="2"/>
    <n v="0.2"/>
    <n v="2.3967999999999989"/>
    <n v="9.9999999999999936E-2"/>
  </r>
  <r>
    <n v="5775"/>
    <s v="CA-2013-142398"/>
    <x v="0"/>
    <x v="408"/>
    <d v="2013-04-17T00:00:00"/>
    <s v="Standard Class"/>
    <s v="BP-11290"/>
    <s v="Beth Paige"/>
    <x v="0"/>
    <s v="United States"/>
    <x v="1"/>
    <x v="1"/>
    <n v="90036"/>
    <x v="1"/>
    <s v="FUR-CH-10001545"/>
    <x v="0"/>
    <x v="1"/>
    <s v="Hon Comfortask Task/Swivel Chairs"/>
    <n v="638.28800000000012"/>
    <n v="7"/>
    <n v="0.2"/>
    <n v="-31.914400000000015"/>
    <n v="-5.0000000000000017E-2"/>
  </r>
  <r>
    <n v="5776"/>
    <s v="CA-2013-142398"/>
    <x v="0"/>
    <x v="408"/>
    <d v="2013-04-17T00:00:00"/>
    <s v="Standard Class"/>
    <s v="BP-11290"/>
    <s v="Beth Paige"/>
    <x v="0"/>
    <s v="United States"/>
    <x v="1"/>
    <x v="1"/>
    <n v="90036"/>
    <x v="1"/>
    <s v="OFF-BI-10004826"/>
    <x v="1"/>
    <x v="8"/>
    <s v="JM Magazine Binder"/>
    <n v="13.208000000000002"/>
    <n v="1"/>
    <n v="0.2"/>
    <n v="4.6228000000000007"/>
    <n v="0.35"/>
  </r>
  <r>
    <n v="5777"/>
    <s v="CA-2013-105277"/>
    <x v="0"/>
    <x v="429"/>
    <d v="2013-12-09T00:00:00"/>
    <s v="Standard Class"/>
    <s v="LM-17065"/>
    <s v="Liz MacKendrick"/>
    <x v="0"/>
    <s v="United States"/>
    <x v="109"/>
    <x v="15"/>
    <n v="13021"/>
    <x v="3"/>
    <s v="OFF-BI-10000301"/>
    <x v="1"/>
    <x v="8"/>
    <s v="GBC Instant Report Kit"/>
    <n v="15.528"/>
    <n v="3"/>
    <n v="0.2"/>
    <n v="5.8230000000000004"/>
    <n v="0.375"/>
  </r>
  <r>
    <n v="5778"/>
    <s v="CA-2013-112060"/>
    <x v="0"/>
    <x v="429"/>
    <d v="2013-12-10T00:00:00"/>
    <s v="Standard Class"/>
    <s v="KT-16465"/>
    <s v="Kean Takahito"/>
    <x v="0"/>
    <s v="United States"/>
    <x v="8"/>
    <x v="1"/>
    <n v="94109"/>
    <x v="1"/>
    <s v="OFF-PA-10000994"/>
    <x v="1"/>
    <x v="10"/>
    <s v="Xerox 1915"/>
    <n v="104.85"/>
    <n v="1"/>
    <n v="0"/>
    <n v="50.327999999999996"/>
    <n v="0.48"/>
  </r>
  <r>
    <n v="5779"/>
    <s v="CA-2011-105270"/>
    <x v="2"/>
    <x v="7"/>
    <d v="2011-11-18T00:00:00"/>
    <s v="Standard Class"/>
    <s v="AP-10915"/>
    <s v="Arthur Prichep"/>
    <x v="0"/>
    <s v="United States"/>
    <x v="1"/>
    <x v="1"/>
    <n v="90008"/>
    <x v="1"/>
    <s v="OFF-AR-10003156"/>
    <x v="1"/>
    <x v="6"/>
    <s v="50 Colored Long Pencils"/>
    <n v="30.48"/>
    <n v="3"/>
    <n v="0"/>
    <n v="7.9248000000000012"/>
    <n v="0.26"/>
  </r>
  <r>
    <n v="5780"/>
    <s v="CA-2011-105270"/>
    <x v="2"/>
    <x v="7"/>
    <d v="2011-11-18T00:00:00"/>
    <s v="Standard Class"/>
    <s v="AP-10915"/>
    <s v="Arthur Prichep"/>
    <x v="0"/>
    <s v="United States"/>
    <x v="1"/>
    <x v="1"/>
    <n v="90008"/>
    <x v="1"/>
    <s v="FUR-CH-10000988"/>
    <x v="0"/>
    <x v="1"/>
    <s v="Hon Olson Stacker Stools"/>
    <n v="112.64800000000001"/>
    <n v="1"/>
    <n v="0.2"/>
    <n v="11.264799999999997"/>
    <n v="9.9999999999999964E-2"/>
  </r>
  <r>
    <n v="5781"/>
    <s v="US-2012-159513"/>
    <x v="1"/>
    <x v="788"/>
    <d v="2012-04-09T00:00:00"/>
    <s v="Standard Class"/>
    <s v="JD-15790"/>
    <s v="John Dryer"/>
    <x v="0"/>
    <s v="United States"/>
    <x v="1"/>
    <x v="1"/>
    <n v="90049"/>
    <x v="1"/>
    <s v="TEC-MA-10003329"/>
    <x v="2"/>
    <x v="15"/>
    <s v="Vtech AT&amp;T CL2940 Corded Speakerphone, Black"/>
    <n v="71.975999999999999"/>
    <n v="3"/>
    <n v="0.2"/>
    <n v="24.291899999999998"/>
    <n v="0.33749999999999997"/>
  </r>
  <r>
    <n v="5782"/>
    <s v="CA-2012-155586"/>
    <x v="1"/>
    <x v="295"/>
    <d v="2012-12-16T00:00:00"/>
    <s v="Second Class"/>
    <s v="XP-21865"/>
    <s v="Xylona Preis"/>
    <x v="0"/>
    <s v="United States"/>
    <x v="455"/>
    <x v="1"/>
    <n v="95928"/>
    <x v="1"/>
    <s v="OFF-AR-10001547"/>
    <x v="1"/>
    <x v="6"/>
    <s v="Newell 311"/>
    <n v="2.21"/>
    <n v="1"/>
    <n v="0"/>
    <n v="0.59670000000000001"/>
    <n v="0.27"/>
  </r>
  <r>
    <n v="5783"/>
    <s v="CA-2012-155586"/>
    <x v="1"/>
    <x v="295"/>
    <d v="2012-12-16T00:00:00"/>
    <s v="Second Class"/>
    <s v="XP-21865"/>
    <s v="Xylona Preis"/>
    <x v="0"/>
    <s v="United States"/>
    <x v="455"/>
    <x v="1"/>
    <n v="95928"/>
    <x v="1"/>
    <s v="OFF-EN-10003072"/>
    <x v="1"/>
    <x v="12"/>
    <s v="Peel &amp; Seel Envelopes"/>
    <n v="15.52"/>
    <n v="4"/>
    <n v="0"/>
    <n v="7.4496000000000002"/>
    <n v="0.48000000000000004"/>
  </r>
  <r>
    <n v="5784"/>
    <s v="CA-2012-155586"/>
    <x v="1"/>
    <x v="295"/>
    <d v="2012-12-16T00:00:00"/>
    <s v="Second Class"/>
    <s v="XP-21865"/>
    <s v="Xylona Preis"/>
    <x v="0"/>
    <s v="United States"/>
    <x v="455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n v="0.4499999999999999"/>
  </r>
  <r>
    <n v="5785"/>
    <s v="CA-2014-141117"/>
    <x v="3"/>
    <x v="280"/>
    <d v="2014-10-09T00:00:00"/>
    <s v="Standard Class"/>
    <s v="JK-16090"/>
    <s v="Juliana Krohn"/>
    <x v="0"/>
    <s v="United States"/>
    <x v="24"/>
    <x v="21"/>
    <n v="97477"/>
    <x v="1"/>
    <s v="FUR-BO-10001972"/>
    <x v="0"/>
    <x v="0"/>
    <s v="O'Sullivan 4-Shelf Bookcase in Odessa Pine"/>
    <n v="217.76400000000001"/>
    <n v="6"/>
    <n v="0.7"/>
    <n v="-384.71640000000002"/>
    <n v="-1.7666666666666666"/>
  </r>
  <r>
    <n v="5786"/>
    <s v="CA-2014-141117"/>
    <x v="3"/>
    <x v="280"/>
    <d v="2014-10-09T00:00:00"/>
    <s v="Standard Class"/>
    <s v="JK-16090"/>
    <s v="Juliana Krohn"/>
    <x v="0"/>
    <s v="United States"/>
    <x v="24"/>
    <x v="21"/>
    <n v="97477"/>
    <x v="1"/>
    <s v="OFF-SU-10004664"/>
    <x v="1"/>
    <x v="14"/>
    <s v="Acme Softgrip Scissors"/>
    <n v="39.072000000000003"/>
    <n v="6"/>
    <n v="0.2"/>
    <n v="4.3955999999999982"/>
    <n v="0.11249999999999995"/>
  </r>
  <r>
    <n v="5787"/>
    <s v="CA-2014-141117"/>
    <x v="3"/>
    <x v="280"/>
    <d v="2014-10-09T00:00:00"/>
    <s v="Standard Class"/>
    <s v="JK-16090"/>
    <s v="Juliana Krohn"/>
    <x v="0"/>
    <s v="United States"/>
    <x v="24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n v="-0.73333333333333317"/>
  </r>
  <r>
    <n v="5788"/>
    <s v="CA-2014-141117"/>
    <x v="3"/>
    <x v="280"/>
    <d v="2014-10-09T00:00:00"/>
    <s v="Standard Class"/>
    <s v="JK-16090"/>
    <s v="Juliana Krohn"/>
    <x v="0"/>
    <s v="United States"/>
    <x v="24"/>
    <x v="21"/>
    <n v="97477"/>
    <x v="1"/>
    <s v="OFF-AR-10003727"/>
    <x v="1"/>
    <x v="6"/>
    <s v="Berol Giant Pencil Sharpener"/>
    <n v="95.143999999999991"/>
    <n v="7"/>
    <n v="0.2"/>
    <n v="10.703699999999987"/>
    <n v="0.11249999999999988"/>
  </r>
  <r>
    <n v="5789"/>
    <s v="CA-2014-115070"/>
    <x v="3"/>
    <x v="318"/>
    <d v="2014-04-15T00:00:00"/>
    <s v="Second Class"/>
    <s v="MG-18205"/>
    <s v="Mitch Gastineau"/>
    <x v="1"/>
    <s v="United States"/>
    <x v="108"/>
    <x v="2"/>
    <n v="32216"/>
    <x v="0"/>
    <s v="FUR-FU-10003829"/>
    <x v="0"/>
    <x v="5"/>
    <s v="Stackable Trays"/>
    <n v="12.320000000000002"/>
    <n v="5"/>
    <n v="0.2"/>
    <n v="1.8479999999999985"/>
    <n v="0.14999999999999986"/>
  </r>
  <r>
    <n v="5790"/>
    <s v="CA-2014-115070"/>
    <x v="3"/>
    <x v="318"/>
    <d v="2014-04-15T00:00:00"/>
    <s v="Second Class"/>
    <s v="MG-18205"/>
    <s v="Mitch Gastineau"/>
    <x v="1"/>
    <s v="United States"/>
    <x v="108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n v="-0.7"/>
  </r>
  <r>
    <n v="5791"/>
    <s v="CA-2014-140186"/>
    <x v="3"/>
    <x v="365"/>
    <d v="2014-10-03T00:00:00"/>
    <s v="First Class"/>
    <s v="PG-18820"/>
    <s v="Patrick Gardner"/>
    <x v="0"/>
    <s v="United States"/>
    <x v="329"/>
    <x v="1"/>
    <n v="93309"/>
    <x v="1"/>
    <s v="OFF-FA-10002280"/>
    <x v="1"/>
    <x v="13"/>
    <s v="Advantus Plastic Paper Clips"/>
    <n v="35"/>
    <n v="7"/>
    <n v="0"/>
    <n v="16.8"/>
    <n v="0.48000000000000004"/>
  </r>
  <r>
    <n v="5792"/>
    <s v="CA-2014-140186"/>
    <x v="3"/>
    <x v="365"/>
    <d v="2014-10-03T00:00:00"/>
    <s v="First Class"/>
    <s v="PG-18820"/>
    <s v="Patrick Gardner"/>
    <x v="0"/>
    <s v="United States"/>
    <x v="329"/>
    <x v="1"/>
    <n v="93309"/>
    <x v="1"/>
    <s v="FUR-CH-10002961"/>
    <x v="0"/>
    <x v="1"/>
    <s v="Leather Task Chair, Black"/>
    <n v="72.784000000000006"/>
    <n v="1"/>
    <n v="0.2"/>
    <n v="0"/>
    <n v="0"/>
  </r>
  <r>
    <n v="5793"/>
    <s v="CA-2014-140186"/>
    <x v="3"/>
    <x v="365"/>
    <d v="2014-10-03T00:00:00"/>
    <s v="First Class"/>
    <s v="PG-18820"/>
    <s v="Patrick Gardner"/>
    <x v="0"/>
    <s v="United States"/>
    <x v="329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n v="0.26"/>
  </r>
  <r>
    <n v="5794"/>
    <s v="CA-2014-140186"/>
    <x v="3"/>
    <x v="365"/>
    <d v="2014-10-03T00:00:00"/>
    <s v="First Class"/>
    <s v="PG-18820"/>
    <s v="Patrick Gardner"/>
    <x v="0"/>
    <s v="United States"/>
    <x v="329"/>
    <x v="1"/>
    <n v="93309"/>
    <x v="1"/>
    <s v="FUR-FU-10004848"/>
    <x v="0"/>
    <x v="5"/>
    <s v="Howard Miller 13-3/4&quot; Diameter Brushed Chrome Round Wall Clock"/>
    <n v="51.75"/>
    <n v="1"/>
    <n v="0"/>
    <n v="15.524999999999999"/>
    <n v="0.3"/>
  </r>
  <r>
    <n v="5795"/>
    <s v="CA-2014-140186"/>
    <x v="3"/>
    <x v="365"/>
    <d v="2014-10-03T00:00:00"/>
    <s v="First Class"/>
    <s v="PG-18820"/>
    <s v="Patrick Gardner"/>
    <x v="0"/>
    <s v="United States"/>
    <x v="329"/>
    <x v="1"/>
    <n v="93309"/>
    <x v="1"/>
    <s v="OFF-BI-10003364"/>
    <x v="1"/>
    <x v="8"/>
    <s v="Binding Machine Supplies"/>
    <n v="46.672000000000004"/>
    <n v="2"/>
    <n v="0.2"/>
    <n v="16.3352"/>
    <n v="0.35"/>
  </r>
  <r>
    <n v="5796"/>
    <s v="CA-2011-124856"/>
    <x v="2"/>
    <x v="411"/>
    <d v="2011-10-03T00:00:00"/>
    <s v="Second Class"/>
    <s v="LD-17005"/>
    <s v="Lisa DeCherney"/>
    <x v="0"/>
    <s v="United States"/>
    <x v="20"/>
    <x v="15"/>
    <n v="10011"/>
    <x v="3"/>
    <s v="OFF-ST-10002615"/>
    <x v="1"/>
    <x v="4"/>
    <s v="Dual Level, Single-Width Filing Carts"/>
    <n v="1395.54"/>
    <n v="9"/>
    <n v="0"/>
    <n v="362.84040000000005"/>
    <n v="0.26000000000000006"/>
  </r>
  <r>
    <n v="5797"/>
    <s v="CA-2011-124856"/>
    <x v="2"/>
    <x v="411"/>
    <d v="2011-10-03T00:00:00"/>
    <s v="Second Class"/>
    <s v="LD-17005"/>
    <s v="Lisa DeCherney"/>
    <x v="0"/>
    <s v="United States"/>
    <x v="20"/>
    <x v="15"/>
    <n v="10011"/>
    <x v="3"/>
    <s v="FUR-FU-10000521"/>
    <x v="0"/>
    <x v="5"/>
    <s v="Seth Thomas 14&quot; Putty-Colored Wall Clock"/>
    <n v="117.36"/>
    <n v="4"/>
    <n v="0"/>
    <n v="36.381599999999992"/>
    <n v="0.30999999999999994"/>
  </r>
  <r>
    <n v="5798"/>
    <s v="CA-2011-124856"/>
    <x v="2"/>
    <x v="411"/>
    <d v="2011-10-03T00:00:00"/>
    <s v="Second Class"/>
    <s v="LD-17005"/>
    <s v="Lisa DeCherney"/>
    <x v="0"/>
    <s v="United States"/>
    <x v="20"/>
    <x v="15"/>
    <n v="10011"/>
    <x v="3"/>
    <s v="OFF-LA-10000121"/>
    <x v="1"/>
    <x v="2"/>
    <s v="Avery 48"/>
    <n v="18.899999999999999"/>
    <n v="3"/>
    <n v="0"/>
    <n v="8.6939999999999991"/>
    <n v="0.45999999999999996"/>
  </r>
  <r>
    <n v="5799"/>
    <s v="CA-2011-124856"/>
    <x v="2"/>
    <x v="411"/>
    <d v="2011-10-03T00:00:00"/>
    <s v="Second Class"/>
    <s v="LD-17005"/>
    <s v="Lisa DeCherney"/>
    <x v="0"/>
    <s v="United States"/>
    <x v="20"/>
    <x v="15"/>
    <n v="10011"/>
    <x v="3"/>
    <s v="OFF-PA-10001289"/>
    <x v="1"/>
    <x v="10"/>
    <s v="White Computer Printout Paper by Universal"/>
    <n v="77.52"/>
    <n v="2"/>
    <n v="0"/>
    <n v="37.9848"/>
    <n v="0.49000000000000005"/>
  </r>
  <r>
    <n v="5800"/>
    <s v="CA-2011-166716"/>
    <x v="2"/>
    <x v="1071"/>
    <d v="2011-08-25T00:00:00"/>
    <s v="Second Class"/>
    <s v="CR-12730"/>
    <s v="Craig Reiter"/>
    <x v="0"/>
    <s v="United States"/>
    <x v="22"/>
    <x v="10"/>
    <n v="60610"/>
    <x v="2"/>
    <s v="FUR-CH-10004495"/>
    <x v="0"/>
    <x v="1"/>
    <s v="Global Leather and Oak Executive Chair, Black"/>
    <n v="421.37200000000001"/>
    <n v="2"/>
    <n v="0.3"/>
    <n v="-6.0196000000000538"/>
    <n v="-1.4285714285714414E-2"/>
  </r>
  <r>
    <n v="5801"/>
    <s v="CA-2011-123225"/>
    <x v="2"/>
    <x v="384"/>
    <d v="2011-07-14T00:00:00"/>
    <s v="First Class"/>
    <s v="MN-17935"/>
    <s v="Michael Nguyen"/>
    <x v="0"/>
    <s v="United States"/>
    <x v="236"/>
    <x v="5"/>
    <n v="79907"/>
    <x v="2"/>
    <s v="TEC-PH-10000895"/>
    <x v="2"/>
    <x v="7"/>
    <s v="Polycom VVX 310 VoIP phone"/>
    <n v="575.96800000000007"/>
    <n v="4"/>
    <n v="0.2"/>
    <n v="43.197600000000023"/>
    <n v="7.5000000000000025E-2"/>
  </r>
  <r>
    <n v="5802"/>
    <s v="CA-2011-123225"/>
    <x v="2"/>
    <x v="384"/>
    <d v="2011-07-14T00:00:00"/>
    <s v="First Class"/>
    <s v="MN-17935"/>
    <s v="Michael Nguyen"/>
    <x v="0"/>
    <s v="United States"/>
    <x v="236"/>
    <x v="5"/>
    <n v="79907"/>
    <x v="2"/>
    <s v="OFF-PA-10000552"/>
    <x v="1"/>
    <x v="10"/>
    <s v="Xerox 200"/>
    <n v="10.368000000000002"/>
    <n v="2"/>
    <n v="0.2"/>
    <n v="3.6288"/>
    <n v="0.34999999999999992"/>
  </r>
  <r>
    <n v="5803"/>
    <s v="CA-2012-163440"/>
    <x v="1"/>
    <x v="204"/>
    <d v="2012-03-24T00:00:00"/>
    <s v="First Class"/>
    <s v="RD-19900"/>
    <s v="Ruben Dartt"/>
    <x v="0"/>
    <s v="United States"/>
    <x v="302"/>
    <x v="1"/>
    <n v="91360"/>
    <x v="1"/>
    <s v="TEC-PH-10000376"/>
    <x v="2"/>
    <x v="7"/>
    <s v="Square Credit Card Reader"/>
    <n v="15.984000000000002"/>
    <n v="2"/>
    <n v="0.2"/>
    <n v="1.1988000000000003"/>
    <n v="7.5000000000000011E-2"/>
  </r>
  <r>
    <n v="5804"/>
    <s v="US-2014-106796"/>
    <x v="3"/>
    <x v="605"/>
    <d v="2014-05-20T00:00:00"/>
    <s v="Standard Class"/>
    <s v="JP-16135"/>
    <s v="Julie Prescott"/>
    <x v="2"/>
    <s v="United States"/>
    <x v="24"/>
    <x v="24"/>
    <n v="45503"/>
    <x v="3"/>
    <s v="OFF-AR-10003504"/>
    <x v="1"/>
    <x v="6"/>
    <s v="Newell 347"/>
    <n v="10.272000000000002"/>
    <n v="3"/>
    <n v="0.2"/>
    <n v="1.1555999999999984"/>
    <n v="0.11249999999999982"/>
  </r>
  <r>
    <n v="5805"/>
    <s v="CA-2014-113873"/>
    <x v="3"/>
    <x v="38"/>
    <d v="2014-11-20T00:00:00"/>
    <s v="Standard Class"/>
    <s v="KE-16420"/>
    <s v="Katrina Edelman"/>
    <x v="1"/>
    <s v="United States"/>
    <x v="61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n v="0.10000000000000002"/>
  </r>
  <r>
    <n v="5806"/>
    <s v="CA-2014-113873"/>
    <x v="3"/>
    <x v="38"/>
    <d v="2014-11-20T00:00:00"/>
    <s v="Standard Class"/>
    <s v="KE-16420"/>
    <s v="Katrina Edelman"/>
    <x v="1"/>
    <s v="United States"/>
    <x v="61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n v="-0.13235294117647067"/>
  </r>
  <r>
    <n v="5807"/>
    <s v="CA-2013-149783"/>
    <x v="0"/>
    <x v="913"/>
    <d v="2013-09-08T00:00:00"/>
    <s v="Second Class"/>
    <s v="DL-13315"/>
    <s v="Delfina Latchford"/>
    <x v="0"/>
    <s v="United States"/>
    <x v="289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n v="0.33749999999999997"/>
  </r>
  <r>
    <n v="5808"/>
    <s v="CA-2013-149783"/>
    <x v="0"/>
    <x v="913"/>
    <d v="2013-09-08T00:00:00"/>
    <s v="Second Class"/>
    <s v="DL-13315"/>
    <s v="Delfina Latchford"/>
    <x v="0"/>
    <s v="United States"/>
    <x v="289"/>
    <x v="18"/>
    <n v="37918"/>
    <x v="0"/>
    <s v="OFF-AP-10001205"/>
    <x v="1"/>
    <x v="9"/>
    <s v="Belkin 5 Outlet SurgeMaster Power Centers"/>
    <n v="87.168000000000006"/>
    <n v="2"/>
    <n v="0.2"/>
    <n v="8.7168000000000063"/>
    <n v="0.10000000000000006"/>
  </r>
  <r>
    <n v="5809"/>
    <s v="CA-2013-149783"/>
    <x v="0"/>
    <x v="913"/>
    <d v="2013-09-08T00:00:00"/>
    <s v="Second Class"/>
    <s v="DL-13315"/>
    <s v="Delfina Latchford"/>
    <x v="0"/>
    <s v="United States"/>
    <x v="289"/>
    <x v="18"/>
    <n v="37918"/>
    <x v="0"/>
    <s v="OFF-AR-10002987"/>
    <x v="1"/>
    <x v="6"/>
    <s v="Prismacolor Color Pencil Set"/>
    <n v="31.744"/>
    <n v="2"/>
    <n v="0.2"/>
    <n v="8.3328000000000024"/>
    <n v="0.26250000000000007"/>
  </r>
  <r>
    <n v="5810"/>
    <s v="CA-2013-125017"/>
    <x v="0"/>
    <x v="1072"/>
    <d v="2013-02-11T00:00:00"/>
    <s v="Standard Class"/>
    <s v="KB-16240"/>
    <s v="Karen Bern"/>
    <x v="1"/>
    <s v="United States"/>
    <x v="346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n v="-0.13749999999999996"/>
  </r>
  <r>
    <n v="5811"/>
    <s v="US-2012-163279"/>
    <x v="1"/>
    <x v="204"/>
    <d v="2012-03-26T00:00:00"/>
    <s v="Standard Class"/>
    <s v="JD-16150"/>
    <s v="Justin Deggeller"/>
    <x v="1"/>
    <s v="United States"/>
    <x v="70"/>
    <x v="1"/>
    <n v="92037"/>
    <x v="1"/>
    <s v="OFF-PA-10003127"/>
    <x v="1"/>
    <x v="10"/>
    <s v="Staples"/>
    <n v="105.52"/>
    <n v="4"/>
    <n v="0"/>
    <n v="48.539199999999994"/>
    <n v="0.45999999999999996"/>
  </r>
  <r>
    <n v="5812"/>
    <s v="US-2012-163279"/>
    <x v="1"/>
    <x v="204"/>
    <d v="2012-03-26T00:00:00"/>
    <s v="Standard Class"/>
    <s v="JD-16150"/>
    <s v="Justin Deggeller"/>
    <x v="1"/>
    <s v="United States"/>
    <x v="70"/>
    <x v="1"/>
    <n v="92037"/>
    <x v="1"/>
    <s v="FUR-FU-10000747"/>
    <x v="0"/>
    <x v="5"/>
    <s v="Tenex B1-RE Series Chair Mats for Low Pile Carpets"/>
    <n v="91.96"/>
    <n v="2"/>
    <n v="0"/>
    <n v="15.633199999999988"/>
    <n v="0.16999999999999987"/>
  </r>
  <r>
    <n v="5813"/>
    <s v="US-2012-163279"/>
    <x v="1"/>
    <x v="204"/>
    <d v="2012-03-26T00:00:00"/>
    <s v="Standard Class"/>
    <s v="JD-16150"/>
    <s v="Justin Deggeller"/>
    <x v="1"/>
    <s v="United States"/>
    <x v="70"/>
    <x v="1"/>
    <n v="92037"/>
    <x v="1"/>
    <s v="TEC-PH-10001795"/>
    <x v="2"/>
    <x v="7"/>
    <s v="ClearOne CHATAttach 160 - speaker phone"/>
    <n v="1487.9760000000001"/>
    <n v="3"/>
    <n v="0.2"/>
    <n v="185.99699999999984"/>
    <n v="0.12499999999999989"/>
  </r>
  <r>
    <n v="5814"/>
    <s v="CA-2012-150196"/>
    <x v="1"/>
    <x v="740"/>
    <d v="2012-07-03T00:00:00"/>
    <s v="First Class"/>
    <s v="SR-20740"/>
    <s v="Steven Roelle"/>
    <x v="2"/>
    <s v="United States"/>
    <x v="20"/>
    <x v="15"/>
    <n v="10024"/>
    <x v="3"/>
    <s v="OFF-PA-10003797"/>
    <x v="1"/>
    <x v="10"/>
    <s v="Xerox 209"/>
    <n v="19.440000000000001"/>
    <n v="3"/>
    <n v="0"/>
    <n v="9.3312000000000008"/>
    <n v="0.48000000000000004"/>
  </r>
  <r>
    <n v="5815"/>
    <s v="US-2012-106495"/>
    <x v="1"/>
    <x v="925"/>
    <d v="2012-06-17T00:00:00"/>
    <s v="First Class"/>
    <s v="AC-10450"/>
    <s v="Amy Cox"/>
    <x v="0"/>
    <s v="United States"/>
    <x v="67"/>
    <x v="2"/>
    <n v="33614"/>
    <x v="0"/>
    <s v="TEC-AC-10002718"/>
    <x v="2"/>
    <x v="11"/>
    <s v="Belkin Standard 104 key USB Keyboard"/>
    <n v="11.672000000000001"/>
    <n v="1"/>
    <n v="0.2"/>
    <n v="-0.7295000000000007"/>
    <n v="-6.2500000000000056E-2"/>
  </r>
  <r>
    <n v="5816"/>
    <s v="CA-2011-124730"/>
    <x v="2"/>
    <x v="35"/>
    <d v="2011-11-26T00:00:00"/>
    <s v="Same Day"/>
    <s v="LS-17245"/>
    <s v="Lynn Smith"/>
    <x v="0"/>
    <s v="United States"/>
    <x v="456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n v="0.28000000000000003"/>
  </r>
  <r>
    <n v="5817"/>
    <s v="CA-2011-124730"/>
    <x v="2"/>
    <x v="35"/>
    <d v="2011-11-26T00:00:00"/>
    <s v="Same Day"/>
    <s v="LS-17245"/>
    <s v="Lynn Smith"/>
    <x v="0"/>
    <s v="United States"/>
    <x v="456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n v="0.36249999999999999"/>
  </r>
  <r>
    <n v="5818"/>
    <s v="CA-2011-124730"/>
    <x v="2"/>
    <x v="35"/>
    <d v="2011-11-26T00:00:00"/>
    <s v="Same Day"/>
    <s v="LS-17245"/>
    <s v="Lynn Smith"/>
    <x v="0"/>
    <s v="United States"/>
    <x v="456"/>
    <x v="15"/>
    <n v="13501"/>
    <x v="3"/>
    <s v="OFF-BI-10001031"/>
    <x v="1"/>
    <x v="8"/>
    <s v="Pressboard Data Binders by Wilson Jones"/>
    <n v="17.088000000000001"/>
    <n v="4"/>
    <n v="0.2"/>
    <n v="5.767199999999999"/>
    <n v="0.33749999999999991"/>
  </r>
  <r>
    <n v="5819"/>
    <s v="CA-2011-124730"/>
    <x v="2"/>
    <x v="35"/>
    <d v="2011-11-26T00:00:00"/>
    <s v="Same Day"/>
    <s v="LS-17245"/>
    <s v="Lynn Smith"/>
    <x v="0"/>
    <s v="United States"/>
    <x v="456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n v="0.48000000000000009"/>
  </r>
  <r>
    <n v="5820"/>
    <s v="CA-2011-124730"/>
    <x v="2"/>
    <x v="35"/>
    <d v="2011-11-26T00:00:00"/>
    <s v="Same Day"/>
    <s v="LS-17245"/>
    <s v="Lynn Smith"/>
    <x v="0"/>
    <s v="United States"/>
    <x v="456"/>
    <x v="15"/>
    <n v="13501"/>
    <x v="3"/>
    <s v="OFF-LA-10001613"/>
    <x v="1"/>
    <x v="2"/>
    <s v="Avery File Folder Labels"/>
    <n v="11.52"/>
    <n v="4"/>
    <n v="0"/>
    <n v="5.6448"/>
    <n v="0.49000000000000005"/>
  </r>
  <r>
    <n v="5821"/>
    <s v="CA-2014-117632"/>
    <x v="3"/>
    <x v="605"/>
    <d v="2014-05-19T00:00:00"/>
    <s v="Standard Class"/>
    <s v="CS-12175"/>
    <s v="Charles Sheldon"/>
    <x v="1"/>
    <s v="United States"/>
    <x v="8"/>
    <x v="1"/>
    <n v="94122"/>
    <x v="1"/>
    <s v="OFF-SU-10000157"/>
    <x v="1"/>
    <x v="14"/>
    <s v="Compact Automatic Electric Letter Opener"/>
    <n v="238.62"/>
    <n v="2"/>
    <n v="0"/>
    <n v="4.7724000000000046"/>
    <n v="2.0000000000000018E-2"/>
  </r>
  <r>
    <n v="5822"/>
    <s v="CA-2014-117632"/>
    <x v="3"/>
    <x v="605"/>
    <d v="2014-05-19T00:00:00"/>
    <s v="Standard Class"/>
    <s v="CS-12175"/>
    <s v="Charles Sheldon"/>
    <x v="1"/>
    <s v="United States"/>
    <x v="8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n v="0.27"/>
  </r>
  <r>
    <n v="5823"/>
    <s v="CA-2014-117632"/>
    <x v="3"/>
    <x v="605"/>
    <d v="2014-05-19T00:00:00"/>
    <s v="Standard Class"/>
    <s v="CS-12175"/>
    <s v="Charles Sheldon"/>
    <x v="1"/>
    <s v="United States"/>
    <x v="8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n v="-3.7500000000000151E-2"/>
  </r>
  <r>
    <n v="5824"/>
    <s v="CA-2014-117632"/>
    <x v="3"/>
    <x v="605"/>
    <d v="2014-05-19T00:00:00"/>
    <s v="Standard Class"/>
    <s v="CS-12175"/>
    <s v="Charles Sheldon"/>
    <x v="1"/>
    <s v="United States"/>
    <x v="8"/>
    <x v="1"/>
    <n v="94122"/>
    <x v="1"/>
    <s v="OFF-BI-10001900"/>
    <x v="1"/>
    <x v="8"/>
    <s v="DXL Angle-View Binders with Locking Rings, Black"/>
    <n v="19.168000000000003"/>
    <n v="4"/>
    <n v="0.2"/>
    <n v="6.4691999999999998"/>
    <n v="0.33749999999999997"/>
  </r>
  <r>
    <n v="5825"/>
    <s v="CA-2011-115056"/>
    <x v="2"/>
    <x v="1073"/>
    <d v="2011-05-02T00:00:00"/>
    <s v="Same Day"/>
    <s v="AR-10510"/>
    <s v="Andrew Roberts"/>
    <x v="0"/>
    <s v="United States"/>
    <x v="38"/>
    <x v="24"/>
    <n v="43229"/>
    <x v="3"/>
    <s v="OFF-AP-10003971"/>
    <x v="1"/>
    <x v="9"/>
    <s v="Belkin 6 Outlet Metallic Surge Strip"/>
    <n v="26.136000000000003"/>
    <n v="3"/>
    <n v="0.2"/>
    <n v="1.9602000000000004"/>
    <n v="7.5000000000000011E-2"/>
  </r>
  <r>
    <n v="5826"/>
    <s v="CA-2014-161067"/>
    <x v="3"/>
    <x v="213"/>
    <d v="2014-09-07T00:00:00"/>
    <s v="Second Class"/>
    <s v="KB-16405"/>
    <s v="Katrina Bavinger"/>
    <x v="2"/>
    <s v="United States"/>
    <x v="20"/>
    <x v="15"/>
    <n v="10035"/>
    <x v="3"/>
    <s v="OFF-PA-10000418"/>
    <x v="1"/>
    <x v="10"/>
    <s v="Xerox 189"/>
    <n v="419.4"/>
    <n v="4"/>
    <n v="0"/>
    <n v="201.31199999999998"/>
    <n v="0.48"/>
  </r>
  <r>
    <n v="5827"/>
    <s v="CA-2014-161067"/>
    <x v="3"/>
    <x v="213"/>
    <d v="2014-09-07T00:00:00"/>
    <s v="Second Class"/>
    <s v="KB-16405"/>
    <s v="Katrina Bavinger"/>
    <x v="2"/>
    <s v="United States"/>
    <x v="20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n v="0.15555555555555553"/>
  </r>
  <r>
    <n v="5828"/>
    <s v="CA-2014-161067"/>
    <x v="3"/>
    <x v="213"/>
    <d v="2014-09-07T00:00:00"/>
    <s v="Second Class"/>
    <s v="KB-16405"/>
    <s v="Katrina Bavinger"/>
    <x v="2"/>
    <s v="United States"/>
    <x v="20"/>
    <x v="15"/>
    <n v="10035"/>
    <x v="3"/>
    <s v="FUR-CH-10004860"/>
    <x v="0"/>
    <x v="1"/>
    <s v="Global Low Back Tilter Chair"/>
    <n v="181.76400000000001"/>
    <n v="2"/>
    <n v="0.1"/>
    <n v="-8.0784000000000198"/>
    <n v="-4.444444444444455E-2"/>
  </r>
  <r>
    <n v="5829"/>
    <s v="CA-2014-161067"/>
    <x v="3"/>
    <x v="213"/>
    <d v="2014-09-07T00:00:00"/>
    <s v="Second Class"/>
    <s v="KB-16405"/>
    <s v="Katrina Bavinger"/>
    <x v="2"/>
    <s v="United States"/>
    <x v="20"/>
    <x v="15"/>
    <n v="10035"/>
    <x v="3"/>
    <s v="OFF-AR-10003251"/>
    <x v="1"/>
    <x v="6"/>
    <s v="Prang Drawing Pencil Set"/>
    <n v="5.56"/>
    <n v="2"/>
    <n v="0"/>
    <n v="2.2239999999999998"/>
    <n v="0.39999999999999997"/>
  </r>
  <r>
    <n v="5830"/>
    <s v="CA-2013-122063"/>
    <x v="0"/>
    <x v="275"/>
    <d v="2013-12-08T00:00:00"/>
    <s v="Standard Class"/>
    <s v="MM-17920"/>
    <s v="Michael Moore"/>
    <x v="0"/>
    <s v="United States"/>
    <x v="102"/>
    <x v="14"/>
    <n v="47374"/>
    <x v="2"/>
    <s v="FUR-TA-10004575"/>
    <x v="0"/>
    <x v="3"/>
    <s v="Hon 5100 Series Wood Tables"/>
    <n v="581.96"/>
    <n v="2"/>
    <n v="0"/>
    <n v="104.75279999999998"/>
    <n v="0.17999999999999997"/>
  </r>
  <r>
    <n v="5831"/>
    <s v="CA-2013-122063"/>
    <x v="0"/>
    <x v="275"/>
    <d v="2013-12-08T00:00:00"/>
    <s v="Standard Class"/>
    <s v="MM-17920"/>
    <s v="Michael Moore"/>
    <x v="0"/>
    <s v="United States"/>
    <x v="102"/>
    <x v="14"/>
    <n v="47374"/>
    <x v="2"/>
    <s v="FUR-CH-10004754"/>
    <x v="0"/>
    <x v="1"/>
    <s v="Global Stack Chair with Arms, Black"/>
    <n v="29.98"/>
    <n v="1"/>
    <n v="0"/>
    <n v="8.0945999999999998"/>
    <n v="0.26999999999999996"/>
  </r>
  <r>
    <n v="5832"/>
    <s v="CA-2012-111206"/>
    <x v="1"/>
    <x v="1074"/>
    <d v="2012-07-22T00:00:00"/>
    <s v="Standard Class"/>
    <s v="RF-19735"/>
    <s v="Roland Fjeld"/>
    <x v="0"/>
    <s v="United States"/>
    <x v="70"/>
    <x v="1"/>
    <n v="92105"/>
    <x v="1"/>
    <s v="TEC-AC-10003095"/>
    <x v="2"/>
    <x v="11"/>
    <s v="Logitech G35 7.1-Channel Surround Sound Headset"/>
    <n v="519.96"/>
    <n v="4"/>
    <n v="0"/>
    <n v="176.78640000000001"/>
    <n v="0.34"/>
  </r>
  <r>
    <n v="5833"/>
    <s v="CA-2013-142895"/>
    <x v="0"/>
    <x v="658"/>
    <d v="2013-07-27T00:00:00"/>
    <s v="Standard Class"/>
    <s v="BP-11290"/>
    <s v="Beth Paige"/>
    <x v="0"/>
    <s v="United States"/>
    <x v="3"/>
    <x v="3"/>
    <n v="28027"/>
    <x v="0"/>
    <s v="OFF-LA-10000262"/>
    <x v="1"/>
    <x v="2"/>
    <s v="Avery 494"/>
    <n v="6.2640000000000002"/>
    <n v="3"/>
    <n v="0.2"/>
    <n v="2.0358000000000001"/>
    <n v="0.32500000000000001"/>
  </r>
  <r>
    <n v="5834"/>
    <s v="CA-2013-142895"/>
    <x v="0"/>
    <x v="658"/>
    <d v="2013-07-27T00:00:00"/>
    <s v="Standard Class"/>
    <s v="BP-11290"/>
    <s v="Beth Paige"/>
    <x v="0"/>
    <s v="United States"/>
    <x v="3"/>
    <x v="3"/>
    <n v="28027"/>
    <x v="0"/>
    <s v="FUR-CH-10002961"/>
    <x v="0"/>
    <x v="1"/>
    <s v="Leather Task Chair, Black"/>
    <n v="363.92"/>
    <n v="5"/>
    <n v="0.2"/>
    <n v="0"/>
    <n v="0"/>
  </r>
  <r>
    <n v="5835"/>
    <s v="CA-2012-101868"/>
    <x v="1"/>
    <x v="988"/>
    <d v="2012-06-16T00:00:00"/>
    <s v="Standard Class"/>
    <s v="MJ-17740"/>
    <s v="Max Jones"/>
    <x v="0"/>
    <s v="United States"/>
    <x v="100"/>
    <x v="2"/>
    <n v="33178"/>
    <x v="0"/>
    <s v="OFF-BI-10003876"/>
    <x v="1"/>
    <x v="8"/>
    <s v="Green Canvas Binder for 8-1/2&quot; x 14&quot; Sheets"/>
    <n v="64.2"/>
    <n v="5"/>
    <n v="0.7"/>
    <n v="-42.799999999999983"/>
    <n v="-0.66666666666666641"/>
  </r>
  <r>
    <n v="5836"/>
    <s v="CA-2012-101868"/>
    <x v="1"/>
    <x v="988"/>
    <d v="2012-06-16T00:00:00"/>
    <s v="Standard Class"/>
    <s v="MJ-17740"/>
    <s v="Max Jones"/>
    <x v="0"/>
    <s v="United States"/>
    <x v="100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n v="-0.7"/>
  </r>
  <r>
    <n v="5837"/>
    <s v="CA-2012-101868"/>
    <x v="1"/>
    <x v="988"/>
    <d v="2012-06-16T00:00:00"/>
    <s v="Standard Class"/>
    <s v="MJ-17740"/>
    <s v="Max Jones"/>
    <x v="0"/>
    <s v="United States"/>
    <x v="100"/>
    <x v="2"/>
    <n v="33178"/>
    <x v="0"/>
    <s v="TEC-AC-10004396"/>
    <x v="2"/>
    <x v="11"/>
    <s v="Logitech Keyboard K120"/>
    <n v="72.599999999999994"/>
    <n v="5"/>
    <n v="0.2"/>
    <n v="-8.1674999999999933"/>
    <n v="-0.11249999999999992"/>
  </r>
  <r>
    <n v="5838"/>
    <s v="CA-2014-133207"/>
    <x v="3"/>
    <x v="344"/>
    <d v="2014-12-04T00:00:00"/>
    <s v="Standard Class"/>
    <s v="DO-13645"/>
    <s v="Doug O'Connell"/>
    <x v="0"/>
    <s v="United States"/>
    <x v="1"/>
    <x v="1"/>
    <n v="90036"/>
    <x v="1"/>
    <s v="TEC-PH-10004100"/>
    <x v="2"/>
    <x v="7"/>
    <s v="Griffin GC17055 Auxiliary Audio Cable"/>
    <n v="57.567999999999998"/>
    <n v="4"/>
    <n v="0.2"/>
    <n v="5.7568000000000019"/>
    <n v="0.10000000000000003"/>
  </r>
  <r>
    <n v="5839"/>
    <s v="CA-2012-132948"/>
    <x v="1"/>
    <x v="1075"/>
    <d v="2012-04-03T00:00:00"/>
    <s v="Standard Class"/>
    <s v="MV-17485"/>
    <s v="Mark Van Huff"/>
    <x v="0"/>
    <s v="United States"/>
    <x v="4"/>
    <x v="4"/>
    <n v="98115"/>
    <x v="1"/>
    <s v="OFF-ST-10000636"/>
    <x v="1"/>
    <x v="4"/>
    <s v="Rogers Profile Extra Capacity Storage Tub"/>
    <n v="83.699999999999989"/>
    <n v="5"/>
    <n v="0"/>
    <n v="3.3479999999999954"/>
    <n v="3.9999999999999952E-2"/>
  </r>
  <r>
    <n v="5840"/>
    <s v="CA-2012-134992"/>
    <x v="1"/>
    <x v="357"/>
    <d v="2012-09-26T00:00:00"/>
    <s v="Second Class"/>
    <s v="MG-17875"/>
    <s v="Michael Grace"/>
    <x v="2"/>
    <s v="United States"/>
    <x v="81"/>
    <x v="17"/>
    <n v="22204"/>
    <x v="0"/>
    <s v="OFF-PA-10001972"/>
    <x v="1"/>
    <x v="10"/>
    <s v="Xerox 214"/>
    <n v="32.400000000000006"/>
    <n v="5"/>
    <n v="0"/>
    <n v="15.552000000000001"/>
    <n v="0.48"/>
  </r>
  <r>
    <n v="5841"/>
    <s v="CA-2012-134992"/>
    <x v="1"/>
    <x v="357"/>
    <d v="2012-09-26T00:00:00"/>
    <s v="Second Class"/>
    <s v="MG-17875"/>
    <s v="Michael Grace"/>
    <x v="2"/>
    <s v="United States"/>
    <x v="81"/>
    <x v="17"/>
    <n v="22204"/>
    <x v="0"/>
    <s v="FUR-FU-10002554"/>
    <x v="0"/>
    <x v="5"/>
    <s v="Westinghouse Floor Lamp with Metal Mesh Shade, Black"/>
    <n v="47.98"/>
    <n v="2"/>
    <n v="0"/>
    <n v="11.035399999999996"/>
    <n v="0.22999999999999993"/>
  </r>
  <r>
    <n v="5842"/>
    <s v="CA-2012-126725"/>
    <x v="1"/>
    <x v="972"/>
    <d v="2012-11-21T00:00:00"/>
    <s v="Standard Class"/>
    <s v="BS-11665"/>
    <s v="Brian Stugart"/>
    <x v="0"/>
    <s v="United States"/>
    <x v="70"/>
    <x v="1"/>
    <n v="92105"/>
    <x v="1"/>
    <s v="TEC-PH-10003174"/>
    <x v="2"/>
    <x v="7"/>
    <s v="RCA ViSYS 25825 Wireless digital phone"/>
    <n v="415.96800000000007"/>
    <n v="4"/>
    <n v="0.2"/>
    <n v="51.995999999999981"/>
    <n v="0.12499999999999993"/>
  </r>
  <r>
    <n v="5843"/>
    <s v="CA-2012-126725"/>
    <x v="1"/>
    <x v="972"/>
    <d v="2012-11-21T00:00:00"/>
    <s v="Standard Class"/>
    <s v="BS-11665"/>
    <s v="Brian Stugart"/>
    <x v="0"/>
    <s v="United States"/>
    <x v="70"/>
    <x v="1"/>
    <n v="92105"/>
    <x v="1"/>
    <s v="OFF-ST-10001418"/>
    <x v="1"/>
    <x v="4"/>
    <s v="Carina Media Storage Towers in Natural &amp; Black"/>
    <n v="304.89999999999998"/>
    <n v="5"/>
    <n v="0"/>
    <n v="6.097999999999999"/>
    <n v="1.9999999999999997E-2"/>
  </r>
  <r>
    <n v="5844"/>
    <s v="CA-2012-126725"/>
    <x v="1"/>
    <x v="972"/>
    <d v="2012-11-21T00:00:00"/>
    <s v="Standard Class"/>
    <s v="BS-11665"/>
    <s v="Brian Stugart"/>
    <x v="0"/>
    <s v="United States"/>
    <x v="70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n v="0.36"/>
  </r>
  <r>
    <n v="5845"/>
    <s v="CA-2012-126725"/>
    <x v="1"/>
    <x v="972"/>
    <d v="2012-11-21T00:00:00"/>
    <s v="Standard Class"/>
    <s v="BS-11665"/>
    <s v="Brian Stugart"/>
    <x v="0"/>
    <s v="United States"/>
    <x v="70"/>
    <x v="1"/>
    <n v="92105"/>
    <x v="1"/>
    <s v="OFF-ST-10000129"/>
    <x v="1"/>
    <x v="4"/>
    <s v="Fellowes Recycled Storage Drawers"/>
    <n v="777.21"/>
    <n v="7"/>
    <n v="0"/>
    <n v="54.404699999999963"/>
    <n v="6.9999999999999951E-2"/>
  </r>
  <r>
    <n v="5846"/>
    <s v="CA-2012-126725"/>
    <x v="1"/>
    <x v="972"/>
    <d v="2012-11-21T00:00:00"/>
    <s v="Standard Class"/>
    <s v="BS-11665"/>
    <s v="Brian Stugart"/>
    <x v="0"/>
    <s v="United States"/>
    <x v="70"/>
    <x v="1"/>
    <n v="92105"/>
    <x v="1"/>
    <s v="OFF-PA-10001639"/>
    <x v="1"/>
    <x v="10"/>
    <s v="Xerox 203"/>
    <n v="32.400000000000006"/>
    <n v="5"/>
    <n v="0"/>
    <n v="15.552000000000001"/>
    <n v="0.48"/>
  </r>
  <r>
    <n v="5847"/>
    <s v="CA-2012-126725"/>
    <x v="1"/>
    <x v="972"/>
    <d v="2012-11-21T00:00:00"/>
    <s v="Standard Class"/>
    <s v="BS-11665"/>
    <s v="Brian Stugart"/>
    <x v="0"/>
    <s v="United States"/>
    <x v="70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n v="1.2499999999999912E-2"/>
  </r>
  <r>
    <n v="5848"/>
    <s v="CA-2012-126725"/>
    <x v="1"/>
    <x v="972"/>
    <d v="2012-11-21T00:00:00"/>
    <s v="Standard Class"/>
    <s v="BS-11665"/>
    <s v="Brian Stugart"/>
    <x v="0"/>
    <s v="United States"/>
    <x v="70"/>
    <x v="1"/>
    <n v="92105"/>
    <x v="1"/>
    <s v="FUR-FU-10001591"/>
    <x v="0"/>
    <x v="5"/>
    <s v="Advantus Panel Wall Certificate Holder - 8.5x11"/>
    <n v="36.599999999999994"/>
    <n v="3"/>
    <n v="0"/>
    <n v="15.372000000000002"/>
    <n v="0.4200000000000001"/>
  </r>
  <r>
    <n v="5849"/>
    <s v="CA-2012-121783"/>
    <x v="1"/>
    <x v="113"/>
    <d v="2012-11-14T00:00:00"/>
    <s v="Standard Class"/>
    <s v="PO-19180"/>
    <s v="Philisse Overcash"/>
    <x v="2"/>
    <s v="United States"/>
    <x v="43"/>
    <x v="11"/>
    <n v="55113"/>
    <x v="2"/>
    <s v="OFF-AP-10003849"/>
    <x v="1"/>
    <x v="9"/>
    <s v="Hoover Shoulder Vac Commercial Portable Vacuum"/>
    <n v="715.64"/>
    <n v="2"/>
    <n v="0"/>
    <n v="178.90999999999997"/>
    <n v="0.24999999999999997"/>
  </r>
  <r>
    <n v="5850"/>
    <s v="CA-2012-121783"/>
    <x v="1"/>
    <x v="113"/>
    <d v="2012-11-14T00:00:00"/>
    <s v="Standard Class"/>
    <s v="PO-19180"/>
    <s v="Philisse Overcash"/>
    <x v="2"/>
    <s v="United States"/>
    <x v="43"/>
    <x v="11"/>
    <n v="55113"/>
    <x v="2"/>
    <s v="OFF-ST-10000078"/>
    <x v="1"/>
    <x v="4"/>
    <s v="Tennsco 6- and 18-Compartment Lockers"/>
    <n v="795.51"/>
    <n v="3"/>
    <n v="0"/>
    <n v="143.19179999999994"/>
    <n v="0.17999999999999994"/>
  </r>
  <r>
    <n v="5851"/>
    <s v="CA-2012-121783"/>
    <x v="1"/>
    <x v="113"/>
    <d v="2012-11-14T00:00:00"/>
    <s v="Standard Class"/>
    <s v="PO-19180"/>
    <s v="Philisse Overcash"/>
    <x v="2"/>
    <s v="United States"/>
    <x v="43"/>
    <x v="11"/>
    <n v="55113"/>
    <x v="2"/>
    <s v="TEC-CO-10001571"/>
    <x v="2"/>
    <x v="16"/>
    <s v="Sharp 1540cs Digital Laser Copier"/>
    <n v="549.99"/>
    <n v="1"/>
    <n v="0"/>
    <n v="274.995"/>
    <n v="0.5"/>
  </r>
  <r>
    <n v="5852"/>
    <s v="CA-2012-121783"/>
    <x v="1"/>
    <x v="113"/>
    <d v="2012-11-14T00:00:00"/>
    <s v="Standard Class"/>
    <s v="PO-19180"/>
    <s v="Philisse Overcash"/>
    <x v="2"/>
    <s v="United States"/>
    <x v="43"/>
    <x v="11"/>
    <n v="55113"/>
    <x v="2"/>
    <s v="OFF-BI-10001658"/>
    <x v="1"/>
    <x v="8"/>
    <s v="GBC Standard Therm-A-Bind Covers"/>
    <n v="74.760000000000005"/>
    <n v="3"/>
    <n v="0"/>
    <n v="34.389600000000002"/>
    <n v="0.45999999999999996"/>
  </r>
  <r>
    <n v="5853"/>
    <s v="CA-2012-121783"/>
    <x v="1"/>
    <x v="113"/>
    <d v="2012-11-14T00:00:00"/>
    <s v="Standard Class"/>
    <s v="PO-19180"/>
    <s v="Philisse Overcash"/>
    <x v="2"/>
    <s v="United States"/>
    <x v="43"/>
    <x v="11"/>
    <n v="55113"/>
    <x v="2"/>
    <s v="FUR-FU-10004351"/>
    <x v="0"/>
    <x v="5"/>
    <s v="Staples"/>
    <n v="29.22"/>
    <n v="3"/>
    <n v="0"/>
    <n v="12.856800000000002"/>
    <n v="0.44000000000000006"/>
  </r>
  <r>
    <n v="5854"/>
    <s v="US-2011-138835"/>
    <x v="2"/>
    <x v="1076"/>
    <d v="2011-09-14T00:00:00"/>
    <s v="Standard Class"/>
    <s v="DA-13450"/>
    <s v="Dianna Arnett"/>
    <x v="2"/>
    <s v="United States"/>
    <x v="173"/>
    <x v="17"/>
    <n v="23464"/>
    <x v="0"/>
    <s v="OFF-BI-10003314"/>
    <x v="1"/>
    <x v="8"/>
    <s v="Tuff Stuff Recycled Round Ring Binders"/>
    <n v="9.64"/>
    <n v="2"/>
    <n v="0"/>
    <n v="4.7236000000000002"/>
    <n v="0.49"/>
  </r>
  <r>
    <n v="5855"/>
    <s v="CA-2012-112214"/>
    <x v="1"/>
    <x v="1077"/>
    <d v="2012-08-11T00:00:00"/>
    <s v="Standard Class"/>
    <s v="AH-10690"/>
    <s v="Anna Häberlin"/>
    <x v="1"/>
    <s v="United States"/>
    <x v="61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n v="-3.7500000000000144E-2"/>
  </r>
  <r>
    <n v="5856"/>
    <s v="CA-2012-112214"/>
    <x v="1"/>
    <x v="1077"/>
    <d v="2012-08-11T00:00:00"/>
    <s v="Standard Class"/>
    <s v="AH-10690"/>
    <s v="Anna Häberlin"/>
    <x v="1"/>
    <s v="United States"/>
    <x v="61"/>
    <x v="5"/>
    <n v="75220"/>
    <x v="2"/>
    <s v="OFF-SU-10003567"/>
    <x v="1"/>
    <x v="14"/>
    <s v="Stiletto Hand Letter Openers"/>
    <n v="23.04"/>
    <n v="3"/>
    <n v="0.2"/>
    <n v="-4.895999999999999"/>
    <n v="-0.21249999999999997"/>
  </r>
  <r>
    <n v="5857"/>
    <s v="CA-2012-112214"/>
    <x v="1"/>
    <x v="1077"/>
    <d v="2012-08-11T00:00:00"/>
    <s v="Standard Class"/>
    <s v="AH-10690"/>
    <s v="Anna Häberlin"/>
    <x v="1"/>
    <s v="United States"/>
    <x v="61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n v="-1.600000000000001"/>
  </r>
  <r>
    <n v="5858"/>
    <s v="CA-2012-112214"/>
    <x v="1"/>
    <x v="1077"/>
    <d v="2012-08-11T00:00:00"/>
    <s v="Standard Class"/>
    <s v="AH-10690"/>
    <s v="Anna Häberlin"/>
    <x v="1"/>
    <s v="United States"/>
    <x v="61"/>
    <x v="5"/>
    <n v="75220"/>
    <x v="2"/>
    <s v="FUR-FU-10002364"/>
    <x v="0"/>
    <x v="5"/>
    <s v="Eldon Expressions Wood Desk Accessories, Oak"/>
    <n v="14.76"/>
    <n v="5"/>
    <n v="0.6"/>
    <n v="-11.439000000000004"/>
    <n v="-0.77500000000000024"/>
  </r>
  <r>
    <n v="5859"/>
    <s v="US-2014-153255"/>
    <x v="3"/>
    <x v="213"/>
    <d v="2014-09-08T00:00:00"/>
    <s v="Second Class"/>
    <s v="JK-15730"/>
    <s v="Joe Kamberova"/>
    <x v="0"/>
    <s v="United States"/>
    <x v="3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n v="5.8823529411764712E-2"/>
  </r>
  <r>
    <n v="5860"/>
    <s v="CA-2012-108119"/>
    <x v="1"/>
    <x v="549"/>
    <d v="2012-11-08T00:00:00"/>
    <s v="Standard Class"/>
    <s v="MS-17530"/>
    <s v="MaryBeth Skach"/>
    <x v="0"/>
    <s v="United States"/>
    <x v="457"/>
    <x v="36"/>
    <n v="72032"/>
    <x v="0"/>
    <s v="FUR-TA-10002530"/>
    <x v="0"/>
    <x v="3"/>
    <s v="Iceberg OfficeWorks 42&quot; Round Tables"/>
    <n v="301.95999999999998"/>
    <n v="2"/>
    <n v="0"/>
    <n v="45.293999999999983"/>
    <n v="0.14999999999999997"/>
  </r>
  <r>
    <n v="5861"/>
    <s v="CA-2012-157434"/>
    <x v="1"/>
    <x v="1078"/>
    <d v="2012-05-04T00:00:00"/>
    <s v="Second Class"/>
    <s v="JK-15640"/>
    <s v="Jim Kriz"/>
    <x v="2"/>
    <s v="United States"/>
    <x v="10"/>
    <x v="9"/>
    <n v="19120"/>
    <x v="3"/>
    <s v="OFF-PA-10001526"/>
    <x v="1"/>
    <x v="10"/>
    <s v="Xerox 1949"/>
    <n v="7.9680000000000009"/>
    <n v="2"/>
    <n v="0.2"/>
    <n v="2.8884000000000007"/>
    <n v="0.36250000000000004"/>
  </r>
  <r>
    <n v="5862"/>
    <s v="CA-2013-101525"/>
    <x v="0"/>
    <x v="766"/>
    <d v="2013-05-05T00:00:00"/>
    <s v="Second Class"/>
    <s v="CM-12235"/>
    <s v="Chris McAfee"/>
    <x v="0"/>
    <s v="United States"/>
    <x v="290"/>
    <x v="36"/>
    <n v="72209"/>
    <x v="0"/>
    <s v="OFF-PA-10001497"/>
    <x v="1"/>
    <x v="10"/>
    <s v="Xerox 1914"/>
    <n v="109.92"/>
    <n v="2"/>
    <n v="0"/>
    <n v="53.860799999999998"/>
    <n v="0.49"/>
  </r>
  <r>
    <n v="5863"/>
    <s v="CA-2013-101525"/>
    <x v="0"/>
    <x v="766"/>
    <d v="2013-05-05T00:00:00"/>
    <s v="Second Class"/>
    <s v="CM-12235"/>
    <s v="Chris McAfee"/>
    <x v="0"/>
    <s v="United States"/>
    <x v="290"/>
    <x v="36"/>
    <n v="72209"/>
    <x v="0"/>
    <s v="OFF-PA-10003936"/>
    <x v="1"/>
    <x v="10"/>
    <s v="Xerox 1994"/>
    <n v="19.440000000000001"/>
    <n v="3"/>
    <n v="0"/>
    <n v="9.3312000000000008"/>
    <n v="0.48000000000000004"/>
  </r>
  <r>
    <n v="5864"/>
    <s v="CA-2013-101525"/>
    <x v="0"/>
    <x v="766"/>
    <d v="2013-05-05T00:00:00"/>
    <s v="Second Class"/>
    <s v="CM-12235"/>
    <s v="Chris McAfee"/>
    <x v="0"/>
    <s v="United States"/>
    <x v="290"/>
    <x v="36"/>
    <n v="72209"/>
    <x v="0"/>
    <s v="OFF-AR-10000716"/>
    <x v="1"/>
    <x v="6"/>
    <s v="DIXON Ticonderoga Erasable Checking Pencils"/>
    <n v="11.16"/>
    <n v="2"/>
    <n v="0"/>
    <n v="4.3524000000000003"/>
    <n v="0.39"/>
  </r>
  <r>
    <n v="5865"/>
    <s v="US-2011-117968"/>
    <x v="2"/>
    <x v="79"/>
    <d v="2011-08-07T00:00:00"/>
    <s v="Second Class"/>
    <s v="RS-19420"/>
    <s v="Ricardo Sperren"/>
    <x v="1"/>
    <s v="United States"/>
    <x v="255"/>
    <x v="29"/>
    <n v="6450"/>
    <x v="3"/>
    <s v="OFF-AP-10002765"/>
    <x v="1"/>
    <x v="9"/>
    <s v="Fellowes Advanced Computer Series Surge Protectors"/>
    <n v="79.47"/>
    <n v="3"/>
    <n v="0"/>
    <n v="22.251600000000003"/>
    <n v="0.28000000000000003"/>
  </r>
  <r>
    <n v="5866"/>
    <s v="US-2011-117968"/>
    <x v="2"/>
    <x v="79"/>
    <d v="2011-08-07T00:00:00"/>
    <s v="Second Class"/>
    <s v="RS-19420"/>
    <s v="Ricardo Sperren"/>
    <x v="1"/>
    <s v="United States"/>
    <x v="255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n v="0.44000000000000006"/>
  </r>
  <r>
    <n v="5867"/>
    <s v="US-2011-117968"/>
    <x v="2"/>
    <x v="79"/>
    <d v="2011-08-07T00:00:00"/>
    <s v="Second Class"/>
    <s v="RS-19420"/>
    <s v="Ricardo Sperren"/>
    <x v="1"/>
    <s v="United States"/>
    <x v="255"/>
    <x v="29"/>
    <n v="6450"/>
    <x v="3"/>
    <s v="FUR-CH-10002335"/>
    <x v="0"/>
    <x v="1"/>
    <s v="Hon GuestStacker Chair"/>
    <n v="1133.3499999999999"/>
    <n v="5"/>
    <n v="0"/>
    <n v="294.67100000000005"/>
    <n v="0.26000000000000006"/>
  </r>
  <r>
    <n v="5868"/>
    <s v="CA-2013-158211"/>
    <x v="0"/>
    <x v="810"/>
    <d v="2013-01-08T00:00:00"/>
    <s v="Standard Class"/>
    <s v="BP-11185"/>
    <s v="Ben Peterman"/>
    <x v="1"/>
    <s v="United States"/>
    <x v="10"/>
    <x v="9"/>
    <n v="19143"/>
    <x v="3"/>
    <s v="OFF-AR-10004078"/>
    <x v="1"/>
    <x v="6"/>
    <s v="Newell 312"/>
    <n v="4.6719999999999997"/>
    <n v="1"/>
    <n v="0.2"/>
    <n v="0.58399999999999985"/>
    <n v="0.12499999999999997"/>
  </r>
  <r>
    <n v="5869"/>
    <s v="CA-2013-158211"/>
    <x v="0"/>
    <x v="810"/>
    <d v="2013-01-08T00:00:00"/>
    <s v="Standard Class"/>
    <s v="BP-11185"/>
    <s v="Ben Peterman"/>
    <x v="1"/>
    <s v="United States"/>
    <x v="10"/>
    <x v="9"/>
    <n v="19143"/>
    <x v="3"/>
    <s v="OFF-BI-10002026"/>
    <x v="1"/>
    <x v="8"/>
    <s v="Avery Arch Ring Binders"/>
    <n v="104.58000000000001"/>
    <n v="6"/>
    <n v="0.7"/>
    <n v="-80.178000000000026"/>
    <n v="-0.76666666666666683"/>
  </r>
  <r>
    <n v="5870"/>
    <s v="CA-2013-152247"/>
    <x v="0"/>
    <x v="77"/>
    <d v="2013-11-13T00:00:00"/>
    <s v="Standard Class"/>
    <s v="MA-17995"/>
    <s v="Michelle Arnett"/>
    <x v="2"/>
    <s v="United States"/>
    <x v="458"/>
    <x v="47"/>
    <n v="82001"/>
    <x v="1"/>
    <s v="FUR-CH-10001215"/>
    <x v="0"/>
    <x v="1"/>
    <s v="Global Troy Executive Leather Low-Back Tilter"/>
    <n v="1603.1360000000002"/>
    <n v="4"/>
    <n v="0.2"/>
    <n v="100.19599999999997"/>
    <n v="6.2499999999999972E-2"/>
  </r>
  <r>
    <n v="5871"/>
    <s v="CA-2013-128223"/>
    <x v="0"/>
    <x v="403"/>
    <d v="2013-06-15T00:00:00"/>
    <s v="Same Day"/>
    <s v="EB-13705"/>
    <s v="Ed Braxton"/>
    <x v="1"/>
    <s v="United States"/>
    <x v="125"/>
    <x v="1"/>
    <n v="92804"/>
    <x v="1"/>
    <s v="FUR-TA-10001771"/>
    <x v="0"/>
    <x v="3"/>
    <s v="Bush Cubix Conference Tables, Fully Assembled"/>
    <n v="1293.4879999999998"/>
    <n v="7"/>
    <n v="0.2"/>
    <n v="80.843000000000075"/>
    <n v="6.2500000000000069E-2"/>
  </r>
  <r>
    <n v="5872"/>
    <s v="CA-2013-154235"/>
    <x v="0"/>
    <x v="446"/>
    <d v="2013-09-29T00:00:00"/>
    <s v="Standard Class"/>
    <s v="RD-19900"/>
    <s v="Ruben Dartt"/>
    <x v="0"/>
    <s v="United States"/>
    <x v="41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n v="0.1699999999999999"/>
  </r>
  <r>
    <n v="5873"/>
    <s v="CA-2014-129910"/>
    <x v="3"/>
    <x v="983"/>
    <d v="2014-04-04T00:00:00"/>
    <s v="Standard Class"/>
    <s v="ME-17320"/>
    <s v="Maria Etezadi"/>
    <x v="2"/>
    <s v="United States"/>
    <x v="38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n v="0.28000000000000008"/>
  </r>
  <r>
    <n v="5874"/>
    <s v="CA-2014-133095"/>
    <x v="3"/>
    <x v="400"/>
    <d v="2014-06-05T00:00:00"/>
    <s v="Same Day"/>
    <s v="EH-14005"/>
    <s v="Erica Hernandez"/>
    <x v="2"/>
    <s v="United States"/>
    <x v="186"/>
    <x v="36"/>
    <n v="72401"/>
    <x v="0"/>
    <s v="OFF-BI-10002353"/>
    <x v="1"/>
    <x v="8"/>
    <s v="GBC VeloBind Cover Sets"/>
    <n v="108.08"/>
    <n v="7"/>
    <n v="0"/>
    <n v="54.04"/>
    <n v="0.5"/>
  </r>
  <r>
    <n v="5875"/>
    <s v="CA-2014-133095"/>
    <x v="3"/>
    <x v="400"/>
    <d v="2014-06-05T00:00:00"/>
    <s v="Same Day"/>
    <s v="EH-14005"/>
    <s v="Erica Hernandez"/>
    <x v="2"/>
    <s v="United States"/>
    <x v="186"/>
    <x v="36"/>
    <n v="72401"/>
    <x v="0"/>
    <s v="OFF-BI-10004141"/>
    <x v="1"/>
    <x v="8"/>
    <s v="Insertable Tab Indexes For Data Binders"/>
    <n v="9.5400000000000009"/>
    <n v="3"/>
    <n v="0"/>
    <n v="4.3883999999999999"/>
    <n v="0.45999999999999996"/>
  </r>
  <r>
    <n v="5876"/>
    <s v="CA-2012-130554"/>
    <x v="1"/>
    <x v="1003"/>
    <d v="2012-04-09T00:00:00"/>
    <s v="First Class"/>
    <s v="FM-14290"/>
    <s v="Frank Merwin"/>
    <x v="2"/>
    <s v="United States"/>
    <x v="10"/>
    <x v="9"/>
    <n v="19140"/>
    <x v="3"/>
    <s v="OFF-AR-10001954"/>
    <x v="1"/>
    <x v="6"/>
    <s v="Newell 331"/>
    <n v="11.736000000000001"/>
    <n v="3"/>
    <n v="0.2"/>
    <n v="1.0268999999999999"/>
    <n v="8.7499999999999994E-2"/>
  </r>
  <r>
    <n v="5877"/>
    <s v="CA-2011-152443"/>
    <x v="2"/>
    <x v="371"/>
    <d v="2011-05-26T00:00:00"/>
    <s v="Standard Class"/>
    <s v="FG-14260"/>
    <s v="Frank Gastineau"/>
    <x v="2"/>
    <s v="United States"/>
    <x v="104"/>
    <x v="31"/>
    <n v="1841"/>
    <x v="3"/>
    <s v="OFF-BI-10001071"/>
    <x v="1"/>
    <x v="8"/>
    <s v="GBC ProClick Punch Binding System"/>
    <n v="447.85999999999996"/>
    <n v="7"/>
    <n v="0"/>
    <n v="219.45140000000001"/>
    <n v="0.49000000000000005"/>
  </r>
  <r>
    <n v="5878"/>
    <s v="CA-2011-152443"/>
    <x v="2"/>
    <x v="371"/>
    <d v="2011-05-26T00:00:00"/>
    <s v="Standard Class"/>
    <s v="FG-14260"/>
    <s v="Frank Gastineau"/>
    <x v="2"/>
    <s v="United States"/>
    <x v="104"/>
    <x v="31"/>
    <n v="1841"/>
    <x v="3"/>
    <s v="OFF-PA-10003022"/>
    <x v="1"/>
    <x v="10"/>
    <s v="Xerox 1992"/>
    <n v="17.940000000000001"/>
    <n v="3"/>
    <n v="0"/>
    <n v="8.7906000000000013"/>
    <n v="0.49000000000000005"/>
  </r>
  <r>
    <n v="5879"/>
    <s v="CA-2011-152443"/>
    <x v="2"/>
    <x v="371"/>
    <d v="2011-05-26T00:00:00"/>
    <s v="Standard Class"/>
    <s v="FG-14260"/>
    <s v="Frank Gastineau"/>
    <x v="2"/>
    <s v="United States"/>
    <x v="104"/>
    <x v="31"/>
    <n v="1841"/>
    <x v="3"/>
    <s v="OFF-AP-10001293"/>
    <x v="1"/>
    <x v="9"/>
    <s v="Belkin 8 Outlet Surge Protector"/>
    <n v="245.88"/>
    <n v="6"/>
    <n v="0"/>
    <n v="68.846399999999988"/>
    <n v="0.27999999999999997"/>
  </r>
  <r>
    <n v="5880"/>
    <s v="CA-2013-133319"/>
    <x v="0"/>
    <x v="64"/>
    <d v="2013-09-12T00:00:00"/>
    <s v="Standard Class"/>
    <s v="MV-17485"/>
    <s v="Mark Van Huff"/>
    <x v="0"/>
    <s v="United States"/>
    <x v="20"/>
    <x v="15"/>
    <n v="10011"/>
    <x v="3"/>
    <s v="OFF-PA-10001815"/>
    <x v="1"/>
    <x v="10"/>
    <s v="Xerox 1885"/>
    <n v="192.16"/>
    <n v="4"/>
    <n v="0"/>
    <n v="92.236799999999988"/>
    <n v="0.47999999999999993"/>
  </r>
  <r>
    <n v="5881"/>
    <s v="CA-2013-133935"/>
    <x v="0"/>
    <x v="31"/>
    <d v="2013-09-23T00:00:00"/>
    <s v="Standard Class"/>
    <s v="JW-15220"/>
    <s v="Jane Waco"/>
    <x v="1"/>
    <s v="United States"/>
    <x v="70"/>
    <x v="1"/>
    <n v="92105"/>
    <x v="1"/>
    <s v="FUR-CH-10001215"/>
    <x v="0"/>
    <x v="1"/>
    <s v="Global Troy Executive Leather Low-Back Tilter"/>
    <n v="801.5680000000001"/>
    <n v="2"/>
    <n v="0.2"/>
    <n v="50.097999999999985"/>
    <n v="6.2499999999999972E-2"/>
  </r>
  <r>
    <n v="5882"/>
    <s v="CA-2013-133935"/>
    <x v="0"/>
    <x v="31"/>
    <d v="2013-09-23T00:00:00"/>
    <s v="Standard Class"/>
    <s v="JW-15220"/>
    <s v="Jane Waco"/>
    <x v="1"/>
    <s v="United States"/>
    <x v="70"/>
    <x v="1"/>
    <n v="92105"/>
    <x v="1"/>
    <s v="OFF-PA-10000100"/>
    <x v="1"/>
    <x v="10"/>
    <s v="Xerox 1945"/>
    <n v="368.91"/>
    <n v="9"/>
    <n v="0"/>
    <n v="180.76590000000002"/>
    <n v="0.49"/>
  </r>
  <r>
    <n v="5883"/>
    <s v="CA-2013-133935"/>
    <x v="0"/>
    <x v="31"/>
    <d v="2013-09-23T00:00:00"/>
    <s v="Standard Class"/>
    <s v="JW-15220"/>
    <s v="Jane Waco"/>
    <x v="1"/>
    <s v="United States"/>
    <x v="70"/>
    <x v="1"/>
    <n v="92105"/>
    <x v="1"/>
    <s v="FUR-CH-10002880"/>
    <x v="0"/>
    <x v="1"/>
    <s v="Global High-Back Leather Tilter, Burgundy"/>
    <n v="885.52800000000002"/>
    <n v="9"/>
    <n v="0.2"/>
    <n v="-99.621900000000068"/>
    <n v="-0.11250000000000007"/>
  </r>
  <r>
    <n v="5884"/>
    <s v="CA-2013-136301"/>
    <x v="0"/>
    <x v="69"/>
    <d v="2013-03-16T00:00:00"/>
    <s v="Second Class"/>
    <s v="EH-13765"/>
    <s v="Edward Hooks"/>
    <x v="1"/>
    <s v="United States"/>
    <x v="8"/>
    <x v="1"/>
    <n v="94109"/>
    <x v="1"/>
    <s v="FUR-FU-10004712"/>
    <x v="0"/>
    <x v="5"/>
    <s v="Westinghouse Mesh Shade Clip-On Gooseneck Lamp, Black"/>
    <n v="28.28"/>
    <n v="2"/>
    <n v="0"/>
    <n v="7.352800000000002"/>
    <n v="0.26000000000000006"/>
  </r>
  <r>
    <n v="5885"/>
    <s v="CA-2013-136301"/>
    <x v="0"/>
    <x v="69"/>
    <d v="2013-03-16T00:00:00"/>
    <s v="Second Class"/>
    <s v="EH-13765"/>
    <s v="Edward Hooks"/>
    <x v="1"/>
    <s v="United States"/>
    <x v="8"/>
    <x v="1"/>
    <n v="94109"/>
    <x v="1"/>
    <s v="OFF-SU-10000151"/>
    <x v="1"/>
    <x v="14"/>
    <s v="High Speed Automatic Electric Letter Opener"/>
    <n v="4912.59"/>
    <n v="3"/>
    <n v="0"/>
    <n v="196.50359999999978"/>
    <n v="3.9999999999999952E-2"/>
  </r>
  <r>
    <n v="5886"/>
    <s v="US-2011-109456"/>
    <x v="2"/>
    <x v="1079"/>
    <d v="2011-10-17T00:00:00"/>
    <s v="Same Day"/>
    <s v="LS-17245"/>
    <s v="Lynn Smith"/>
    <x v="0"/>
    <s v="United States"/>
    <x v="8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n v="0.34999999999999992"/>
  </r>
  <r>
    <n v="5887"/>
    <s v="US-2011-109456"/>
    <x v="2"/>
    <x v="1079"/>
    <d v="2011-10-17T00:00:00"/>
    <s v="Same Day"/>
    <s v="LS-17245"/>
    <s v="Lynn Smith"/>
    <x v="0"/>
    <s v="United States"/>
    <x v="8"/>
    <x v="1"/>
    <n v="94110"/>
    <x v="1"/>
    <s v="TEC-AC-10003610"/>
    <x v="2"/>
    <x v="11"/>
    <s v="Logitech Illuminated - Keyboard"/>
    <n v="179.97"/>
    <n v="3"/>
    <n v="0"/>
    <n v="86.385600000000011"/>
    <n v="0.48000000000000004"/>
  </r>
  <r>
    <n v="5888"/>
    <s v="CA-2014-151596"/>
    <x v="3"/>
    <x v="1048"/>
    <d v="2014-10-12T00:00:00"/>
    <s v="First Class"/>
    <s v="BP-11050"/>
    <s v="Barry Pond"/>
    <x v="1"/>
    <s v="United States"/>
    <x v="395"/>
    <x v="34"/>
    <n v="2920"/>
    <x v="3"/>
    <s v="OFF-ST-10001837"/>
    <x v="1"/>
    <x v="4"/>
    <s v="SAFCO Mobile Desk Side File, Wire Frame"/>
    <n v="42.76"/>
    <n v="1"/>
    <n v="0"/>
    <n v="11.117599999999999"/>
    <n v="0.26"/>
  </r>
  <r>
    <n v="5889"/>
    <s v="CA-2012-147879"/>
    <x v="1"/>
    <x v="820"/>
    <d v="2012-05-12T00:00:00"/>
    <s v="Standard Class"/>
    <s v="CC-12220"/>
    <s v="Chris Cortes"/>
    <x v="0"/>
    <s v="United States"/>
    <x v="459"/>
    <x v="0"/>
    <n v="42301"/>
    <x v="0"/>
    <s v="OFF-PA-10001952"/>
    <x v="1"/>
    <x v="10"/>
    <s v="Xerox 1902"/>
    <n v="45.68"/>
    <n v="2"/>
    <n v="0"/>
    <n v="21.012799999999999"/>
    <n v="0.45999999999999996"/>
  </r>
  <r>
    <n v="5890"/>
    <s v="CA-2013-166625"/>
    <x v="0"/>
    <x v="167"/>
    <d v="2013-04-18T00:00:00"/>
    <s v="First Class"/>
    <s v="JM-15580"/>
    <s v="Jill Matthias"/>
    <x v="0"/>
    <s v="United States"/>
    <x v="248"/>
    <x v="39"/>
    <n v="21215"/>
    <x v="3"/>
    <s v="OFF-BI-10002414"/>
    <x v="1"/>
    <x v="8"/>
    <s v="GBC ProClick Spines for 32-Hole Punch"/>
    <n v="25.06"/>
    <n v="2"/>
    <n v="0"/>
    <n v="11.778199999999998"/>
    <n v="0.47"/>
  </r>
  <r>
    <n v="5891"/>
    <s v="CA-2013-146157"/>
    <x v="0"/>
    <x v="831"/>
    <d v="2013-11-27T00:00:00"/>
    <s v="Standard Class"/>
    <s v="RD-19720"/>
    <s v="Roger Demir"/>
    <x v="0"/>
    <s v="United States"/>
    <x v="22"/>
    <x v="10"/>
    <n v="60610"/>
    <x v="2"/>
    <s v="OFF-PA-10001790"/>
    <x v="1"/>
    <x v="10"/>
    <s v="Xerox 1910"/>
    <n v="38.432000000000002"/>
    <n v="1"/>
    <n v="0.2"/>
    <n v="13.451199999999996"/>
    <n v="0.34999999999999987"/>
  </r>
  <r>
    <n v="5892"/>
    <s v="CA-2013-146157"/>
    <x v="0"/>
    <x v="831"/>
    <d v="2013-11-27T00:00:00"/>
    <s v="Standard Class"/>
    <s v="RD-19720"/>
    <s v="Roger Demir"/>
    <x v="0"/>
    <s v="United States"/>
    <x v="22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n v="7.4999999999999928E-2"/>
  </r>
  <r>
    <n v="5893"/>
    <s v="CA-2013-146157"/>
    <x v="0"/>
    <x v="831"/>
    <d v="2013-11-27T00:00:00"/>
    <s v="Standard Class"/>
    <s v="RD-19720"/>
    <s v="Roger Demir"/>
    <x v="0"/>
    <s v="United States"/>
    <x v="22"/>
    <x v="10"/>
    <n v="60610"/>
    <x v="2"/>
    <s v="TEC-AC-10003657"/>
    <x v="2"/>
    <x v="11"/>
    <s v="Lenovo 17-Key USB Numeric Keypad"/>
    <n v="81.576000000000008"/>
    <n v="3"/>
    <n v="0.2"/>
    <n v="2.0393999999999934"/>
    <n v="2.4999999999999918E-2"/>
  </r>
  <r>
    <n v="5894"/>
    <s v="CA-2014-159954"/>
    <x v="3"/>
    <x v="18"/>
    <d v="2014-09-15T00:00:00"/>
    <s v="Standard Class"/>
    <s v="SS-20410"/>
    <s v="Shahid Shariari"/>
    <x v="0"/>
    <s v="United States"/>
    <x v="118"/>
    <x v="32"/>
    <n v="30318"/>
    <x v="0"/>
    <s v="OFF-BI-10004876"/>
    <x v="1"/>
    <x v="8"/>
    <s v="Wilson Jones Suede Grain Vinyl Binders"/>
    <n v="2.78"/>
    <n v="1"/>
    <n v="0"/>
    <n v="1.3621999999999999"/>
    <n v="0.49"/>
  </r>
  <r>
    <n v="5895"/>
    <s v="CA-2014-100825"/>
    <x v="3"/>
    <x v="428"/>
    <d v="2014-09-15T00:00:00"/>
    <s v="Standard Class"/>
    <s v="KD-16495"/>
    <s v="Keith Dawkins"/>
    <x v="1"/>
    <s v="United States"/>
    <x v="1"/>
    <x v="1"/>
    <n v="90036"/>
    <x v="1"/>
    <s v="OFF-ST-10003123"/>
    <x v="1"/>
    <x v="4"/>
    <s v="Fellowes Bases and Tops For Staxonsteel/High-Stak Systems"/>
    <n v="99.87"/>
    <n v="3"/>
    <n v="0"/>
    <n v="23.968799999999998"/>
    <n v="0.23999999999999996"/>
  </r>
  <r>
    <n v="5896"/>
    <s v="CA-2011-168305"/>
    <x v="2"/>
    <x v="301"/>
    <d v="2011-11-08T00:00:00"/>
    <s v="Standard Class"/>
    <s v="PL-18925"/>
    <s v="Paul Lucas"/>
    <x v="2"/>
    <s v="United States"/>
    <x v="1"/>
    <x v="1"/>
    <n v="90049"/>
    <x v="1"/>
    <s v="OFF-LA-10003498"/>
    <x v="1"/>
    <x v="2"/>
    <s v="Avery 475"/>
    <n v="44.400000000000006"/>
    <n v="3"/>
    <n v="0"/>
    <n v="22.200000000000003"/>
    <n v="0.5"/>
  </r>
  <r>
    <n v="5897"/>
    <s v="CA-2011-168305"/>
    <x v="2"/>
    <x v="301"/>
    <d v="2011-11-08T00:00:00"/>
    <s v="Standard Class"/>
    <s v="PL-18925"/>
    <s v="Paul Lucas"/>
    <x v="2"/>
    <s v="United States"/>
    <x v="1"/>
    <x v="1"/>
    <n v="90049"/>
    <x v="1"/>
    <s v="OFF-PA-10004947"/>
    <x v="1"/>
    <x v="10"/>
    <s v="Staples"/>
    <n v="21.400000000000002"/>
    <n v="5"/>
    <n v="0"/>
    <n v="9.629999999999999"/>
    <n v="0.4499999999999999"/>
  </r>
  <r>
    <n v="5898"/>
    <s v="CA-2013-167682"/>
    <x v="0"/>
    <x v="1015"/>
    <d v="2013-04-10T00:00:00"/>
    <s v="Standard Class"/>
    <s v="ZD-21925"/>
    <s v="Zuschuss Donatelli"/>
    <x v="0"/>
    <s v="United States"/>
    <x v="102"/>
    <x v="14"/>
    <n v="47374"/>
    <x v="2"/>
    <s v="FUR-FU-10003799"/>
    <x v="0"/>
    <x v="5"/>
    <s v="Seth Thomas 13 1/2&quot; Wall Clock"/>
    <n v="71.12"/>
    <n v="4"/>
    <n v="0"/>
    <n v="22.047199999999997"/>
    <n v="0.30999999999999994"/>
  </r>
  <r>
    <n v="5899"/>
    <s v="CA-2013-167682"/>
    <x v="0"/>
    <x v="1015"/>
    <d v="2013-04-10T00:00:00"/>
    <s v="Standard Class"/>
    <s v="ZD-21925"/>
    <s v="Zuschuss Donatelli"/>
    <x v="0"/>
    <s v="United States"/>
    <x v="102"/>
    <x v="14"/>
    <n v="47374"/>
    <x v="2"/>
    <s v="TEC-PH-10000673"/>
    <x v="2"/>
    <x v="7"/>
    <s v="Plantronics Voyager Pro HD - Bluetooth Headset"/>
    <n v="259.95999999999998"/>
    <n v="4"/>
    <n v="0"/>
    <n v="124.7808"/>
    <n v="0.48000000000000004"/>
  </r>
  <r>
    <n v="5900"/>
    <s v="CA-2014-108000"/>
    <x v="3"/>
    <x v="602"/>
    <d v="2014-01-17T00:00:00"/>
    <s v="Standard Class"/>
    <s v="LS-16945"/>
    <s v="Linda Southworth"/>
    <x v="1"/>
    <s v="United States"/>
    <x v="8"/>
    <x v="1"/>
    <n v="94110"/>
    <x v="1"/>
    <s v="OFF-EN-10002621"/>
    <x v="1"/>
    <x v="12"/>
    <s v="Staples"/>
    <n v="9.7799999999999994"/>
    <n v="1"/>
    <n v="0"/>
    <n v="4.8899999999999997"/>
    <n v="0.5"/>
  </r>
  <r>
    <n v="5901"/>
    <s v="CA-2012-146465"/>
    <x v="1"/>
    <x v="312"/>
    <d v="2012-11-24T00:00:00"/>
    <s v="Standard Class"/>
    <s v="PB-18805"/>
    <s v="Patrick Bzostek"/>
    <x v="2"/>
    <s v="United States"/>
    <x v="8"/>
    <x v="1"/>
    <n v="94122"/>
    <x v="1"/>
    <s v="OFF-BI-10004528"/>
    <x v="1"/>
    <x v="8"/>
    <s v="Cardinal Poly Pocket Divider Pockets for Ring Binders"/>
    <n v="24.192"/>
    <n v="9"/>
    <n v="0.2"/>
    <n v="7.5599999999999987"/>
    <n v="0.31249999999999994"/>
  </r>
  <r>
    <n v="5902"/>
    <s v="CA-2013-159639"/>
    <x v="0"/>
    <x v="581"/>
    <d v="2013-12-03T00:00:00"/>
    <s v="Standard Class"/>
    <s v="PC-18745"/>
    <s v="Pamela Coakley"/>
    <x v="1"/>
    <s v="United States"/>
    <x v="58"/>
    <x v="30"/>
    <n v="7090"/>
    <x v="3"/>
    <s v="FUR-FU-10001889"/>
    <x v="0"/>
    <x v="5"/>
    <s v="Ultra Door Pull Handle"/>
    <n v="31.56"/>
    <n v="3"/>
    <n v="0"/>
    <n v="10.4148"/>
    <n v="0.33"/>
  </r>
  <r>
    <n v="5903"/>
    <s v="US-2014-153948"/>
    <x v="3"/>
    <x v="44"/>
    <d v="2014-11-07T00:00:00"/>
    <s v="Same Day"/>
    <s v="FM-14290"/>
    <s v="Frank Merwin"/>
    <x v="2"/>
    <s v="United States"/>
    <x v="8"/>
    <x v="1"/>
    <n v="94122"/>
    <x v="1"/>
    <s v="OFF-PA-10000157"/>
    <x v="1"/>
    <x v="10"/>
    <s v="Xerox 191"/>
    <n v="59.94"/>
    <n v="3"/>
    <n v="0"/>
    <n v="28.171799999999998"/>
    <n v="0.47"/>
  </r>
  <r>
    <n v="5904"/>
    <s v="US-2014-153948"/>
    <x v="3"/>
    <x v="44"/>
    <d v="2014-11-07T00:00:00"/>
    <s v="Same Day"/>
    <s v="FM-14290"/>
    <s v="Frank Merwin"/>
    <x v="2"/>
    <s v="United States"/>
    <x v="8"/>
    <x v="1"/>
    <n v="94122"/>
    <x v="1"/>
    <s v="OFF-PA-10002764"/>
    <x v="1"/>
    <x v="10"/>
    <s v="Staples"/>
    <n v="45.36"/>
    <n v="4"/>
    <n v="0"/>
    <n v="22.226399999999998"/>
    <n v="0.49"/>
  </r>
  <r>
    <n v="5905"/>
    <s v="US-2014-153948"/>
    <x v="3"/>
    <x v="44"/>
    <d v="2014-11-07T00:00:00"/>
    <s v="Same Day"/>
    <s v="FM-14290"/>
    <s v="Frank Merwin"/>
    <x v="2"/>
    <s v="United States"/>
    <x v="8"/>
    <x v="1"/>
    <n v="94122"/>
    <x v="1"/>
    <s v="OFF-PA-10000143"/>
    <x v="1"/>
    <x v="10"/>
    <s v="Astroparche Fine Business Paper"/>
    <n v="26.400000000000002"/>
    <n v="5"/>
    <n v="0"/>
    <n v="12.672000000000001"/>
    <n v="0.48"/>
  </r>
  <r>
    <n v="5906"/>
    <s v="US-2014-153948"/>
    <x v="3"/>
    <x v="44"/>
    <d v="2014-11-07T00:00:00"/>
    <s v="Same Day"/>
    <s v="FM-14290"/>
    <s v="Frank Merwin"/>
    <x v="2"/>
    <s v="United States"/>
    <x v="8"/>
    <x v="1"/>
    <n v="94122"/>
    <x v="1"/>
    <s v="OFF-LA-10000414"/>
    <x v="1"/>
    <x v="2"/>
    <s v="Avery 503"/>
    <n v="41.4"/>
    <n v="4"/>
    <n v="0"/>
    <n v="19.872"/>
    <n v="0.48000000000000004"/>
  </r>
  <r>
    <n v="5907"/>
    <s v="US-2014-153948"/>
    <x v="3"/>
    <x v="44"/>
    <d v="2014-11-07T00:00:00"/>
    <s v="Same Day"/>
    <s v="FM-14290"/>
    <s v="Frank Merwin"/>
    <x v="2"/>
    <s v="United States"/>
    <x v="8"/>
    <x v="1"/>
    <n v="94122"/>
    <x v="1"/>
    <s v="TEC-AC-10003441"/>
    <x v="2"/>
    <x v="11"/>
    <s v="Kingston Digital DataTraveler 32GB USB 2.0"/>
    <n v="16.95"/>
    <n v="1"/>
    <n v="0"/>
    <n v="1.0169999999999995"/>
    <n v="5.999999999999997E-2"/>
  </r>
  <r>
    <n v="5908"/>
    <s v="US-2013-113985"/>
    <x v="0"/>
    <x v="499"/>
    <d v="2013-12-08T00:00:00"/>
    <s v="Standard Class"/>
    <s v="KD-16495"/>
    <s v="Keith Dawkins"/>
    <x v="1"/>
    <s v="United States"/>
    <x v="49"/>
    <x v="1"/>
    <n v="95123"/>
    <x v="1"/>
    <s v="OFF-BI-10002353"/>
    <x v="1"/>
    <x v="8"/>
    <s v="GBC VeloBind Cover Sets"/>
    <n v="24.704000000000001"/>
    <n v="2"/>
    <n v="0.2"/>
    <n v="9.2639999999999993"/>
    <n v="0.37499999999999994"/>
  </r>
  <r>
    <n v="5909"/>
    <s v="US-2013-113985"/>
    <x v="0"/>
    <x v="499"/>
    <d v="2013-12-08T00:00:00"/>
    <s v="Standard Class"/>
    <s v="KD-16495"/>
    <s v="Keith Dawkins"/>
    <x v="1"/>
    <s v="United States"/>
    <x v="49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n v="0.44999999999999996"/>
  </r>
  <r>
    <n v="5910"/>
    <s v="US-2013-113985"/>
    <x v="0"/>
    <x v="499"/>
    <d v="2013-12-08T00:00:00"/>
    <s v="Standard Class"/>
    <s v="KD-16495"/>
    <s v="Keith Dawkins"/>
    <x v="1"/>
    <s v="United States"/>
    <x v="49"/>
    <x v="1"/>
    <n v="95123"/>
    <x v="1"/>
    <s v="FUR-FU-10003026"/>
    <x v="0"/>
    <x v="5"/>
    <s v="Eldon Regeneration Recycled Desk Accessories, Black"/>
    <n v="14.52"/>
    <n v="3"/>
    <n v="0"/>
    <n v="5.6627999999999998"/>
    <n v="0.39"/>
  </r>
  <r>
    <n v="5911"/>
    <s v="US-2013-113985"/>
    <x v="0"/>
    <x v="499"/>
    <d v="2013-12-08T00:00:00"/>
    <s v="Standard Class"/>
    <s v="KD-16495"/>
    <s v="Keith Dawkins"/>
    <x v="1"/>
    <s v="United States"/>
    <x v="49"/>
    <x v="1"/>
    <n v="95123"/>
    <x v="1"/>
    <s v="OFF-BI-10000632"/>
    <x v="1"/>
    <x v="8"/>
    <s v="Satellite Sectional Post Binders"/>
    <n v="104.184"/>
    <n v="3"/>
    <n v="0.2"/>
    <n v="33.8598"/>
    <n v="0.32500000000000001"/>
  </r>
  <r>
    <n v="5912"/>
    <s v="CA-2013-155383"/>
    <x v="0"/>
    <x v="907"/>
    <d v="2013-12-23T00:00:00"/>
    <s v="Standard Class"/>
    <s v="SC-20680"/>
    <s v="Steve Carroll"/>
    <x v="2"/>
    <s v="United States"/>
    <x v="4"/>
    <x v="4"/>
    <n v="98115"/>
    <x v="1"/>
    <s v="OFF-ST-10001328"/>
    <x v="1"/>
    <x v="4"/>
    <s v="Personal Filing Tote with Lid, Black/Gray"/>
    <n v="46.53"/>
    <n v="3"/>
    <n v="0"/>
    <n v="13.028400000000001"/>
    <n v="0.28000000000000003"/>
  </r>
  <r>
    <n v="5913"/>
    <s v="CA-2011-120432"/>
    <x v="2"/>
    <x v="829"/>
    <d v="2011-08-26T00:00:00"/>
    <s v="Second Class"/>
    <s v="DW-13585"/>
    <s v="Dorothy Wardle"/>
    <x v="1"/>
    <s v="United States"/>
    <x v="459"/>
    <x v="0"/>
    <n v="42301"/>
    <x v="0"/>
    <s v="OFF-SU-10004661"/>
    <x v="1"/>
    <x v="14"/>
    <s v="Acme Titanium Bonded Scissors"/>
    <n v="25.5"/>
    <n v="3"/>
    <n v="0"/>
    <n v="6.63"/>
    <n v="0.26"/>
  </r>
  <r>
    <n v="5914"/>
    <s v="US-2012-126977"/>
    <x v="1"/>
    <x v="14"/>
    <d v="2012-09-23T00:00:00"/>
    <s v="Standard Class"/>
    <s v="PF-19120"/>
    <s v="Peter Fuller"/>
    <x v="0"/>
    <s v="United States"/>
    <x v="20"/>
    <x v="15"/>
    <n v="10035"/>
    <x v="3"/>
    <s v="OFF-ST-10000617"/>
    <x v="1"/>
    <x v="4"/>
    <s v="Woodgrain Magazine Files by Perma"/>
    <n v="14.9"/>
    <n v="5"/>
    <n v="0"/>
    <n v="1.0429999999999984"/>
    <n v="6.9999999999999896E-2"/>
  </r>
  <r>
    <n v="5915"/>
    <s v="US-2012-126977"/>
    <x v="1"/>
    <x v="14"/>
    <d v="2012-09-23T00:00:00"/>
    <s v="Standard Class"/>
    <s v="PF-19120"/>
    <s v="Peter Fuller"/>
    <x v="0"/>
    <s v="United States"/>
    <x v="20"/>
    <x v="15"/>
    <n v="10035"/>
    <x v="3"/>
    <s v="OFF-LA-10002762"/>
    <x v="1"/>
    <x v="2"/>
    <s v="Avery 485"/>
    <n v="87.71"/>
    <n v="7"/>
    <n v="0"/>
    <n v="41.223699999999994"/>
    <n v="0.47"/>
  </r>
  <r>
    <n v="5916"/>
    <s v="US-2012-126977"/>
    <x v="1"/>
    <x v="14"/>
    <d v="2012-09-23T00:00:00"/>
    <s v="Standard Class"/>
    <s v="PF-19120"/>
    <s v="Peter Fuller"/>
    <x v="0"/>
    <s v="United States"/>
    <x v="20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n v="4.4444444444444418E-2"/>
  </r>
  <r>
    <n v="5917"/>
    <s v="US-2012-126977"/>
    <x v="1"/>
    <x v="14"/>
    <d v="2012-09-23T00:00:00"/>
    <s v="Standard Class"/>
    <s v="PF-19120"/>
    <s v="Peter Fuller"/>
    <x v="0"/>
    <s v="United States"/>
    <x v="20"/>
    <x v="15"/>
    <n v="10035"/>
    <x v="3"/>
    <s v="OFF-ST-10003058"/>
    <x v="1"/>
    <x v="4"/>
    <s v="Eldon Mobile Mega Data Cart  Mega Stackable  Add-On Trays"/>
    <n v="94.6"/>
    <n v="4"/>
    <n v="0"/>
    <n v="27.433999999999997"/>
    <n v="0.28999999999999998"/>
  </r>
  <r>
    <n v="5918"/>
    <s v="US-2012-126977"/>
    <x v="1"/>
    <x v="14"/>
    <d v="2012-09-23T00:00:00"/>
    <s v="Standard Class"/>
    <s v="PF-19120"/>
    <s v="Peter Fuller"/>
    <x v="0"/>
    <s v="United States"/>
    <x v="20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n v="3.7499999999999978E-2"/>
  </r>
  <r>
    <n v="5919"/>
    <s v="US-2012-126977"/>
    <x v="1"/>
    <x v="14"/>
    <d v="2012-09-23T00:00:00"/>
    <s v="Standard Class"/>
    <s v="PF-19120"/>
    <s v="Peter Fuller"/>
    <x v="0"/>
    <s v="United States"/>
    <x v="20"/>
    <x v="15"/>
    <n v="10035"/>
    <x v="3"/>
    <s v="FUR-BO-10002213"/>
    <x v="0"/>
    <x v="0"/>
    <s v="DMI Eclipse Executive Suite Bookcases"/>
    <n v="2003.9200000000003"/>
    <n v="5"/>
    <n v="0.2"/>
    <n v="-25.049000000000149"/>
    <n v="-1.2500000000000072E-2"/>
  </r>
  <r>
    <n v="5920"/>
    <s v="US-2012-126977"/>
    <x v="1"/>
    <x v="14"/>
    <d v="2012-09-23T00:00:00"/>
    <s v="Standard Class"/>
    <s v="PF-19120"/>
    <s v="Peter Fuller"/>
    <x v="0"/>
    <s v="United States"/>
    <x v="20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n v="0.28000000000000003"/>
  </r>
  <r>
    <n v="5921"/>
    <s v="US-2012-126977"/>
    <x v="1"/>
    <x v="14"/>
    <d v="2012-09-23T00:00:00"/>
    <s v="Standard Class"/>
    <s v="PF-19120"/>
    <s v="Peter Fuller"/>
    <x v="0"/>
    <s v="United States"/>
    <x v="20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n v="0.3299999999999999"/>
  </r>
  <r>
    <n v="5922"/>
    <s v="US-2012-126977"/>
    <x v="1"/>
    <x v="14"/>
    <d v="2012-09-23T00:00:00"/>
    <s v="Standard Class"/>
    <s v="PF-19120"/>
    <s v="Peter Fuller"/>
    <x v="0"/>
    <s v="United States"/>
    <x v="20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n v="0.48"/>
  </r>
  <r>
    <n v="5923"/>
    <s v="US-2012-126977"/>
    <x v="1"/>
    <x v="14"/>
    <d v="2012-09-23T00:00:00"/>
    <s v="Standard Class"/>
    <s v="PF-19120"/>
    <s v="Peter Fuller"/>
    <x v="0"/>
    <s v="United States"/>
    <x v="20"/>
    <x v="15"/>
    <n v="10035"/>
    <x v="3"/>
    <s v="TEC-PH-10000169"/>
    <x v="2"/>
    <x v="7"/>
    <s v="ARKON Windshield Dashboard Air Vent Car Mount Holder"/>
    <n v="67.8"/>
    <n v="4"/>
    <n v="0"/>
    <n v="1.3559999999999945"/>
    <n v="1.9999999999999921E-2"/>
  </r>
  <r>
    <n v="5924"/>
    <s v="CA-2013-130288"/>
    <x v="0"/>
    <x v="491"/>
    <d v="2013-12-01T00:00:00"/>
    <s v="Second Class"/>
    <s v="DK-13225"/>
    <s v="Dean Katz"/>
    <x v="1"/>
    <s v="United States"/>
    <x v="20"/>
    <x v="15"/>
    <n v="10011"/>
    <x v="3"/>
    <s v="FUR-TA-10002958"/>
    <x v="0"/>
    <x v="3"/>
    <s v="Bevis Oval Conference Table, Walnut"/>
    <n v="313.17599999999999"/>
    <n v="2"/>
    <n v="0.4"/>
    <n v="-120.05080000000007"/>
    <n v="-0.38333333333333358"/>
  </r>
  <r>
    <n v="5925"/>
    <s v="CA-2014-146458"/>
    <x v="3"/>
    <x v="123"/>
    <d v="2014-11-23T00:00:00"/>
    <s v="Second Class"/>
    <s v="RB-19435"/>
    <s v="Richard Bierner"/>
    <x v="0"/>
    <s v="United States"/>
    <x v="24"/>
    <x v="17"/>
    <n v="22153"/>
    <x v="0"/>
    <s v="OFF-AR-10001177"/>
    <x v="1"/>
    <x v="6"/>
    <s v="Newell 349"/>
    <n v="22.959999999999997"/>
    <n v="7"/>
    <n v="0"/>
    <n v="6.6583999999999968"/>
    <n v="0.28999999999999987"/>
  </r>
  <r>
    <n v="5926"/>
    <s v="CA-2014-150420"/>
    <x v="3"/>
    <x v="95"/>
    <d v="2014-06-09T00:00:00"/>
    <s v="Standard Class"/>
    <s v="GD-14590"/>
    <s v="Giulietta Dortch"/>
    <x v="1"/>
    <s v="United States"/>
    <x v="317"/>
    <x v="4"/>
    <n v="98226"/>
    <x v="1"/>
    <s v="TEC-AC-10004975"/>
    <x v="2"/>
    <x v="11"/>
    <s v="Plantronics Audio 995 Wireless Stereo Headset"/>
    <n v="1099.5"/>
    <n v="10"/>
    <n v="0"/>
    <n v="362.83500000000004"/>
    <n v="0.33"/>
  </r>
  <r>
    <n v="5927"/>
    <s v="US-2011-118997"/>
    <x v="2"/>
    <x v="918"/>
    <d v="2011-04-12T00:00:00"/>
    <s v="Standard Class"/>
    <s v="RA-19885"/>
    <s v="Ruben Ausman"/>
    <x v="1"/>
    <s v="United States"/>
    <x v="27"/>
    <x v="19"/>
    <n v="35601"/>
    <x v="0"/>
    <s v="FUR-TA-10001086"/>
    <x v="0"/>
    <x v="3"/>
    <s v="SAFCO PlanMaster Boards, 60w x 37-1/2d, White Melamine"/>
    <n v="1215.92"/>
    <n v="8"/>
    <n v="0"/>
    <n v="316.13920000000007"/>
    <n v="0.26000000000000006"/>
  </r>
  <r>
    <n v="5928"/>
    <s v="CA-2011-114314"/>
    <x v="2"/>
    <x v="856"/>
    <d v="2011-10-15T00:00:00"/>
    <s v="Standard Class"/>
    <s v="DB-13555"/>
    <s v="Dorothy Badders"/>
    <x v="1"/>
    <s v="United States"/>
    <x v="115"/>
    <x v="36"/>
    <n v="72701"/>
    <x v="0"/>
    <s v="OFF-LA-10000240"/>
    <x v="1"/>
    <x v="2"/>
    <s v="Self-Adhesive Address Labels for Typewriters by Universal"/>
    <n v="7.31"/>
    <n v="1"/>
    <n v="0"/>
    <n v="3.4356999999999998"/>
    <n v="0.47"/>
  </r>
  <r>
    <n v="5929"/>
    <s v="CA-2011-114314"/>
    <x v="2"/>
    <x v="856"/>
    <d v="2011-10-15T00:00:00"/>
    <s v="Standard Class"/>
    <s v="DB-13555"/>
    <s v="Dorothy Badders"/>
    <x v="1"/>
    <s v="United States"/>
    <x v="115"/>
    <x v="36"/>
    <n v="72701"/>
    <x v="0"/>
    <s v="FUR-FU-10002107"/>
    <x v="0"/>
    <x v="5"/>
    <s v="Eldon Pizzaz Desk Accessories"/>
    <n v="8.92"/>
    <n v="4"/>
    <n v="0"/>
    <n v="3.9248000000000003"/>
    <n v="0.44000000000000006"/>
  </r>
  <r>
    <n v="5930"/>
    <s v="US-2014-169551"/>
    <x v="3"/>
    <x v="437"/>
    <d v="2014-07-10T00:00:00"/>
    <s v="First Class"/>
    <s v="RL-19615"/>
    <s v="Rob Lucas"/>
    <x v="0"/>
    <s v="United States"/>
    <x v="10"/>
    <x v="9"/>
    <n v="19120"/>
    <x v="3"/>
    <s v="FUR-BO-10001519"/>
    <x v="0"/>
    <x v="0"/>
    <s v="O'Sullivan 3-Shelf Heavy-Duty Bookcases"/>
    <n v="87.210000000000008"/>
    <n v="3"/>
    <n v="0.5"/>
    <n v="-45.349200000000003"/>
    <n v="-0.52"/>
  </r>
  <r>
    <n v="5931"/>
    <s v="US-2014-169551"/>
    <x v="3"/>
    <x v="437"/>
    <d v="2014-07-10T00:00:00"/>
    <s v="First Class"/>
    <s v="RL-19615"/>
    <s v="Rob Lucas"/>
    <x v="0"/>
    <s v="United States"/>
    <x v="10"/>
    <x v="9"/>
    <n v="19120"/>
    <x v="3"/>
    <s v="OFF-PA-10004100"/>
    <x v="1"/>
    <x v="10"/>
    <s v="Xerox 216"/>
    <n v="15.552000000000003"/>
    <n v="3"/>
    <n v="0.2"/>
    <n v="5.4432"/>
    <n v="0.34999999999999992"/>
  </r>
  <r>
    <n v="5932"/>
    <s v="US-2014-169551"/>
    <x v="3"/>
    <x v="437"/>
    <d v="2014-07-10T00:00:00"/>
    <s v="First Class"/>
    <s v="RL-19615"/>
    <s v="Rob Lucas"/>
    <x v="0"/>
    <s v="United States"/>
    <x v="10"/>
    <x v="9"/>
    <n v="19120"/>
    <x v="3"/>
    <s v="TEC-PH-10001363"/>
    <x v="2"/>
    <x v="7"/>
    <s v="Apple iPhone 5S"/>
    <n v="683.98799999999994"/>
    <n v="2"/>
    <n v="0.4"/>
    <n v="-113.9980000000001"/>
    <n v="-0.16666666666666682"/>
  </r>
  <r>
    <n v="5933"/>
    <s v="US-2014-169551"/>
    <x v="3"/>
    <x v="437"/>
    <d v="2014-07-10T00:00:00"/>
    <s v="First Class"/>
    <s v="RL-19615"/>
    <s v="Rob Lucas"/>
    <x v="0"/>
    <s v="United States"/>
    <x v="10"/>
    <x v="9"/>
    <n v="19120"/>
    <x v="3"/>
    <s v="OFF-ST-10004835"/>
    <x v="1"/>
    <x v="4"/>
    <s v="Plastic Stacking Crates &amp; Casters"/>
    <n v="13.392000000000001"/>
    <n v="3"/>
    <n v="0.2"/>
    <n v="1.0044"/>
    <n v="7.4999999999999983E-2"/>
  </r>
  <r>
    <n v="5934"/>
    <s v="US-2014-169551"/>
    <x v="3"/>
    <x v="437"/>
    <d v="2014-07-10T00:00:00"/>
    <s v="First Class"/>
    <s v="RL-19615"/>
    <s v="Rob Lucas"/>
    <x v="0"/>
    <s v="United States"/>
    <x v="10"/>
    <x v="9"/>
    <n v="19120"/>
    <x v="3"/>
    <s v="TEC-AC-10002018"/>
    <x v="2"/>
    <x v="11"/>
    <s v="AmazonBasics 3-Button USB Wired Mouse"/>
    <n v="16.776000000000003"/>
    <n v="3"/>
    <n v="0.2"/>
    <n v="4.8231000000000002"/>
    <n v="0.28749999999999998"/>
  </r>
  <r>
    <n v="5935"/>
    <s v="US-2014-169551"/>
    <x v="3"/>
    <x v="437"/>
    <d v="2014-07-10T00:00:00"/>
    <s v="First Class"/>
    <s v="RL-19615"/>
    <s v="Rob Lucas"/>
    <x v="0"/>
    <s v="United States"/>
    <x v="10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n v="0.16249999999999992"/>
  </r>
  <r>
    <n v="5936"/>
    <s v="CA-2013-103107"/>
    <x v="0"/>
    <x v="975"/>
    <d v="2013-07-05T00:00:00"/>
    <s v="Same Day"/>
    <s v="RB-19465"/>
    <s v="Rick Bensley"/>
    <x v="2"/>
    <s v="United States"/>
    <x v="4"/>
    <x v="4"/>
    <n v="98103"/>
    <x v="1"/>
    <s v="FUR-FU-10000221"/>
    <x v="0"/>
    <x v="5"/>
    <s v="Master Caster Door Stop, Brown"/>
    <n v="25.4"/>
    <n v="5"/>
    <n v="0"/>
    <n v="8.6359999999999992"/>
    <n v="0.33999999999999997"/>
  </r>
  <r>
    <n v="5937"/>
    <s v="CA-2013-103107"/>
    <x v="0"/>
    <x v="975"/>
    <d v="2013-07-05T00:00:00"/>
    <s v="Same Day"/>
    <s v="RB-19465"/>
    <s v="Rick Bensley"/>
    <x v="2"/>
    <s v="United States"/>
    <x v="4"/>
    <x v="4"/>
    <n v="98103"/>
    <x v="1"/>
    <s v="TEC-PH-10001198"/>
    <x v="2"/>
    <x v="7"/>
    <s v="Avaya 4621SW VoIP phone"/>
    <n v="177.48000000000002"/>
    <n v="3"/>
    <n v="0.2"/>
    <n v="19.966499999999982"/>
    <n v="0.11249999999999989"/>
  </r>
  <r>
    <n v="5938"/>
    <s v="CA-2013-103107"/>
    <x v="0"/>
    <x v="975"/>
    <d v="2013-07-05T00:00:00"/>
    <s v="Same Day"/>
    <s v="RB-19465"/>
    <s v="Rick Bensley"/>
    <x v="2"/>
    <s v="United States"/>
    <x v="4"/>
    <x v="4"/>
    <n v="98103"/>
    <x v="1"/>
    <s v="TEC-PH-10002564"/>
    <x v="2"/>
    <x v="7"/>
    <s v="OtterBox Defender Series Case - Samsung Galaxy S4"/>
    <n v="71.975999999999999"/>
    <n v="3"/>
    <n v="0.2"/>
    <n v="8.9969999999999892"/>
    <n v="0.12499999999999985"/>
  </r>
  <r>
    <n v="5939"/>
    <s v="CA-2014-122077"/>
    <x v="3"/>
    <x v="240"/>
    <d v="2014-05-26T00:00:00"/>
    <s v="Standard Class"/>
    <s v="JF-15295"/>
    <s v="Jason Fortune-"/>
    <x v="0"/>
    <s v="United States"/>
    <x v="243"/>
    <x v="5"/>
    <n v="75023"/>
    <x v="2"/>
    <s v="TEC-PH-10003811"/>
    <x v="2"/>
    <x v="7"/>
    <s v="Jabra Supreme Plus Driver Edition Headset"/>
    <n v="95.992000000000004"/>
    <n v="1"/>
    <n v="0.2"/>
    <n v="9.5991999999999997"/>
    <n v="9.9999999999999992E-2"/>
  </r>
  <r>
    <n v="5940"/>
    <s v="CA-2014-122077"/>
    <x v="3"/>
    <x v="240"/>
    <d v="2014-05-26T00:00:00"/>
    <s v="Standard Class"/>
    <s v="JF-15295"/>
    <s v="Jason Fortune-"/>
    <x v="0"/>
    <s v="United States"/>
    <x v="243"/>
    <x v="5"/>
    <n v="75023"/>
    <x v="2"/>
    <s v="OFF-LA-10004178"/>
    <x v="1"/>
    <x v="2"/>
    <s v="Avery 491"/>
    <n v="13.216000000000001"/>
    <n v="4"/>
    <n v="0.2"/>
    <n v="4.2951999999999995"/>
    <n v="0.32499999999999996"/>
  </r>
  <r>
    <n v="5941"/>
    <s v="CA-2014-112431"/>
    <x v="3"/>
    <x v="386"/>
    <d v="2014-10-15T00:00:00"/>
    <s v="Second Class"/>
    <s v="RW-19690"/>
    <s v="Robert Waldorf"/>
    <x v="0"/>
    <s v="United States"/>
    <x v="1"/>
    <x v="1"/>
    <n v="90049"/>
    <x v="1"/>
    <s v="TEC-AC-10001465"/>
    <x v="2"/>
    <x v="11"/>
    <s v="SanDisk Cruzer 64 GB USB Flash Drive"/>
    <n v="435.84000000000003"/>
    <n v="12"/>
    <n v="0"/>
    <n v="130.75199999999995"/>
    <n v="0.29999999999999988"/>
  </r>
  <r>
    <n v="5942"/>
    <s v="CA-2014-112431"/>
    <x v="3"/>
    <x v="386"/>
    <d v="2014-10-15T00:00:00"/>
    <s v="Second Class"/>
    <s v="RW-19690"/>
    <s v="Robert Waldorf"/>
    <x v="0"/>
    <s v="United States"/>
    <x v="1"/>
    <x v="1"/>
    <n v="90049"/>
    <x v="1"/>
    <s v="OFF-AR-10000940"/>
    <x v="1"/>
    <x v="6"/>
    <s v="Newell 343"/>
    <n v="5.88"/>
    <n v="2"/>
    <n v="0"/>
    <n v="1.5876000000000001"/>
    <n v="0.27"/>
  </r>
  <r>
    <n v="5943"/>
    <s v="CA-2013-151092"/>
    <x v="0"/>
    <x v="876"/>
    <d v="2013-08-14T00:00:00"/>
    <s v="Standard Class"/>
    <s v="VG-21790"/>
    <s v="Vivek Gonzalez"/>
    <x v="0"/>
    <s v="United States"/>
    <x v="1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n v="8.750000000000005E-2"/>
  </r>
  <r>
    <n v="5944"/>
    <s v="CA-2011-104178"/>
    <x v="2"/>
    <x v="55"/>
    <d v="2011-08-29T00:00:00"/>
    <s v="Standard Class"/>
    <s v="JM-15265"/>
    <s v="Janet Molinari"/>
    <x v="1"/>
    <s v="United States"/>
    <x v="1"/>
    <x v="1"/>
    <n v="90036"/>
    <x v="1"/>
    <s v="FUR-FU-10000771"/>
    <x v="0"/>
    <x v="5"/>
    <s v="Eldon 200 Class Desk Accessories, Smoke"/>
    <n v="6.28"/>
    <n v="1"/>
    <n v="0"/>
    <n v="2.6376000000000004"/>
    <n v="0.42000000000000004"/>
  </r>
  <r>
    <n v="5945"/>
    <s v="CA-2011-104178"/>
    <x v="2"/>
    <x v="55"/>
    <d v="2011-08-29T00:00:00"/>
    <s v="Standard Class"/>
    <s v="JM-15265"/>
    <s v="Janet Molinari"/>
    <x v="1"/>
    <s v="United States"/>
    <x v="1"/>
    <x v="1"/>
    <n v="90036"/>
    <x v="1"/>
    <s v="TEC-AC-10002399"/>
    <x v="2"/>
    <x v="11"/>
    <s v="SanDisk Cruzer 32 GB USB Flash Drive"/>
    <n v="95.1"/>
    <n v="5"/>
    <n v="0"/>
    <n v="30.431999999999995"/>
    <n v="0.31999999999999995"/>
  </r>
  <r>
    <n v="5946"/>
    <s v="CA-2011-104178"/>
    <x v="2"/>
    <x v="55"/>
    <d v="2011-08-29T00:00:00"/>
    <s v="Standard Class"/>
    <s v="JM-15265"/>
    <s v="Janet Molinari"/>
    <x v="1"/>
    <s v="United States"/>
    <x v="1"/>
    <x v="1"/>
    <n v="90036"/>
    <x v="1"/>
    <s v="OFF-PA-10004983"/>
    <x v="1"/>
    <x v="10"/>
    <s v="Xerox 23"/>
    <n v="25.92"/>
    <n v="4"/>
    <n v="0"/>
    <n v="12.441600000000001"/>
    <n v="0.48000000000000004"/>
  </r>
  <r>
    <n v="5947"/>
    <s v="CA-2011-104178"/>
    <x v="2"/>
    <x v="55"/>
    <d v="2011-08-29T00:00:00"/>
    <s v="Standard Class"/>
    <s v="JM-15265"/>
    <s v="Janet Molinari"/>
    <x v="1"/>
    <s v="United States"/>
    <x v="1"/>
    <x v="1"/>
    <n v="90036"/>
    <x v="1"/>
    <s v="OFF-ST-10004258"/>
    <x v="1"/>
    <x v="4"/>
    <s v="Portable Personal File Box"/>
    <n v="48.84"/>
    <n v="4"/>
    <n v="0"/>
    <n v="13.186800000000005"/>
    <n v="0.27000000000000007"/>
  </r>
  <r>
    <n v="5948"/>
    <s v="CA-2012-115924"/>
    <x v="1"/>
    <x v="471"/>
    <d v="2012-09-18T00:00:00"/>
    <s v="Second Class"/>
    <s v="BE-11455"/>
    <s v="Brad Eason"/>
    <x v="2"/>
    <s v="United States"/>
    <x v="96"/>
    <x v="23"/>
    <n v="50315"/>
    <x v="2"/>
    <s v="OFF-BI-10004040"/>
    <x v="1"/>
    <x v="8"/>
    <s v="Wilson Jones Impact Binders"/>
    <n v="25.9"/>
    <n v="5"/>
    <n v="0"/>
    <n v="12.690999999999999"/>
    <n v="0.49"/>
  </r>
  <r>
    <n v="5949"/>
    <s v="CA-2014-161046"/>
    <x v="3"/>
    <x v="916"/>
    <d v="2014-03-06T00:00:00"/>
    <s v="Same Day"/>
    <s v="CB-12535"/>
    <s v="Claudia Bergmann"/>
    <x v="1"/>
    <s v="United States"/>
    <x v="295"/>
    <x v="35"/>
    <n v="38671"/>
    <x v="0"/>
    <s v="OFF-EN-10003862"/>
    <x v="1"/>
    <x v="12"/>
    <s v="Laser &amp; Ink Jet Business Envelopes"/>
    <n v="42.68"/>
    <n v="4"/>
    <n v="0"/>
    <n v="19.6328"/>
    <n v="0.46"/>
  </r>
  <r>
    <n v="5950"/>
    <s v="CA-2014-161046"/>
    <x v="3"/>
    <x v="916"/>
    <d v="2014-03-06T00:00:00"/>
    <s v="Same Day"/>
    <s v="CB-12535"/>
    <s v="Claudia Bergmann"/>
    <x v="1"/>
    <s v="United States"/>
    <x v="295"/>
    <x v="35"/>
    <n v="38671"/>
    <x v="0"/>
    <s v="TEC-AC-10004571"/>
    <x v="2"/>
    <x v="11"/>
    <s v="Logitech G700s Rechargeable Gaming Mouse"/>
    <n v="299.96999999999997"/>
    <n v="3"/>
    <n v="0"/>
    <n v="125.98740000000001"/>
    <n v="0.4200000000000001"/>
  </r>
  <r>
    <n v="5951"/>
    <s v="CA-2014-161046"/>
    <x v="3"/>
    <x v="916"/>
    <d v="2014-03-06T00:00:00"/>
    <s v="Same Day"/>
    <s v="CB-12535"/>
    <s v="Claudia Bergmann"/>
    <x v="1"/>
    <s v="United States"/>
    <x v="295"/>
    <x v="35"/>
    <n v="38671"/>
    <x v="0"/>
    <s v="OFF-AP-10000891"/>
    <x v="1"/>
    <x v="9"/>
    <s v="Kensington 7 Outlet MasterPiece HOMEOFFICE Power Control Center"/>
    <n v="262.24"/>
    <n v="2"/>
    <n v="0"/>
    <n v="78.671999999999997"/>
    <n v="0.3"/>
  </r>
  <r>
    <n v="5952"/>
    <s v="CA-2014-161046"/>
    <x v="3"/>
    <x v="916"/>
    <d v="2014-03-06T00:00:00"/>
    <s v="Same Day"/>
    <s v="CB-12535"/>
    <s v="Claudia Bergmann"/>
    <x v="1"/>
    <s v="United States"/>
    <x v="295"/>
    <x v="35"/>
    <n v="38671"/>
    <x v="0"/>
    <s v="OFF-BI-10002026"/>
    <x v="1"/>
    <x v="8"/>
    <s v="Ibico Recycled Linen-Style Covers"/>
    <n v="234.36"/>
    <n v="6"/>
    <n v="0"/>
    <n v="112.49279999999999"/>
    <n v="0.47999999999999993"/>
  </r>
  <r>
    <n v="5953"/>
    <s v="US-2014-141698"/>
    <x v="3"/>
    <x v="4"/>
    <d v="2014-04-22T00:00:00"/>
    <s v="Standard Class"/>
    <s v="SD-20485"/>
    <s v="Shirley Daniels"/>
    <x v="2"/>
    <s v="United States"/>
    <x v="12"/>
    <x v="5"/>
    <n v="77041"/>
    <x v="2"/>
    <s v="OFF-PA-10001826"/>
    <x v="1"/>
    <x v="10"/>
    <s v="Xerox 207"/>
    <n v="20.736000000000004"/>
    <n v="4"/>
    <n v="0.2"/>
    <n v="7.2576000000000001"/>
    <n v="0.34999999999999992"/>
  </r>
  <r>
    <n v="5954"/>
    <s v="US-2011-105151"/>
    <x v="2"/>
    <x v="809"/>
    <d v="2011-03-31T00:00:00"/>
    <s v="First Class"/>
    <s v="SG-20890"/>
    <s v="Susan Gilcrest"/>
    <x v="1"/>
    <s v="United States"/>
    <x v="20"/>
    <x v="15"/>
    <n v="10009"/>
    <x v="3"/>
    <s v="OFF-AR-10001231"/>
    <x v="1"/>
    <x v="6"/>
    <s v="Sanford EarthWrite Recycled Pencils, Medium Soft, #2"/>
    <n v="10.5"/>
    <n v="5"/>
    <n v="0"/>
    <n v="2.9400000000000004"/>
    <n v="0.28000000000000003"/>
  </r>
  <r>
    <n v="5955"/>
    <s v="CA-2011-155796"/>
    <x v="2"/>
    <x v="7"/>
    <d v="2011-11-15T00:00:00"/>
    <s v="Second Class"/>
    <s v="TS-21430"/>
    <s v="Tom Stivers"/>
    <x v="1"/>
    <s v="United States"/>
    <x v="265"/>
    <x v="9"/>
    <n v="19601"/>
    <x v="3"/>
    <s v="FUR-FU-10000409"/>
    <x v="0"/>
    <x v="5"/>
    <s v="GE 4 Foot Flourescent Tube, 40 Watt"/>
    <n v="23.968000000000004"/>
    <n v="2"/>
    <n v="0.2"/>
    <n v="7.7896000000000001"/>
    <n v="0.32499999999999996"/>
  </r>
  <r>
    <n v="5956"/>
    <s v="CA-2011-155796"/>
    <x v="2"/>
    <x v="7"/>
    <d v="2011-11-15T00:00:00"/>
    <s v="Second Class"/>
    <s v="TS-21430"/>
    <s v="Tom Stivers"/>
    <x v="1"/>
    <s v="United States"/>
    <x v="265"/>
    <x v="9"/>
    <n v="19601"/>
    <x v="3"/>
    <s v="FUR-BO-10002545"/>
    <x v="0"/>
    <x v="0"/>
    <s v="Atlantic Metals Mobile 3-Shelf Bookcases, Custom Colors"/>
    <n v="521.96"/>
    <n v="4"/>
    <n v="0.5"/>
    <n v="-250.54079999999999"/>
    <n v="-0.47999999999999993"/>
  </r>
  <r>
    <n v="5957"/>
    <s v="CA-2013-127138"/>
    <x v="0"/>
    <x v="299"/>
    <d v="2013-03-16T00:00:00"/>
    <s v="Second Class"/>
    <s v="DK-13225"/>
    <s v="Dean Katz"/>
    <x v="1"/>
    <s v="United States"/>
    <x v="8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n v="1.0000000000000089E-2"/>
  </r>
  <r>
    <n v="5958"/>
    <s v="CA-2013-127138"/>
    <x v="0"/>
    <x v="299"/>
    <d v="2013-03-16T00:00:00"/>
    <s v="Second Class"/>
    <s v="DK-13225"/>
    <s v="Dean Katz"/>
    <x v="1"/>
    <s v="United States"/>
    <x v="8"/>
    <x v="1"/>
    <n v="94109"/>
    <x v="1"/>
    <s v="OFF-AP-10003842"/>
    <x v="1"/>
    <x v="9"/>
    <s v="Euro-Pro Shark Turbo Vacuum"/>
    <n v="154.9"/>
    <n v="5"/>
    <n v="0"/>
    <n v="40.274000000000001"/>
    <n v="0.26"/>
  </r>
  <r>
    <n v="5959"/>
    <s v="CA-2013-127138"/>
    <x v="0"/>
    <x v="299"/>
    <d v="2013-03-16T00:00:00"/>
    <s v="Second Class"/>
    <s v="DK-13225"/>
    <s v="Dean Katz"/>
    <x v="1"/>
    <s v="United States"/>
    <x v="8"/>
    <x v="1"/>
    <n v="94109"/>
    <x v="1"/>
    <s v="OFF-EN-10004459"/>
    <x v="1"/>
    <x v="12"/>
    <s v="Security-Tint Envelopes"/>
    <n v="30.56"/>
    <n v="4"/>
    <n v="0"/>
    <n v="14.974399999999999"/>
    <n v="0.49"/>
  </r>
  <r>
    <n v="5960"/>
    <s v="CA-2013-127138"/>
    <x v="0"/>
    <x v="299"/>
    <d v="2013-03-16T00:00:00"/>
    <s v="Second Class"/>
    <s v="DK-13225"/>
    <s v="Dean Katz"/>
    <x v="1"/>
    <s v="United States"/>
    <x v="8"/>
    <x v="1"/>
    <n v="94109"/>
    <x v="1"/>
    <s v="FUR-CH-10003746"/>
    <x v="0"/>
    <x v="1"/>
    <s v="Hon 4070 Series Pagoda Round Back Stacking Chairs"/>
    <n v="770.35200000000009"/>
    <n v="3"/>
    <n v="0.2"/>
    <n v="77.035199999999975"/>
    <n v="9.999999999999995E-2"/>
  </r>
  <r>
    <n v="5961"/>
    <s v="CA-2014-150602"/>
    <x v="3"/>
    <x v="839"/>
    <d v="2014-02-15T00:00:00"/>
    <s v="Second Class"/>
    <s v="ML-17395"/>
    <s v="Marina Lichtenstein"/>
    <x v="1"/>
    <s v="United States"/>
    <x v="1"/>
    <x v="1"/>
    <n v="90045"/>
    <x v="1"/>
    <s v="FUR-FU-10003142"/>
    <x v="0"/>
    <x v="5"/>
    <s v="Master Big Foot Doorstop, Beige"/>
    <n v="21.12"/>
    <n v="4"/>
    <n v="0"/>
    <n v="6.5471999999999984"/>
    <n v="0.30999999999999989"/>
  </r>
  <r>
    <n v="5962"/>
    <s v="CA-2011-140732"/>
    <x v="2"/>
    <x v="7"/>
    <d v="2011-11-13T00:00:00"/>
    <s v="Second Class"/>
    <s v="MA-17560"/>
    <s v="Matt Abelman"/>
    <x v="2"/>
    <s v="United States"/>
    <x v="1"/>
    <x v="1"/>
    <n v="90004"/>
    <x v="1"/>
    <s v="TEC-PH-10001425"/>
    <x v="2"/>
    <x v="7"/>
    <s v="Mophie Juice Pack Helium for iPhone"/>
    <n v="575.928"/>
    <n v="9"/>
    <n v="0.2"/>
    <n v="57.592799999999983"/>
    <n v="9.9999999999999964E-2"/>
  </r>
  <r>
    <n v="5963"/>
    <s v="CA-2011-140732"/>
    <x v="2"/>
    <x v="7"/>
    <d v="2011-11-13T00:00:00"/>
    <s v="Second Class"/>
    <s v="MA-17560"/>
    <s v="Matt Abelman"/>
    <x v="2"/>
    <s v="United States"/>
    <x v="1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n v="0.26"/>
  </r>
  <r>
    <n v="5964"/>
    <s v="CA-2011-140732"/>
    <x v="2"/>
    <x v="7"/>
    <d v="2011-11-13T00:00:00"/>
    <s v="Second Class"/>
    <s v="MA-17560"/>
    <s v="Matt Abelman"/>
    <x v="2"/>
    <s v="United States"/>
    <x v="1"/>
    <x v="1"/>
    <n v="90004"/>
    <x v="1"/>
    <s v="OFF-PA-10003625"/>
    <x v="1"/>
    <x v="10"/>
    <s v="Xerox 1979"/>
    <n v="123.92"/>
    <n v="4"/>
    <n v="0"/>
    <n v="55.763999999999996"/>
    <n v="0.44999999999999996"/>
  </r>
  <r>
    <n v="5965"/>
    <s v="CA-2014-119011"/>
    <x v="3"/>
    <x v="648"/>
    <d v="2014-08-26T00:00:00"/>
    <s v="Standard Class"/>
    <s v="LR-17035"/>
    <s v="Lisa Ryan"/>
    <x v="1"/>
    <s v="United States"/>
    <x v="8"/>
    <x v="1"/>
    <n v="94109"/>
    <x v="1"/>
    <s v="OFF-SU-10004768"/>
    <x v="1"/>
    <x v="14"/>
    <s v="Acme Kleencut Forged Steel Scissors"/>
    <n v="17.22"/>
    <n v="3"/>
    <n v="0"/>
    <n v="5.1659999999999986"/>
    <n v="0.29999999999999993"/>
  </r>
  <r>
    <n v="5966"/>
    <s v="CA-2014-119011"/>
    <x v="3"/>
    <x v="648"/>
    <d v="2014-08-26T00:00:00"/>
    <s v="Standard Class"/>
    <s v="LR-17035"/>
    <s v="Lisa Ryan"/>
    <x v="1"/>
    <s v="United States"/>
    <x v="8"/>
    <x v="1"/>
    <n v="94109"/>
    <x v="1"/>
    <s v="OFF-ST-10000777"/>
    <x v="1"/>
    <x v="4"/>
    <s v="Companion Letter/Legal File, Black"/>
    <n v="226.56"/>
    <n v="6"/>
    <n v="0"/>
    <n v="63.436800000000005"/>
    <n v="0.28000000000000003"/>
  </r>
  <r>
    <n v="5967"/>
    <s v="CA-2014-119011"/>
    <x v="3"/>
    <x v="648"/>
    <d v="2014-08-26T00:00:00"/>
    <s v="Standard Class"/>
    <s v="LR-17035"/>
    <s v="Lisa Ryan"/>
    <x v="1"/>
    <s v="United States"/>
    <x v="8"/>
    <x v="1"/>
    <n v="94109"/>
    <x v="1"/>
    <s v="TEC-PH-10003171"/>
    <x v="2"/>
    <x v="7"/>
    <s v="Plantronics Encore H101 Dual Earpieces Headset"/>
    <n v="107.88"/>
    <n v="3"/>
    <n v="0.2"/>
    <n v="10.787999999999997"/>
    <n v="9.9999999999999978E-2"/>
  </r>
  <r>
    <n v="5968"/>
    <s v="CA-2013-166912"/>
    <x v="0"/>
    <x v="804"/>
    <d v="2013-01-17T00:00:00"/>
    <s v="First Class"/>
    <s v="BE-11335"/>
    <s v="Bill Eplett"/>
    <x v="2"/>
    <s v="United States"/>
    <x v="20"/>
    <x v="15"/>
    <n v="10009"/>
    <x v="3"/>
    <s v="OFF-PA-10001033"/>
    <x v="1"/>
    <x v="10"/>
    <s v="Xerox 1893"/>
    <n v="81.98"/>
    <n v="2"/>
    <n v="0"/>
    <n v="40.170200000000001"/>
    <n v="0.49"/>
  </r>
  <r>
    <n v="5969"/>
    <s v="CA-2011-141726"/>
    <x v="2"/>
    <x v="836"/>
    <d v="2011-07-22T00:00:00"/>
    <s v="First Class"/>
    <s v="CC-12145"/>
    <s v="Charles Crestani"/>
    <x v="0"/>
    <s v="United States"/>
    <x v="70"/>
    <x v="1"/>
    <n v="92105"/>
    <x v="1"/>
    <s v="OFF-PA-10000418"/>
    <x v="1"/>
    <x v="10"/>
    <s v="Xerox 189"/>
    <n v="104.85"/>
    <n v="1"/>
    <n v="0"/>
    <n v="50.327999999999996"/>
    <n v="0.48"/>
  </r>
  <r>
    <n v="5970"/>
    <s v="CA-2011-141726"/>
    <x v="2"/>
    <x v="836"/>
    <d v="2011-07-22T00:00:00"/>
    <s v="First Class"/>
    <s v="CC-12145"/>
    <s v="Charles Crestani"/>
    <x v="0"/>
    <s v="United States"/>
    <x v="70"/>
    <x v="1"/>
    <n v="92105"/>
    <x v="1"/>
    <s v="OFF-BI-10001982"/>
    <x v="1"/>
    <x v="8"/>
    <s v="Wilson Jones Custom Binder Spines &amp; Labels"/>
    <n v="8.7040000000000006"/>
    <n v="2"/>
    <n v="0.2"/>
    <n v="3.1551999999999998"/>
    <n v="0.36249999999999993"/>
  </r>
  <r>
    <n v="5971"/>
    <s v="CA-2011-141726"/>
    <x v="2"/>
    <x v="836"/>
    <d v="2011-07-22T00:00:00"/>
    <s v="First Class"/>
    <s v="CC-12145"/>
    <s v="Charles Crestani"/>
    <x v="0"/>
    <s v="United States"/>
    <x v="70"/>
    <x v="1"/>
    <n v="92105"/>
    <x v="1"/>
    <s v="OFF-PA-10002230"/>
    <x v="1"/>
    <x v="10"/>
    <s v="Xerox 1897"/>
    <n v="19.920000000000002"/>
    <n v="4"/>
    <n v="0"/>
    <n v="9.7608000000000015"/>
    <n v="0.49000000000000005"/>
  </r>
  <r>
    <n v="5972"/>
    <s v="CA-2011-141726"/>
    <x v="2"/>
    <x v="836"/>
    <d v="2011-07-22T00:00:00"/>
    <s v="First Class"/>
    <s v="CC-12145"/>
    <s v="Charles Crestani"/>
    <x v="0"/>
    <s v="United States"/>
    <x v="70"/>
    <x v="1"/>
    <n v="92105"/>
    <x v="1"/>
    <s v="FUR-FU-10003577"/>
    <x v="0"/>
    <x v="5"/>
    <s v="Nu-Dell Leatherette Frames"/>
    <n v="43.019999999999996"/>
    <n v="3"/>
    <n v="0"/>
    <n v="15.4872"/>
    <n v="0.36000000000000004"/>
  </r>
  <r>
    <n v="5973"/>
    <s v="CA-2014-115105"/>
    <x v="3"/>
    <x v="695"/>
    <d v="2014-02-12T00:00:00"/>
    <s v="Standard Class"/>
    <s v="BD-11770"/>
    <s v="Bryan Davis"/>
    <x v="0"/>
    <s v="United States"/>
    <x v="20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n v="0.1249999999999999"/>
  </r>
  <r>
    <n v="5974"/>
    <s v="CA-2012-143980"/>
    <x v="1"/>
    <x v="707"/>
    <d v="2012-12-29T00:00:00"/>
    <s v="Standard Class"/>
    <s v="JK-15640"/>
    <s v="Jim Kriz"/>
    <x v="2"/>
    <s v="United States"/>
    <x v="20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n v="0.29999999999999988"/>
  </r>
  <r>
    <n v="5975"/>
    <s v="CA-2013-135636"/>
    <x v="0"/>
    <x v="750"/>
    <d v="2013-10-14T00:00:00"/>
    <s v="Standard Class"/>
    <s v="DB-13615"/>
    <s v="Doug Bickford"/>
    <x v="0"/>
    <s v="United States"/>
    <x v="35"/>
    <x v="3"/>
    <n v="28205"/>
    <x v="0"/>
    <s v="OFF-ST-10000676"/>
    <x v="1"/>
    <x v="4"/>
    <s v="Fellowes Econo/Stor Drawers"/>
    <n v="387.72"/>
    <n v="5"/>
    <n v="0.2"/>
    <n v="-67.851000000000028"/>
    <n v="-0.17500000000000007"/>
  </r>
  <r>
    <n v="5976"/>
    <s v="CA-2014-102155"/>
    <x v="3"/>
    <x v="1002"/>
    <d v="2014-07-18T00:00:00"/>
    <s v="Standard Class"/>
    <s v="RR-19525"/>
    <s v="Rick Reed"/>
    <x v="1"/>
    <s v="United States"/>
    <x v="356"/>
    <x v="41"/>
    <n v="66212"/>
    <x v="2"/>
    <s v="OFF-ST-10001496"/>
    <x v="1"/>
    <x v="4"/>
    <s v="Standard Rollaway File with Lock"/>
    <n v="360.38"/>
    <n v="2"/>
    <n v="0"/>
    <n v="93.698800000000006"/>
    <n v="0.26"/>
  </r>
  <r>
    <n v="5977"/>
    <s v="CA-2014-102155"/>
    <x v="3"/>
    <x v="1002"/>
    <d v="2014-07-18T00:00:00"/>
    <s v="Standard Class"/>
    <s v="RR-19525"/>
    <s v="Rick Reed"/>
    <x v="1"/>
    <s v="United States"/>
    <x v="356"/>
    <x v="41"/>
    <n v="66212"/>
    <x v="2"/>
    <s v="OFF-PA-10003673"/>
    <x v="1"/>
    <x v="10"/>
    <s v="Strathmore Photo Mount Cards"/>
    <n v="13.56"/>
    <n v="2"/>
    <n v="0"/>
    <n v="6.2375999999999996"/>
    <n v="0.45999999999999996"/>
  </r>
  <r>
    <n v="5978"/>
    <s v="CA-2014-116953"/>
    <x v="3"/>
    <x v="558"/>
    <d v="2014-04-26T00:00:00"/>
    <s v="First Class"/>
    <s v="SV-20935"/>
    <s v="Susan Vittorini"/>
    <x v="0"/>
    <s v="United States"/>
    <x v="123"/>
    <x v="16"/>
    <n v="85204"/>
    <x v="1"/>
    <s v="TEC-PH-10004614"/>
    <x v="2"/>
    <x v="7"/>
    <s v="AT&amp;T 841000 Phone"/>
    <n v="552"/>
    <n v="10"/>
    <n v="0.2"/>
    <n v="34.5"/>
    <n v="6.25E-2"/>
  </r>
  <r>
    <n v="5979"/>
    <s v="CA-2011-117765"/>
    <x v="2"/>
    <x v="557"/>
    <d v="2011-09-13T00:00:00"/>
    <s v="Standard Class"/>
    <s v="RB-19465"/>
    <s v="Rick Bensley"/>
    <x v="2"/>
    <s v="United States"/>
    <x v="251"/>
    <x v="26"/>
    <n v="74133"/>
    <x v="2"/>
    <s v="FUR-TA-10001039"/>
    <x v="0"/>
    <x v="3"/>
    <s v="KI Adjustable-Height Table"/>
    <n v="429.90000000000003"/>
    <n v="5"/>
    <n v="0"/>
    <n v="111.77400000000003"/>
    <n v="0.26000000000000006"/>
  </r>
  <r>
    <n v="5980"/>
    <s v="CA-2011-117765"/>
    <x v="2"/>
    <x v="557"/>
    <d v="2011-09-13T00:00:00"/>
    <s v="Standard Class"/>
    <s v="RB-19465"/>
    <s v="Rick Bensley"/>
    <x v="2"/>
    <s v="United States"/>
    <x v="251"/>
    <x v="26"/>
    <n v="74133"/>
    <x v="2"/>
    <s v="OFF-BI-10000474"/>
    <x v="1"/>
    <x v="8"/>
    <s v="Avery Recycled Flexi-View Covers for Binding Systems"/>
    <n v="32.06"/>
    <n v="2"/>
    <n v="0"/>
    <n v="15.3888"/>
    <n v="0.48"/>
  </r>
  <r>
    <n v="5981"/>
    <s v="CA-2011-117765"/>
    <x v="2"/>
    <x v="557"/>
    <d v="2011-09-13T00:00:00"/>
    <s v="Standard Class"/>
    <s v="RB-19465"/>
    <s v="Rick Bensley"/>
    <x v="2"/>
    <s v="United States"/>
    <x v="251"/>
    <x v="26"/>
    <n v="74133"/>
    <x v="2"/>
    <s v="FUR-CH-10004698"/>
    <x v="0"/>
    <x v="1"/>
    <s v="Padded Folding Chairs, Black, 4/Carton"/>
    <n v="161.96"/>
    <n v="2"/>
    <n v="0"/>
    <n v="45.348800000000011"/>
    <n v="0.28000000000000008"/>
  </r>
  <r>
    <n v="5982"/>
    <s v="CA-2011-117765"/>
    <x v="2"/>
    <x v="557"/>
    <d v="2011-09-13T00:00:00"/>
    <s v="Standard Class"/>
    <s v="RB-19465"/>
    <s v="Rick Bensley"/>
    <x v="2"/>
    <s v="United States"/>
    <x v="251"/>
    <x v="26"/>
    <n v="74133"/>
    <x v="2"/>
    <s v="OFF-ST-10003327"/>
    <x v="1"/>
    <x v="4"/>
    <s v="Akro-Mils 12-Gallon Tote"/>
    <n v="19.86"/>
    <n v="2"/>
    <n v="0"/>
    <n v="5.7593999999999976"/>
    <n v="0.28999999999999987"/>
  </r>
  <r>
    <n v="5983"/>
    <s v="CA-2013-114895"/>
    <x v="0"/>
    <x v="831"/>
    <d v="2013-11-29T00:00:00"/>
    <s v="Standard Class"/>
    <s v="MV-18190"/>
    <s v="Mike Vittorini"/>
    <x v="0"/>
    <s v="United States"/>
    <x v="20"/>
    <x v="15"/>
    <n v="10035"/>
    <x v="3"/>
    <s v="OFF-PA-10000232"/>
    <x v="1"/>
    <x v="10"/>
    <s v="Xerox 1975"/>
    <n v="12.96"/>
    <n v="2"/>
    <n v="0"/>
    <n v="6.3504000000000005"/>
    <n v="0.49"/>
  </r>
  <r>
    <n v="5984"/>
    <s v="CA-2014-112984"/>
    <x v="3"/>
    <x v="118"/>
    <d v="2014-09-19T00:00:00"/>
    <s v="Second Class"/>
    <s v="EH-14185"/>
    <s v="Evan Henry"/>
    <x v="0"/>
    <s v="United States"/>
    <x v="10"/>
    <x v="9"/>
    <n v="19143"/>
    <x v="3"/>
    <s v="OFF-PA-10003657"/>
    <x v="1"/>
    <x v="10"/>
    <s v="Xerox 1927"/>
    <n v="20.544000000000004"/>
    <n v="6"/>
    <n v="0.2"/>
    <n v="6.4199999999999964"/>
    <n v="0.31249999999999978"/>
  </r>
  <r>
    <n v="5985"/>
    <s v="CA-2013-163776"/>
    <x v="0"/>
    <x v="1080"/>
    <d v="2013-07-26T00:00:00"/>
    <s v="Standard Class"/>
    <s v="JS-16030"/>
    <s v="Joy Smith"/>
    <x v="0"/>
    <s v="United States"/>
    <x v="413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n v="0.41000000000000003"/>
  </r>
  <r>
    <n v="5986"/>
    <s v="CA-2013-163776"/>
    <x v="0"/>
    <x v="1080"/>
    <d v="2013-07-26T00:00:00"/>
    <s v="Standard Class"/>
    <s v="JS-16030"/>
    <s v="Joy Smith"/>
    <x v="0"/>
    <s v="United States"/>
    <x v="413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n v="0.45999999999999996"/>
  </r>
  <r>
    <n v="5987"/>
    <s v="CA-2013-163776"/>
    <x v="0"/>
    <x v="1080"/>
    <d v="2013-07-26T00:00:00"/>
    <s v="Standard Class"/>
    <s v="JS-16030"/>
    <s v="Joy Smith"/>
    <x v="0"/>
    <s v="United States"/>
    <x v="413"/>
    <x v="35"/>
    <n v="39401"/>
    <x v="0"/>
    <s v="OFF-ST-10002485"/>
    <x v="1"/>
    <x v="4"/>
    <s v="Rogers Deluxe File Chest"/>
    <n v="87.92"/>
    <n v="4"/>
    <n v="0"/>
    <n v="0.87919999999999732"/>
    <n v="9.999999999999969E-3"/>
  </r>
  <r>
    <n v="5988"/>
    <s v="CA-2013-163776"/>
    <x v="0"/>
    <x v="1080"/>
    <d v="2013-07-26T00:00:00"/>
    <s v="Standard Class"/>
    <s v="JS-16030"/>
    <s v="Joy Smith"/>
    <x v="0"/>
    <s v="United States"/>
    <x v="413"/>
    <x v="35"/>
    <n v="39401"/>
    <x v="0"/>
    <s v="OFF-PA-10001033"/>
    <x v="1"/>
    <x v="10"/>
    <s v="Xerox 1893"/>
    <n v="245.94"/>
    <n v="6"/>
    <n v="0"/>
    <n v="120.51060000000001"/>
    <n v="0.49000000000000005"/>
  </r>
  <r>
    <n v="5989"/>
    <s v="CA-2013-163776"/>
    <x v="0"/>
    <x v="1080"/>
    <d v="2013-07-26T00:00:00"/>
    <s v="Standard Class"/>
    <s v="JS-16030"/>
    <s v="Joy Smith"/>
    <x v="0"/>
    <s v="United States"/>
    <x v="413"/>
    <x v="35"/>
    <n v="39401"/>
    <x v="0"/>
    <s v="OFF-BI-10000404"/>
    <x v="1"/>
    <x v="8"/>
    <s v="Avery Printable Repositionable Plastic Tabs"/>
    <n v="8.6"/>
    <n v="1"/>
    <n v="0"/>
    <n v="4.0419999999999998"/>
    <n v="0.47"/>
  </r>
  <r>
    <n v="5990"/>
    <s v="CA-2013-163776"/>
    <x v="0"/>
    <x v="1080"/>
    <d v="2013-07-26T00:00:00"/>
    <s v="Standard Class"/>
    <s v="JS-16030"/>
    <s v="Joy Smith"/>
    <x v="0"/>
    <s v="United States"/>
    <x v="413"/>
    <x v="35"/>
    <n v="39401"/>
    <x v="0"/>
    <s v="FUR-BO-10003546"/>
    <x v="0"/>
    <x v="0"/>
    <s v="Hon 4-Shelf Metal Bookcases"/>
    <n v="504.90000000000003"/>
    <n v="5"/>
    <n v="0"/>
    <n v="126.22500000000002"/>
    <n v="0.25000000000000006"/>
  </r>
  <r>
    <n v="5991"/>
    <s v="US-2014-163300"/>
    <x v="3"/>
    <x v="175"/>
    <d v="2014-09-22T00:00:00"/>
    <s v="Standard Class"/>
    <s v="ES-14020"/>
    <s v="Erica Smith"/>
    <x v="0"/>
    <s v="United States"/>
    <x v="1"/>
    <x v="1"/>
    <n v="90049"/>
    <x v="1"/>
    <s v="OFF-BI-10004390"/>
    <x v="1"/>
    <x v="8"/>
    <s v="GBC DocuBind 200 Manual Binding Machine"/>
    <n v="2357.4880000000003"/>
    <n v="7"/>
    <n v="0.2"/>
    <n v="884.05799999999999"/>
    <n v="0.37499999999999994"/>
  </r>
  <r>
    <n v="5992"/>
    <s v="US-2014-163300"/>
    <x v="3"/>
    <x v="175"/>
    <d v="2014-09-22T00:00:00"/>
    <s v="Standard Class"/>
    <s v="ES-14020"/>
    <s v="Erica Smith"/>
    <x v="0"/>
    <s v="United States"/>
    <x v="1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n v="8.7500000000000078E-2"/>
  </r>
  <r>
    <n v="5993"/>
    <s v="US-2014-163300"/>
    <x v="3"/>
    <x v="175"/>
    <d v="2014-09-22T00:00:00"/>
    <s v="Standard Class"/>
    <s v="ES-14020"/>
    <s v="Erica Smith"/>
    <x v="0"/>
    <s v="United States"/>
    <x v="1"/>
    <x v="1"/>
    <n v="90049"/>
    <x v="1"/>
    <s v="FUR-CH-10003396"/>
    <x v="0"/>
    <x v="1"/>
    <s v="Global Deluxe Steno Chair"/>
    <n v="184.75200000000001"/>
    <n v="3"/>
    <n v="0.2"/>
    <n v="-20.784600000000012"/>
    <n v="-0.11250000000000006"/>
  </r>
  <r>
    <n v="5994"/>
    <s v="CA-2013-162187"/>
    <x v="0"/>
    <x v="25"/>
    <d v="2013-12-12T00:00:00"/>
    <s v="Same Day"/>
    <s v="NS-18640"/>
    <s v="Noel Staavos"/>
    <x v="1"/>
    <s v="United States"/>
    <x v="38"/>
    <x v="24"/>
    <n v="43229"/>
    <x v="3"/>
    <s v="OFF-ST-10001558"/>
    <x v="1"/>
    <x v="4"/>
    <s v="Acco Perma 4000 Stacking Storage Drawers"/>
    <n v="64.959999999999994"/>
    <n v="5"/>
    <n v="0.2"/>
    <n v="-4.0599999999999987"/>
    <n v="-6.2499999999999986E-2"/>
  </r>
  <r>
    <n v="5995"/>
    <s v="CA-2013-162187"/>
    <x v="0"/>
    <x v="25"/>
    <d v="2013-12-12T00:00:00"/>
    <s v="Same Day"/>
    <s v="NS-18640"/>
    <s v="Noel Staavos"/>
    <x v="1"/>
    <s v="United States"/>
    <x v="38"/>
    <x v="24"/>
    <n v="43229"/>
    <x v="3"/>
    <s v="OFF-SU-10004782"/>
    <x v="1"/>
    <x v="14"/>
    <s v="Elite 5&quot; Scissors"/>
    <n v="13.52"/>
    <n v="2"/>
    <n v="0.2"/>
    <n v="1.6899999999999986"/>
    <n v="0.1249999999999999"/>
  </r>
  <r>
    <n v="5996"/>
    <s v="CA-2013-162187"/>
    <x v="0"/>
    <x v="25"/>
    <d v="2013-12-12T00:00:00"/>
    <s v="Same Day"/>
    <s v="NS-18640"/>
    <s v="Noel Staavos"/>
    <x v="1"/>
    <s v="United States"/>
    <x v="38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n v="-0.3000000000000001"/>
  </r>
  <r>
    <n v="5997"/>
    <s v="CA-2013-162187"/>
    <x v="0"/>
    <x v="25"/>
    <d v="2013-12-12T00:00:00"/>
    <s v="Same Day"/>
    <s v="NS-18640"/>
    <s v="Noel Staavos"/>
    <x v="1"/>
    <s v="United States"/>
    <x v="38"/>
    <x v="24"/>
    <n v="43229"/>
    <x v="3"/>
    <s v="OFF-AP-10000576"/>
    <x v="1"/>
    <x v="9"/>
    <s v="Belkin 325VA UPS Surge Protector, 6'"/>
    <n v="387.13600000000002"/>
    <n v="4"/>
    <n v="0.2"/>
    <n v="24.196000000000012"/>
    <n v="6.2500000000000028E-2"/>
  </r>
  <r>
    <n v="5998"/>
    <s v="CA-2013-162187"/>
    <x v="0"/>
    <x v="25"/>
    <d v="2013-12-12T00:00:00"/>
    <s v="Same Day"/>
    <s v="NS-18640"/>
    <s v="Noel Staavos"/>
    <x v="1"/>
    <s v="United States"/>
    <x v="38"/>
    <x v="24"/>
    <n v="43229"/>
    <x v="3"/>
    <s v="FUR-TA-10003008"/>
    <x v="0"/>
    <x v="3"/>
    <s v="Lesro Round Back Collection Coffee Table, End Table"/>
    <n v="328.59000000000003"/>
    <n v="3"/>
    <n v="0.4"/>
    <n v="-147.8655"/>
    <n v="-0.44999999999999996"/>
  </r>
  <r>
    <n v="5999"/>
    <s v="US-2011-112991"/>
    <x v="2"/>
    <x v="325"/>
    <d v="2011-12-14T00:00:00"/>
    <s v="Standard Class"/>
    <s v="SH-19975"/>
    <s v="Sally Hughsby"/>
    <x v="1"/>
    <s v="United States"/>
    <x v="460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n v="1.2499999999999912E-2"/>
  </r>
  <r>
    <n v="6000"/>
    <s v="US-2011-112991"/>
    <x v="2"/>
    <x v="325"/>
    <d v="2011-12-14T00:00:00"/>
    <s v="Standard Class"/>
    <s v="SH-19975"/>
    <s v="Sally Hughsby"/>
    <x v="1"/>
    <s v="United States"/>
    <x v="460"/>
    <x v="45"/>
    <n v="83605"/>
    <x v="1"/>
    <s v="OFF-PA-10000019"/>
    <x v="1"/>
    <x v="10"/>
    <s v="Xerox 1931"/>
    <n v="25.92"/>
    <n v="4"/>
    <n v="0"/>
    <n v="12.441600000000001"/>
    <n v="0.48000000000000004"/>
  </r>
  <r>
    <n v="6001"/>
    <s v="US-2011-112991"/>
    <x v="2"/>
    <x v="325"/>
    <d v="2011-12-14T00:00:00"/>
    <s v="Standard Class"/>
    <s v="SH-19975"/>
    <s v="Sally Hughsby"/>
    <x v="1"/>
    <s v="United States"/>
    <x v="460"/>
    <x v="45"/>
    <n v="83605"/>
    <x v="1"/>
    <s v="OFF-PA-10002222"/>
    <x v="1"/>
    <x v="10"/>
    <s v="Xerox Color Copier Paper, 11&quot; x 17&quot;, Ream"/>
    <n v="91.36"/>
    <n v="4"/>
    <n v="0"/>
    <n v="42.025599999999997"/>
    <n v="0.45999999999999996"/>
  </r>
  <r>
    <n v="6002"/>
    <s v="CA-2011-124079"/>
    <x v="2"/>
    <x v="736"/>
    <d v="2011-12-17T00:00:00"/>
    <s v="Standard Class"/>
    <s v="RF-19345"/>
    <s v="Randy Ferguson"/>
    <x v="1"/>
    <s v="United States"/>
    <x v="42"/>
    <x v="16"/>
    <n v="85023"/>
    <x v="1"/>
    <s v="FUR-FU-10002553"/>
    <x v="0"/>
    <x v="5"/>
    <s v="Electrix Incandescent Magnifying Lamp, Black"/>
    <n v="87.960000000000008"/>
    <n v="3"/>
    <n v="0.2"/>
    <n v="7.6965000000000039"/>
    <n v="8.7500000000000036E-2"/>
  </r>
  <r>
    <n v="6003"/>
    <s v="CA-2011-124079"/>
    <x v="2"/>
    <x v="736"/>
    <d v="2011-12-17T00:00:00"/>
    <s v="Standard Class"/>
    <s v="RF-19345"/>
    <s v="Randy Ferguson"/>
    <x v="1"/>
    <s v="United States"/>
    <x v="42"/>
    <x v="16"/>
    <n v="85023"/>
    <x v="1"/>
    <s v="OFF-BI-10002103"/>
    <x v="1"/>
    <x v="8"/>
    <s v="Cardinal Slant-D Ring Binder, Heavy Gauge Vinyl"/>
    <n v="5.2140000000000004"/>
    <n v="2"/>
    <n v="0.7"/>
    <n v="-4.1711999999999989"/>
    <n v="-0.79999999999999971"/>
  </r>
  <r>
    <n v="6004"/>
    <s v="US-2014-146878"/>
    <x v="3"/>
    <x v="296"/>
    <d v="2014-09-28T00:00:00"/>
    <s v="Standard Class"/>
    <s v="DL-12865"/>
    <s v="Dan Lawera"/>
    <x v="0"/>
    <s v="United States"/>
    <x v="100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n v="-0.69999999999999984"/>
  </r>
  <r>
    <n v="6005"/>
    <s v="CA-2014-107244"/>
    <x v="3"/>
    <x v="210"/>
    <d v="2014-09-12T00:00:00"/>
    <s v="Standard Class"/>
    <s v="AG-10390"/>
    <s v="Allen Goldenen"/>
    <x v="0"/>
    <s v="United States"/>
    <x v="1"/>
    <x v="1"/>
    <n v="90004"/>
    <x v="1"/>
    <s v="FUR-FU-10002597"/>
    <x v="0"/>
    <x v="5"/>
    <s v="C-Line Magnetic Cubicle Keepers, Clear Polypropylene"/>
    <n v="19.760000000000002"/>
    <n v="4"/>
    <n v="0"/>
    <n v="8.2992000000000008"/>
    <n v="0.42"/>
  </r>
  <r>
    <n v="6006"/>
    <s v="CA-2012-100657"/>
    <x v="1"/>
    <x v="121"/>
    <d v="2012-11-07T00:00:00"/>
    <s v="Standard Class"/>
    <s v="SW-20245"/>
    <s v="Scot Wooten"/>
    <x v="0"/>
    <s v="United States"/>
    <x v="21"/>
    <x v="15"/>
    <n v="12180"/>
    <x v="3"/>
    <s v="FUR-CH-10003535"/>
    <x v="0"/>
    <x v="1"/>
    <s v="Global Armless Task Chair, Royal Blue"/>
    <n v="109.764"/>
    <n v="2"/>
    <n v="0.1"/>
    <n v="8.5371999999999968"/>
    <n v="7.7777777777777751E-2"/>
  </r>
  <r>
    <n v="6007"/>
    <s v="CA-2014-129581"/>
    <x v="3"/>
    <x v="157"/>
    <d v="2014-12-19T00:00:00"/>
    <s v="Standard Class"/>
    <s v="KN-16390"/>
    <s v="Katherine Nockton"/>
    <x v="1"/>
    <s v="United States"/>
    <x v="217"/>
    <x v="31"/>
    <n v="2740"/>
    <x v="3"/>
    <s v="TEC-PH-10001527"/>
    <x v="2"/>
    <x v="7"/>
    <s v="Plantronics MX500i Earset"/>
    <n v="128.85000000000002"/>
    <n v="3"/>
    <n v="0"/>
    <n v="3.8654999999999973"/>
    <n v="2.9999999999999975E-2"/>
  </r>
  <r>
    <n v="6008"/>
    <s v="CA-2014-129028"/>
    <x v="3"/>
    <x v="719"/>
    <d v="2014-04-04T00:00:00"/>
    <s v="First Class"/>
    <s v="GB-14530"/>
    <s v="George Bell"/>
    <x v="1"/>
    <s v="United States"/>
    <x v="159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n v="0.1699999999999999"/>
  </r>
  <r>
    <n v="6009"/>
    <s v="CA-2012-135580"/>
    <x v="1"/>
    <x v="1081"/>
    <d v="2013-01-03T00:00:00"/>
    <s v="Standard Class"/>
    <s v="CL-12565"/>
    <s v="Clay Ludtke"/>
    <x v="0"/>
    <s v="United States"/>
    <x v="1"/>
    <x v="1"/>
    <n v="90049"/>
    <x v="1"/>
    <s v="OFF-PA-10000595"/>
    <x v="1"/>
    <x v="10"/>
    <s v="Xerox 1929"/>
    <n v="68.52"/>
    <n v="3"/>
    <n v="0"/>
    <n v="31.519199999999998"/>
    <n v="0.46"/>
  </r>
  <r>
    <n v="6010"/>
    <s v="CA-2012-135580"/>
    <x v="1"/>
    <x v="1081"/>
    <d v="2013-01-03T00:00:00"/>
    <s v="Standard Class"/>
    <s v="CL-12565"/>
    <s v="Clay Ludtke"/>
    <x v="0"/>
    <s v="United States"/>
    <x v="1"/>
    <x v="1"/>
    <n v="90049"/>
    <x v="1"/>
    <s v="OFF-ST-10000798"/>
    <x v="1"/>
    <x v="4"/>
    <s v="2300 Heavy-Duty Transfer File Systems by Perma"/>
    <n v="74.94"/>
    <n v="3"/>
    <n v="0"/>
    <n v="14.238599999999995"/>
    <n v="0.18999999999999995"/>
  </r>
  <r>
    <n v="6011"/>
    <s v="CA-2012-135580"/>
    <x v="1"/>
    <x v="1081"/>
    <d v="2013-01-03T00:00:00"/>
    <s v="Standard Class"/>
    <s v="CL-12565"/>
    <s v="Clay Ludtke"/>
    <x v="0"/>
    <s v="United States"/>
    <x v="1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n v="0.11249999999999984"/>
  </r>
  <r>
    <n v="6012"/>
    <s v="CA-2012-135580"/>
    <x v="1"/>
    <x v="1081"/>
    <d v="2013-01-03T00:00:00"/>
    <s v="Standard Class"/>
    <s v="CL-12565"/>
    <s v="Clay Ludtke"/>
    <x v="0"/>
    <s v="United States"/>
    <x v="1"/>
    <x v="1"/>
    <n v="90049"/>
    <x v="1"/>
    <s v="OFF-EN-10003296"/>
    <x v="1"/>
    <x v="12"/>
    <s v="Tyvek Side-Opening Peel &amp; Seel Expanding Envelopes"/>
    <n v="271.44"/>
    <n v="3"/>
    <n v="0"/>
    <n v="122.148"/>
    <n v="0.45"/>
  </r>
  <r>
    <n v="6013"/>
    <s v="CA-2012-135580"/>
    <x v="1"/>
    <x v="1081"/>
    <d v="2013-01-03T00:00:00"/>
    <s v="Standard Class"/>
    <s v="CL-12565"/>
    <s v="Clay Ludtke"/>
    <x v="0"/>
    <s v="United States"/>
    <x v="1"/>
    <x v="1"/>
    <n v="90049"/>
    <x v="1"/>
    <s v="TEC-PH-10004345"/>
    <x v="2"/>
    <x v="7"/>
    <s v="Cisco SPA 502G IP Phone"/>
    <n v="287.88"/>
    <n v="3"/>
    <n v="0.2"/>
    <n v="35.984999999999999"/>
    <n v="0.125"/>
  </r>
  <r>
    <n v="6014"/>
    <s v="CA-2013-159016"/>
    <x v="0"/>
    <x v="612"/>
    <d v="2013-03-12T00:00:00"/>
    <s v="First Class"/>
    <s v="KF-16285"/>
    <s v="Karen Ferguson"/>
    <x v="2"/>
    <s v="United States"/>
    <x v="1"/>
    <x v="1"/>
    <n v="90008"/>
    <x v="1"/>
    <s v="OFF-PA-10004405"/>
    <x v="1"/>
    <x v="10"/>
    <s v="Rediform Voice Mail Log Books"/>
    <n v="14.9"/>
    <n v="5"/>
    <n v="0"/>
    <n v="7.1519999999999992"/>
    <n v="0.47999999999999993"/>
  </r>
  <r>
    <n v="6015"/>
    <s v="CA-2013-159016"/>
    <x v="0"/>
    <x v="612"/>
    <d v="2013-03-12T00:00:00"/>
    <s v="First Class"/>
    <s v="KF-16285"/>
    <s v="Karen Ferguson"/>
    <x v="2"/>
    <s v="United States"/>
    <x v="1"/>
    <x v="1"/>
    <n v="90008"/>
    <x v="1"/>
    <s v="TEC-PH-10002885"/>
    <x v="2"/>
    <x v="7"/>
    <s v="Apple iPhone 5"/>
    <n v="4158.9120000000003"/>
    <n v="8"/>
    <n v="0.2"/>
    <n v="363.90480000000025"/>
    <n v="8.750000000000005E-2"/>
  </r>
  <r>
    <n v="6016"/>
    <s v="CA-2011-102652"/>
    <x v="2"/>
    <x v="322"/>
    <d v="2011-04-12T00:00:00"/>
    <s v="Standard Class"/>
    <s v="AY-10555"/>
    <s v="Andy Yotov"/>
    <x v="1"/>
    <s v="United States"/>
    <x v="1"/>
    <x v="1"/>
    <n v="90049"/>
    <x v="1"/>
    <s v="FUR-FU-10000747"/>
    <x v="0"/>
    <x v="5"/>
    <s v="Tenex B1-RE Series Chair Mats for Low Pile Carpets"/>
    <n v="91.96"/>
    <n v="2"/>
    <n v="0"/>
    <n v="15.633199999999988"/>
    <n v="0.16999999999999987"/>
  </r>
  <r>
    <n v="6017"/>
    <s v="CA-2011-102652"/>
    <x v="2"/>
    <x v="322"/>
    <d v="2011-04-12T00:00:00"/>
    <s v="Standard Class"/>
    <s v="AY-10555"/>
    <s v="Andy Yotov"/>
    <x v="1"/>
    <s v="United States"/>
    <x v="1"/>
    <x v="1"/>
    <n v="90049"/>
    <x v="1"/>
    <s v="FUR-FU-10001918"/>
    <x v="0"/>
    <x v="5"/>
    <s v="C-Line Cubicle Keepers Polyproplyene Holder With Velcro Backings"/>
    <n v="33.11"/>
    <n v="7"/>
    <n v="0"/>
    <n v="12.912900000000004"/>
    <n v="0.39000000000000012"/>
  </r>
  <r>
    <n v="6018"/>
    <s v="CA-2011-102652"/>
    <x v="2"/>
    <x v="322"/>
    <d v="2011-04-12T00:00:00"/>
    <s v="Standard Class"/>
    <s v="AY-10555"/>
    <s v="Andy Yotov"/>
    <x v="1"/>
    <s v="United States"/>
    <x v="1"/>
    <x v="1"/>
    <n v="90049"/>
    <x v="1"/>
    <s v="OFF-PA-10003309"/>
    <x v="1"/>
    <x v="10"/>
    <s v="Xerox 211"/>
    <n v="19.440000000000001"/>
    <n v="3"/>
    <n v="0"/>
    <n v="9.3312000000000008"/>
    <n v="0.48000000000000004"/>
  </r>
  <r>
    <n v="6019"/>
    <s v="CA-2011-102652"/>
    <x v="2"/>
    <x v="322"/>
    <d v="2011-04-12T00:00:00"/>
    <s v="Standard Class"/>
    <s v="AY-10555"/>
    <s v="Andy Yotov"/>
    <x v="1"/>
    <s v="United States"/>
    <x v="1"/>
    <x v="1"/>
    <n v="90049"/>
    <x v="1"/>
    <s v="OFF-PA-10001977"/>
    <x v="1"/>
    <x v="10"/>
    <s v="Xerox 194"/>
    <n v="55.48"/>
    <n v="1"/>
    <n v="0"/>
    <n v="26.630399999999998"/>
    <n v="0.48"/>
  </r>
  <r>
    <n v="6020"/>
    <s v="CA-2011-152422"/>
    <x v="2"/>
    <x v="1082"/>
    <d v="2011-10-10T00:00:00"/>
    <s v="Second Class"/>
    <s v="BD-11635"/>
    <s v="Brian Derr"/>
    <x v="0"/>
    <s v="United States"/>
    <x v="38"/>
    <x v="24"/>
    <n v="43229"/>
    <x v="3"/>
    <s v="OFF-AP-10002892"/>
    <x v="1"/>
    <x v="9"/>
    <s v="Belkin F5C206VTEL 6 Outlet Surge"/>
    <n v="91.92"/>
    <n v="5"/>
    <n v="0.2"/>
    <n v="11.489999999999991"/>
    <n v="0.1249999999999999"/>
  </r>
  <r>
    <n v="6021"/>
    <s v="US-2013-156692"/>
    <x v="0"/>
    <x v="572"/>
    <d v="2013-08-14T00:00:00"/>
    <s v="Same Day"/>
    <s v="HG-15025"/>
    <s v="Hunter Glantz"/>
    <x v="0"/>
    <s v="United States"/>
    <x v="461"/>
    <x v="28"/>
    <n v="70065"/>
    <x v="0"/>
    <s v="OFF-AP-10002222"/>
    <x v="1"/>
    <x v="9"/>
    <s v="Staples"/>
    <n v="17.34"/>
    <n v="2"/>
    <n v="0"/>
    <n v="4.6818000000000008"/>
    <n v="0.27000000000000007"/>
  </r>
  <r>
    <n v="6022"/>
    <s v="US-2013-156692"/>
    <x v="0"/>
    <x v="572"/>
    <d v="2013-08-14T00:00:00"/>
    <s v="Same Day"/>
    <s v="HG-15025"/>
    <s v="Hunter Glantz"/>
    <x v="0"/>
    <s v="United States"/>
    <x v="461"/>
    <x v="28"/>
    <n v="70065"/>
    <x v="0"/>
    <s v="TEC-AC-10000158"/>
    <x v="2"/>
    <x v="11"/>
    <s v="Sony 64GB Class 10 Micro SDHC R40 Memory Card"/>
    <n v="71.98"/>
    <n v="2"/>
    <n v="0"/>
    <n v="15.1158"/>
    <n v="0.21"/>
  </r>
  <r>
    <n v="6023"/>
    <s v="CA-2011-130869"/>
    <x v="2"/>
    <x v="664"/>
    <d v="2011-11-21T00:00:00"/>
    <s v="Standard Class"/>
    <s v="CB-12025"/>
    <s v="Cassandra Brandow"/>
    <x v="0"/>
    <s v="United States"/>
    <x v="444"/>
    <x v="5"/>
    <n v="75104"/>
    <x v="2"/>
    <s v="OFF-EN-10002600"/>
    <x v="1"/>
    <x v="12"/>
    <s v="Redi-Strip #10 Envelopes, 4 1/8 x 9 1/2"/>
    <n v="7.080000000000001"/>
    <n v="3"/>
    <n v="0.2"/>
    <n v="2.4779999999999989"/>
    <n v="0.34999999999999981"/>
  </r>
  <r>
    <n v="6024"/>
    <s v="US-2014-128832"/>
    <x v="3"/>
    <x v="558"/>
    <d v="2014-04-28T00:00:00"/>
    <s v="First Class"/>
    <s v="LS-16945"/>
    <s v="Linda Southworth"/>
    <x v="1"/>
    <s v="United States"/>
    <x v="205"/>
    <x v="34"/>
    <n v="2908"/>
    <x v="3"/>
    <s v="TEC-AC-10004855"/>
    <x v="2"/>
    <x v="11"/>
    <s v="V7 USB Numeric Keypad"/>
    <n v="69.98"/>
    <n v="2"/>
    <n v="0"/>
    <n v="4.8986000000000018"/>
    <n v="7.0000000000000021E-2"/>
  </r>
  <r>
    <n v="6025"/>
    <s v="CA-2014-139717"/>
    <x v="3"/>
    <x v="1043"/>
    <d v="2014-08-27T00:00:00"/>
    <s v="Second Class"/>
    <s v="DM-13015"/>
    <s v="Darrin Martin"/>
    <x v="0"/>
    <s v="United States"/>
    <x v="152"/>
    <x v="24"/>
    <n v="43130"/>
    <x v="3"/>
    <s v="OFF-AP-10000938"/>
    <x v="1"/>
    <x v="9"/>
    <s v="Avanti 1.7 Cu. Ft. Refrigerator"/>
    <n v="646.27200000000005"/>
    <n v="8"/>
    <n v="0.2"/>
    <n v="64.627199999999988"/>
    <n v="9.9999999999999978E-2"/>
  </r>
  <r>
    <n v="6026"/>
    <s v="CA-2014-139717"/>
    <x v="3"/>
    <x v="1043"/>
    <d v="2014-08-27T00:00:00"/>
    <s v="Second Class"/>
    <s v="DM-13015"/>
    <s v="Darrin Martin"/>
    <x v="0"/>
    <s v="United States"/>
    <x v="152"/>
    <x v="24"/>
    <n v="43130"/>
    <x v="3"/>
    <s v="OFF-PA-10002195"/>
    <x v="1"/>
    <x v="10"/>
    <s v="Xerox 1966"/>
    <n v="10.368000000000002"/>
    <n v="2"/>
    <n v="0.2"/>
    <n v="3.7584"/>
    <n v="0.36249999999999993"/>
  </r>
  <r>
    <n v="6027"/>
    <s v="CA-2014-136007"/>
    <x v="3"/>
    <x v="660"/>
    <d v="2014-03-03T00:00:00"/>
    <s v="Standard Class"/>
    <s v="AC-10615"/>
    <s v="Ann Chong"/>
    <x v="1"/>
    <s v="United States"/>
    <x v="4"/>
    <x v="4"/>
    <n v="98115"/>
    <x v="1"/>
    <s v="OFF-FA-10002701"/>
    <x v="1"/>
    <x v="13"/>
    <s v="Alliance Rubber Bands"/>
    <n v="8.4"/>
    <n v="5"/>
    <n v="0"/>
    <n v="0.33599999999999963"/>
    <n v="3.9999999999999952E-2"/>
  </r>
  <r>
    <n v="6028"/>
    <s v="CA-2014-136007"/>
    <x v="3"/>
    <x v="660"/>
    <d v="2014-03-03T00:00:00"/>
    <s v="Standard Class"/>
    <s v="AC-10615"/>
    <s v="Ann Chong"/>
    <x v="1"/>
    <s v="United States"/>
    <x v="4"/>
    <x v="4"/>
    <n v="98115"/>
    <x v="1"/>
    <s v="TEC-PH-10003589"/>
    <x v="2"/>
    <x v="7"/>
    <s v="invisibleSHIELD by ZAGG Smudge-Free Screen Protector"/>
    <n v="71.959999999999994"/>
    <n v="5"/>
    <n v="0.2"/>
    <n v="25.185999999999996"/>
    <n v="0.35"/>
  </r>
  <r>
    <n v="6029"/>
    <s v="CA-2013-157364"/>
    <x v="0"/>
    <x v="258"/>
    <d v="2013-11-22T00:00:00"/>
    <s v="First Class"/>
    <s v="LT-17110"/>
    <s v="Liz Thompson"/>
    <x v="0"/>
    <s v="United States"/>
    <x v="108"/>
    <x v="3"/>
    <n v="28540"/>
    <x v="0"/>
    <s v="OFF-AR-10003752"/>
    <x v="1"/>
    <x v="6"/>
    <s v="Deluxe Chalkboard Eraser Cleaner"/>
    <n v="18.48"/>
    <n v="2"/>
    <n v="0.2"/>
    <n v="6.0059999999999993"/>
    <n v="0.32499999999999996"/>
  </r>
  <r>
    <n v="6030"/>
    <s v="US-2013-112970"/>
    <x v="0"/>
    <x v="696"/>
    <d v="2013-11-16T00:00:00"/>
    <s v="First Class"/>
    <s v="TB-21250"/>
    <s v="Tim Brockman"/>
    <x v="0"/>
    <s v="United States"/>
    <x v="1"/>
    <x v="1"/>
    <n v="90049"/>
    <x v="1"/>
    <s v="OFF-AR-10003829"/>
    <x v="1"/>
    <x v="6"/>
    <s v="Newell 35"/>
    <n v="9.84"/>
    <n v="3"/>
    <n v="0"/>
    <n v="2.8535999999999988"/>
    <n v="0.28999999999999987"/>
  </r>
  <r>
    <n v="6031"/>
    <s v="US-2014-152492"/>
    <x v="3"/>
    <x v="91"/>
    <d v="2014-07-07T00:00:00"/>
    <s v="Same Day"/>
    <s v="AH-10585"/>
    <s v="Angele Hood"/>
    <x v="0"/>
    <s v="United States"/>
    <x v="100"/>
    <x v="2"/>
    <n v="33142"/>
    <x v="0"/>
    <s v="FUR-CH-10000155"/>
    <x v="0"/>
    <x v="1"/>
    <s v="Global Comet Stacking Armless Chair"/>
    <n v="239.24"/>
    <n v="1"/>
    <n v="0.2"/>
    <n v="23.924000000000007"/>
    <n v="0.10000000000000002"/>
  </r>
  <r>
    <n v="6032"/>
    <s v="CA-2013-101168"/>
    <x v="0"/>
    <x v="591"/>
    <d v="2014-01-02T00:00:00"/>
    <s v="Standard Class"/>
    <s v="SS-20140"/>
    <s v="Saphhira Shifley"/>
    <x v="1"/>
    <s v="United States"/>
    <x v="462"/>
    <x v="38"/>
    <n v="3060"/>
    <x v="3"/>
    <s v="FUR-FU-10003142"/>
    <x v="0"/>
    <x v="5"/>
    <s v="Master Big Foot Doorstop, Beige"/>
    <n v="21.12"/>
    <n v="4"/>
    <n v="0"/>
    <n v="6.5471999999999984"/>
    <n v="0.30999999999999989"/>
  </r>
  <r>
    <n v="6033"/>
    <s v="CA-2014-104010"/>
    <x v="3"/>
    <x v="756"/>
    <d v="2014-04-26T00:00:00"/>
    <s v="First Class"/>
    <s v="TD-20995"/>
    <s v="Tamara Dahlen"/>
    <x v="0"/>
    <s v="United States"/>
    <x v="20"/>
    <x v="15"/>
    <n v="10011"/>
    <x v="3"/>
    <s v="OFF-SU-10001218"/>
    <x v="1"/>
    <x v="14"/>
    <s v="Fiskars Softgrip Scissors"/>
    <n v="54.900000000000006"/>
    <n v="5"/>
    <n v="0"/>
    <n v="15.372000000000003"/>
    <n v="0.28000000000000003"/>
  </r>
  <r>
    <n v="6034"/>
    <s v="CA-2012-130253"/>
    <x v="1"/>
    <x v="639"/>
    <d v="2012-12-18T00:00:00"/>
    <s v="Standard Class"/>
    <s v="PP-18955"/>
    <s v="Paul Prost"/>
    <x v="2"/>
    <s v="United States"/>
    <x v="1"/>
    <x v="1"/>
    <n v="90036"/>
    <x v="1"/>
    <s v="FUR-FU-10002963"/>
    <x v="0"/>
    <x v="5"/>
    <s v="Master Caster Door Stop, Gray"/>
    <n v="15.24"/>
    <n v="3"/>
    <n v="0"/>
    <n v="5.1815999999999995"/>
    <n v="0.33999999999999997"/>
  </r>
  <r>
    <n v="6035"/>
    <s v="US-2012-155369"/>
    <x v="1"/>
    <x v="1083"/>
    <d v="2012-04-25T00:00:00"/>
    <s v="Standard Class"/>
    <s v="PG-18820"/>
    <s v="Patrick Gardner"/>
    <x v="0"/>
    <s v="United States"/>
    <x v="238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n v="-2.7000000000000006"/>
  </r>
  <r>
    <n v="6036"/>
    <s v="US-2012-155369"/>
    <x v="1"/>
    <x v="1083"/>
    <d v="2012-04-25T00:00:00"/>
    <s v="Standard Class"/>
    <s v="PG-18820"/>
    <s v="Patrick Gardner"/>
    <x v="0"/>
    <s v="United States"/>
    <x v="238"/>
    <x v="5"/>
    <n v="75007"/>
    <x v="2"/>
    <s v="OFF-BI-10003925"/>
    <x v="1"/>
    <x v="8"/>
    <s v="Fellowes PB300 Plastic Comb Binding Machine"/>
    <n v="310.39199999999994"/>
    <n v="4"/>
    <n v="0.8"/>
    <n v="-512.14680000000021"/>
    <n v="-1.650000000000001"/>
  </r>
  <r>
    <n v="6037"/>
    <s v="CA-2013-131205"/>
    <x v="0"/>
    <x v="913"/>
    <d v="2013-09-09T00:00:00"/>
    <s v="Standard Class"/>
    <s v="AA-10645"/>
    <s v="Anna Andreadi"/>
    <x v="0"/>
    <s v="United States"/>
    <x v="430"/>
    <x v="0"/>
    <n v="40324"/>
    <x v="0"/>
    <s v="FUR-FU-10003347"/>
    <x v="0"/>
    <x v="5"/>
    <s v="Coloredge Poster Frame"/>
    <n v="42.599999999999994"/>
    <n v="3"/>
    <n v="0"/>
    <n v="16.614000000000001"/>
    <n v="0.39000000000000007"/>
  </r>
  <r>
    <n v="6038"/>
    <s v="CA-2013-131205"/>
    <x v="0"/>
    <x v="913"/>
    <d v="2013-09-09T00:00:00"/>
    <s v="Standard Class"/>
    <s v="AA-10645"/>
    <s v="Anna Andreadi"/>
    <x v="0"/>
    <s v="United States"/>
    <x v="430"/>
    <x v="0"/>
    <n v="40324"/>
    <x v="0"/>
    <s v="OFF-BI-10000315"/>
    <x v="1"/>
    <x v="8"/>
    <s v="Poly Designer Cover &amp; Back"/>
    <n v="113.94"/>
    <n v="6"/>
    <n v="0"/>
    <n v="54.691199999999995"/>
    <n v="0.48"/>
  </r>
  <r>
    <n v="6039"/>
    <s v="CA-2013-131205"/>
    <x v="0"/>
    <x v="913"/>
    <d v="2013-09-09T00:00:00"/>
    <s v="Standard Class"/>
    <s v="AA-10645"/>
    <s v="Anna Andreadi"/>
    <x v="0"/>
    <s v="United States"/>
    <x v="430"/>
    <x v="0"/>
    <n v="40324"/>
    <x v="0"/>
    <s v="OFF-ST-10002583"/>
    <x v="1"/>
    <x v="4"/>
    <s v="Fellowes Neat Ideas Storage Cubes"/>
    <n v="129.91999999999999"/>
    <n v="4"/>
    <n v="0"/>
    <n v="5.1967999999999961"/>
    <n v="3.9999999999999973E-2"/>
  </r>
  <r>
    <n v="6040"/>
    <s v="CA-2013-131205"/>
    <x v="0"/>
    <x v="913"/>
    <d v="2013-09-09T00:00:00"/>
    <s v="Standard Class"/>
    <s v="AA-10645"/>
    <s v="Anna Andreadi"/>
    <x v="0"/>
    <s v="United States"/>
    <x v="430"/>
    <x v="0"/>
    <n v="40324"/>
    <x v="0"/>
    <s v="OFF-AR-10003469"/>
    <x v="1"/>
    <x v="6"/>
    <s v="Nontoxic Chalk"/>
    <n v="5.28"/>
    <n v="3"/>
    <n v="0"/>
    <n v="2.5343999999999998"/>
    <n v="0.47999999999999993"/>
  </r>
  <r>
    <n v="6041"/>
    <s v="CA-2014-122364"/>
    <x v="3"/>
    <x v="241"/>
    <d v="2014-09-30T00:00:00"/>
    <s v="Standard Class"/>
    <s v="FA-14230"/>
    <s v="Frank Atkinson"/>
    <x v="1"/>
    <s v="United States"/>
    <x v="1"/>
    <x v="1"/>
    <n v="90008"/>
    <x v="1"/>
    <s v="TEC-PH-10001817"/>
    <x v="2"/>
    <x v="7"/>
    <s v="Wilson Electronics DB Pro Signal Booster"/>
    <n v="859.2"/>
    <n v="3"/>
    <n v="0.2"/>
    <n v="75.180000000000064"/>
    <n v="8.7500000000000064E-2"/>
  </r>
  <r>
    <n v="6042"/>
    <s v="CA-2014-122364"/>
    <x v="3"/>
    <x v="241"/>
    <d v="2014-09-30T00:00:00"/>
    <s v="Standard Class"/>
    <s v="FA-14230"/>
    <s v="Frank Atkinson"/>
    <x v="1"/>
    <s v="United States"/>
    <x v="1"/>
    <x v="1"/>
    <n v="90008"/>
    <x v="1"/>
    <s v="TEC-MA-10001031"/>
    <x v="2"/>
    <x v="15"/>
    <s v="Socket Bluetooth Cordless Hand Scanner (CHS)"/>
    <n v="506.28"/>
    <n v="3"/>
    <n v="0.2"/>
    <n v="177.19799999999998"/>
    <n v="0.35"/>
  </r>
  <r>
    <n v="6043"/>
    <s v="CA-2013-117912"/>
    <x v="0"/>
    <x v="1084"/>
    <d v="2013-02-08T00:00:00"/>
    <s v="Standard Class"/>
    <s v="TB-21520"/>
    <s v="Tracy Blumstein"/>
    <x v="0"/>
    <s v="United States"/>
    <x v="136"/>
    <x v="16"/>
    <n v="85635"/>
    <x v="1"/>
    <s v="FUR-FU-10002088"/>
    <x v="0"/>
    <x v="5"/>
    <s v="Nu-Dell Float Frame 11 x 14 1/2"/>
    <n v="14.368000000000002"/>
    <n v="2"/>
    <n v="0.2"/>
    <n v="3.9512"/>
    <n v="0.27499999999999997"/>
  </r>
  <r>
    <n v="6044"/>
    <s v="CA-2014-145702"/>
    <x v="3"/>
    <x v="240"/>
    <d v="2014-05-25T00:00:00"/>
    <s v="Second Class"/>
    <s v="AH-10075"/>
    <s v="Adam Hart"/>
    <x v="1"/>
    <s v="United States"/>
    <x v="289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n v="-0.11250000000000004"/>
  </r>
  <r>
    <n v="6045"/>
    <s v="CA-2014-145702"/>
    <x v="3"/>
    <x v="240"/>
    <d v="2014-05-25T00:00:00"/>
    <s v="Second Class"/>
    <s v="AH-10075"/>
    <s v="Adam Hart"/>
    <x v="1"/>
    <s v="United States"/>
    <x v="289"/>
    <x v="18"/>
    <n v="37918"/>
    <x v="0"/>
    <s v="OFF-PA-10001526"/>
    <x v="1"/>
    <x v="10"/>
    <s v="Xerox 1949"/>
    <n v="27.888000000000002"/>
    <n v="7"/>
    <n v="0.2"/>
    <n v="10.109400000000001"/>
    <n v="0.36249999999999999"/>
  </r>
  <r>
    <n v="6046"/>
    <s v="CA-2012-113215"/>
    <x v="1"/>
    <x v="37"/>
    <d v="2012-09-08T00:00:00"/>
    <s v="Standard Class"/>
    <s v="CP-12085"/>
    <s v="Cathy Prescott"/>
    <x v="1"/>
    <s v="United States"/>
    <x v="93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n v="0.37499999999999989"/>
  </r>
  <r>
    <n v="6047"/>
    <s v="CA-2013-154662"/>
    <x v="0"/>
    <x v="632"/>
    <d v="2013-06-17T00:00:00"/>
    <s v="Standard Class"/>
    <s v="BF-11215"/>
    <s v="Benjamin Farhat"/>
    <x v="2"/>
    <s v="United States"/>
    <x v="31"/>
    <x v="11"/>
    <n v="55407"/>
    <x v="2"/>
    <s v="FUR-TA-10001771"/>
    <x v="0"/>
    <x v="3"/>
    <s v="Bush Cubix Conference Tables, Fully Assembled"/>
    <n v="692.93999999999994"/>
    <n v="3"/>
    <n v="0"/>
    <n v="173.23500000000001"/>
    <n v="0.25000000000000006"/>
  </r>
  <r>
    <n v="6048"/>
    <s v="CA-2012-105571"/>
    <x v="1"/>
    <x v="209"/>
    <d v="2012-11-11T00:00:00"/>
    <s v="Standard Class"/>
    <s v="CP-12340"/>
    <s v="Christine Phan"/>
    <x v="1"/>
    <s v="United States"/>
    <x v="100"/>
    <x v="2"/>
    <n v="33142"/>
    <x v="0"/>
    <s v="OFF-BI-10003305"/>
    <x v="1"/>
    <x v="8"/>
    <s v="Avery Hanging File Binders"/>
    <n v="16.146000000000004"/>
    <n v="9"/>
    <n v="0.7"/>
    <n v="-12.916800000000002"/>
    <n v="-0.79999999999999993"/>
  </r>
  <r>
    <n v="6049"/>
    <s v="CA-2012-105571"/>
    <x v="1"/>
    <x v="209"/>
    <d v="2012-11-11T00:00:00"/>
    <s v="Standard Class"/>
    <s v="CP-12340"/>
    <s v="Christine Phan"/>
    <x v="1"/>
    <s v="United States"/>
    <x v="100"/>
    <x v="2"/>
    <n v="33142"/>
    <x v="0"/>
    <s v="OFF-BI-10001359"/>
    <x v="1"/>
    <x v="8"/>
    <s v="GBC DocuBind TL300 Electric Binding System"/>
    <n v="1345.4850000000001"/>
    <n v="5"/>
    <n v="0.7"/>
    <n v="-1031.5385000000001"/>
    <n v="-0.76666666666666672"/>
  </r>
  <r>
    <n v="6050"/>
    <s v="CA-2013-152765"/>
    <x v="0"/>
    <x v="1085"/>
    <d v="2013-06-19T00:00:00"/>
    <s v="First Class"/>
    <s v="LS-17245"/>
    <s v="Lynn Smith"/>
    <x v="0"/>
    <s v="United States"/>
    <x v="12"/>
    <x v="5"/>
    <n v="77036"/>
    <x v="2"/>
    <s v="OFF-PA-10000483"/>
    <x v="1"/>
    <x v="10"/>
    <s v="Xerox 19"/>
    <n v="173.48800000000003"/>
    <n v="7"/>
    <n v="0.2"/>
    <n v="54.214999999999982"/>
    <n v="0.31249999999999983"/>
  </r>
  <r>
    <n v="6051"/>
    <s v="CA-2012-153878"/>
    <x v="1"/>
    <x v="334"/>
    <d v="2012-04-30T00:00:00"/>
    <s v="Standard Class"/>
    <s v="TS-21655"/>
    <s v="Trudy Schmidt"/>
    <x v="0"/>
    <s v="United States"/>
    <x v="158"/>
    <x v="6"/>
    <n v="53209"/>
    <x v="2"/>
    <s v="OFF-AR-10000658"/>
    <x v="1"/>
    <x v="6"/>
    <s v="Newell 324"/>
    <n v="57.75"/>
    <n v="5"/>
    <n v="0"/>
    <n v="16.170000000000002"/>
    <n v="0.28000000000000003"/>
  </r>
  <r>
    <n v="6052"/>
    <s v="CA-2012-153878"/>
    <x v="1"/>
    <x v="334"/>
    <d v="2012-04-30T00:00:00"/>
    <s v="Standard Class"/>
    <s v="TS-21655"/>
    <s v="Trudy Schmidt"/>
    <x v="0"/>
    <s v="United States"/>
    <x v="158"/>
    <x v="6"/>
    <n v="53209"/>
    <x v="2"/>
    <s v="OFF-AP-10001205"/>
    <x v="1"/>
    <x v="9"/>
    <s v="Belkin 5 Outlet SurgeMaster Power Centers"/>
    <n v="272.39999999999998"/>
    <n v="5"/>
    <n v="0"/>
    <n v="76.27200000000002"/>
    <n v="0.28000000000000008"/>
  </r>
  <r>
    <n v="6053"/>
    <s v="CA-2013-124016"/>
    <x v="0"/>
    <x v="713"/>
    <d v="2013-09-27T00:00:00"/>
    <s v="Second Class"/>
    <s v="JS-15940"/>
    <s v="Joni Sundaresam"/>
    <x v="2"/>
    <s v="United States"/>
    <x v="152"/>
    <x v="24"/>
    <n v="43130"/>
    <x v="3"/>
    <s v="OFF-PA-10002586"/>
    <x v="1"/>
    <x v="10"/>
    <s v="Xerox 1970"/>
    <n v="11.952000000000002"/>
    <n v="3"/>
    <n v="0.2"/>
    <n v="4.0338000000000003"/>
    <n v="0.33749999999999997"/>
  </r>
  <r>
    <n v="6054"/>
    <s v="CA-2013-124016"/>
    <x v="0"/>
    <x v="713"/>
    <d v="2013-09-27T00:00:00"/>
    <s v="Second Class"/>
    <s v="JS-15940"/>
    <s v="Joni Sundaresam"/>
    <x v="2"/>
    <s v="United States"/>
    <x v="152"/>
    <x v="24"/>
    <n v="43130"/>
    <x v="3"/>
    <s v="FUR-FU-10004963"/>
    <x v="0"/>
    <x v="5"/>
    <s v="Eldon 400 Class Desk Accessories, Black Carbon"/>
    <n v="28"/>
    <n v="4"/>
    <n v="0.2"/>
    <n v="7.7000000000000028"/>
    <n v="0.27500000000000008"/>
  </r>
  <r>
    <n v="6055"/>
    <s v="CA-2013-124016"/>
    <x v="0"/>
    <x v="713"/>
    <d v="2013-09-27T00:00:00"/>
    <s v="Second Class"/>
    <s v="JS-15940"/>
    <s v="Joni Sundaresam"/>
    <x v="2"/>
    <s v="United States"/>
    <x v="152"/>
    <x v="24"/>
    <n v="43130"/>
    <x v="3"/>
    <s v="OFF-BI-10002071"/>
    <x v="1"/>
    <x v="8"/>
    <s v="Fellowes Black Plastic Comb Bindings"/>
    <n v="12.201000000000001"/>
    <n v="7"/>
    <n v="0.7"/>
    <n v="-9.7607999999999961"/>
    <n v="-0.7999999999999996"/>
  </r>
  <r>
    <n v="6056"/>
    <s v="CA-2013-113551"/>
    <x v="0"/>
    <x v="298"/>
    <d v="2013-08-21T00:00:00"/>
    <s v="First Class"/>
    <s v="NF-18385"/>
    <s v="Natalie Fritzler"/>
    <x v="0"/>
    <s v="United States"/>
    <x v="380"/>
    <x v="5"/>
    <n v="78539"/>
    <x v="2"/>
    <s v="OFF-BI-10001617"/>
    <x v="1"/>
    <x v="8"/>
    <s v="GBC Wire Binding Combs"/>
    <n v="2.0679999999999996"/>
    <n v="1"/>
    <n v="0.8"/>
    <n v="-3.4122000000000003"/>
    <n v="-1.6500000000000006"/>
  </r>
  <r>
    <n v="6057"/>
    <s v="CA-2013-113551"/>
    <x v="0"/>
    <x v="298"/>
    <d v="2013-08-21T00:00:00"/>
    <s v="First Class"/>
    <s v="NF-18385"/>
    <s v="Natalie Fritzler"/>
    <x v="0"/>
    <s v="United States"/>
    <x v="380"/>
    <x v="5"/>
    <n v="78539"/>
    <x v="2"/>
    <s v="OFF-PA-10004665"/>
    <x v="1"/>
    <x v="10"/>
    <s v="Advantus Motivational Note Cards"/>
    <n v="83.84"/>
    <n v="8"/>
    <n v="0.2"/>
    <n v="30.391999999999996"/>
    <n v="0.36249999999999993"/>
  </r>
  <r>
    <n v="6058"/>
    <s v="CA-2011-107524"/>
    <x v="2"/>
    <x v="1086"/>
    <d v="2011-03-08T00:00:00"/>
    <s v="Standard Class"/>
    <s v="KN-16705"/>
    <s v="Kristina Nunn"/>
    <x v="2"/>
    <s v="United States"/>
    <x v="20"/>
    <x v="15"/>
    <n v="10009"/>
    <x v="3"/>
    <s v="OFF-EN-10001990"/>
    <x v="1"/>
    <x v="12"/>
    <s v="Staples"/>
    <n v="11.36"/>
    <n v="2"/>
    <n v="0"/>
    <n v="5.3391999999999991"/>
    <n v="0.46999999999999992"/>
  </r>
  <r>
    <n v="6059"/>
    <s v="CA-2011-107524"/>
    <x v="2"/>
    <x v="1086"/>
    <d v="2011-03-08T00:00:00"/>
    <s v="Standard Class"/>
    <s v="KN-16705"/>
    <s v="Kristina Nunn"/>
    <x v="2"/>
    <s v="United States"/>
    <x v="20"/>
    <x v="15"/>
    <n v="10009"/>
    <x v="3"/>
    <s v="OFF-PA-10000587"/>
    <x v="1"/>
    <x v="10"/>
    <s v="Array Parchment Paper, Assorted Colors"/>
    <n v="36.4"/>
    <n v="5"/>
    <n v="0"/>
    <n v="17.472000000000001"/>
    <n v="0.48000000000000004"/>
  </r>
  <r>
    <n v="6060"/>
    <s v="CA-2011-138072"/>
    <x v="2"/>
    <x v="125"/>
    <d v="2012-01-03T00:00:00"/>
    <s v="Standard Class"/>
    <s v="GA-14725"/>
    <s v="Guy Armstrong"/>
    <x v="0"/>
    <s v="United States"/>
    <x v="10"/>
    <x v="9"/>
    <n v="19120"/>
    <x v="3"/>
    <s v="TEC-AC-10004859"/>
    <x v="2"/>
    <x v="11"/>
    <s v="Maxell Pro 80 Minute CD-R, 10/Pack"/>
    <n v="27.968000000000004"/>
    <n v="2"/>
    <n v="0.2"/>
    <n v="6.9920000000000009"/>
    <n v="0.25"/>
  </r>
  <r>
    <n v="6061"/>
    <s v="CA-2012-134201"/>
    <x v="1"/>
    <x v="889"/>
    <d v="2012-04-16T00:00:00"/>
    <s v="Standard Class"/>
    <s v="EH-14125"/>
    <s v="Eugene Hildebrand"/>
    <x v="2"/>
    <s v="United States"/>
    <x v="30"/>
    <x v="15"/>
    <n v="14609"/>
    <x v="3"/>
    <s v="OFF-ST-10001476"/>
    <x v="1"/>
    <x v="4"/>
    <s v="Steel Personal Filing/Posting Tote"/>
    <n v="142.04"/>
    <n v="4"/>
    <n v="0"/>
    <n v="38.350800000000007"/>
    <n v="0.27000000000000007"/>
  </r>
  <r>
    <n v="6062"/>
    <s v="CA-2012-134201"/>
    <x v="1"/>
    <x v="889"/>
    <d v="2012-04-16T00:00:00"/>
    <s v="Standard Class"/>
    <s v="EH-14125"/>
    <s v="Eugene Hildebrand"/>
    <x v="2"/>
    <s v="United States"/>
    <x v="30"/>
    <x v="15"/>
    <n v="14609"/>
    <x v="3"/>
    <s v="OFF-AR-10002804"/>
    <x v="1"/>
    <x v="6"/>
    <s v="Faber Castell Col-Erase Pencils"/>
    <n v="14.669999999999998"/>
    <n v="3"/>
    <n v="0"/>
    <n v="6.0147000000000004"/>
    <n v="0.41000000000000009"/>
  </r>
  <r>
    <n v="6063"/>
    <s v="CA-2012-111780"/>
    <x v="1"/>
    <x v="707"/>
    <d v="2012-12-30T00:00:00"/>
    <s v="Second Class"/>
    <s v="RA-19285"/>
    <s v="Ralph Arnett"/>
    <x v="0"/>
    <s v="United States"/>
    <x v="70"/>
    <x v="1"/>
    <n v="92037"/>
    <x v="1"/>
    <s v="TEC-CO-10004202"/>
    <x v="2"/>
    <x v="16"/>
    <s v="Brother DCP1000 Digital 3 in 1 Multifunction Machine"/>
    <n v="1199.96"/>
    <n v="5"/>
    <n v="0.2"/>
    <n v="224.99249999999995"/>
    <n v="0.18749999999999994"/>
  </r>
  <r>
    <n v="6064"/>
    <s v="CA-2012-111780"/>
    <x v="1"/>
    <x v="707"/>
    <d v="2012-12-30T00:00:00"/>
    <s v="Second Class"/>
    <s v="RA-19285"/>
    <s v="Ralph Arnett"/>
    <x v="0"/>
    <s v="United States"/>
    <x v="70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n v="0.48999999999999988"/>
  </r>
  <r>
    <n v="6065"/>
    <s v="CA-2012-111780"/>
    <x v="1"/>
    <x v="707"/>
    <d v="2012-12-30T00:00:00"/>
    <s v="Second Class"/>
    <s v="RA-19285"/>
    <s v="Ralph Arnett"/>
    <x v="0"/>
    <s v="United States"/>
    <x v="70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n v="0.45"/>
  </r>
  <r>
    <n v="6066"/>
    <s v="CA-2012-119942"/>
    <x v="1"/>
    <x v="57"/>
    <d v="2012-04-07T00:00:00"/>
    <s v="First Class"/>
    <s v="TT-21070"/>
    <s v="Ted Trevino"/>
    <x v="0"/>
    <s v="United States"/>
    <x v="10"/>
    <x v="9"/>
    <n v="19120"/>
    <x v="3"/>
    <s v="OFF-LA-10001569"/>
    <x v="1"/>
    <x v="2"/>
    <s v="Avery 499"/>
    <n v="23.904000000000003"/>
    <n v="6"/>
    <n v="0.2"/>
    <n v="7.7687999999999988"/>
    <n v="0.3249999999999999"/>
  </r>
  <r>
    <n v="6067"/>
    <s v="CA-2012-151547"/>
    <x v="1"/>
    <x v="184"/>
    <d v="2012-01-23T00:00:00"/>
    <s v="Standard Class"/>
    <s v="AH-10465"/>
    <s v="Amy Hunt"/>
    <x v="0"/>
    <s v="United States"/>
    <x v="463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n v="0.11249999999999986"/>
  </r>
  <r>
    <n v="6068"/>
    <s v="CA-2014-166695"/>
    <x v="3"/>
    <x v="968"/>
    <d v="2014-05-25T00:00:00"/>
    <s v="Standard Class"/>
    <s v="CC-12430"/>
    <s v="Chuck Clark"/>
    <x v="2"/>
    <s v="United States"/>
    <x v="80"/>
    <x v="1"/>
    <n v="90712"/>
    <x v="1"/>
    <s v="FUR-CH-10000225"/>
    <x v="0"/>
    <x v="1"/>
    <s v="Global Geo Office Task Chair, Gray"/>
    <n v="518.27200000000005"/>
    <n v="8"/>
    <n v="0.2"/>
    <n v="-97.176000000000073"/>
    <n v="-0.18750000000000011"/>
  </r>
  <r>
    <n v="6069"/>
    <s v="CA-2014-166695"/>
    <x v="3"/>
    <x v="968"/>
    <d v="2014-05-25T00:00:00"/>
    <s v="Standard Class"/>
    <s v="CC-12430"/>
    <s v="Chuck Clark"/>
    <x v="2"/>
    <s v="United States"/>
    <x v="80"/>
    <x v="1"/>
    <n v="90712"/>
    <x v="1"/>
    <s v="FUR-FU-10002191"/>
    <x v="0"/>
    <x v="5"/>
    <s v="G.E. Halogen Desk Lamp Bulbs"/>
    <n v="6.98"/>
    <n v="1"/>
    <n v="0"/>
    <n v="3.3504"/>
    <n v="0.48"/>
  </r>
  <r>
    <n v="6070"/>
    <s v="CA-2014-166695"/>
    <x v="3"/>
    <x v="968"/>
    <d v="2014-05-25T00:00:00"/>
    <s v="Standard Class"/>
    <s v="CC-12430"/>
    <s v="Chuck Clark"/>
    <x v="2"/>
    <s v="United States"/>
    <x v="80"/>
    <x v="1"/>
    <n v="90712"/>
    <x v="1"/>
    <s v="TEC-MA-10003176"/>
    <x v="2"/>
    <x v="15"/>
    <s v="Okidata B400 Printer"/>
    <n v="343.20000000000005"/>
    <n v="1"/>
    <n v="0.2"/>
    <n v="38.609999999999957"/>
    <n v="0.11249999999999986"/>
  </r>
  <r>
    <n v="6071"/>
    <s v="CA-2014-167542"/>
    <x v="3"/>
    <x v="802"/>
    <d v="2014-08-21T00:00:00"/>
    <s v="Standard Class"/>
    <s v="KD-16495"/>
    <s v="Keith Dawkins"/>
    <x v="1"/>
    <s v="United States"/>
    <x v="10"/>
    <x v="9"/>
    <n v="19120"/>
    <x v="3"/>
    <s v="OFF-LA-10004093"/>
    <x v="1"/>
    <x v="2"/>
    <s v="Avery 486"/>
    <n v="17.544"/>
    <n v="3"/>
    <n v="0.2"/>
    <n v="5.9210999999999983"/>
    <n v="0.33749999999999991"/>
  </r>
  <r>
    <n v="6072"/>
    <s v="CA-2012-120901"/>
    <x v="1"/>
    <x v="620"/>
    <d v="2013-01-04T00:00:00"/>
    <s v="Standard Class"/>
    <s v="BG-11035"/>
    <s v="Barry Gonzalez"/>
    <x v="0"/>
    <s v="United States"/>
    <x v="89"/>
    <x v="5"/>
    <n v="78745"/>
    <x v="2"/>
    <s v="OFF-ST-10000025"/>
    <x v="1"/>
    <x v="4"/>
    <s v="Fellowes Stor/Drawer Steel Plus Storage Drawers"/>
    <n v="152.68800000000002"/>
    <n v="2"/>
    <n v="0.2"/>
    <n v="-26.720400000000019"/>
    <n v="-0.1750000000000001"/>
  </r>
  <r>
    <n v="6073"/>
    <s v="CA-2012-120901"/>
    <x v="1"/>
    <x v="620"/>
    <d v="2013-01-04T00:00:00"/>
    <s v="Standard Class"/>
    <s v="BG-11035"/>
    <s v="Barry Gonzalez"/>
    <x v="0"/>
    <s v="United States"/>
    <x v="89"/>
    <x v="5"/>
    <n v="78745"/>
    <x v="2"/>
    <s v="OFF-FA-10001561"/>
    <x v="1"/>
    <x v="13"/>
    <s v="Stockwell Push Pins"/>
    <n v="3.4880000000000004"/>
    <n v="2"/>
    <n v="0.2"/>
    <n v="0.56679999999999997"/>
    <n v="0.16249999999999998"/>
  </r>
  <r>
    <n v="6074"/>
    <s v="CA-2012-120901"/>
    <x v="1"/>
    <x v="620"/>
    <d v="2013-01-04T00:00:00"/>
    <s v="Standard Class"/>
    <s v="BG-11035"/>
    <s v="Barry Gonzalez"/>
    <x v="0"/>
    <s v="United States"/>
    <x v="89"/>
    <x v="5"/>
    <n v="78745"/>
    <x v="2"/>
    <s v="OFF-SU-10001225"/>
    <x v="1"/>
    <x v="14"/>
    <s v="Staples"/>
    <n v="5.8880000000000008"/>
    <n v="2"/>
    <n v="0.2"/>
    <n v="-1.3248000000000004"/>
    <n v="-0.22500000000000003"/>
  </r>
  <r>
    <n v="6075"/>
    <s v="CA-2014-121398"/>
    <x v="3"/>
    <x v="53"/>
    <d v="2014-12-30T00:00:00"/>
    <s v="Standard Class"/>
    <s v="FH-14365"/>
    <s v="Fred Hopkins"/>
    <x v="1"/>
    <s v="United States"/>
    <x v="1"/>
    <x v="1"/>
    <n v="90008"/>
    <x v="1"/>
    <s v="OFF-BI-10001718"/>
    <x v="1"/>
    <x v="8"/>
    <s v="GBC DocuBind P50 Personal Binding Machine"/>
    <n v="153.55199999999999"/>
    <n v="3"/>
    <n v="0.2"/>
    <n v="51.823799999999999"/>
    <n v="0.33750000000000002"/>
  </r>
  <r>
    <n v="6076"/>
    <s v="CA-2014-121398"/>
    <x v="3"/>
    <x v="53"/>
    <d v="2014-12-30T00:00:00"/>
    <s v="Standard Class"/>
    <s v="FH-14365"/>
    <s v="Fred Hopkins"/>
    <x v="1"/>
    <s v="United States"/>
    <x v="1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n v="1.0000000000000089E-2"/>
  </r>
  <r>
    <n v="6077"/>
    <s v="CA-2013-151561"/>
    <x v="0"/>
    <x v="142"/>
    <d v="2013-09-08T00:00:00"/>
    <s v="Standard Class"/>
    <s v="PG-18820"/>
    <s v="Patrick Gardner"/>
    <x v="0"/>
    <s v="United States"/>
    <x v="20"/>
    <x v="15"/>
    <n v="10011"/>
    <x v="3"/>
    <s v="TEC-AC-10001432"/>
    <x v="2"/>
    <x v="11"/>
    <s v="Enermax Aurora Lite Keyboard"/>
    <n v="468.90000000000003"/>
    <n v="6"/>
    <n v="0"/>
    <n v="206.31600000000006"/>
    <n v="0.44000000000000011"/>
  </r>
  <r>
    <n v="6078"/>
    <s v="CA-2013-151561"/>
    <x v="0"/>
    <x v="142"/>
    <d v="2013-09-08T00:00:00"/>
    <s v="Standard Class"/>
    <s v="PG-18820"/>
    <s v="Patrick Gardner"/>
    <x v="0"/>
    <s v="United States"/>
    <x v="20"/>
    <x v="15"/>
    <n v="10011"/>
    <x v="3"/>
    <s v="TEC-AC-10003399"/>
    <x v="2"/>
    <x v="11"/>
    <s v="Memorex Mini Travel Drive 64 GB USB 2.0 Flash Drive"/>
    <n v="72.48"/>
    <n v="2"/>
    <n v="0"/>
    <n v="30.441600000000001"/>
    <n v="0.42"/>
  </r>
  <r>
    <n v="6079"/>
    <s v="CA-2013-151561"/>
    <x v="0"/>
    <x v="142"/>
    <d v="2013-09-08T00:00:00"/>
    <s v="Standard Class"/>
    <s v="PG-18820"/>
    <s v="Patrick Gardner"/>
    <x v="0"/>
    <s v="United States"/>
    <x v="20"/>
    <x v="15"/>
    <n v="10011"/>
    <x v="3"/>
    <s v="OFF-SU-10001574"/>
    <x v="1"/>
    <x v="14"/>
    <s v="Acme Value Line Scissors"/>
    <n v="10.95"/>
    <n v="3"/>
    <n v="0"/>
    <n v="3.2849999999999993"/>
    <n v="0.29999999999999993"/>
  </r>
  <r>
    <n v="6080"/>
    <s v="CA-2013-151561"/>
    <x v="0"/>
    <x v="142"/>
    <d v="2013-09-08T00:00:00"/>
    <s v="Standard Class"/>
    <s v="PG-18820"/>
    <s v="Patrick Gardner"/>
    <x v="0"/>
    <s v="United States"/>
    <x v="20"/>
    <x v="15"/>
    <n v="10011"/>
    <x v="3"/>
    <s v="FUR-FU-10004864"/>
    <x v="0"/>
    <x v="5"/>
    <s v="Howard Miller 14-1/2&quot; Diameter Chrome Round Wall Clock"/>
    <n v="191.82"/>
    <n v="3"/>
    <n v="0"/>
    <n v="61.382399999999997"/>
    <n v="0.32"/>
  </r>
  <r>
    <n v="6081"/>
    <s v="CA-2014-154676"/>
    <x v="3"/>
    <x v="485"/>
    <d v="2014-08-09T00:00:00"/>
    <s v="First Class"/>
    <s v="NZ-18565"/>
    <s v="Nick Zandusky"/>
    <x v="2"/>
    <s v="United States"/>
    <x v="12"/>
    <x v="5"/>
    <n v="77070"/>
    <x v="2"/>
    <s v="OFF-ST-10001172"/>
    <x v="1"/>
    <x v="4"/>
    <s v="Tennsco Lockers, Sand"/>
    <n v="151.05600000000001"/>
    <n v="9"/>
    <n v="0.2"/>
    <n v="7.5527999999999977"/>
    <n v="4.9999999999999982E-2"/>
  </r>
  <r>
    <n v="6082"/>
    <s v="US-2011-165589"/>
    <x v="2"/>
    <x v="1087"/>
    <d v="2011-02-19T00:00:00"/>
    <s v="Same Day"/>
    <s v="TB-21595"/>
    <s v="Troy Blackwell"/>
    <x v="0"/>
    <s v="United States"/>
    <x v="270"/>
    <x v="5"/>
    <n v="79424"/>
    <x v="2"/>
    <s v="FUR-FU-10002396"/>
    <x v="0"/>
    <x v="5"/>
    <s v="DAX Copper Panel Document Frame, 5 x 7 Size"/>
    <n v="25.16"/>
    <n v="5"/>
    <n v="0.6"/>
    <n v="-11.321999999999999"/>
    <n v="-0.44999999999999996"/>
  </r>
  <r>
    <n v="6083"/>
    <s v="US-2013-132577"/>
    <x v="0"/>
    <x v="441"/>
    <d v="2013-11-28T00:00:00"/>
    <s v="Standard Class"/>
    <s v="JE-15475"/>
    <s v="Jeremy Ellison"/>
    <x v="0"/>
    <s v="United States"/>
    <x v="12"/>
    <x v="5"/>
    <n v="77095"/>
    <x v="2"/>
    <s v="OFF-BI-10004040"/>
    <x v="1"/>
    <x v="8"/>
    <s v="Wilson Jones Impact Binders"/>
    <n v="6.2159999999999993"/>
    <n v="6"/>
    <n v="0.8"/>
    <n v="-9.634800000000002"/>
    <n v="-1.5500000000000005"/>
  </r>
  <r>
    <n v="6084"/>
    <s v="US-2013-132577"/>
    <x v="0"/>
    <x v="441"/>
    <d v="2013-11-28T00:00:00"/>
    <s v="Standard Class"/>
    <s v="JE-15475"/>
    <s v="Jeremy Ellison"/>
    <x v="0"/>
    <s v="United States"/>
    <x v="12"/>
    <x v="5"/>
    <n v="77095"/>
    <x v="2"/>
    <s v="OFF-AR-10003481"/>
    <x v="1"/>
    <x v="6"/>
    <s v="Newell 348"/>
    <n v="23.616"/>
    <n v="9"/>
    <n v="0.2"/>
    <n v="2.6567999999999969"/>
    <n v="0.11249999999999988"/>
  </r>
  <r>
    <n v="6085"/>
    <s v="US-2013-132577"/>
    <x v="0"/>
    <x v="441"/>
    <d v="2013-11-28T00:00:00"/>
    <s v="Standard Class"/>
    <s v="JE-15475"/>
    <s v="Jeremy Ellison"/>
    <x v="0"/>
    <s v="United States"/>
    <x v="12"/>
    <x v="5"/>
    <n v="77095"/>
    <x v="2"/>
    <s v="TEC-AC-10000387"/>
    <x v="2"/>
    <x v="11"/>
    <s v="KeyTronic KT800P2 - Keyboard - Black"/>
    <n v="24.032"/>
    <n v="2"/>
    <n v="0.2"/>
    <n v="-0.60080000000000044"/>
    <n v="-2.5000000000000019E-2"/>
  </r>
  <r>
    <n v="6086"/>
    <s v="US-2013-132577"/>
    <x v="0"/>
    <x v="441"/>
    <d v="2013-11-28T00:00:00"/>
    <s v="Standard Class"/>
    <s v="JE-15475"/>
    <s v="Jeremy Ellison"/>
    <x v="0"/>
    <s v="United States"/>
    <x v="12"/>
    <x v="5"/>
    <n v="77095"/>
    <x v="2"/>
    <s v="OFF-LA-10000262"/>
    <x v="1"/>
    <x v="2"/>
    <s v="Avery 494"/>
    <n v="2.0880000000000001"/>
    <n v="1"/>
    <n v="0.2"/>
    <n v="0.67859999999999987"/>
    <n v="0.3249999999999999"/>
  </r>
  <r>
    <n v="6087"/>
    <s v="US-2013-132577"/>
    <x v="0"/>
    <x v="441"/>
    <d v="2013-11-28T00:00:00"/>
    <s v="Standard Class"/>
    <s v="JE-15475"/>
    <s v="Jeremy Ellison"/>
    <x v="0"/>
    <s v="United States"/>
    <x v="12"/>
    <x v="5"/>
    <n v="77095"/>
    <x v="2"/>
    <s v="OFF-BI-10003196"/>
    <x v="1"/>
    <x v="8"/>
    <s v="Accohide Poly Flexible Ring Binders"/>
    <n v="4.4879999999999995"/>
    <n v="6"/>
    <n v="0.8"/>
    <n v="-6.7320000000000011"/>
    <n v="-1.5000000000000004"/>
  </r>
  <r>
    <n v="6088"/>
    <s v="CA-2012-114048"/>
    <x v="1"/>
    <x v="639"/>
    <d v="2012-12-18T00:00:00"/>
    <s v="Standard Class"/>
    <s v="EH-13945"/>
    <s v="Eric Hoffmann"/>
    <x v="0"/>
    <s v="United States"/>
    <x v="116"/>
    <x v="1"/>
    <n v="92627"/>
    <x v="1"/>
    <s v="FUR-FU-10004351"/>
    <x v="0"/>
    <x v="5"/>
    <s v="Staples"/>
    <n v="29.22"/>
    <n v="3"/>
    <n v="0"/>
    <n v="12.856800000000002"/>
    <n v="0.44000000000000006"/>
  </r>
  <r>
    <n v="6089"/>
    <s v="CA-2012-137281"/>
    <x v="1"/>
    <x v="385"/>
    <d v="2012-06-17T00:00:00"/>
    <s v="Standard Class"/>
    <s v="BF-10975"/>
    <s v="Barbara Fisher"/>
    <x v="1"/>
    <s v="United States"/>
    <x v="185"/>
    <x v="32"/>
    <n v="30076"/>
    <x v="0"/>
    <s v="OFF-PA-10001870"/>
    <x v="1"/>
    <x v="10"/>
    <s v="Xerox 202"/>
    <n v="6.48"/>
    <n v="1"/>
    <n v="0"/>
    <n v="3.1104000000000003"/>
    <n v="0.48000000000000004"/>
  </r>
  <r>
    <n v="6090"/>
    <s v="US-2014-162068"/>
    <x v="3"/>
    <x v="116"/>
    <d v="2015-01-01T00:00:00"/>
    <s v="Second Class"/>
    <s v="PC-18745"/>
    <s v="Pamela Coakley"/>
    <x v="1"/>
    <s v="United States"/>
    <x v="431"/>
    <x v="22"/>
    <n v="80538"/>
    <x v="1"/>
    <s v="OFF-BI-10002813"/>
    <x v="1"/>
    <x v="8"/>
    <s v="Avery Reinforcements for Hole-Punch Pages"/>
    <n v="1.1880000000000002"/>
    <n v="2"/>
    <n v="0.7"/>
    <n v="-0.98999999999999977"/>
    <n v="-0.83333333333333304"/>
  </r>
  <r>
    <n v="6091"/>
    <s v="CA-2014-100111"/>
    <x v="3"/>
    <x v="1088"/>
    <d v="2014-09-27T00:00:00"/>
    <s v="Standard Class"/>
    <s v="SV-20365"/>
    <s v="Seth Vernon"/>
    <x v="0"/>
    <s v="United States"/>
    <x v="20"/>
    <x v="15"/>
    <n v="10035"/>
    <x v="3"/>
    <s v="FUR-CH-10003846"/>
    <x v="0"/>
    <x v="1"/>
    <s v="Hon Valutask Swivel Chairs"/>
    <n v="272.64600000000002"/>
    <n v="3"/>
    <n v="0.1"/>
    <n v="18.176400000000008"/>
    <n v="6.6666666666666693E-2"/>
  </r>
  <r>
    <n v="6092"/>
    <s v="CA-2014-100111"/>
    <x v="3"/>
    <x v="1088"/>
    <d v="2014-09-27T00:00:00"/>
    <s v="Standard Class"/>
    <s v="SV-20365"/>
    <s v="Seth Vernon"/>
    <x v="0"/>
    <s v="United States"/>
    <x v="20"/>
    <x v="15"/>
    <n v="10035"/>
    <x v="3"/>
    <s v="TEC-AC-10002647"/>
    <x v="2"/>
    <x v="11"/>
    <s v="Logitech Wireless Boombox Speaker - portable - wireless, wired"/>
    <n v="212.8"/>
    <n v="2"/>
    <n v="0"/>
    <n v="95.759999999999991"/>
    <n v="0.44999999999999996"/>
  </r>
  <r>
    <n v="6093"/>
    <s v="CA-2014-100111"/>
    <x v="3"/>
    <x v="1088"/>
    <d v="2014-09-27T00:00:00"/>
    <s v="Standard Class"/>
    <s v="SV-20365"/>
    <s v="Seth Vernon"/>
    <x v="0"/>
    <s v="United States"/>
    <x v="20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n v="0.47000000000000003"/>
  </r>
  <r>
    <n v="6094"/>
    <s v="CA-2014-100111"/>
    <x v="3"/>
    <x v="1088"/>
    <d v="2014-09-27T00:00:00"/>
    <s v="Standard Class"/>
    <s v="SV-20365"/>
    <s v="Seth Vernon"/>
    <x v="0"/>
    <s v="United States"/>
    <x v="20"/>
    <x v="15"/>
    <n v="10035"/>
    <x v="3"/>
    <s v="TEC-AC-10001465"/>
    <x v="2"/>
    <x v="11"/>
    <s v="SanDisk Cruzer 64 GB USB Flash Drive"/>
    <n v="72.64"/>
    <n v="2"/>
    <n v="0"/>
    <n v="21.791999999999994"/>
    <n v="0.29999999999999993"/>
  </r>
  <r>
    <n v="6095"/>
    <s v="CA-2014-100111"/>
    <x v="3"/>
    <x v="1088"/>
    <d v="2014-09-27T00:00:00"/>
    <s v="Standard Class"/>
    <s v="SV-20365"/>
    <s v="Seth Vernon"/>
    <x v="0"/>
    <s v="United States"/>
    <x v="20"/>
    <x v="15"/>
    <n v="10035"/>
    <x v="3"/>
    <s v="OFF-ST-10000615"/>
    <x v="1"/>
    <x v="4"/>
    <s v="SimpliFile Personal File, Black Granite, 15w x 6-15/16d x 11-1/4h"/>
    <n v="45.4"/>
    <n v="4"/>
    <n v="0"/>
    <n v="12.712000000000003"/>
    <n v="0.28000000000000008"/>
  </r>
  <r>
    <n v="6096"/>
    <s v="CA-2014-100111"/>
    <x v="3"/>
    <x v="1088"/>
    <d v="2014-09-27T00:00:00"/>
    <s v="Standard Class"/>
    <s v="SV-20365"/>
    <s v="Seth Vernon"/>
    <x v="0"/>
    <s v="United States"/>
    <x v="20"/>
    <x v="15"/>
    <n v="10035"/>
    <x v="3"/>
    <s v="OFF-PA-10002713"/>
    <x v="1"/>
    <x v="10"/>
    <s v="Adams Phone Message Book, 200 Message Capacity, 8 1/16” x 11”"/>
    <n v="13.76"/>
    <n v="2"/>
    <n v="0"/>
    <n v="6.3295999999999992"/>
    <n v="0.45999999999999996"/>
  </r>
  <r>
    <n v="6097"/>
    <s v="CA-2014-100111"/>
    <x v="3"/>
    <x v="1088"/>
    <d v="2014-09-27T00:00:00"/>
    <s v="Standard Class"/>
    <s v="SV-20365"/>
    <s v="Seth Vernon"/>
    <x v="0"/>
    <s v="United States"/>
    <x v="20"/>
    <x v="15"/>
    <n v="10035"/>
    <x v="3"/>
    <s v="FUR-CH-10003061"/>
    <x v="0"/>
    <x v="1"/>
    <s v="Global Leather Task Chair, Black"/>
    <n v="80.991"/>
    <n v="1"/>
    <n v="0.1"/>
    <n v="8.0990999999999875"/>
    <n v="9.9999999999999853E-2"/>
  </r>
  <r>
    <n v="6098"/>
    <s v="CA-2014-100111"/>
    <x v="3"/>
    <x v="1088"/>
    <d v="2014-09-27T00:00:00"/>
    <s v="Standard Class"/>
    <s v="SV-20365"/>
    <s v="Seth Vernon"/>
    <x v="0"/>
    <s v="United States"/>
    <x v="20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n v="0.33749999999999997"/>
  </r>
  <r>
    <n v="6099"/>
    <s v="CA-2014-100111"/>
    <x v="3"/>
    <x v="1088"/>
    <d v="2014-09-27T00:00:00"/>
    <s v="Standard Class"/>
    <s v="SV-20365"/>
    <s v="Seth Vernon"/>
    <x v="0"/>
    <s v="United States"/>
    <x v="20"/>
    <x v="15"/>
    <n v="10035"/>
    <x v="3"/>
    <s v="OFF-FA-10000304"/>
    <x v="1"/>
    <x v="13"/>
    <s v="Advantus Push Pins"/>
    <n v="4.3600000000000003"/>
    <n v="2"/>
    <n v="0"/>
    <n v="1.7876000000000003"/>
    <n v="0.41000000000000003"/>
  </r>
  <r>
    <n v="6100"/>
    <s v="CA-2014-100111"/>
    <x v="3"/>
    <x v="1088"/>
    <d v="2014-09-27T00:00:00"/>
    <s v="Standard Class"/>
    <s v="SV-20365"/>
    <s v="Seth Vernon"/>
    <x v="0"/>
    <s v="United States"/>
    <x v="20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n v="0.21111111111111108"/>
  </r>
  <r>
    <n v="6101"/>
    <s v="CA-2014-100111"/>
    <x v="3"/>
    <x v="1088"/>
    <d v="2014-09-27T00:00:00"/>
    <s v="Standard Class"/>
    <s v="SV-20365"/>
    <s v="Seth Vernon"/>
    <x v="0"/>
    <s v="United States"/>
    <x v="20"/>
    <x v="15"/>
    <n v="10035"/>
    <x v="3"/>
    <s v="TEC-PH-10002885"/>
    <x v="2"/>
    <x v="7"/>
    <s v="Apple iPhone 5"/>
    <n v="1299.6600000000001"/>
    <n v="2"/>
    <n v="0"/>
    <n v="350.90820000000008"/>
    <n v="0.27"/>
  </r>
  <r>
    <n v="6102"/>
    <s v="CA-2014-100111"/>
    <x v="3"/>
    <x v="1088"/>
    <d v="2014-09-27T00:00:00"/>
    <s v="Standard Class"/>
    <s v="SV-20365"/>
    <s v="Seth Vernon"/>
    <x v="0"/>
    <s v="United States"/>
    <x v="20"/>
    <x v="15"/>
    <n v="10035"/>
    <x v="3"/>
    <s v="FUR-CH-10001215"/>
    <x v="0"/>
    <x v="1"/>
    <s v="Global Troy Executive Leather Low-Back Tilter"/>
    <n v="2254.41"/>
    <n v="5"/>
    <n v="0.1"/>
    <n v="375.73500000000001"/>
    <n v="0.16666666666666669"/>
  </r>
  <r>
    <n v="6103"/>
    <s v="CA-2014-100111"/>
    <x v="3"/>
    <x v="1088"/>
    <d v="2014-09-27T00:00:00"/>
    <s v="Standard Class"/>
    <s v="SV-20365"/>
    <s v="Seth Vernon"/>
    <x v="0"/>
    <s v="United States"/>
    <x v="20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n v="0.27"/>
  </r>
  <r>
    <n v="6104"/>
    <s v="CA-2014-100111"/>
    <x v="3"/>
    <x v="1088"/>
    <d v="2014-09-27T00:00:00"/>
    <s v="Standard Class"/>
    <s v="SV-20365"/>
    <s v="Seth Vernon"/>
    <x v="0"/>
    <s v="United States"/>
    <x v="20"/>
    <x v="15"/>
    <n v="10035"/>
    <x v="3"/>
    <s v="TEC-AC-10001998"/>
    <x v="2"/>
    <x v="11"/>
    <s v="Logitech LS21 Speaker System - PC Multimedia - 2.1-CH - Wired"/>
    <n v="59.97"/>
    <n v="3"/>
    <n v="0"/>
    <n v="20.389799999999994"/>
    <n v="0.33999999999999991"/>
  </r>
  <r>
    <n v="6105"/>
    <s v="US-2014-132381"/>
    <x v="3"/>
    <x v="1029"/>
    <d v="2014-08-25T00:00:00"/>
    <s v="First Class"/>
    <s v="Dp-13240"/>
    <s v="Dean percer"/>
    <x v="2"/>
    <s v="United States"/>
    <x v="10"/>
    <x v="9"/>
    <n v="19143"/>
    <x v="3"/>
    <s v="FUR-TA-10002356"/>
    <x v="0"/>
    <x v="3"/>
    <s v="Bevis Boat-Shaped Conference Table"/>
    <n v="314.53199999999998"/>
    <n v="2"/>
    <n v="0.4"/>
    <n v="-83.875200000000035"/>
    <n v="-0.26666666666666677"/>
  </r>
  <r>
    <n v="6106"/>
    <s v="CA-2012-147011"/>
    <x v="1"/>
    <x v="652"/>
    <d v="2012-06-22T00:00:00"/>
    <s v="Standard Class"/>
    <s v="HR-14830"/>
    <s v="Harold Ryan"/>
    <x v="1"/>
    <s v="United States"/>
    <x v="100"/>
    <x v="2"/>
    <n v="33178"/>
    <x v="0"/>
    <s v="OFF-AR-10002399"/>
    <x v="1"/>
    <x v="6"/>
    <s v="Dixon Prang Watercolor Pencils, 10-Color Set with Brush"/>
    <n v="13.632"/>
    <n v="4"/>
    <n v="0.2"/>
    <n v="3.5783999999999998"/>
    <n v="0.26250000000000001"/>
  </r>
  <r>
    <n v="6107"/>
    <s v="CA-2011-120852"/>
    <x v="2"/>
    <x v="414"/>
    <d v="2011-12-25T00:00:00"/>
    <s v="Standard Class"/>
    <s v="WB-21850"/>
    <s v="William Brown"/>
    <x v="0"/>
    <s v="United States"/>
    <x v="55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n v="-2.5500000000000016"/>
  </r>
  <r>
    <n v="6108"/>
    <s v="CA-2011-120852"/>
    <x v="2"/>
    <x v="414"/>
    <d v="2011-12-25T00:00:00"/>
    <s v="Standard Class"/>
    <s v="WB-21850"/>
    <s v="William Brown"/>
    <x v="0"/>
    <s v="United States"/>
    <x v="55"/>
    <x v="5"/>
    <n v="75051"/>
    <x v="2"/>
    <s v="TEC-AC-10004510"/>
    <x v="2"/>
    <x v="11"/>
    <s v="Logitech Desktop MK120 Mouse and keyboard Combo"/>
    <n v="65.44"/>
    <n v="5"/>
    <n v="0.2"/>
    <n v="-8.1800000000000033"/>
    <n v="-0.12500000000000006"/>
  </r>
  <r>
    <n v="6109"/>
    <s v="CA-2013-150007"/>
    <x v="0"/>
    <x v="108"/>
    <d v="2013-09-17T00:00:00"/>
    <s v="Standard Class"/>
    <s v="AS-10090"/>
    <s v="Adam Shillingsburg"/>
    <x v="0"/>
    <s v="United States"/>
    <x v="22"/>
    <x v="10"/>
    <n v="60653"/>
    <x v="2"/>
    <s v="OFF-LA-10001982"/>
    <x v="1"/>
    <x v="2"/>
    <s v="Smead Alpha-Z Color-Coded Name Labels First Letter Starter Set"/>
    <n v="6"/>
    <n v="2"/>
    <n v="0.2"/>
    <n v="2.0999999999999996"/>
    <n v="0.34999999999999992"/>
  </r>
  <r>
    <n v="6110"/>
    <s v="CA-2013-150007"/>
    <x v="0"/>
    <x v="108"/>
    <d v="2013-09-17T00:00:00"/>
    <s v="Standard Class"/>
    <s v="AS-10090"/>
    <s v="Adam Shillingsburg"/>
    <x v="0"/>
    <s v="United States"/>
    <x v="22"/>
    <x v="10"/>
    <n v="60653"/>
    <x v="2"/>
    <s v="OFF-BI-10004141"/>
    <x v="1"/>
    <x v="8"/>
    <s v="Insertable Tab Indexes For Data Binders"/>
    <n v="1.9079999999999997"/>
    <n v="3"/>
    <n v="0.8"/>
    <n v="-3.2436000000000016"/>
    <n v="-1.7000000000000011"/>
  </r>
  <r>
    <n v="6111"/>
    <s v="CA-2013-124590"/>
    <x v="0"/>
    <x v="396"/>
    <d v="2013-11-17T00:00:00"/>
    <s v="Standard Class"/>
    <s v="SP-20920"/>
    <s v="Susan Pistek"/>
    <x v="0"/>
    <s v="United States"/>
    <x v="215"/>
    <x v="24"/>
    <n v="44134"/>
    <x v="3"/>
    <s v="FUR-CH-10004495"/>
    <x v="0"/>
    <x v="1"/>
    <s v="Global Leather and Oak Executive Chair, Black"/>
    <n v="1474.8020000000001"/>
    <n v="7"/>
    <n v="0.3"/>
    <n v="-21.068600000000174"/>
    <n v="-1.4285714285714403E-2"/>
  </r>
  <r>
    <n v="6112"/>
    <s v="CA-2013-124590"/>
    <x v="0"/>
    <x v="396"/>
    <d v="2013-11-17T00:00:00"/>
    <s v="Standard Class"/>
    <s v="SP-20920"/>
    <s v="Susan Pistek"/>
    <x v="0"/>
    <s v="United States"/>
    <x v="215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n v="0.30000000000000004"/>
  </r>
  <r>
    <n v="6113"/>
    <s v="CA-2013-124590"/>
    <x v="0"/>
    <x v="396"/>
    <d v="2013-11-17T00:00:00"/>
    <s v="Standard Class"/>
    <s v="SP-20920"/>
    <s v="Susan Pistek"/>
    <x v="0"/>
    <s v="United States"/>
    <x v="215"/>
    <x v="24"/>
    <n v="44134"/>
    <x v="3"/>
    <s v="OFF-FA-10000585"/>
    <x v="1"/>
    <x v="13"/>
    <s v="OIC Bulk Pack Metal Binder Clips"/>
    <n v="16.752000000000002"/>
    <n v="6"/>
    <n v="0.2"/>
    <n v="5.4443999999999999"/>
    <n v="0.32499999999999996"/>
  </r>
  <r>
    <n v="6114"/>
    <s v="CA-2013-124590"/>
    <x v="0"/>
    <x v="396"/>
    <d v="2013-11-17T00:00:00"/>
    <s v="Standard Class"/>
    <s v="SP-20920"/>
    <s v="Susan Pistek"/>
    <x v="0"/>
    <s v="United States"/>
    <x v="215"/>
    <x v="24"/>
    <n v="44134"/>
    <x v="3"/>
    <s v="FUR-CH-10000454"/>
    <x v="0"/>
    <x v="1"/>
    <s v="Hon Deluxe Fabric Upholstered Stacking Chairs, Rounded Back"/>
    <n v="1537.0739999999998"/>
    <n v="9"/>
    <n v="0.3"/>
    <n v="0"/>
    <n v="0"/>
  </r>
  <r>
    <n v="6115"/>
    <s v="CA-2013-124590"/>
    <x v="0"/>
    <x v="396"/>
    <d v="2013-11-17T00:00:00"/>
    <s v="Standard Class"/>
    <s v="SP-20920"/>
    <s v="Susan Pistek"/>
    <x v="0"/>
    <s v="United States"/>
    <x v="215"/>
    <x v="24"/>
    <n v="44134"/>
    <x v="3"/>
    <s v="FUR-CH-10003746"/>
    <x v="0"/>
    <x v="1"/>
    <s v="Hon 4070 Series Pagoda Round Back Stacking Chairs"/>
    <n v="449.37200000000001"/>
    <n v="2"/>
    <n v="0.3"/>
    <n v="-12.839199999999977"/>
    <n v="-2.8571428571428518E-2"/>
  </r>
  <r>
    <n v="6116"/>
    <s v="CA-2013-133802"/>
    <x v="0"/>
    <x v="560"/>
    <d v="2013-03-21T00:00:00"/>
    <s v="Standard Class"/>
    <s v="SP-20650"/>
    <s v="Stephanie Phelps"/>
    <x v="1"/>
    <s v="United States"/>
    <x v="464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n v="0.33749999999999991"/>
  </r>
  <r>
    <n v="6117"/>
    <s v="US-2013-113677"/>
    <x v="0"/>
    <x v="373"/>
    <d v="2013-11-20T00:00:00"/>
    <s v="Standard Class"/>
    <s v="CM-12655"/>
    <s v="Corinna Mitchell"/>
    <x v="2"/>
    <s v="United States"/>
    <x v="20"/>
    <x v="15"/>
    <n v="10011"/>
    <x v="3"/>
    <s v="TEC-PH-10002114"/>
    <x v="2"/>
    <x v="7"/>
    <s v="Xiaomi Mi3"/>
    <n v="2279.96"/>
    <n v="4"/>
    <n v="0"/>
    <n v="592.78960000000006"/>
    <n v="0.26"/>
  </r>
  <r>
    <n v="6118"/>
    <s v="US-2013-113677"/>
    <x v="0"/>
    <x v="373"/>
    <d v="2013-11-20T00:00:00"/>
    <s v="Standard Class"/>
    <s v="CM-12655"/>
    <s v="Corinna Mitchell"/>
    <x v="2"/>
    <s v="United States"/>
    <x v="20"/>
    <x v="15"/>
    <n v="10011"/>
    <x v="3"/>
    <s v="OFF-LA-10001569"/>
    <x v="1"/>
    <x v="2"/>
    <s v="Avery 499"/>
    <n v="14.940000000000001"/>
    <n v="3"/>
    <n v="0"/>
    <n v="6.8723999999999998"/>
    <n v="0.45999999999999996"/>
  </r>
  <r>
    <n v="6119"/>
    <s v="CA-2014-143378"/>
    <x v="3"/>
    <x v="20"/>
    <d v="2014-09-26T00:00:00"/>
    <s v="Standard Class"/>
    <s v="JR-16210"/>
    <s v="Justin Ritter"/>
    <x v="1"/>
    <s v="United States"/>
    <x v="24"/>
    <x v="21"/>
    <n v="97477"/>
    <x v="1"/>
    <s v="TEC-PH-10001425"/>
    <x v="2"/>
    <x v="7"/>
    <s v="Mophie Juice Pack Helium for iPhone"/>
    <n v="191.976"/>
    <n v="3"/>
    <n v="0.2"/>
    <n v="19.197599999999994"/>
    <n v="9.9999999999999964E-2"/>
  </r>
  <r>
    <n v="6120"/>
    <s v="CA-2014-143378"/>
    <x v="3"/>
    <x v="20"/>
    <d v="2014-09-26T00:00:00"/>
    <s v="Standard Class"/>
    <s v="JR-16210"/>
    <s v="Justin Ritter"/>
    <x v="1"/>
    <s v="United States"/>
    <x v="24"/>
    <x v="21"/>
    <n v="97477"/>
    <x v="1"/>
    <s v="OFF-AR-10001915"/>
    <x v="1"/>
    <x v="6"/>
    <s v="Peel-Off China Markers"/>
    <n v="23.832000000000001"/>
    <n v="3"/>
    <n v="0.2"/>
    <n v="6.5538000000000007"/>
    <n v="0.27500000000000002"/>
  </r>
  <r>
    <n v="6121"/>
    <s v="CA-2014-143378"/>
    <x v="3"/>
    <x v="20"/>
    <d v="2014-09-26T00:00:00"/>
    <s v="Standard Class"/>
    <s v="JR-16210"/>
    <s v="Justin Ritter"/>
    <x v="1"/>
    <s v="United States"/>
    <x v="24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n v="0.14999999999999997"/>
  </r>
  <r>
    <n v="6122"/>
    <s v="CA-2014-143378"/>
    <x v="3"/>
    <x v="20"/>
    <d v="2014-09-26T00:00:00"/>
    <s v="Standard Class"/>
    <s v="JR-16210"/>
    <s v="Justin Ritter"/>
    <x v="1"/>
    <s v="United States"/>
    <x v="24"/>
    <x v="21"/>
    <n v="97477"/>
    <x v="1"/>
    <s v="FUR-BO-10001972"/>
    <x v="0"/>
    <x v="0"/>
    <s v="O'Sullivan 4-Shelf Bookcase in Odessa Pine"/>
    <n v="72.588000000000008"/>
    <n v="2"/>
    <n v="0.7"/>
    <n v="-128.2388"/>
    <n v="-1.7666666666666664"/>
  </r>
  <r>
    <n v="6123"/>
    <s v="CA-2014-152660"/>
    <x v="3"/>
    <x v="769"/>
    <d v="2014-12-10T00:00:00"/>
    <s v="Standard Class"/>
    <s v="CB-12415"/>
    <s v="Christy Brittain"/>
    <x v="0"/>
    <s v="United States"/>
    <x v="22"/>
    <x v="10"/>
    <n v="60610"/>
    <x v="2"/>
    <s v="OFF-ST-10000532"/>
    <x v="1"/>
    <x v="4"/>
    <s v="Advantus Rolling Drawer Organizers"/>
    <n v="61.567999999999998"/>
    <n v="2"/>
    <n v="0.2"/>
    <n v="4.6175999999999995"/>
    <n v="7.4999999999999997E-2"/>
  </r>
  <r>
    <n v="6124"/>
    <s v="CA-2012-142139"/>
    <x v="1"/>
    <x v="284"/>
    <d v="2012-09-05T00:00:00"/>
    <s v="Standard Class"/>
    <s v="SD-20485"/>
    <s v="Shirley Daniels"/>
    <x v="2"/>
    <s v="United States"/>
    <x v="385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n v="0.32499999999999996"/>
  </r>
  <r>
    <n v="6125"/>
    <s v="CA-2014-145772"/>
    <x v="3"/>
    <x v="95"/>
    <d v="2014-06-08T00:00:00"/>
    <s v="Standard Class"/>
    <s v="SS-20140"/>
    <s v="Saphhira Shifley"/>
    <x v="1"/>
    <s v="United States"/>
    <x v="1"/>
    <x v="1"/>
    <n v="90036"/>
    <x v="1"/>
    <s v="TEC-AC-10003038"/>
    <x v="2"/>
    <x v="11"/>
    <s v="Kingston Digital DataTraveler 16GB USB 2.0"/>
    <n v="44.75"/>
    <n v="5"/>
    <n v="0"/>
    <n v="8.5024999999999942"/>
    <n v="0.18999999999999986"/>
  </r>
  <r>
    <n v="6126"/>
    <s v="CA-2014-145772"/>
    <x v="3"/>
    <x v="95"/>
    <d v="2014-06-08T00:00:00"/>
    <s v="Standard Class"/>
    <s v="SS-20140"/>
    <s v="Saphhira Shifley"/>
    <x v="1"/>
    <s v="United States"/>
    <x v="1"/>
    <x v="1"/>
    <n v="90036"/>
    <x v="1"/>
    <s v="OFF-PA-10001593"/>
    <x v="1"/>
    <x v="10"/>
    <s v="Xerox 1947"/>
    <n v="11.96"/>
    <n v="2"/>
    <n v="0"/>
    <n v="5.3819999999999997"/>
    <n v="0.44999999999999996"/>
  </r>
  <r>
    <n v="6127"/>
    <s v="CA-2014-145772"/>
    <x v="3"/>
    <x v="95"/>
    <d v="2014-06-08T00:00:00"/>
    <s v="Standard Class"/>
    <s v="SS-20140"/>
    <s v="Saphhira Shifley"/>
    <x v="1"/>
    <s v="United States"/>
    <x v="1"/>
    <x v="1"/>
    <n v="90036"/>
    <x v="1"/>
    <s v="OFF-BI-10002049"/>
    <x v="1"/>
    <x v="8"/>
    <s v="UniKeep View Case Binders"/>
    <n v="3.9119999999999999"/>
    <n v="1"/>
    <n v="0.2"/>
    <n v="1.2713999999999996"/>
    <n v="0.3249999999999999"/>
  </r>
  <r>
    <n v="6128"/>
    <s v="CA-2013-124100"/>
    <x v="0"/>
    <x v="1044"/>
    <d v="2013-04-07T00:00:00"/>
    <s v="Standard Class"/>
    <s v="EH-13990"/>
    <s v="Erica Hackney"/>
    <x v="0"/>
    <s v="United States"/>
    <x v="20"/>
    <x v="15"/>
    <n v="10009"/>
    <x v="3"/>
    <s v="FUR-CH-10003817"/>
    <x v="0"/>
    <x v="1"/>
    <s v="Global Value Steno Chair, Gray"/>
    <n v="327.99600000000004"/>
    <n v="6"/>
    <n v="0.1"/>
    <n v="54.666000000000011"/>
    <n v="0.16666666666666669"/>
  </r>
  <r>
    <n v="6129"/>
    <s v="US-2011-158400"/>
    <x v="2"/>
    <x v="1089"/>
    <d v="2011-10-28T00:00:00"/>
    <s v="First Class"/>
    <s v="AH-10030"/>
    <s v="Aaron Hawkins"/>
    <x v="1"/>
    <s v="United States"/>
    <x v="8"/>
    <x v="1"/>
    <n v="94109"/>
    <x v="1"/>
    <s v="OFF-BI-10002353"/>
    <x v="1"/>
    <x v="8"/>
    <s v="GBC VeloBind Cover Sets"/>
    <n v="49.408000000000001"/>
    <n v="4"/>
    <n v="0.2"/>
    <n v="18.527999999999999"/>
    <n v="0.37499999999999994"/>
  </r>
  <r>
    <n v="6130"/>
    <s v="CA-2014-162033"/>
    <x v="3"/>
    <x v="606"/>
    <d v="2014-04-03T00:00:00"/>
    <s v="Standard Class"/>
    <s v="EM-14200"/>
    <s v="Evan Minnotte"/>
    <x v="2"/>
    <s v="United States"/>
    <x v="173"/>
    <x v="17"/>
    <n v="23464"/>
    <x v="0"/>
    <s v="TEC-AC-10003116"/>
    <x v="2"/>
    <x v="11"/>
    <s v="Memorex Froggy Flash Drive 8 GB"/>
    <n v="53.25"/>
    <n v="3"/>
    <n v="0"/>
    <n v="20.767499999999998"/>
    <n v="0.38999999999999996"/>
  </r>
  <r>
    <n v="6131"/>
    <s v="CA-2014-162033"/>
    <x v="3"/>
    <x v="606"/>
    <d v="2014-04-03T00:00:00"/>
    <s v="Standard Class"/>
    <s v="EM-14200"/>
    <s v="Evan Minnotte"/>
    <x v="2"/>
    <s v="United States"/>
    <x v="173"/>
    <x v="17"/>
    <n v="23464"/>
    <x v="0"/>
    <s v="OFF-FA-10003021"/>
    <x v="1"/>
    <x v="13"/>
    <s v="Staples"/>
    <n v="3.76"/>
    <n v="2"/>
    <n v="0"/>
    <n v="1.3159999999999998"/>
    <n v="0.35"/>
  </r>
  <r>
    <n v="6132"/>
    <s v="CA-2011-163447"/>
    <x v="2"/>
    <x v="422"/>
    <d v="2011-12-31T00:00:00"/>
    <s v="Standard Class"/>
    <s v="TB-21190"/>
    <s v="Thomas Brumley"/>
    <x v="2"/>
    <s v="United States"/>
    <x v="20"/>
    <x v="15"/>
    <n v="10011"/>
    <x v="3"/>
    <s v="FUR-CH-10004477"/>
    <x v="0"/>
    <x v="1"/>
    <s v="Global Push Button Manager's Chair, Indigo"/>
    <n v="767.21400000000006"/>
    <n v="14"/>
    <n v="0.1"/>
    <n v="161.96739999999997"/>
    <n v="0.21111111111111105"/>
  </r>
  <r>
    <n v="6133"/>
    <s v="CA-2014-145737"/>
    <x v="3"/>
    <x v="175"/>
    <d v="2014-09-21T00:00:00"/>
    <s v="Standard Class"/>
    <s v="AB-10165"/>
    <s v="Alan Barnes"/>
    <x v="0"/>
    <s v="United States"/>
    <x v="465"/>
    <x v="18"/>
    <n v="37087"/>
    <x v="0"/>
    <s v="OFF-PA-10001033"/>
    <x v="1"/>
    <x v="10"/>
    <s v="Xerox 1893"/>
    <n v="163.96"/>
    <n v="5"/>
    <n v="0.2"/>
    <n v="59.435499999999998"/>
    <n v="0.36249999999999999"/>
  </r>
  <r>
    <n v="6134"/>
    <s v="CA-2013-148096"/>
    <x v="0"/>
    <x v="765"/>
    <d v="2013-08-20T00:00:00"/>
    <s v="First Class"/>
    <s v="AO-10810"/>
    <s v="Anthony O'Donnell"/>
    <x v="1"/>
    <s v="United States"/>
    <x v="1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n v="7.4999999999999983E-2"/>
  </r>
  <r>
    <n v="6135"/>
    <s v="CA-2013-146766"/>
    <x v="0"/>
    <x v="254"/>
    <d v="2013-11-05T00:00:00"/>
    <s v="Same Day"/>
    <s v="TT-21220"/>
    <s v="Thomas Thornton"/>
    <x v="0"/>
    <s v="United States"/>
    <x v="374"/>
    <x v="1"/>
    <n v="91911"/>
    <x v="1"/>
    <s v="OFF-AR-10002135"/>
    <x v="1"/>
    <x v="6"/>
    <s v="Boston Heavy-Duty Trimline Electric Pencil Sharpeners"/>
    <n v="192.8"/>
    <n v="4"/>
    <n v="0"/>
    <n v="55.911999999999978"/>
    <n v="0.28999999999999987"/>
  </r>
  <r>
    <n v="6136"/>
    <s v="CA-2012-105613"/>
    <x v="1"/>
    <x v="1090"/>
    <d v="2012-10-22T00:00:00"/>
    <s v="Standard Class"/>
    <s v="KN-16705"/>
    <s v="Kristina Nunn"/>
    <x v="2"/>
    <s v="United States"/>
    <x v="392"/>
    <x v="5"/>
    <n v="78501"/>
    <x v="2"/>
    <s v="TEC-AC-10000521"/>
    <x v="2"/>
    <x v="11"/>
    <s v="Verbatim Slim CD and DVD Storage Cases, 50/Pack"/>
    <n v="27.695999999999998"/>
    <n v="3"/>
    <n v="0.2"/>
    <n v="3.4619999999999997"/>
    <n v="0.125"/>
  </r>
  <r>
    <n v="6137"/>
    <s v="CA-2012-105613"/>
    <x v="1"/>
    <x v="1090"/>
    <d v="2012-10-22T00:00:00"/>
    <s v="Standard Class"/>
    <s v="KN-16705"/>
    <s v="Kristina Nunn"/>
    <x v="2"/>
    <s v="United States"/>
    <x v="392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n v="-2.5500000000000012"/>
  </r>
  <r>
    <n v="6138"/>
    <s v="US-2013-142251"/>
    <x v="0"/>
    <x v="731"/>
    <d v="2013-11-05T00:00:00"/>
    <s v="Second Class"/>
    <s v="FO-14305"/>
    <s v="Frank Olsen"/>
    <x v="0"/>
    <s v="United States"/>
    <x v="389"/>
    <x v="2"/>
    <n v="33021"/>
    <x v="0"/>
    <s v="OFF-PA-10002986"/>
    <x v="1"/>
    <x v="10"/>
    <s v="Xerox 1898"/>
    <n v="32.064"/>
    <n v="6"/>
    <n v="0.2"/>
    <n v="11.222399999999999"/>
    <n v="0.35"/>
  </r>
  <r>
    <n v="6139"/>
    <s v="CA-2011-131247"/>
    <x v="2"/>
    <x v="809"/>
    <d v="2011-04-04T00:00:00"/>
    <s v="Standard Class"/>
    <s v="GA-14725"/>
    <s v="Guy Armstrong"/>
    <x v="0"/>
    <s v="United States"/>
    <x v="8"/>
    <x v="1"/>
    <n v="94110"/>
    <x v="1"/>
    <s v="FUR-BO-10001337"/>
    <x v="0"/>
    <x v="0"/>
    <s v="O'Sullivan Living Dimensions 2-Shelf Bookcases"/>
    <n v="205.666"/>
    <n v="2"/>
    <n v="0.15"/>
    <n v="-12.097999999999999"/>
    <n v="-5.8823529411764705E-2"/>
  </r>
  <r>
    <n v="6140"/>
    <s v="US-2012-113593"/>
    <x v="1"/>
    <x v="24"/>
    <d v="2012-04-20T00:00:00"/>
    <s v="First Class"/>
    <s v="NC-18415"/>
    <s v="Nathan Cano"/>
    <x v="0"/>
    <s v="United States"/>
    <x v="466"/>
    <x v="1"/>
    <n v="93454"/>
    <x v="1"/>
    <s v="OFF-ST-10000532"/>
    <x v="1"/>
    <x v="4"/>
    <s v="Advantus Rolling Drawer Organizers"/>
    <n v="115.44"/>
    <n v="3"/>
    <n v="0"/>
    <n v="30.014399999999998"/>
    <n v="0.26"/>
  </r>
  <r>
    <n v="6141"/>
    <s v="CA-2014-121083"/>
    <x v="3"/>
    <x v="362"/>
    <d v="2014-07-16T00:00:00"/>
    <s v="Standard Class"/>
    <s v="JF-15190"/>
    <s v="Jamie Frazer"/>
    <x v="0"/>
    <s v="United States"/>
    <x v="91"/>
    <x v="29"/>
    <n v="6040"/>
    <x v="3"/>
    <s v="OFF-PA-10001497"/>
    <x v="1"/>
    <x v="10"/>
    <s v="Xerox 1914"/>
    <n v="274.8"/>
    <n v="5"/>
    <n v="0"/>
    <n v="134.65199999999999"/>
    <n v="0.48999999999999994"/>
  </r>
  <r>
    <n v="6142"/>
    <s v="CA-2014-121083"/>
    <x v="3"/>
    <x v="362"/>
    <d v="2014-07-16T00:00:00"/>
    <s v="Standard Class"/>
    <s v="JF-15190"/>
    <s v="Jamie Frazer"/>
    <x v="0"/>
    <s v="United States"/>
    <x v="91"/>
    <x v="29"/>
    <n v="6040"/>
    <x v="3"/>
    <s v="OFF-ST-10002554"/>
    <x v="1"/>
    <x v="4"/>
    <s v="Tennsco Industrial Shelving"/>
    <n v="195.64"/>
    <n v="4"/>
    <n v="0"/>
    <n v="3.9128000000000043"/>
    <n v="2.0000000000000025E-2"/>
  </r>
  <r>
    <n v="6143"/>
    <s v="CA-2014-121083"/>
    <x v="3"/>
    <x v="362"/>
    <d v="2014-07-16T00:00:00"/>
    <s v="Standard Class"/>
    <s v="JF-15190"/>
    <s v="Jamie Frazer"/>
    <x v="0"/>
    <s v="United States"/>
    <x v="91"/>
    <x v="29"/>
    <n v="6040"/>
    <x v="3"/>
    <s v="TEC-PH-10001336"/>
    <x v="2"/>
    <x v="7"/>
    <s v="Digium D40 VoIP phone"/>
    <n v="257.98"/>
    <n v="2"/>
    <n v="0"/>
    <n v="74.8142"/>
    <n v="0.28999999999999998"/>
  </r>
  <r>
    <n v="6144"/>
    <s v="CA-2014-121083"/>
    <x v="3"/>
    <x v="362"/>
    <d v="2014-07-16T00:00:00"/>
    <s v="Standard Class"/>
    <s v="JF-15190"/>
    <s v="Jamie Frazer"/>
    <x v="0"/>
    <s v="United States"/>
    <x v="91"/>
    <x v="29"/>
    <n v="6040"/>
    <x v="3"/>
    <s v="OFF-AR-10002987"/>
    <x v="1"/>
    <x v="6"/>
    <s v="Prismacolor Color Pencil Set"/>
    <n v="119.03999999999999"/>
    <n v="6"/>
    <n v="0"/>
    <n v="48.806400000000011"/>
    <n v="0.41000000000000014"/>
  </r>
  <r>
    <n v="6145"/>
    <s v="CA-2014-151190"/>
    <x v="3"/>
    <x v="818"/>
    <d v="2014-07-02T00:00:00"/>
    <s v="Standard Class"/>
    <s v="GT-14710"/>
    <s v="Greg Tran"/>
    <x v="0"/>
    <s v="United States"/>
    <x v="155"/>
    <x v="8"/>
    <n v="68104"/>
    <x v="2"/>
    <s v="OFF-PA-10000575"/>
    <x v="1"/>
    <x v="10"/>
    <s v="Wirebound Message Books, Four 2 3/4 x 5 White Forms per Page"/>
    <n v="20.07"/>
    <n v="3"/>
    <n v="0"/>
    <n v="9.2321999999999989"/>
    <n v="0.45999999999999991"/>
  </r>
  <r>
    <n v="6146"/>
    <s v="CA-2011-133543"/>
    <x v="2"/>
    <x v="1091"/>
    <d v="2011-12-26T00:00:00"/>
    <s v="Standard Class"/>
    <s v="KM-16660"/>
    <s v="Khloe Miller"/>
    <x v="0"/>
    <s v="United States"/>
    <x v="49"/>
    <x v="1"/>
    <n v="95123"/>
    <x v="1"/>
    <s v="OFF-AR-10003394"/>
    <x v="1"/>
    <x v="6"/>
    <s v="Newell 332"/>
    <n v="11.76"/>
    <n v="4"/>
    <n v="0"/>
    <n v="3.1752000000000002"/>
    <n v="0.27"/>
  </r>
  <r>
    <n v="6147"/>
    <s v="CA-2014-105130"/>
    <x v="3"/>
    <x v="610"/>
    <d v="2014-11-26T00:00:00"/>
    <s v="Standard Class"/>
    <s v="PJ-18835"/>
    <s v="Patrick Jones"/>
    <x v="1"/>
    <s v="United States"/>
    <x v="8"/>
    <x v="1"/>
    <n v="94122"/>
    <x v="1"/>
    <s v="OFF-AR-10003394"/>
    <x v="1"/>
    <x v="6"/>
    <s v="Newell 332"/>
    <n v="11.76"/>
    <n v="4"/>
    <n v="0"/>
    <n v="3.1752000000000002"/>
    <n v="0.27"/>
  </r>
  <r>
    <n v="6148"/>
    <s v="CA-2014-105130"/>
    <x v="3"/>
    <x v="610"/>
    <d v="2014-11-26T00:00:00"/>
    <s v="Standard Class"/>
    <s v="PJ-18835"/>
    <s v="Patrick Jones"/>
    <x v="1"/>
    <s v="United States"/>
    <x v="8"/>
    <x v="1"/>
    <n v="94122"/>
    <x v="1"/>
    <s v="OFF-BI-10001191"/>
    <x v="1"/>
    <x v="8"/>
    <s v="Canvas Sectional Post Binders"/>
    <n v="40.736000000000004"/>
    <n v="2"/>
    <n v="0.2"/>
    <n v="14.7668"/>
    <n v="0.36249999999999993"/>
  </r>
  <r>
    <n v="6149"/>
    <s v="CA-2013-161928"/>
    <x v="0"/>
    <x v="812"/>
    <d v="2013-06-30T00:00:00"/>
    <s v="Second Class"/>
    <s v="AC-10660"/>
    <s v="Anna Chung"/>
    <x v="0"/>
    <s v="United States"/>
    <x v="8"/>
    <x v="1"/>
    <n v="94109"/>
    <x v="1"/>
    <s v="TEC-PH-10003484"/>
    <x v="2"/>
    <x v="7"/>
    <s v="Ooma Telo VoIP Home Phone System"/>
    <n v="201.584"/>
    <n v="2"/>
    <n v="0.2"/>
    <n v="12.599000000000004"/>
    <n v="6.2500000000000014E-2"/>
  </r>
  <r>
    <n v="6150"/>
    <s v="CA-2014-101322"/>
    <x v="3"/>
    <x v="116"/>
    <d v="2015-01-01T00:00:00"/>
    <s v="First Class"/>
    <s v="JG-15310"/>
    <s v="Jason Gross"/>
    <x v="1"/>
    <s v="United States"/>
    <x v="85"/>
    <x v="1"/>
    <n v="90805"/>
    <x v="1"/>
    <s v="FUR-CH-10003968"/>
    <x v="0"/>
    <x v="1"/>
    <s v="Novimex Turbo Task Chair"/>
    <n v="340.70400000000006"/>
    <n v="6"/>
    <n v="0.2"/>
    <n v="-34.070400000000006"/>
    <n v="-0.1"/>
  </r>
  <r>
    <n v="6151"/>
    <s v="US-2013-106600"/>
    <x v="0"/>
    <x v="143"/>
    <d v="2013-04-12T00:00:00"/>
    <s v="First Class"/>
    <s v="RM-19375"/>
    <s v="Raymond Messe"/>
    <x v="0"/>
    <s v="United States"/>
    <x v="38"/>
    <x v="32"/>
    <n v="31907"/>
    <x v="0"/>
    <s v="FUR-BO-10001608"/>
    <x v="0"/>
    <x v="0"/>
    <s v="Hon Metal Bookcases, Black"/>
    <n v="354.90000000000003"/>
    <n v="5"/>
    <n v="0"/>
    <n v="88.725000000000023"/>
    <n v="0.25000000000000006"/>
  </r>
  <r>
    <n v="6152"/>
    <s v="CA-2011-111871"/>
    <x v="2"/>
    <x v="772"/>
    <d v="2011-03-21T00:00:00"/>
    <s v="Second Class"/>
    <s v="EK-13795"/>
    <s v="Eileen Kiefer"/>
    <x v="2"/>
    <s v="United States"/>
    <x v="8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n v="5.8823529411764719E-2"/>
  </r>
  <r>
    <n v="6153"/>
    <s v="CA-2014-139437"/>
    <x v="3"/>
    <x v="445"/>
    <d v="2014-07-09T00:00:00"/>
    <s v="Standard Class"/>
    <s v="RD-19585"/>
    <s v="Rob Dowd"/>
    <x v="0"/>
    <s v="United States"/>
    <x v="1"/>
    <x v="1"/>
    <n v="90004"/>
    <x v="1"/>
    <s v="OFF-ST-10002485"/>
    <x v="1"/>
    <x v="4"/>
    <s v="Rogers Deluxe File Chest"/>
    <n v="87.92"/>
    <n v="4"/>
    <n v="0"/>
    <n v="0.87919999999999732"/>
    <n v="9.999999999999969E-3"/>
  </r>
  <r>
    <n v="6154"/>
    <s v="CA-2014-151484"/>
    <x v="3"/>
    <x v="693"/>
    <d v="2014-04-24T00:00:00"/>
    <s v="First Class"/>
    <s v="CV-12805"/>
    <s v="Cynthia Voltz"/>
    <x v="1"/>
    <s v="United States"/>
    <x v="10"/>
    <x v="9"/>
    <n v="19120"/>
    <x v="3"/>
    <s v="FUR-FU-10001876"/>
    <x v="0"/>
    <x v="5"/>
    <s v="Computer Room Manger, 14&quot;"/>
    <n v="51.967999999999996"/>
    <n v="2"/>
    <n v="0.2"/>
    <n v="10.393599999999998"/>
    <n v="0.19999999999999996"/>
  </r>
  <r>
    <n v="6155"/>
    <s v="CA-2014-151484"/>
    <x v="3"/>
    <x v="693"/>
    <d v="2014-04-24T00:00:00"/>
    <s v="First Class"/>
    <s v="CV-12805"/>
    <s v="Cynthia Voltz"/>
    <x v="1"/>
    <s v="United States"/>
    <x v="10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n v="0.11249999999999991"/>
  </r>
  <r>
    <n v="6156"/>
    <s v="CA-2014-151484"/>
    <x v="3"/>
    <x v="693"/>
    <d v="2014-04-24T00:00:00"/>
    <s v="First Class"/>
    <s v="CV-12805"/>
    <s v="Cynthia Voltz"/>
    <x v="1"/>
    <s v="United States"/>
    <x v="10"/>
    <x v="9"/>
    <n v="19120"/>
    <x v="3"/>
    <s v="OFF-ST-10000142"/>
    <x v="1"/>
    <x v="4"/>
    <s v="Deluxe Rollaway Locking File with Drawer"/>
    <n v="332.70400000000001"/>
    <n v="1"/>
    <n v="0.2"/>
    <n v="33.270399999999981"/>
    <n v="9.9999999999999936E-2"/>
  </r>
  <r>
    <n v="6157"/>
    <s v="CA-2014-151484"/>
    <x v="3"/>
    <x v="693"/>
    <d v="2014-04-24T00:00:00"/>
    <s v="First Class"/>
    <s v="CV-12805"/>
    <s v="Cynthia Voltz"/>
    <x v="1"/>
    <s v="United States"/>
    <x v="10"/>
    <x v="9"/>
    <n v="19120"/>
    <x v="3"/>
    <s v="FUR-FU-10004671"/>
    <x v="0"/>
    <x v="5"/>
    <s v="Executive Impressions 12&quot; Wall Clock"/>
    <n v="42.408000000000008"/>
    <n v="3"/>
    <n v="0.2"/>
    <n v="9.5418000000000003"/>
    <n v="0.22499999999999995"/>
  </r>
  <r>
    <n v="6158"/>
    <s v="CA-2013-104150"/>
    <x v="0"/>
    <x v="1092"/>
    <d v="2013-08-06T00:00:00"/>
    <s v="Second Class"/>
    <s v="AG-10330"/>
    <s v="Alex Grayson"/>
    <x v="0"/>
    <s v="United States"/>
    <x v="251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n v="0.47000000000000003"/>
  </r>
  <r>
    <n v="6159"/>
    <s v="CA-2013-104150"/>
    <x v="0"/>
    <x v="1092"/>
    <d v="2013-08-06T00:00:00"/>
    <s v="Second Class"/>
    <s v="AG-10330"/>
    <s v="Alex Grayson"/>
    <x v="0"/>
    <s v="United States"/>
    <x v="251"/>
    <x v="26"/>
    <n v="74133"/>
    <x v="2"/>
    <s v="TEC-AC-10004803"/>
    <x v="2"/>
    <x v="11"/>
    <s v="Sony Micro Vault Click 4 GB USB 2.0 Flash Drive"/>
    <n v="167.28"/>
    <n v="12"/>
    <n v="0"/>
    <n v="23.419200000000011"/>
    <n v="0.14000000000000007"/>
  </r>
  <r>
    <n v="6160"/>
    <s v="CA-2013-161025"/>
    <x v="0"/>
    <x v="275"/>
    <d v="2013-12-10T00:00:00"/>
    <s v="Standard Class"/>
    <s v="GM-14440"/>
    <s v="Gary McGarr"/>
    <x v="0"/>
    <s v="United States"/>
    <x v="1"/>
    <x v="1"/>
    <n v="90049"/>
    <x v="1"/>
    <s v="OFF-ST-10001932"/>
    <x v="1"/>
    <x v="4"/>
    <s v="Fellowes Staxonsteel Drawer Files"/>
    <n v="772.68"/>
    <n v="4"/>
    <n v="0"/>
    <n v="108.17520000000002"/>
    <n v="0.14000000000000004"/>
  </r>
  <r>
    <n v="6161"/>
    <s v="CA-2011-103989"/>
    <x v="2"/>
    <x v="1093"/>
    <d v="2011-03-21T00:00:00"/>
    <s v="First Class"/>
    <s v="MC-17605"/>
    <s v="Matt Connell"/>
    <x v="1"/>
    <s v="United States"/>
    <x v="121"/>
    <x v="2"/>
    <n v="33801"/>
    <x v="0"/>
    <s v="TEC-PH-10004667"/>
    <x v="2"/>
    <x v="7"/>
    <s v="Cisco 8x8 Inc. 6753i IP Business Phone System"/>
    <n v="323.97600000000006"/>
    <n v="3"/>
    <n v="0.2"/>
    <n v="28.347899999999981"/>
    <n v="8.7499999999999925E-2"/>
  </r>
  <r>
    <n v="6162"/>
    <s v="CA-2011-103989"/>
    <x v="2"/>
    <x v="1093"/>
    <d v="2011-03-21T00:00:00"/>
    <s v="First Class"/>
    <s v="MC-17605"/>
    <s v="Matt Connell"/>
    <x v="1"/>
    <s v="United States"/>
    <x v="121"/>
    <x v="2"/>
    <n v="33801"/>
    <x v="0"/>
    <s v="OFF-LA-10000443"/>
    <x v="1"/>
    <x v="2"/>
    <s v="Avery 501"/>
    <n v="11.808"/>
    <n v="4"/>
    <n v="0.2"/>
    <n v="3.9851999999999999"/>
    <n v="0.33749999999999997"/>
  </r>
  <r>
    <n v="6163"/>
    <s v="CA-2011-103989"/>
    <x v="2"/>
    <x v="1093"/>
    <d v="2011-03-21T00:00:00"/>
    <s v="First Class"/>
    <s v="MC-17605"/>
    <s v="Matt Connell"/>
    <x v="1"/>
    <s v="United States"/>
    <x v="121"/>
    <x v="2"/>
    <n v="33801"/>
    <x v="0"/>
    <s v="OFF-ST-10000918"/>
    <x v="1"/>
    <x v="4"/>
    <s v="Crate-A-Files"/>
    <n v="26.160000000000004"/>
    <n v="3"/>
    <n v="0.2"/>
    <n v="1.961999999999998"/>
    <n v="7.4999999999999914E-2"/>
  </r>
  <r>
    <n v="6164"/>
    <s v="CA-2011-103989"/>
    <x v="2"/>
    <x v="1093"/>
    <d v="2011-03-21T00:00:00"/>
    <s v="First Class"/>
    <s v="MC-17605"/>
    <s v="Matt Connell"/>
    <x v="1"/>
    <s v="United States"/>
    <x v="121"/>
    <x v="2"/>
    <n v="33801"/>
    <x v="0"/>
    <s v="OFF-BI-10001196"/>
    <x v="1"/>
    <x v="8"/>
    <s v="Avery Flip-Chart Easel Binder, Black"/>
    <n v="33.57"/>
    <n v="5"/>
    <n v="0.7"/>
    <n v="-25.737000000000002"/>
    <n v="-0.76666666666666672"/>
  </r>
  <r>
    <n v="6165"/>
    <s v="CA-2011-103989"/>
    <x v="2"/>
    <x v="1093"/>
    <d v="2011-03-21T00:00:00"/>
    <s v="First Class"/>
    <s v="MC-17605"/>
    <s v="Matt Connell"/>
    <x v="1"/>
    <s v="United States"/>
    <x v="121"/>
    <x v="2"/>
    <n v="33801"/>
    <x v="0"/>
    <s v="FUR-FU-10003981"/>
    <x v="0"/>
    <x v="5"/>
    <s v="Eldon Wave Desk Accessories"/>
    <n v="4.9920000000000009"/>
    <n v="3"/>
    <n v="0.2"/>
    <n v="1.3728000000000002"/>
    <n v="0.27500000000000002"/>
  </r>
  <r>
    <n v="6166"/>
    <s v="CA-2011-103989"/>
    <x v="2"/>
    <x v="1093"/>
    <d v="2011-03-21T00:00:00"/>
    <s v="First Class"/>
    <s v="MC-17605"/>
    <s v="Matt Connell"/>
    <x v="1"/>
    <s v="United States"/>
    <x v="121"/>
    <x v="2"/>
    <n v="33801"/>
    <x v="0"/>
    <s v="FUR-FU-10002508"/>
    <x v="0"/>
    <x v="5"/>
    <s v="Document Clip Frames"/>
    <n v="20.016000000000002"/>
    <n v="3"/>
    <n v="0.2"/>
    <n v="5.5044000000000013"/>
    <n v="0.27500000000000002"/>
  </r>
  <r>
    <n v="6167"/>
    <s v="CA-2011-103989"/>
    <x v="2"/>
    <x v="1093"/>
    <d v="2011-03-21T00:00:00"/>
    <s v="First Class"/>
    <s v="MC-17605"/>
    <s v="Matt Connell"/>
    <x v="1"/>
    <s v="United States"/>
    <x v="121"/>
    <x v="2"/>
    <n v="33801"/>
    <x v="0"/>
    <s v="TEC-AC-10002647"/>
    <x v="2"/>
    <x v="11"/>
    <s v="Logitech Wireless Boombox Speaker - portable - wireless, wired"/>
    <n v="170.24"/>
    <n v="2"/>
    <n v="0.2"/>
    <n v="53.199999999999989"/>
    <n v="0.31249999999999989"/>
  </r>
  <r>
    <n v="6168"/>
    <s v="CA-2012-142433"/>
    <x v="1"/>
    <x v="704"/>
    <d v="2012-04-25T00:00:00"/>
    <s v="Standard Class"/>
    <s v="ES-14020"/>
    <s v="Erica Smith"/>
    <x v="0"/>
    <s v="United States"/>
    <x v="12"/>
    <x v="5"/>
    <n v="77036"/>
    <x v="2"/>
    <s v="OFF-PA-10002377"/>
    <x v="1"/>
    <x v="10"/>
    <s v="Xerox 1916"/>
    <n v="117.456"/>
    <n v="3"/>
    <n v="0.2"/>
    <n v="44.045999999999992"/>
    <n v="0.37499999999999994"/>
  </r>
  <r>
    <n v="6169"/>
    <s v="CA-2012-132815"/>
    <x v="1"/>
    <x v="444"/>
    <d v="2012-09-22T00:00:00"/>
    <s v="Second Class"/>
    <s v="RW-19540"/>
    <s v="Rick Wilson"/>
    <x v="1"/>
    <s v="United States"/>
    <x v="1"/>
    <x v="1"/>
    <n v="90008"/>
    <x v="1"/>
    <s v="OFF-PA-10004530"/>
    <x v="1"/>
    <x v="10"/>
    <s v="Personal Creations Ink Jet Cards and Labels"/>
    <n v="22.96"/>
    <n v="2"/>
    <n v="0"/>
    <n v="11.250400000000001"/>
    <n v="0.49"/>
  </r>
  <r>
    <n v="6170"/>
    <s v="CA-2011-101266"/>
    <x v="2"/>
    <x v="9"/>
    <d v="2011-08-30T00:00:00"/>
    <s v="Second Class"/>
    <s v="MM-17920"/>
    <s v="Michael Moore"/>
    <x v="0"/>
    <s v="United States"/>
    <x v="24"/>
    <x v="17"/>
    <n v="22153"/>
    <x v="0"/>
    <s v="OFF-PA-10002986"/>
    <x v="1"/>
    <x v="10"/>
    <s v="Xerox 1898"/>
    <n v="13.36"/>
    <n v="2"/>
    <n v="0"/>
    <n v="6.4127999999999998"/>
    <n v="0.48"/>
  </r>
  <r>
    <n v="6171"/>
    <s v="CA-2013-141523"/>
    <x v="0"/>
    <x v="1054"/>
    <d v="2013-12-25T00:00:00"/>
    <s v="Second Class"/>
    <s v="MH-17440"/>
    <s v="Mark Haberlin"/>
    <x v="1"/>
    <s v="United States"/>
    <x v="20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n v="0.33749999999999991"/>
  </r>
  <r>
    <n v="6172"/>
    <s v="CA-2013-141523"/>
    <x v="0"/>
    <x v="1054"/>
    <d v="2013-12-25T00:00:00"/>
    <s v="Second Class"/>
    <s v="MH-17440"/>
    <s v="Mark Haberlin"/>
    <x v="1"/>
    <s v="United States"/>
    <x v="20"/>
    <x v="15"/>
    <n v="10035"/>
    <x v="3"/>
    <s v="OFF-AR-10001545"/>
    <x v="1"/>
    <x v="6"/>
    <s v="Newell 326"/>
    <n v="3.52"/>
    <n v="2"/>
    <n v="0"/>
    <n v="1.0207999999999999"/>
    <n v="0.28999999999999998"/>
  </r>
  <r>
    <n v="6173"/>
    <s v="US-2011-106299"/>
    <x v="2"/>
    <x v="1094"/>
    <d v="2011-08-08T00:00:00"/>
    <s v="Standard Class"/>
    <s v="NZ-18565"/>
    <s v="Nick Zandusky"/>
    <x v="2"/>
    <s v="United States"/>
    <x v="24"/>
    <x v="25"/>
    <n v="65807"/>
    <x v="2"/>
    <s v="OFF-BI-10001758"/>
    <x v="1"/>
    <x v="8"/>
    <s v="Wilson Jones 14 Line Acrylic Coated Pressboard Data Binders"/>
    <n v="26.7"/>
    <n v="5"/>
    <n v="0"/>
    <n v="12.548999999999999"/>
    <n v="0.47"/>
  </r>
  <r>
    <n v="6174"/>
    <s v="US-2011-106299"/>
    <x v="2"/>
    <x v="1094"/>
    <d v="2011-08-08T00:00:00"/>
    <s v="Standard Class"/>
    <s v="NZ-18565"/>
    <s v="Nick Zandusky"/>
    <x v="2"/>
    <s v="United States"/>
    <x v="24"/>
    <x v="25"/>
    <n v="65807"/>
    <x v="2"/>
    <s v="TEC-AC-10003237"/>
    <x v="2"/>
    <x v="11"/>
    <s v="Memorex Micro Travel Drive 4 GB"/>
    <n v="21.2"/>
    <n v="2"/>
    <n v="0"/>
    <n v="9.1160000000000014"/>
    <n v="0.4300000000000001"/>
  </r>
  <r>
    <n v="6175"/>
    <s v="US-2011-106299"/>
    <x v="2"/>
    <x v="1094"/>
    <d v="2011-08-08T00:00:00"/>
    <s v="Standard Class"/>
    <s v="NZ-18565"/>
    <s v="Nick Zandusky"/>
    <x v="2"/>
    <s v="United States"/>
    <x v="24"/>
    <x v="25"/>
    <n v="65807"/>
    <x v="2"/>
    <s v="OFF-ST-10002011"/>
    <x v="1"/>
    <x v="4"/>
    <s v="Smead Adjustable Mobile File Trolley with Lockable Top"/>
    <n v="838.38"/>
    <n v="2"/>
    <n v="0"/>
    <n v="226.36260000000004"/>
    <n v="0.27000000000000007"/>
  </r>
  <r>
    <n v="6176"/>
    <s v="CA-2012-158421"/>
    <x v="1"/>
    <x v="481"/>
    <d v="2012-09-26T00:00:00"/>
    <s v="Standard Class"/>
    <s v="GB-14575"/>
    <s v="Giulietta Baptist"/>
    <x v="0"/>
    <s v="United States"/>
    <x v="29"/>
    <x v="20"/>
    <n v="29203"/>
    <x v="0"/>
    <s v="FUR-CH-10000309"/>
    <x v="0"/>
    <x v="1"/>
    <s v="Global Comet Stacking Arm Chair"/>
    <n v="1690.04"/>
    <n v="4"/>
    <n v="0"/>
    <n v="422.51"/>
    <n v="0.25"/>
  </r>
  <r>
    <n v="6177"/>
    <s v="CA-2012-158421"/>
    <x v="1"/>
    <x v="481"/>
    <d v="2012-09-26T00:00:00"/>
    <s v="Standard Class"/>
    <s v="GB-14575"/>
    <s v="Giulietta Baptist"/>
    <x v="0"/>
    <s v="United States"/>
    <x v="29"/>
    <x v="20"/>
    <n v="29203"/>
    <x v="0"/>
    <s v="OFF-ST-10002444"/>
    <x v="1"/>
    <x v="4"/>
    <s v="Recycled Eldon Regeneration Jumbo File"/>
    <n v="85.96"/>
    <n v="7"/>
    <n v="0"/>
    <n v="24.068799999999996"/>
    <n v="0.27999999999999997"/>
  </r>
  <r>
    <n v="6178"/>
    <s v="CA-2012-158421"/>
    <x v="1"/>
    <x v="481"/>
    <d v="2012-09-26T00:00:00"/>
    <s v="Standard Class"/>
    <s v="GB-14575"/>
    <s v="Giulietta Baptist"/>
    <x v="0"/>
    <s v="United States"/>
    <x v="29"/>
    <x v="20"/>
    <n v="29203"/>
    <x v="0"/>
    <s v="OFF-EN-10001453"/>
    <x v="1"/>
    <x v="12"/>
    <s v="Tyvek Interoffice Envelopes, 9 1/2&quot; x 12 1/2&quot;, 100/Box"/>
    <n v="121.96"/>
    <n v="2"/>
    <n v="0"/>
    <n v="57.32119999999999"/>
    <n v="0.46999999999999992"/>
  </r>
  <r>
    <n v="6179"/>
    <s v="CA-2012-158421"/>
    <x v="1"/>
    <x v="481"/>
    <d v="2012-09-26T00:00:00"/>
    <s v="Standard Class"/>
    <s v="GB-14575"/>
    <s v="Giulietta Baptist"/>
    <x v="0"/>
    <s v="United States"/>
    <x v="29"/>
    <x v="20"/>
    <n v="29203"/>
    <x v="0"/>
    <s v="OFF-PA-10001801"/>
    <x v="1"/>
    <x v="10"/>
    <s v="Xerox 193"/>
    <n v="23.92"/>
    <n v="4"/>
    <n v="0"/>
    <n v="11.720800000000001"/>
    <n v="0.49"/>
  </r>
  <r>
    <n v="6180"/>
    <s v="CA-2012-158421"/>
    <x v="1"/>
    <x v="481"/>
    <d v="2012-09-26T00:00:00"/>
    <s v="Standard Class"/>
    <s v="GB-14575"/>
    <s v="Giulietta Baptist"/>
    <x v="0"/>
    <s v="United States"/>
    <x v="29"/>
    <x v="20"/>
    <n v="29203"/>
    <x v="0"/>
    <s v="OFF-ST-10000563"/>
    <x v="1"/>
    <x v="4"/>
    <s v="Fellowes Bankers Box Stor/Drawer Steel Plus"/>
    <n v="63.96"/>
    <n v="2"/>
    <n v="0"/>
    <n v="6.3960000000000008"/>
    <n v="0.1"/>
  </r>
  <r>
    <n v="6181"/>
    <s v="CA-2012-158421"/>
    <x v="1"/>
    <x v="481"/>
    <d v="2012-09-26T00:00:00"/>
    <s v="Standard Class"/>
    <s v="GB-14575"/>
    <s v="Giulietta Baptist"/>
    <x v="0"/>
    <s v="United States"/>
    <x v="29"/>
    <x v="20"/>
    <n v="29203"/>
    <x v="0"/>
    <s v="TEC-PH-10000369"/>
    <x v="2"/>
    <x v="7"/>
    <s v="HTC One Mini"/>
    <n v="629.94999999999993"/>
    <n v="5"/>
    <n v="0"/>
    <n v="176.38600000000002"/>
    <n v="0.28000000000000008"/>
  </r>
  <r>
    <n v="6182"/>
    <s v="CA-2012-158421"/>
    <x v="1"/>
    <x v="481"/>
    <d v="2012-09-26T00:00:00"/>
    <s v="Standard Class"/>
    <s v="GB-14575"/>
    <s v="Giulietta Baptist"/>
    <x v="0"/>
    <s v="United States"/>
    <x v="29"/>
    <x v="20"/>
    <n v="29203"/>
    <x v="0"/>
    <s v="TEC-PH-10002538"/>
    <x v="2"/>
    <x v="7"/>
    <s v="Grandstream GXP1160 VoIP phone"/>
    <n v="113.72999999999999"/>
    <n v="3"/>
    <n v="0"/>
    <n v="32.981699999999989"/>
    <n v="0.28999999999999992"/>
  </r>
  <r>
    <n v="6183"/>
    <s v="CA-2012-158421"/>
    <x v="1"/>
    <x v="481"/>
    <d v="2012-09-26T00:00:00"/>
    <s v="Standard Class"/>
    <s v="GB-14575"/>
    <s v="Giulietta Baptist"/>
    <x v="0"/>
    <s v="United States"/>
    <x v="29"/>
    <x v="20"/>
    <n v="29203"/>
    <x v="0"/>
    <s v="OFF-BI-10000050"/>
    <x v="1"/>
    <x v="8"/>
    <s v="Angle-D Binders with Locking Rings, Label Holders"/>
    <n v="14.6"/>
    <n v="2"/>
    <n v="0"/>
    <n v="6.8619999999999992"/>
    <n v="0.47"/>
  </r>
  <r>
    <n v="6184"/>
    <s v="CA-2012-158421"/>
    <x v="1"/>
    <x v="481"/>
    <d v="2012-09-26T00:00:00"/>
    <s v="Standard Class"/>
    <s v="GB-14575"/>
    <s v="Giulietta Baptist"/>
    <x v="0"/>
    <s v="United States"/>
    <x v="29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n v="1.9999999999999997E-2"/>
  </r>
  <r>
    <n v="6185"/>
    <s v="CA-2013-143609"/>
    <x v="0"/>
    <x v="25"/>
    <d v="2013-12-14T00:00:00"/>
    <s v="First Class"/>
    <s v="DB-13270"/>
    <s v="Deborah Brumfield"/>
    <x v="2"/>
    <s v="United States"/>
    <x v="32"/>
    <x v="21"/>
    <n v="97206"/>
    <x v="1"/>
    <s v="FUR-CH-10004218"/>
    <x v="0"/>
    <x v="1"/>
    <s v="Global Fabric Manager's Chair, Dark Gray"/>
    <n v="403.92"/>
    <n v="5"/>
    <n v="0.2"/>
    <n v="25.245000000000019"/>
    <n v="6.2500000000000042E-2"/>
  </r>
  <r>
    <n v="6186"/>
    <s v="CA-2012-138331"/>
    <x v="1"/>
    <x v="976"/>
    <d v="2012-08-12T00:00:00"/>
    <s v="Standard Class"/>
    <s v="JK-15625"/>
    <s v="Jim Karlsson"/>
    <x v="0"/>
    <s v="United States"/>
    <x v="10"/>
    <x v="9"/>
    <n v="19120"/>
    <x v="3"/>
    <s v="OFF-AR-10002952"/>
    <x v="1"/>
    <x v="6"/>
    <s v="Stanley Contemporary Battery Pencil Sharpeners"/>
    <n v="106.8"/>
    <n v="10"/>
    <n v="0.2"/>
    <n v="10.679999999999996"/>
    <n v="9.9999999999999964E-2"/>
  </r>
  <r>
    <n v="6187"/>
    <s v="CA-2012-138954"/>
    <x v="1"/>
    <x v="219"/>
    <d v="2012-11-17T00:00:00"/>
    <s v="First Class"/>
    <s v="MH-17785"/>
    <s v="Maya Herman"/>
    <x v="1"/>
    <s v="United States"/>
    <x v="20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n v="0.29000000000000004"/>
  </r>
  <r>
    <n v="6188"/>
    <s v="CA-2012-138954"/>
    <x v="1"/>
    <x v="219"/>
    <d v="2012-11-17T00:00:00"/>
    <s v="First Class"/>
    <s v="MH-17785"/>
    <s v="Maya Herman"/>
    <x v="1"/>
    <s v="United States"/>
    <x v="20"/>
    <x v="15"/>
    <n v="10035"/>
    <x v="3"/>
    <s v="OFF-BI-10003963"/>
    <x v="1"/>
    <x v="8"/>
    <s v="Cardinal Holdit Data Disk Pockets"/>
    <n v="34.944000000000003"/>
    <n v="6"/>
    <n v="0.2"/>
    <n v="11.793599999999998"/>
    <n v="0.33749999999999991"/>
  </r>
  <r>
    <n v="6189"/>
    <s v="CA-2012-138954"/>
    <x v="1"/>
    <x v="219"/>
    <d v="2012-11-17T00:00:00"/>
    <s v="First Class"/>
    <s v="MH-17785"/>
    <s v="Maya Herman"/>
    <x v="1"/>
    <s v="United States"/>
    <x v="20"/>
    <x v="15"/>
    <n v="10035"/>
    <x v="3"/>
    <s v="OFF-AR-10001955"/>
    <x v="1"/>
    <x v="6"/>
    <s v="Newell 319"/>
    <n v="119.03999999999999"/>
    <n v="6"/>
    <n v="0"/>
    <n v="35.711999999999989"/>
    <n v="0.29999999999999993"/>
  </r>
  <r>
    <n v="6190"/>
    <s v="CA-2014-157903"/>
    <x v="3"/>
    <x v="1095"/>
    <d v="2014-04-09T00:00:00"/>
    <s v="Standard Class"/>
    <s v="AM-10705"/>
    <s v="Anne McFarland"/>
    <x v="0"/>
    <s v="United States"/>
    <x v="467"/>
    <x v="10"/>
    <n v="60016"/>
    <x v="2"/>
    <s v="TEC-PH-10004345"/>
    <x v="2"/>
    <x v="7"/>
    <s v="Cisco SPA 502G IP Phone"/>
    <n v="383.84000000000003"/>
    <n v="4"/>
    <n v="0.2"/>
    <n v="47.97999999999999"/>
    <n v="0.12499999999999996"/>
  </r>
  <r>
    <n v="6191"/>
    <s v="CA-2013-157259"/>
    <x v="0"/>
    <x v="435"/>
    <d v="2013-12-29T00:00:00"/>
    <s v="Standard Class"/>
    <s v="JM-15535"/>
    <s v="Jessica Myrick"/>
    <x v="0"/>
    <s v="United States"/>
    <x v="20"/>
    <x v="15"/>
    <n v="10035"/>
    <x v="3"/>
    <s v="FUR-FU-10003192"/>
    <x v="0"/>
    <x v="5"/>
    <s v="Luxo Adjustable Task Clamp Lamp"/>
    <n v="799.56000000000006"/>
    <n v="9"/>
    <n v="0"/>
    <n v="207.88559999999998"/>
    <n v="0.25999999999999995"/>
  </r>
  <r>
    <n v="6192"/>
    <s v="CA-2014-107986"/>
    <x v="3"/>
    <x v="1096"/>
    <d v="2014-12-14T00:00:00"/>
    <s v="Same Day"/>
    <s v="MW-18220"/>
    <s v="Mitch Webber"/>
    <x v="0"/>
    <s v="United States"/>
    <x v="4"/>
    <x v="4"/>
    <n v="98103"/>
    <x v="1"/>
    <s v="OFF-ST-10001325"/>
    <x v="1"/>
    <x v="4"/>
    <s v="Sterilite Officeware Hinged File Box"/>
    <n v="31.44"/>
    <n v="3"/>
    <n v="0"/>
    <n v="8.4888000000000012"/>
    <n v="0.27"/>
  </r>
  <r>
    <n v="6193"/>
    <s v="CA-2014-104927"/>
    <x v="3"/>
    <x v="66"/>
    <d v="2014-12-27T00:00:00"/>
    <s v="Standard Class"/>
    <s v="AG-10330"/>
    <s v="Alex Grayson"/>
    <x v="0"/>
    <s v="United States"/>
    <x v="12"/>
    <x v="5"/>
    <n v="77095"/>
    <x v="2"/>
    <s v="OFF-PA-10000019"/>
    <x v="1"/>
    <x v="10"/>
    <s v="Xerox 1931"/>
    <n v="25.920000000000005"/>
    <n v="5"/>
    <n v="0.2"/>
    <n v="9.0719999999999992"/>
    <n v="0.34999999999999992"/>
  </r>
  <r>
    <n v="6194"/>
    <s v="CA-2014-104927"/>
    <x v="3"/>
    <x v="66"/>
    <d v="2014-12-27T00:00:00"/>
    <s v="Standard Class"/>
    <s v="AG-10330"/>
    <s v="Alex Grayson"/>
    <x v="0"/>
    <s v="United States"/>
    <x v="12"/>
    <x v="5"/>
    <n v="77095"/>
    <x v="2"/>
    <s v="OFF-BI-10003429"/>
    <x v="1"/>
    <x v="8"/>
    <s v="Cardinal HOLDit! Binder Insert Strips,Extra Strips"/>
    <n v="6.3299999999999992"/>
    <n v="5"/>
    <n v="0.8"/>
    <n v="-9.8114999999999988"/>
    <n v="-1.55"/>
  </r>
  <r>
    <n v="6195"/>
    <s v="CA-2014-104927"/>
    <x v="3"/>
    <x v="66"/>
    <d v="2014-12-27T00:00:00"/>
    <s v="Standard Class"/>
    <s v="AG-10330"/>
    <s v="Alex Grayson"/>
    <x v="0"/>
    <s v="United States"/>
    <x v="12"/>
    <x v="5"/>
    <n v="77095"/>
    <x v="2"/>
    <s v="OFF-PA-10000176"/>
    <x v="1"/>
    <x v="10"/>
    <s v="Xerox 1887"/>
    <n v="75.88"/>
    <n v="5"/>
    <n v="0.2"/>
    <n v="26.557999999999993"/>
    <n v="0.34999999999999992"/>
  </r>
  <r>
    <n v="6196"/>
    <s v="CA-2014-113453"/>
    <x v="3"/>
    <x v="208"/>
    <d v="2014-10-29T00:00:00"/>
    <s v="Standard Class"/>
    <s v="CM-12160"/>
    <s v="Charles McCrossin"/>
    <x v="0"/>
    <s v="United States"/>
    <x v="10"/>
    <x v="9"/>
    <n v="19143"/>
    <x v="3"/>
    <s v="TEC-PH-10004165"/>
    <x v="2"/>
    <x v="7"/>
    <s v="Mitel MiVoice 5330e IP Phone"/>
    <n v="329.988"/>
    <n v="2"/>
    <n v="0.4"/>
    <n v="-76.997200000000021"/>
    <n v="-0.23333333333333339"/>
  </r>
  <r>
    <n v="6197"/>
    <s v="CA-2014-113453"/>
    <x v="3"/>
    <x v="208"/>
    <d v="2014-10-29T00:00:00"/>
    <s v="Standard Class"/>
    <s v="CM-12160"/>
    <s v="Charles McCrossin"/>
    <x v="0"/>
    <s v="United States"/>
    <x v="10"/>
    <x v="9"/>
    <n v="19143"/>
    <x v="3"/>
    <s v="OFF-ST-10000352"/>
    <x v="1"/>
    <x v="4"/>
    <s v="Acco Perma 2700 Stacking Storage Drawers"/>
    <n v="71.376000000000005"/>
    <n v="3"/>
    <n v="0.2"/>
    <n v="-4.460999999999995"/>
    <n v="-6.2499999999999924E-2"/>
  </r>
  <r>
    <n v="6198"/>
    <s v="CA-2012-149909"/>
    <x v="1"/>
    <x v="50"/>
    <d v="2012-11-17T00:00:00"/>
    <s v="Standard Class"/>
    <s v="RA-19915"/>
    <s v="Russell Applegate"/>
    <x v="0"/>
    <s v="United States"/>
    <x v="38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n v="0.4499999999999999"/>
  </r>
  <r>
    <n v="6199"/>
    <s v="CA-2012-149909"/>
    <x v="1"/>
    <x v="50"/>
    <d v="2012-11-17T00:00:00"/>
    <s v="Standard Class"/>
    <s v="RA-19915"/>
    <s v="Russell Applegate"/>
    <x v="0"/>
    <s v="United States"/>
    <x v="38"/>
    <x v="14"/>
    <n v="47201"/>
    <x v="2"/>
    <s v="TEC-PH-10001536"/>
    <x v="2"/>
    <x v="7"/>
    <s v="Spigen Samsung Galaxy S5 Case Wallet"/>
    <n v="50.97"/>
    <n v="3"/>
    <n v="0"/>
    <n v="13.252199999999997"/>
    <n v="0.25999999999999995"/>
  </r>
  <r>
    <n v="6200"/>
    <s v="CA-2012-149909"/>
    <x v="1"/>
    <x v="50"/>
    <d v="2012-11-17T00:00:00"/>
    <s v="Standard Class"/>
    <s v="RA-19915"/>
    <s v="Russell Applegate"/>
    <x v="0"/>
    <s v="United States"/>
    <x v="38"/>
    <x v="14"/>
    <n v="47201"/>
    <x v="2"/>
    <s v="OFF-PA-10001790"/>
    <x v="1"/>
    <x v="10"/>
    <s v="Xerox 1910"/>
    <n v="96.08"/>
    <n v="2"/>
    <n v="0"/>
    <n v="46.118399999999994"/>
    <n v="0.47999999999999993"/>
  </r>
  <r>
    <n v="6201"/>
    <s v="CA-2012-146675"/>
    <x v="1"/>
    <x v="392"/>
    <d v="2012-04-20T00:00:00"/>
    <s v="Standard Class"/>
    <s v="SB-20185"/>
    <s v="Sarah Brown"/>
    <x v="0"/>
    <s v="United States"/>
    <x v="148"/>
    <x v="10"/>
    <n v="60201"/>
    <x v="2"/>
    <s v="TEC-CO-10001766"/>
    <x v="2"/>
    <x v="16"/>
    <s v="Canon PC940 Copier"/>
    <n v="1439.9680000000001"/>
    <n v="4"/>
    <n v="0.2"/>
    <n v="485.98919999999993"/>
    <n v="0.33749999999999991"/>
  </r>
  <r>
    <n v="6202"/>
    <s v="CA-2012-146675"/>
    <x v="1"/>
    <x v="392"/>
    <d v="2012-04-20T00:00:00"/>
    <s v="Standard Class"/>
    <s v="SB-20185"/>
    <s v="Sarah Brown"/>
    <x v="0"/>
    <s v="United States"/>
    <x v="148"/>
    <x v="10"/>
    <n v="60201"/>
    <x v="2"/>
    <s v="TEC-AC-10004396"/>
    <x v="2"/>
    <x v="11"/>
    <s v="Logitech Keyboard K120"/>
    <n v="43.56"/>
    <n v="3"/>
    <n v="0.2"/>
    <n v="-4.9004999999999974"/>
    <n v="-0.11249999999999993"/>
  </r>
  <r>
    <n v="6203"/>
    <s v="CA-2013-118332"/>
    <x v="0"/>
    <x v="186"/>
    <d v="2013-12-24T00:00:00"/>
    <s v="Standard Class"/>
    <s v="PK-19075"/>
    <s v="Pete Kriz"/>
    <x v="0"/>
    <s v="United States"/>
    <x v="339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n v="1.2499999999999912E-2"/>
  </r>
  <r>
    <n v="6204"/>
    <s v="CA-2013-133669"/>
    <x v="0"/>
    <x v="147"/>
    <d v="2013-10-28T00:00:00"/>
    <s v="Standard Class"/>
    <s v="SV-20935"/>
    <s v="Susan Vittorini"/>
    <x v="0"/>
    <s v="United States"/>
    <x v="38"/>
    <x v="24"/>
    <n v="43229"/>
    <x v="3"/>
    <s v="TEC-PH-10001305"/>
    <x v="2"/>
    <x v="7"/>
    <s v="Panasonic KX TS208W Corded phone"/>
    <n v="235.15199999999999"/>
    <n v="8"/>
    <n v="0.4"/>
    <n v="-47.030399999999986"/>
    <n v="-0.19999999999999996"/>
  </r>
  <r>
    <n v="6205"/>
    <s v="CA-2014-145660"/>
    <x v="3"/>
    <x v="96"/>
    <d v="2014-12-04T00:00:00"/>
    <s v="First Class"/>
    <s v="MG-17650"/>
    <s v="Matthew Grinstein"/>
    <x v="2"/>
    <s v="United States"/>
    <x v="292"/>
    <x v="24"/>
    <n v="43302"/>
    <x v="3"/>
    <s v="FUR-FU-10002885"/>
    <x v="0"/>
    <x v="5"/>
    <s v="Magna Visual Magnetic Picture Hangers"/>
    <n v="7.7120000000000006"/>
    <n v="2"/>
    <n v="0.2"/>
    <n v="1.7352000000000005"/>
    <n v="0.22500000000000006"/>
  </r>
  <r>
    <n v="6206"/>
    <s v="CA-2013-133697"/>
    <x v="0"/>
    <x v="201"/>
    <d v="2013-10-25T00:00:00"/>
    <s v="Second Class"/>
    <s v="CM-12445"/>
    <s v="Chuck Magee"/>
    <x v="0"/>
    <s v="United States"/>
    <x v="12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n v="0.31249999999999983"/>
  </r>
  <r>
    <n v="6207"/>
    <s v="CA-2013-133697"/>
    <x v="0"/>
    <x v="201"/>
    <d v="2013-10-25T00:00:00"/>
    <s v="Second Class"/>
    <s v="CM-12445"/>
    <s v="Chuck Magee"/>
    <x v="0"/>
    <s v="United States"/>
    <x v="12"/>
    <x v="5"/>
    <n v="77095"/>
    <x v="2"/>
    <s v="OFF-FA-10003112"/>
    <x v="1"/>
    <x v="13"/>
    <s v="Staples"/>
    <n v="25.248000000000001"/>
    <n v="4"/>
    <n v="0.2"/>
    <n v="7.8899999999999979"/>
    <n v="0.31249999999999989"/>
  </r>
  <r>
    <n v="6208"/>
    <s v="CA-2013-133697"/>
    <x v="0"/>
    <x v="201"/>
    <d v="2013-10-25T00:00:00"/>
    <s v="Second Class"/>
    <s v="CM-12445"/>
    <s v="Chuck Magee"/>
    <x v="0"/>
    <s v="United States"/>
    <x v="12"/>
    <x v="5"/>
    <n v="77095"/>
    <x v="2"/>
    <s v="FUR-CH-10002372"/>
    <x v="0"/>
    <x v="1"/>
    <s v="Office Star - Ergonomically Designed Knee Chair"/>
    <n v="56.686"/>
    <n v="1"/>
    <n v="0.3"/>
    <n v="-14.576399999999996"/>
    <n v="-0.25714285714285706"/>
  </r>
  <r>
    <n v="6209"/>
    <s v="CA-2014-148138"/>
    <x v="3"/>
    <x v="365"/>
    <d v="2014-10-04T00:00:00"/>
    <s v="Standard Class"/>
    <s v="ME-18010"/>
    <s v="Michelle Ellison"/>
    <x v="1"/>
    <s v="United States"/>
    <x v="292"/>
    <x v="24"/>
    <n v="43302"/>
    <x v="3"/>
    <s v="OFF-ST-10000563"/>
    <x v="1"/>
    <x v="4"/>
    <s v="Fellowes Bankers Box Stor/Drawer Steel Plus"/>
    <n v="51.168000000000006"/>
    <n v="2"/>
    <n v="0.2"/>
    <n v="-6.3960000000000008"/>
    <n v="-0.125"/>
  </r>
  <r>
    <n v="6210"/>
    <s v="CA-2014-119809"/>
    <x v="3"/>
    <x v="238"/>
    <d v="2014-08-26T00:00:00"/>
    <s v="Standard Class"/>
    <s v="YS-21880"/>
    <s v="Yana Sorensen"/>
    <x v="1"/>
    <s v="United States"/>
    <x v="4"/>
    <x v="4"/>
    <n v="98103"/>
    <x v="1"/>
    <s v="OFF-BI-10003925"/>
    <x v="1"/>
    <x v="8"/>
    <s v="Fellowes PB300 Plastic Comb Binding Machine"/>
    <n v="2793.5280000000002"/>
    <n v="9"/>
    <n v="0.2"/>
    <n v="942.81569999999988"/>
    <n v="0.33749999999999991"/>
  </r>
  <r>
    <n v="6211"/>
    <s v="CA-2014-119809"/>
    <x v="3"/>
    <x v="238"/>
    <d v="2014-08-26T00:00:00"/>
    <s v="Standard Class"/>
    <s v="YS-21880"/>
    <s v="Yana Sorensen"/>
    <x v="1"/>
    <s v="United States"/>
    <x v="4"/>
    <x v="4"/>
    <n v="98103"/>
    <x v="1"/>
    <s v="OFF-ST-10003306"/>
    <x v="1"/>
    <x v="4"/>
    <s v="Letter Size Cart"/>
    <n v="1000.0200000000001"/>
    <n v="7"/>
    <n v="0"/>
    <n v="290.00579999999991"/>
    <n v="0.28999999999999987"/>
  </r>
  <r>
    <n v="6212"/>
    <s v="CA-2014-119809"/>
    <x v="3"/>
    <x v="238"/>
    <d v="2014-08-26T00:00:00"/>
    <s v="Standard Class"/>
    <s v="YS-21880"/>
    <s v="Yana Sorensen"/>
    <x v="1"/>
    <s v="United States"/>
    <x v="4"/>
    <x v="4"/>
    <n v="98103"/>
    <x v="1"/>
    <s v="FUR-FU-10001475"/>
    <x v="0"/>
    <x v="5"/>
    <s v="Contract Clock, 14&quot;, Brown"/>
    <n v="65.94"/>
    <n v="3"/>
    <n v="0"/>
    <n v="22.419600000000003"/>
    <n v="0.34"/>
  </r>
  <r>
    <n v="6213"/>
    <s v="CA-2014-149944"/>
    <x v="3"/>
    <x v="105"/>
    <d v="2014-11-17T00:00:00"/>
    <s v="Second Class"/>
    <s v="MB-17305"/>
    <s v="Maria Bertelson"/>
    <x v="0"/>
    <s v="United States"/>
    <x v="468"/>
    <x v="4"/>
    <n v="98632"/>
    <x v="1"/>
    <s v="OFF-FA-10003495"/>
    <x v="1"/>
    <x v="13"/>
    <s v="Staples"/>
    <n v="18.240000000000002"/>
    <n v="3"/>
    <n v="0"/>
    <n v="9.120000000000001"/>
    <n v="0.5"/>
  </r>
  <r>
    <n v="6214"/>
    <s v="CA-2014-149944"/>
    <x v="3"/>
    <x v="105"/>
    <d v="2014-11-17T00:00:00"/>
    <s v="Second Class"/>
    <s v="MB-17305"/>
    <s v="Maria Bertelson"/>
    <x v="0"/>
    <s v="United States"/>
    <x v="468"/>
    <x v="4"/>
    <n v="98632"/>
    <x v="1"/>
    <s v="OFF-AP-10004708"/>
    <x v="1"/>
    <x v="9"/>
    <s v="Fellowes Superior 10 Outlet Split Surge Protector"/>
    <n v="76.12"/>
    <n v="2"/>
    <n v="0"/>
    <n v="22.074799999999996"/>
    <n v="0.28999999999999992"/>
  </r>
  <r>
    <n v="6215"/>
    <s v="CA-2011-128538"/>
    <x v="2"/>
    <x v="856"/>
    <d v="2011-10-15T00:00:00"/>
    <s v="Standard Class"/>
    <s v="AS-10240"/>
    <s v="Alan Shonely"/>
    <x v="0"/>
    <s v="United States"/>
    <x v="332"/>
    <x v="1"/>
    <n v="90278"/>
    <x v="1"/>
    <s v="OFF-EN-10001219"/>
    <x v="1"/>
    <x v="12"/>
    <s v="#10- 4 1/8&quot; x 9 1/2&quot; Security-Tint Envelopes"/>
    <n v="7.64"/>
    <n v="1"/>
    <n v="0"/>
    <n v="3.7435999999999998"/>
    <n v="0.49"/>
  </r>
  <r>
    <n v="6216"/>
    <s v="CA-2012-161711"/>
    <x v="1"/>
    <x v="109"/>
    <d v="2012-12-03T00:00:00"/>
    <s v="Standard Class"/>
    <s v="MC-17425"/>
    <s v="Mark Cousins"/>
    <x v="1"/>
    <s v="United States"/>
    <x v="20"/>
    <x v="15"/>
    <n v="10035"/>
    <x v="3"/>
    <s v="FUR-FU-10000087"/>
    <x v="0"/>
    <x v="5"/>
    <s v="Executive Impressions 14&quot; Two-Color Numerals Wall Clock"/>
    <n v="68.16"/>
    <n v="3"/>
    <n v="0"/>
    <n v="27.945600000000002"/>
    <n v="0.41000000000000003"/>
  </r>
  <r>
    <n v="6217"/>
    <s v="CA-2012-161711"/>
    <x v="1"/>
    <x v="109"/>
    <d v="2012-12-03T00:00:00"/>
    <s v="Standard Class"/>
    <s v="MC-17425"/>
    <s v="Mark Cousins"/>
    <x v="1"/>
    <s v="United States"/>
    <x v="20"/>
    <x v="15"/>
    <n v="10035"/>
    <x v="3"/>
    <s v="OFF-EN-10001539"/>
    <x v="1"/>
    <x v="12"/>
    <s v="Staples"/>
    <n v="62.24"/>
    <n v="8"/>
    <n v="0"/>
    <n v="29.252800000000001"/>
    <n v="0.47"/>
  </r>
  <r>
    <n v="6218"/>
    <s v="US-2012-129553"/>
    <x v="1"/>
    <x v="1097"/>
    <d v="2012-08-02T00:00:00"/>
    <s v="Standard Class"/>
    <s v="PG-18820"/>
    <s v="Patrick Gardner"/>
    <x v="0"/>
    <s v="United States"/>
    <x v="103"/>
    <x v="0"/>
    <n v="40214"/>
    <x v="0"/>
    <s v="TEC-PH-10004897"/>
    <x v="2"/>
    <x v="7"/>
    <s v="Mediabridge Sport Armband iPhone 5s"/>
    <n v="29.97"/>
    <n v="3"/>
    <n v="0"/>
    <n v="0.29969999999999963"/>
    <n v="9.9999999999999881E-3"/>
  </r>
  <r>
    <n v="6219"/>
    <s v="CA-2013-160220"/>
    <x v="0"/>
    <x v="201"/>
    <d v="2013-10-27T00:00:00"/>
    <s v="Standard Class"/>
    <s v="JS-16030"/>
    <s v="Joy Smith"/>
    <x v="0"/>
    <s v="United States"/>
    <x v="149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n v="0.28000000000000003"/>
  </r>
  <r>
    <n v="6220"/>
    <s v="CA-2013-160220"/>
    <x v="0"/>
    <x v="201"/>
    <d v="2013-10-27T00:00:00"/>
    <s v="Standard Class"/>
    <s v="JS-16030"/>
    <s v="Joy Smith"/>
    <x v="0"/>
    <s v="United States"/>
    <x v="149"/>
    <x v="12"/>
    <n v="48183"/>
    <x v="2"/>
    <s v="TEC-PH-10001557"/>
    <x v="2"/>
    <x v="7"/>
    <s v="Pyle PMP37LED"/>
    <n v="191.98"/>
    <n v="2"/>
    <n v="0"/>
    <n v="51.834599999999995"/>
    <n v="0.26999999999999996"/>
  </r>
  <r>
    <n v="6221"/>
    <s v="CA-2013-160220"/>
    <x v="0"/>
    <x v="201"/>
    <d v="2013-10-27T00:00:00"/>
    <s v="Standard Class"/>
    <s v="JS-16030"/>
    <s v="Joy Smith"/>
    <x v="0"/>
    <s v="United States"/>
    <x v="149"/>
    <x v="12"/>
    <n v="48183"/>
    <x v="2"/>
    <s v="OFF-ST-10000617"/>
    <x v="1"/>
    <x v="4"/>
    <s v="Woodgrain Magazine Files by Perma"/>
    <n v="20.86"/>
    <n v="7"/>
    <n v="0"/>
    <n v="1.4601999999999977"/>
    <n v="6.9999999999999896E-2"/>
  </r>
  <r>
    <n v="6222"/>
    <s v="US-2014-157224"/>
    <x v="3"/>
    <x v="32"/>
    <d v="2014-09-19T00:00:00"/>
    <s v="Second Class"/>
    <s v="JB-16000"/>
    <s v="Joy Bell-"/>
    <x v="0"/>
    <s v="United States"/>
    <x v="1"/>
    <x v="1"/>
    <n v="90045"/>
    <x v="1"/>
    <s v="OFF-LA-10000121"/>
    <x v="1"/>
    <x v="2"/>
    <s v="Avery 48"/>
    <n v="56.699999999999996"/>
    <n v="9"/>
    <n v="0"/>
    <n v="26.081999999999997"/>
    <n v="0.45999999999999996"/>
  </r>
  <r>
    <n v="6223"/>
    <s v="CA-2014-140627"/>
    <x v="3"/>
    <x v="331"/>
    <d v="2014-12-28T00:00:00"/>
    <s v="Standard Class"/>
    <s v="DK-12985"/>
    <s v="Darren Koutras"/>
    <x v="0"/>
    <s v="United States"/>
    <x v="469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n v="0.26250000000000007"/>
  </r>
  <r>
    <n v="6224"/>
    <s v="CA-2014-140627"/>
    <x v="3"/>
    <x v="331"/>
    <d v="2014-12-28T00:00:00"/>
    <s v="Standard Class"/>
    <s v="DK-12985"/>
    <s v="Darren Koutras"/>
    <x v="0"/>
    <s v="United States"/>
    <x v="469"/>
    <x v="18"/>
    <n v="37075"/>
    <x v="0"/>
    <s v="OFF-AR-10000422"/>
    <x v="1"/>
    <x v="6"/>
    <s v="Pencil and Crayon Sharpener"/>
    <n v="12.263999999999999"/>
    <n v="7"/>
    <n v="0.2"/>
    <n v="1.0730999999999993"/>
    <n v="8.7499999999999939E-2"/>
  </r>
  <r>
    <n v="6225"/>
    <s v="CA-2014-140627"/>
    <x v="3"/>
    <x v="331"/>
    <d v="2014-12-28T00:00:00"/>
    <s v="Standard Class"/>
    <s v="DK-12985"/>
    <s v="Darren Koutras"/>
    <x v="0"/>
    <s v="United States"/>
    <x v="469"/>
    <x v="18"/>
    <n v="37075"/>
    <x v="0"/>
    <s v="OFF-ST-10004123"/>
    <x v="1"/>
    <x v="4"/>
    <s v="Safco Industrial Wire Shelving System"/>
    <n v="218.35200000000003"/>
    <n v="3"/>
    <n v="0.2"/>
    <n v="-54.588000000000008"/>
    <n v="-0.25"/>
  </r>
  <r>
    <n v="6226"/>
    <s v="CA-2012-133445"/>
    <x v="1"/>
    <x v="348"/>
    <d v="2012-10-09T00:00:00"/>
    <s v="Standard Class"/>
    <s v="JF-15490"/>
    <s v="Jeremy Farry"/>
    <x v="0"/>
    <s v="United States"/>
    <x v="32"/>
    <x v="21"/>
    <n v="97206"/>
    <x v="1"/>
    <s v="FUR-BO-10003660"/>
    <x v="0"/>
    <x v="0"/>
    <s v="Bush Cubix Collection Bookcases, Fully Assembled"/>
    <n v="66.294000000000011"/>
    <n v="1"/>
    <n v="0.7"/>
    <n v="-103.86059999999998"/>
    <n v="-1.566666666666666"/>
  </r>
  <r>
    <n v="6227"/>
    <s v="CA-2012-133445"/>
    <x v="1"/>
    <x v="348"/>
    <d v="2012-10-09T00:00:00"/>
    <s v="Standard Class"/>
    <s v="JF-15490"/>
    <s v="Jeremy Farry"/>
    <x v="0"/>
    <s v="United States"/>
    <x v="32"/>
    <x v="21"/>
    <n v="97206"/>
    <x v="1"/>
    <s v="FUR-CH-10000422"/>
    <x v="0"/>
    <x v="1"/>
    <s v="Global Highback Leather Tilter in Burgundy"/>
    <n v="291.16800000000001"/>
    <n v="4"/>
    <n v="0.2"/>
    <n v="-14.558399999999978"/>
    <n v="-4.999999999999992E-2"/>
  </r>
  <r>
    <n v="6228"/>
    <s v="CA-2011-148782"/>
    <x v="2"/>
    <x v="981"/>
    <d v="2011-11-07T00:00:00"/>
    <s v="Standard Class"/>
    <s v="PO-18850"/>
    <s v="Patrick O'Brill"/>
    <x v="0"/>
    <s v="United States"/>
    <x v="218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n v="8.7499999999999994E-2"/>
  </r>
  <r>
    <n v="6229"/>
    <s v="CA-2013-148208"/>
    <x v="0"/>
    <x v="115"/>
    <d v="2013-01-27T00:00:00"/>
    <s v="Standard Class"/>
    <s v="BT-11530"/>
    <s v="Bradley Talbott"/>
    <x v="2"/>
    <s v="United States"/>
    <x v="138"/>
    <x v="24"/>
    <n v="44105"/>
    <x v="3"/>
    <s v="TEC-PH-10004093"/>
    <x v="2"/>
    <x v="7"/>
    <s v="Panasonic Kx-TS550"/>
    <n v="110.376"/>
    <n v="4"/>
    <n v="0.4"/>
    <n v="-20.235600000000005"/>
    <n v="-0.18333333333333338"/>
  </r>
  <r>
    <n v="6230"/>
    <s v="CA-2013-148208"/>
    <x v="0"/>
    <x v="115"/>
    <d v="2013-01-27T00:00:00"/>
    <s v="Standard Class"/>
    <s v="BT-11530"/>
    <s v="Bradley Talbott"/>
    <x v="2"/>
    <s v="United States"/>
    <x v="138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n v="0.28749999999999998"/>
  </r>
  <r>
    <n v="6231"/>
    <s v="CA-2014-127656"/>
    <x v="3"/>
    <x v="497"/>
    <d v="2014-07-18T00:00:00"/>
    <s v="Standard Class"/>
    <s v="NW-18400"/>
    <s v="Natalie Webber"/>
    <x v="0"/>
    <s v="United States"/>
    <x v="470"/>
    <x v="23"/>
    <n v="50701"/>
    <x v="2"/>
    <s v="OFF-AR-10001166"/>
    <x v="1"/>
    <x v="6"/>
    <s v="Staples"/>
    <n v="30.32"/>
    <n v="4"/>
    <n v="0"/>
    <n v="11.8248"/>
    <n v="0.39"/>
  </r>
  <r>
    <n v="6232"/>
    <s v="US-2014-142188"/>
    <x v="3"/>
    <x v="220"/>
    <d v="2014-09-12T00:00:00"/>
    <s v="Same Day"/>
    <s v="JF-15415"/>
    <s v="Jennifer Ferguson"/>
    <x v="0"/>
    <s v="United States"/>
    <x v="4"/>
    <x v="4"/>
    <n v="98105"/>
    <x v="1"/>
    <s v="FUR-CH-10003199"/>
    <x v="0"/>
    <x v="1"/>
    <s v="Office Star - Contemporary Task Swivel Chair"/>
    <n v="177.56800000000001"/>
    <n v="2"/>
    <n v="0.2"/>
    <n v="8.8783999999999921"/>
    <n v="4.9999999999999954E-2"/>
  </r>
  <r>
    <n v="6233"/>
    <s v="US-2014-142188"/>
    <x v="3"/>
    <x v="220"/>
    <d v="2014-09-12T00:00:00"/>
    <s v="Same Day"/>
    <s v="JF-15415"/>
    <s v="Jennifer Ferguson"/>
    <x v="0"/>
    <s v="United States"/>
    <x v="4"/>
    <x v="4"/>
    <n v="98105"/>
    <x v="1"/>
    <s v="OFF-PA-10002005"/>
    <x v="1"/>
    <x v="10"/>
    <s v="Xerox 225"/>
    <n v="19.440000000000001"/>
    <n v="3"/>
    <n v="0"/>
    <n v="9.3312000000000008"/>
    <n v="0.48000000000000004"/>
  </r>
  <r>
    <n v="6234"/>
    <s v="US-2014-142188"/>
    <x v="3"/>
    <x v="220"/>
    <d v="2014-09-12T00:00:00"/>
    <s v="Same Day"/>
    <s v="JF-15415"/>
    <s v="Jennifer Ferguson"/>
    <x v="0"/>
    <s v="United States"/>
    <x v="4"/>
    <x v="4"/>
    <n v="98105"/>
    <x v="1"/>
    <s v="OFF-PA-10004101"/>
    <x v="1"/>
    <x v="10"/>
    <s v="Xerox 1894"/>
    <n v="71.28"/>
    <n v="11"/>
    <n v="0"/>
    <n v="34.214400000000005"/>
    <n v="0.48000000000000004"/>
  </r>
  <r>
    <n v="6235"/>
    <s v="US-2014-142188"/>
    <x v="3"/>
    <x v="220"/>
    <d v="2014-09-12T00:00:00"/>
    <s v="Same Day"/>
    <s v="JF-15415"/>
    <s v="Jennifer Ferguson"/>
    <x v="0"/>
    <s v="United States"/>
    <x v="4"/>
    <x v="4"/>
    <n v="98105"/>
    <x v="1"/>
    <s v="OFF-BI-10004600"/>
    <x v="1"/>
    <x v="8"/>
    <s v="Ibico Ibimaster 300 Manual Binding System"/>
    <n v="1471.96"/>
    <n v="5"/>
    <n v="0.2"/>
    <n v="459.98749999999995"/>
    <n v="0.31249999999999994"/>
  </r>
  <r>
    <n v="6236"/>
    <s v="US-2014-142188"/>
    <x v="3"/>
    <x v="220"/>
    <d v="2014-09-12T00:00:00"/>
    <s v="Same Day"/>
    <s v="JF-15415"/>
    <s v="Jennifer Ferguson"/>
    <x v="0"/>
    <s v="United States"/>
    <x v="4"/>
    <x v="4"/>
    <n v="98105"/>
    <x v="1"/>
    <s v="TEC-PH-10000127"/>
    <x v="2"/>
    <x v="7"/>
    <s v="iOttie XL Car Mount"/>
    <n v="79.959999999999994"/>
    <n v="5"/>
    <n v="0.2"/>
    <n v="-17.991000000000003"/>
    <n v="-0.22500000000000006"/>
  </r>
  <r>
    <n v="6237"/>
    <s v="CA-2013-144400"/>
    <x v="0"/>
    <x v="1098"/>
    <d v="2013-02-27T00:00:00"/>
    <s v="Standard Class"/>
    <s v="AC-10420"/>
    <s v="Alyssa Crouse"/>
    <x v="1"/>
    <s v="United States"/>
    <x v="10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n v="0.375"/>
  </r>
  <r>
    <n v="6238"/>
    <s v="US-2013-155180"/>
    <x v="0"/>
    <x v="115"/>
    <d v="2013-01-29T00:00:00"/>
    <s v="Standard Class"/>
    <s v="TB-21280"/>
    <s v="Toby Braunhardt"/>
    <x v="0"/>
    <s v="United States"/>
    <x v="20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n v="0.35000000000000003"/>
  </r>
  <r>
    <n v="6239"/>
    <s v="CA-2012-134075"/>
    <x v="1"/>
    <x v="295"/>
    <d v="2012-12-16T00:00:00"/>
    <s v="Standard Class"/>
    <s v="HA-14905"/>
    <s v="Helen Abelman"/>
    <x v="0"/>
    <s v="United States"/>
    <x v="49"/>
    <x v="1"/>
    <n v="95123"/>
    <x v="1"/>
    <s v="FUR-FU-10004597"/>
    <x v="0"/>
    <x v="5"/>
    <s v="Eldon Cleatmat Chair Mats for Medium Pile Carpets"/>
    <n v="166.5"/>
    <n v="3"/>
    <n v="0"/>
    <n v="21.64500000000001"/>
    <n v="0.13000000000000006"/>
  </r>
  <r>
    <n v="6240"/>
    <s v="CA-2012-134075"/>
    <x v="1"/>
    <x v="295"/>
    <d v="2012-12-16T00:00:00"/>
    <s v="Standard Class"/>
    <s v="HA-14905"/>
    <s v="Helen Abelman"/>
    <x v="0"/>
    <s v="United States"/>
    <x v="49"/>
    <x v="1"/>
    <n v="95123"/>
    <x v="1"/>
    <s v="OFF-ST-10001496"/>
    <x v="1"/>
    <x v="4"/>
    <s v="Standard Rollaway File with Lock"/>
    <n v="360.38"/>
    <n v="2"/>
    <n v="0"/>
    <n v="93.698800000000006"/>
    <n v="0.26"/>
  </r>
  <r>
    <n v="6241"/>
    <s v="US-2013-131912"/>
    <x v="0"/>
    <x v="517"/>
    <d v="2013-11-02T00:00:00"/>
    <s v="Second Class"/>
    <s v="LH-17155"/>
    <s v="Logan Haushalter"/>
    <x v="0"/>
    <s v="United States"/>
    <x v="1"/>
    <x v="1"/>
    <n v="90008"/>
    <x v="1"/>
    <s v="OFF-BI-10004236"/>
    <x v="1"/>
    <x v="8"/>
    <s v="XtraLife ClearVue Slant-D Ring Binder, White, 3&quot;"/>
    <n v="11.744"/>
    <n v="1"/>
    <n v="0.2"/>
    <n v="3.8167999999999997"/>
    <n v="0.32500000000000001"/>
  </r>
  <r>
    <n v="6242"/>
    <s v="CA-2014-141572"/>
    <x v="3"/>
    <x v="39"/>
    <d v="2014-06-01T00:00:00"/>
    <s v="Second Class"/>
    <s v="LO-17170"/>
    <s v="Lori Olson"/>
    <x v="1"/>
    <s v="United States"/>
    <x v="3"/>
    <x v="38"/>
    <n v="3301"/>
    <x v="3"/>
    <s v="FUR-FU-10001185"/>
    <x v="0"/>
    <x v="5"/>
    <s v="Advantus Employee of the Month Certificate Frame, 11 x 13-1/2"/>
    <n v="247.44"/>
    <n v="8"/>
    <n v="0"/>
    <n v="101.4504"/>
    <n v="0.41000000000000003"/>
  </r>
  <r>
    <n v="6243"/>
    <s v="CA-2011-134621"/>
    <x v="2"/>
    <x v="1059"/>
    <d v="2011-12-28T00:00:00"/>
    <s v="Standard Class"/>
    <s v="DP-13390"/>
    <s v="Dennis Pardue"/>
    <x v="2"/>
    <s v="United States"/>
    <x v="29"/>
    <x v="18"/>
    <n v="38401"/>
    <x v="0"/>
    <s v="OFF-BI-10000977"/>
    <x v="1"/>
    <x v="8"/>
    <s v="Ibico Plastic Spiral Binding Combs"/>
    <n v="18.240000000000002"/>
    <n v="2"/>
    <n v="0.7"/>
    <n v="-14.591999999999999"/>
    <n v="-0.79999999999999982"/>
  </r>
  <r>
    <n v="6244"/>
    <s v="CA-2013-165561"/>
    <x v="0"/>
    <x v="390"/>
    <d v="2013-11-29T00:00:00"/>
    <s v="Standard Class"/>
    <s v="CR-12580"/>
    <s v="Clay Rozendal"/>
    <x v="2"/>
    <s v="United States"/>
    <x v="234"/>
    <x v="4"/>
    <n v="98006"/>
    <x v="1"/>
    <s v="OFF-SU-10004782"/>
    <x v="1"/>
    <x v="14"/>
    <s v="Elite 5&quot; Scissors"/>
    <n v="25.349999999999998"/>
    <n v="3"/>
    <n v="0"/>
    <n v="7.6049999999999978"/>
    <n v="0.29999999999999993"/>
  </r>
  <r>
    <n v="6245"/>
    <s v="CA-2012-112305"/>
    <x v="1"/>
    <x v="312"/>
    <d v="2012-11-25T00:00:00"/>
    <s v="Standard Class"/>
    <s v="KB-16405"/>
    <s v="Katrina Bavinger"/>
    <x v="2"/>
    <s v="United States"/>
    <x v="4"/>
    <x v="4"/>
    <n v="98105"/>
    <x v="1"/>
    <s v="OFF-AR-10002067"/>
    <x v="1"/>
    <x v="6"/>
    <s v="Newell 334"/>
    <n v="119.03999999999999"/>
    <n v="6"/>
    <n v="0"/>
    <n v="30.950400000000002"/>
    <n v="0.26"/>
  </r>
  <r>
    <n v="6246"/>
    <s v="CA-2012-112305"/>
    <x v="1"/>
    <x v="312"/>
    <d v="2012-11-25T00:00:00"/>
    <s v="Standard Class"/>
    <s v="KB-16405"/>
    <s v="Katrina Bavinger"/>
    <x v="2"/>
    <s v="United States"/>
    <x v="4"/>
    <x v="4"/>
    <n v="98105"/>
    <x v="1"/>
    <s v="FUR-FU-10002364"/>
    <x v="0"/>
    <x v="5"/>
    <s v="Eldon Expressions Wood Desk Accessories, Oak"/>
    <n v="22.14"/>
    <n v="3"/>
    <n v="0"/>
    <n v="6.4205999999999976"/>
    <n v="0.28999999999999987"/>
  </r>
  <r>
    <n v="6247"/>
    <s v="CA-2012-112305"/>
    <x v="1"/>
    <x v="312"/>
    <d v="2012-11-25T00:00:00"/>
    <s v="Standard Class"/>
    <s v="KB-16405"/>
    <s v="Katrina Bavinger"/>
    <x v="2"/>
    <s v="United States"/>
    <x v="4"/>
    <x v="4"/>
    <n v="98105"/>
    <x v="1"/>
    <s v="TEC-AC-10002018"/>
    <x v="2"/>
    <x v="11"/>
    <s v="AmazonBasics 3-Button USB Wired Mouse"/>
    <n v="13.98"/>
    <n v="2"/>
    <n v="0"/>
    <n v="6.011400000000001"/>
    <n v="0.43000000000000005"/>
  </r>
  <r>
    <n v="6248"/>
    <s v="CA-2014-121580"/>
    <x v="3"/>
    <x v="148"/>
    <d v="2014-06-05T00:00:00"/>
    <s v="Standard Class"/>
    <s v="ML-17410"/>
    <s v="Maris LaWare"/>
    <x v="0"/>
    <s v="United States"/>
    <x v="38"/>
    <x v="14"/>
    <n v="47201"/>
    <x v="2"/>
    <s v="OFF-BI-10000632"/>
    <x v="1"/>
    <x v="8"/>
    <s v="Satellite Sectional Post Binders"/>
    <n v="43.41"/>
    <n v="1"/>
    <n v="0"/>
    <n v="19.968599999999999"/>
    <n v="0.46"/>
  </r>
  <r>
    <n v="6249"/>
    <s v="CA-2014-121580"/>
    <x v="3"/>
    <x v="148"/>
    <d v="2014-06-05T00:00:00"/>
    <s v="Standard Class"/>
    <s v="ML-17410"/>
    <s v="Maris LaWare"/>
    <x v="0"/>
    <s v="United States"/>
    <x v="38"/>
    <x v="14"/>
    <n v="47201"/>
    <x v="2"/>
    <s v="FUR-FU-10003981"/>
    <x v="0"/>
    <x v="5"/>
    <s v="Eldon Wave Desk Accessories"/>
    <n v="6.24"/>
    <n v="3"/>
    <n v="0"/>
    <n v="2.6208000000000005"/>
    <n v="0.42000000000000004"/>
  </r>
  <r>
    <n v="6250"/>
    <s v="CA-2014-121580"/>
    <x v="3"/>
    <x v="148"/>
    <d v="2014-06-05T00:00:00"/>
    <s v="Standard Class"/>
    <s v="ML-17410"/>
    <s v="Maris LaWare"/>
    <x v="0"/>
    <s v="United States"/>
    <x v="38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n v="0.25999999999999995"/>
  </r>
  <r>
    <n v="6251"/>
    <s v="CA-2014-121580"/>
    <x v="3"/>
    <x v="148"/>
    <d v="2014-06-05T00:00:00"/>
    <s v="Standard Class"/>
    <s v="ML-17410"/>
    <s v="Maris LaWare"/>
    <x v="0"/>
    <s v="United States"/>
    <x v="38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n v="0.5"/>
  </r>
  <r>
    <n v="6252"/>
    <s v="CA-2011-101147"/>
    <x v="2"/>
    <x v="266"/>
    <d v="2011-12-04T00:00:00"/>
    <s v="First Class"/>
    <s v="MC-17575"/>
    <s v="Matt Collins"/>
    <x v="0"/>
    <s v="United States"/>
    <x v="22"/>
    <x v="10"/>
    <n v="60623"/>
    <x v="2"/>
    <s v="OFF-AP-10004249"/>
    <x v="1"/>
    <x v="9"/>
    <s v="Staples"/>
    <n v="2.3939999999999997"/>
    <n v="1"/>
    <n v="0.8"/>
    <n v="-6.344100000000001"/>
    <n v="-2.6500000000000008"/>
  </r>
  <r>
    <n v="6253"/>
    <s v="CA-2011-165806"/>
    <x v="2"/>
    <x v="884"/>
    <d v="2011-04-07T00:00:00"/>
    <s v="Same Day"/>
    <s v="VM-21685"/>
    <s v="Valerie Mitchum"/>
    <x v="2"/>
    <s v="United States"/>
    <x v="419"/>
    <x v="32"/>
    <n v="30062"/>
    <x v="0"/>
    <s v="OFF-PA-10003441"/>
    <x v="1"/>
    <x v="10"/>
    <s v="Xerox 226"/>
    <n v="58.320000000000007"/>
    <n v="9"/>
    <n v="0"/>
    <n v="27.993600000000001"/>
    <n v="0.47999999999999993"/>
  </r>
  <r>
    <n v="6254"/>
    <s v="CA-2011-165806"/>
    <x v="2"/>
    <x v="884"/>
    <d v="2011-04-07T00:00:00"/>
    <s v="Same Day"/>
    <s v="VM-21685"/>
    <s v="Valerie Mitchum"/>
    <x v="2"/>
    <s v="United States"/>
    <x v="419"/>
    <x v="32"/>
    <n v="30062"/>
    <x v="0"/>
    <s v="TEC-PH-10004922"/>
    <x v="2"/>
    <x v="7"/>
    <s v="RCA Visys Integrated PBX 8-Line Router"/>
    <n v="200.96999999999997"/>
    <n v="3"/>
    <n v="0"/>
    <n v="50.242500000000007"/>
    <n v="0.25000000000000006"/>
  </r>
  <r>
    <n v="6255"/>
    <s v="CA-2012-151624"/>
    <x v="1"/>
    <x v="1014"/>
    <d v="2012-09-14T00:00:00"/>
    <s v="Standard Class"/>
    <s v="VW-21775"/>
    <s v="Victoria Wilson"/>
    <x v="1"/>
    <s v="United States"/>
    <x v="122"/>
    <x v="19"/>
    <n v="36116"/>
    <x v="0"/>
    <s v="FUR-FU-10001731"/>
    <x v="0"/>
    <x v="5"/>
    <s v="Acrylic Self-Standing Desk Frames"/>
    <n v="21.36"/>
    <n v="8"/>
    <n v="0"/>
    <n v="8.1167999999999996"/>
    <n v="0.38"/>
  </r>
  <r>
    <n v="6256"/>
    <s v="CA-2014-139444"/>
    <x v="3"/>
    <x v="428"/>
    <d v="2014-09-16T00:00:00"/>
    <s v="Standard Class"/>
    <s v="GK-14620"/>
    <s v="Grace Kelly"/>
    <x v="1"/>
    <s v="United States"/>
    <x v="243"/>
    <x v="5"/>
    <n v="75023"/>
    <x v="2"/>
    <s v="OFF-LA-10000134"/>
    <x v="1"/>
    <x v="2"/>
    <s v="Avery 511"/>
    <n v="9.8560000000000016"/>
    <n v="4"/>
    <n v="0.2"/>
    <n v="3.4495999999999993"/>
    <n v="0.34999999999999987"/>
  </r>
  <r>
    <n v="6257"/>
    <s v="CA-2012-133977"/>
    <x v="1"/>
    <x v="684"/>
    <d v="2012-09-08T00:00:00"/>
    <s v="Second Class"/>
    <s v="AT-10435"/>
    <s v="Alyssa Tate"/>
    <x v="2"/>
    <s v="United States"/>
    <x v="76"/>
    <x v="2"/>
    <n v="33319"/>
    <x v="0"/>
    <s v="OFF-BI-10003166"/>
    <x v="1"/>
    <x v="8"/>
    <s v="GBC Plasticlear Binding Covers"/>
    <n v="3.4440000000000008"/>
    <n v="1"/>
    <n v="0.7"/>
    <n v="-2.5255999999999998"/>
    <n v="-0.73333333333333306"/>
  </r>
  <r>
    <n v="6258"/>
    <s v="CA-2014-141425"/>
    <x v="3"/>
    <x v="808"/>
    <d v="2014-11-07T00:00:00"/>
    <s v="Second Class"/>
    <s v="AR-10825"/>
    <s v="Anthony Rawles"/>
    <x v="1"/>
    <s v="United States"/>
    <x v="38"/>
    <x v="24"/>
    <n v="43229"/>
    <x v="3"/>
    <s v="OFF-SU-10000646"/>
    <x v="1"/>
    <x v="14"/>
    <s v="Premier Automatic Letter Opener"/>
    <n v="384.59200000000004"/>
    <n v="2"/>
    <n v="0.2"/>
    <n v="-81.725799999999978"/>
    <n v="-0.21249999999999991"/>
  </r>
  <r>
    <n v="6259"/>
    <s v="CA-2012-133536"/>
    <x v="1"/>
    <x v="262"/>
    <d v="2012-03-30T00:00:00"/>
    <s v="Second Class"/>
    <s v="JH-15820"/>
    <s v="John Huston"/>
    <x v="0"/>
    <s v="United States"/>
    <x v="20"/>
    <x v="15"/>
    <n v="10009"/>
    <x v="3"/>
    <s v="OFF-EN-10004459"/>
    <x v="1"/>
    <x v="12"/>
    <s v="Security-Tint Envelopes"/>
    <n v="22.919999999999998"/>
    <n v="3"/>
    <n v="0"/>
    <n v="11.230799999999999"/>
    <n v="0.49"/>
  </r>
  <r>
    <n v="6260"/>
    <s v="CA-2012-150441"/>
    <x v="1"/>
    <x v="863"/>
    <d v="2012-08-17T00:00:00"/>
    <s v="Second Class"/>
    <s v="RA-19285"/>
    <s v="Ralph Arnett"/>
    <x v="0"/>
    <s v="United States"/>
    <x v="102"/>
    <x v="14"/>
    <n v="47374"/>
    <x v="2"/>
    <s v="OFF-BI-10003529"/>
    <x v="1"/>
    <x v="8"/>
    <s v="Avery Round Ring Poly Binders"/>
    <n v="11.36"/>
    <n v="4"/>
    <n v="0"/>
    <n v="5.5663999999999998"/>
    <n v="0.49"/>
  </r>
  <r>
    <n v="6261"/>
    <s v="CA-2012-162607"/>
    <x v="1"/>
    <x v="793"/>
    <d v="2012-05-18T00:00:00"/>
    <s v="Standard Class"/>
    <s v="RO-19780"/>
    <s v="Rose O'Brian"/>
    <x v="0"/>
    <s v="United States"/>
    <x v="4"/>
    <x v="4"/>
    <n v="98115"/>
    <x v="1"/>
    <s v="OFF-BI-10002949"/>
    <x v="1"/>
    <x v="8"/>
    <s v="Prestige Round Ring Binders"/>
    <n v="14.592000000000002"/>
    <n v="3"/>
    <n v="0.2"/>
    <n v="4.9247999999999985"/>
    <n v="0.33749999999999986"/>
  </r>
  <r>
    <n v="6262"/>
    <s v="CA-2014-103506"/>
    <x v="3"/>
    <x v="283"/>
    <d v="2014-07-28T00:00:00"/>
    <s v="Standard Class"/>
    <s v="LR-17035"/>
    <s v="Lisa Ryan"/>
    <x v="1"/>
    <s v="United States"/>
    <x v="85"/>
    <x v="15"/>
    <n v="11561"/>
    <x v="3"/>
    <s v="OFF-LA-10001158"/>
    <x v="1"/>
    <x v="2"/>
    <s v="Avery Address/Shipping Labels for Typewriters, 4&quot; x 2&quot;"/>
    <n v="41.4"/>
    <n v="4"/>
    <n v="0"/>
    <n v="19.872"/>
    <n v="0.48000000000000004"/>
  </r>
  <r>
    <n v="6263"/>
    <s v="CA-2013-132479"/>
    <x v="0"/>
    <x v="446"/>
    <d v="2013-09-27T00:00:00"/>
    <s v="First Class"/>
    <s v="MK-17905"/>
    <s v="Michael Kennedy"/>
    <x v="1"/>
    <s v="United States"/>
    <x v="179"/>
    <x v="10"/>
    <n v="61107"/>
    <x v="2"/>
    <s v="OFF-BI-10004584"/>
    <x v="1"/>
    <x v="8"/>
    <s v="GBC ProClick 150 Presentation Binding System"/>
    <n v="442.37199999999996"/>
    <n v="7"/>
    <n v="0.8"/>
    <n v="-729.91380000000004"/>
    <n v="-1.6500000000000001"/>
  </r>
  <r>
    <n v="6264"/>
    <s v="CA-2014-160724"/>
    <x v="3"/>
    <x v="1024"/>
    <d v="2014-05-11T00:00:00"/>
    <s v="Standard Class"/>
    <s v="YS-21880"/>
    <s v="Yana Sorensen"/>
    <x v="1"/>
    <s v="United States"/>
    <x v="38"/>
    <x v="32"/>
    <n v="31907"/>
    <x v="0"/>
    <s v="OFF-BI-10004965"/>
    <x v="1"/>
    <x v="8"/>
    <s v="Ibico Covers for Plastic or Wire Binding Elements"/>
    <n v="34.5"/>
    <n v="3"/>
    <n v="0"/>
    <n v="15.524999999999999"/>
    <n v="0.44999999999999996"/>
  </r>
  <r>
    <n v="6265"/>
    <s v="US-2013-115952"/>
    <x v="0"/>
    <x v="1099"/>
    <d v="2013-10-07T00:00:00"/>
    <s v="Same Day"/>
    <s v="JH-15910"/>
    <s v="Jonathan Howell"/>
    <x v="0"/>
    <s v="United States"/>
    <x v="251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n v="0.5"/>
  </r>
  <r>
    <n v="6266"/>
    <s v="CA-2011-146731"/>
    <x v="2"/>
    <x v="935"/>
    <d v="2011-11-08T00:00:00"/>
    <s v="Standard Class"/>
    <s v="AT-10735"/>
    <s v="Annie Thurman"/>
    <x v="0"/>
    <s v="United States"/>
    <x v="316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n v="0.33749999999999991"/>
  </r>
  <r>
    <n v="6267"/>
    <s v="CA-2011-146731"/>
    <x v="2"/>
    <x v="935"/>
    <d v="2011-11-08T00:00:00"/>
    <s v="Standard Class"/>
    <s v="AT-10735"/>
    <s v="Annie Thurman"/>
    <x v="0"/>
    <s v="United States"/>
    <x v="316"/>
    <x v="18"/>
    <n v="37211"/>
    <x v="0"/>
    <s v="OFF-PA-10001019"/>
    <x v="1"/>
    <x v="10"/>
    <s v="Xerox 1884"/>
    <n v="143.85600000000002"/>
    <n v="9"/>
    <n v="0.2"/>
    <n v="48.551399999999994"/>
    <n v="0.33749999999999991"/>
  </r>
  <r>
    <n v="6268"/>
    <s v="CA-2012-115392"/>
    <x v="1"/>
    <x v="486"/>
    <d v="2012-10-04T00:00:00"/>
    <s v="Second Class"/>
    <s v="RM-19675"/>
    <s v="Robert Marley"/>
    <x v="2"/>
    <s v="United States"/>
    <x v="471"/>
    <x v="31"/>
    <n v="2138"/>
    <x v="3"/>
    <s v="TEC-PH-10002496"/>
    <x v="2"/>
    <x v="7"/>
    <s v="Cisco SPA301"/>
    <n v="311.98"/>
    <n v="2"/>
    <n v="0"/>
    <n v="93.593999999999994"/>
    <n v="0.3"/>
  </r>
  <r>
    <n v="6269"/>
    <s v="CA-2012-115392"/>
    <x v="1"/>
    <x v="486"/>
    <d v="2012-10-04T00:00:00"/>
    <s v="Second Class"/>
    <s v="RM-19675"/>
    <s v="Robert Marley"/>
    <x v="2"/>
    <s v="United States"/>
    <x v="471"/>
    <x v="31"/>
    <n v="2138"/>
    <x v="3"/>
    <s v="OFF-BI-10000829"/>
    <x v="1"/>
    <x v="8"/>
    <s v="Avery Non-Stick Binders"/>
    <n v="22.450000000000003"/>
    <n v="5"/>
    <n v="0"/>
    <n v="10.327"/>
    <n v="0.45999999999999996"/>
  </r>
  <r>
    <n v="6270"/>
    <s v="CA-2014-102379"/>
    <x v="3"/>
    <x v="574"/>
    <d v="2014-12-07T00:00:00"/>
    <s v="Standard Class"/>
    <s v="BB-11545"/>
    <s v="Brenda Bowman"/>
    <x v="1"/>
    <s v="United States"/>
    <x v="182"/>
    <x v="1"/>
    <n v="94601"/>
    <x v="1"/>
    <s v="TEC-PH-10001448"/>
    <x v="2"/>
    <x v="7"/>
    <s v="Anker Astro 15000mAh USB Portable Charger"/>
    <n v="39.992000000000004"/>
    <n v="1"/>
    <n v="0.2"/>
    <n v="-7.9984000000000073"/>
    <n v="-0.20000000000000015"/>
  </r>
  <r>
    <n v="6271"/>
    <s v="CA-2014-102379"/>
    <x v="3"/>
    <x v="574"/>
    <d v="2014-12-07T00:00:00"/>
    <s v="Standard Class"/>
    <s v="BB-11545"/>
    <s v="Brenda Bowman"/>
    <x v="1"/>
    <s v="United States"/>
    <x v="182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n v="3.7499999999999915E-2"/>
  </r>
  <r>
    <n v="6272"/>
    <s v="CA-2014-102379"/>
    <x v="3"/>
    <x v="574"/>
    <d v="2014-12-07T00:00:00"/>
    <s v="Standard Class"/>
    <s v="BB-11545"/>
    <s v="Brenda Bowman"/>
    <x v="1"/>
    <s v="United States"/>
    <x v="182"/>
    <x v="1"/>
    <n v="94601"/>
    <x v="1"/>
    <s v="OFF-AR-10004022"/>
    <x v="1"/>
    <x v="6"/>
    <s v="Panasonic KP-380BK Classic Electric Pencil Sharpener"/>
    <n v="179.89999999999998"/>
    <n v="5"/>
    <n v="0"/>
    <n v="44.974999999999987"/>
    <n v="0.24999999999999997"/>
  </r>
  <r>
    <n v="6273"/>
    <s v="CA-2014-149706"/>
    <x v="3"/>
    <x v="157"/>
    <d v="2014-12-13T00:00:00"/>
    <s v="First Class"/>
    <s v="AS-10285"/>
    <s v="Alejandro Savely"/>
    <x v="1"/>
    <s v="United States"/>
    <x v="472"/>
    <x v="10"/>
    <n v="60067"/>
    <x v="2"/>
    <s v="TEC-AC-10001284"/>
    <x v="2"/>
    <x v="11"/>
    <s v="Enermax Briskie RF Wireless Keyboard and Mouse Combo"/>
    <n v="116.312"/>
    <n v="7"/>
    <n v="0.2"/>
    <n v="23.262400000000003"/>
    <n v="0.20000000000000004"/>
  </r>
  <r>
    <n v="6274"/>
    <s v="US-2013-139087"/>
    <x v="0"/>
    <x v="19"/>
    <d v="2013-07-23T00:00:00"/>
    <s v="Second Class"/>
    <s v="DK-13375"/>
    <s v="Dennis Kane"/>
    <x v="0"/>
    <s v="United States"/>
    <x v="4"/>
    <x v="4"/>
    <n v="98105"/>
    <x v="1"/>
    <s v="FUR-FU-10001847"/>
    <x v="0"/>
    <x v="5"/>
    <s v="Eldon Image Series Black Desk Accessories"/>
    <n v="12.419999999999998"/>
    <n v="3"/>
    <n v="0"/>
    <n v="4.4711999999999996"/>
    <n v="0.36000000000000004"/>
  </r>
  <r>
    <n v="6275"/>
    <s v="US-2013-139087"/>
    <x v="0"/>
    <x v="19"/>
    <d v="2013-07-23T00:00:00"/>
    <s v="Second Class"/>
    <s v="DK-13375"/>
    <s v="Dennis Kane"/>
    <x v="0"/>
    <s v="United States"/>
    <x v="4"/>
    <x v="4"/>
    <n v="98105"/>
    <x v="1"/>
    <s v="TEC-AC-10004595"/>
    <x v="2"/>
    <x v="11"/>
    <s v="First Data TMFD35 PIN Pad"/>
    <n v="428.40000000000003"/>
    <n v="3"/>
    <n v="0"/>
    <n v="89.963999999999999"/>
    <n v="0.21"/>
  </r>
  <r>
    <n v="6276"/>
    <s v="US-2013-139087"/>
    <x v="0"/>
    <x v="19"/>
    <d v="2013-07-23T00:00:00"/>
    <s v="Second Class"/>
    <s v="DK-13375"/>
    <s v="Dennis Kane"/>
    <x v="0"/>
    <s v="United States"/>
    <x v="4"/>
    <x v="4"/>
    <n v="98105"/>
    <x v="1"/>
    <s v="FUR-FU-10004164"/>
    <x v="0"/>
    <x v="5"/>
    <s v="Eldon 300 Class Desk Accessories, Black"/>
    <n v="24.75"/>
    <n v="5"/>
    <n v="0"/>
    <n v="10.890000000000002"/>
    <n v="0.44000000000000011"/>
  </r>
  <r>
    <n v="6277"/>
    <s v="US-2013-139087"/>
    <x v="0"/>
    <x v="19"/>
    <d v="2013-07-23T00:00:00"/>
    <s v="Second Class"/>
    <s v="DK-13375"/>
    <s v="Dennis Kane"/>
    <x v="0"/>
    <s v="United States"/>
    <x v="4"/>
    <x v="4"/>
    <n v="98105"/>
    <x v="1"/>
    <s v="OFF-LA-10001074"/>
    <x v="1"/>
    <x v="2"/>
    <s v="Round Specialty Laser Printer Labels"/>
    <n v="87.71"/>
    <n v="7"/>
    <n v="0"/>
    <n v="41.223699999999994"/>
    <n v="0.47"/>
  </r>
  <r>
    <n v="6278"/>
    <s v="US-2013-139087"/>
    <x v="0"/>
    <x v="19"/>
    <d v="2013-07-23T00:00:00"/>
    <s v="Second Class"/>
    <s v="DK-13375"/>
    <s v="Dennis Kane"/>
    <x v="0"/>
    <s v="United States"/>
    <x v="4"/>
    <x v="4"/>
    <n v="98105"/>
    <x v="1"/>
    <s v="OFF-ST-10000604"/>
    <x v="1"/>
    <x v="4"/>
    <s v="Home/Office Personal File Carts"/>
    <n v="69.52"/>
    <n v="2"/>
    <n v="0"/>
    <n v="17.379999999999995"/>
    <n v="0.24999999999999994"/>
  </r>
  <r>
    <n v="6279"/>
    <s v="US-2013-139087"/>
    <x v="0"/>
    <x v="19"/>
    <d v="2013-07-23T00:00:00"/>
    <s v="Second Class"/>
    <s v="DK-13375"/>
    <s v="Dennis Kane"/>
    <x v="0"/>
    <s v="United States"/>
    <x v="4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n v="-0.22499999999999998"/>
  </r>
  <r>
    <n v="6280"/>
    <s v="US-2013-139087"/>
    <x v="0"/>
    <x v="19"/>
    <d v="2013-07-23T00:00:00"/>
    <s v="Second Class"/>
    <s v="DK-13375"/>
    <s v="Dennis Kane"/>
    <x v="0"/>
    <s v="United States"/>
    <x v="4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n v="0.3249999999999999"/>
  </r>
  <r>
    <n v="6281"/>
    <s v="CA-2014-152226"/>
    <x v="3"/>
    <x v="605"/>
    <d v="2014-05-17T00:00:00"/>
    <s v="Standard Class"/>
    <s v="JH-15910"/>
    <s v="Jonathan Howell"/>
    <x v="0"/>
    <s v="United States"/>
    <x v="74"/>
    <x v="24"/>
    <n v="45231"/>
    <x v="3"/>
    <s v="OFF-LA-10000443"/>
    <x v="1"/>
    <x v="2"/>
    <s v="Avery 501"/>
    <n v="5.9039999999999999"/>
    <n v="2"/>
    <n v="0.2"/>
    <n v="1.9925999999999999"/>
    <n v="0.33749999999999997"/>
  </r>
  <r>
    <n v="6282"/>
    <s v="CA-2012-116484"/>
    <x v="1"/>
    <x v="312"/>
    <d v="2012-11-26T00:00:00"/>
    <s v="Standard Class"/>
    <s v="JK-15205"/>
    <s v="Jamie Kunitz"/>
    <x v="0"/>
    <s v="United States"/>
    <x v="292"/>
    <x v="24"/>
    <n v="43302"/>
    <x v="3"/>
    <s v="FUR-FU-10002874"/>
    <x v="0"/>
    <x v="5"/>
    <s v="Ultra Commercial Grade Dual Valve Door Closer"/>
    <n v="63.824000000000005"/>
    <n v="2"/>
    <n v="0.2"/>
    <n v="9.5735999999999937"/>
    <n v="0.14999999999999988"/>
  </r>
  <r>
    <n v="6283"/>
    <s v="CA-2012-116484"/>
    <x v="1"/>
    <x v="312"/>
    <d v="2012-11-26T00:00:00"/>
    <s v="Standard Class"/>
    <s v="JK-15205"/>
    <s v="Jamie Kunitz"/>
    <x v="0"/>
    <s v="United States"/>
    <x v="292"/>
    <x v="24"/>
    <n v="43302"/>
    <x v="3"/>
    <s v="OFF-ST-10003994"/>
    <x v="1"/>
    <x v="4"/>
    <s v="Belkin 19&quot; Center-Weighted Shelf, Gray"/>
    <n v="141.55199999999999"/>
    <n v="3"/>
    <n v="0.2"/>
    <n v="-26.541000000000004"/>
    <n v="-0.18750000000000003"/>
  </r>
  <r>
    <n v="6284"/>
    <s v="CA-2013-100944"/>
    <x v="0"/>
    <x v="446"/>
    <d v="2013-09-29T00:00:00"/>
    <s v="Standard Class"/>
    <s v="EH-13765"/>
    <s v="Edward Hooks"/>
    <x v="1"/>
    <s v="United States"/>
    <x v="1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n v="0.46999999999999992"/>
  </r>
  <r>
    <n v="6285"/>
    <s v="CA-2013-100944"/>
    <x v="0"/>
    <x v="446"/>
    <d v="2013-09-29T00:00:00"/>
    <s v="Standard Class"/>
    <s v="EH-13765"/>
    <s v="Edward Hooks"/>
    <x v="1"/>
    <s v="United States"/>
    <x v="1"/>
    <x v="1"/>
    <n v="90049"/>
    <x v="1"/>
    <s v="FUR-CH-10000988"/>
    <x v="0"/>
    <x v="1"/>
    <s v="Hon Olson Stacker Stools"/>
    <n v="563.24"/>
    <n v="5"/>
    <n v="0.2"/>
    <n v="56.324000000000012"/>
    <n v="0.10000000000000002"/>
  </r>
  <r>
    <n v="6286"/>
    <s v="CA-2013-125080"/>
    <x v="0"/>
    <x v="147"/>
    <d v="2013-10-27T00:00:00"/>
    <s v="Standard Class"/>
    <s v="VW-21775"/>
    <s v="Victoria Wilson"/>
    <x v="1"/>
    <s v="United States"/>
    <x v="80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n v="-0.35000000000000009"/>
  </r>
  <r>
    <n v="6287"/>
    <s v="CA-2013-121020"/>
    <x v="0"/>
    <x v="1057"/>
    <d v="2013-11-01T00:00:00"/>
    <s v="Standard Class"/>
    <s v="CG-12040"/>
    <s v="Catherine Glotzbach"/>
    <x v="2"/>
    <s v="United States"/>
    <x v="465"/>
    <x v="18"/>
    <n v="37087"/>
    <x v="0"/>
    <s v="TEC-PH-10001061"/>
    <x v="2"/>
    <x v="7"/>
    <s v="Apple iPhone 5C"/>
    <n v="239.976"/>
    <n v="3"/>
    <n v="0.2"/>
    <n v="17.998199999999997"/>
    <n v="7.4999999999999983E-2"/>
  </r>
  <r>
    <n v="6288"/>
    <s v="CA-2011-100090"/>
    <x v="2"/>
    <x v="1001"/>
    <d v="2011-07-12T00:00:00"/>
    <s v="Standard Class"/>
    <s v="EB-13705"/>
    <s v="Ed Braxton"/>
    <x v="1"/>
    <s v="United States"/>
    <x v="8"/>
    <x v="1"/>
    <n v="94122"/>
    <x v="1"/>
    <s v="FUR-TA-10003715"/>
    <x v="0"/>
    <x v="3"/>
    <s v="Hon 2111 Invitation Series Corner Table"/>
    <n v="502.48800000000006"/>
    <n v="3"/>
    <n v="0.2"/>
    <n v="-87.935400000000044"/>
    <n v="-0.17500000000000007"/>
  </r>
  <r>
    <n v="6289"/>
    <s v="CA-2011-100090"/>
    <x v="2"/>
    <x v="1001"/>
    <d v="2011-07-12T00:00:00"/>
    <s v="Standard Class"/>
    <s v="EB-13705"/>
    <s v="Ed Braxton"/>
    <x v="1"/>
    <s v="United States"/>
    <x v="8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n v="0.34999999999999987"/>
  </r>
  <r>
    <n v="6290"/>
    <s v="US-2012-139675"/>
    <x v="1"/>
    <x v="649"/>
    <d v="2012-03-18T00:00:00"/>
    <s v="Second Class"/>
    <s v="NF-18595"/>
    <s v="Nicole Fjeld"/>
    <x v="2"/>
    <s v="United States"/>
    <x v="455"/>
    <x v="1"/>
    <n v="95928"/>
    <x v="1"/>
    <s v="FUR-CH-10004063"/>
    <x v="0"/>
    <x v="1"/>
    <s v="Global Deluxe High-Back Manager's Chair"/>
    <n v="915.13600000000008"/>
    <n v="4"/>
    <n v="0.2"/>
    <n v="102.95279999999988"/>
    <n v="0.11249999999999986"/>
  </r>
  <r>
    <n v="6291"/>
    <s v="US-2012-139675"/>
    <x v="1"/>
    <x v="649"/>
    <d v="2012-03-18T00:00:00"/>
    <s v="Second Class"/>
    <s v="NF-18595"/>
    <s v="Nicole Fjeld"/>
    <x v="2"/>
    <s v="United States"/>
    <x v="455"/>
    <x v="1"/>
    <n v="95928"/>
    <x v="1"/>
    <s v="FUR-FU-10001979"/>
    <x v="0"/>
    <x v="5"/>
    <s v="Dana Halogen Swing-Arm Architect Lamp"/>
    <n v="327.76"/>
    <n v="8"/>
    <n v="0"/>
    <n v="91.772800000000018"/>
    <n v="0.28000000000000008"/>
  </r>
  <r>
    <n v="6292"/>
    <s v="CA-2014-143756"/>
    <x v="3"/>
    <x v="574"/>
    <d v="2014-12-06T00:00:00"/>
    <s v="First Class"/>
    <s v="ME-17725"/>
    <s v="Max Engle"/>
    <x v="0"/>
    <s v="United States"/>
    <x v="127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n v="0.24000000000000005"/>
  </r>
  <r>
    <n v="6293"/>
    <s v="CA-2012-151253"/>
    <x v="1"/>
    <x v="1100"/>
    <d v="2012-04-26T00:00:00"/>
    <s v="Standard Class"/>
    <s v="AZ-10750"/>
    <s v="Annie Zypern"/>
    <x v="0"/>
    <s v="United States"/>
    <x v="1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n v="8.7499999999999994E-2"/>
  </r>
  <r>
    <n v="6294"/>
    <s v="CA-2012-151253"/>
    <x v="1"/>
    <x v="1100"/>
    <d v="2012-04-26T00:00:00"/>
    <s v="Standard Class"/>
    <s v="AZ-10750"/>
    <s v="Annie Zypern"/>
    <x v="0"/>
    <s v="United States"/>
    <x v="1"/>
    <x v="1"/>
    <n v="90008"/>
    <x v="1"/>
    <s v="OFF-AR-10004691"/>
    <x v="1"/>
    <x v="6"/>
    <s v="Boston 1730 StandUp Electric Pencil Sharpener"/>
    <n v="64.14"/>
    <n v="3"/>
    <n v="0"/>
    <n v="16.676400000000001"/>
    <n v="0.26"/>
  </r>
  <r>
    <n v="6295"/>
    <s v="CA-2011-141152"/>
    <x v="2"/>
    <x v="1101"/>
    <d v="2011-09-19T00:00:00"/>
    <s v="First Class"/>
    <s v="RF-19345"/>
    <s v="Randy Ferguson"/>
    <x v="1"/>
    <s v="United States"/>
    <x v="20"/>
    <x v="15"/>
    <n v="10024"/>
    <x v="3"/>
    <s v="OFF-BI-10002931"/>
    <x v="1"/>
    <x v="8"/>
    <s v="Avery Trapezoid Extra Heavy Duty 4&quot; Binders"/>
    <n v="33.552"/>
    <n v="1"/>
    <n v="0.2"/>
    <n v="12.581999999999999"/>
    <n v="0.375"/>
  </r>
  <r>
    <n v="6296"/>
    <s v="CA-2011-141313"/>
    <x v="2"/>
    <x v="129"/>
    <d v="2012-01-01T00:00:00"/>
    <s v="Standard Class"/>
    <s v="AJ-10780"/>
    <s v="Anthony Jacobs"/>
    <x v="1"/>
    <s v="United States"/>
    <x v="473"/>
    <x v="31"/>
    <n v="1915"/>
    <x v="3"/>
    <s v="OFF-AP-10002651"/>
    <x v="1"/>
    <x v="9"/>
    <s v="Hoover Upright Vacuum With Dirt Cup"/>
    <n v="1737.1799999999998"/>
    <n v="6"/>
    <n v="0"/>
    <n v="503.78219999999976"/>
    <n v="0.28999999999999987"/>
  </r>
  <r>
    <n v="6297"/>
    <s v="CA-2011-141313"/>
    <x v="2"/>
    <x v="129"/>
    <d v="2012-01-01T00:00:00"/>
    <s v="Standard Class"/>
    <s v="AJ-10780"/>
    <s v="Anthony Jacobs"/>
    <x v="1"/>
    <s v="United States"/>
    <x v="473"/>
    <x v="31"/>
    <n v="1915"/>
    <x v="3"/>
    <s v="OFF-ST-10000689"/>
    <x v="1"/>
    <x v="4"/>
    <s v="Fellowes Strictly Business Drawer File, Letter/Legal Size"/>
    <n v="704.25"/>
    <n v="5"/>
    <n v="0"/>
    <n v="84.51"/>
    <n v="0.12000000000000001"/>
  </r>
  <r>
    <n v="6298"/>
    <s v="CA-2011-141313"/>
    <x v="2"/>
    <x v="129"/>
    <d v="2012-01-01T00:00:00"/>
    <s v="Standard Class"/>
    <s v="AJ-10780"/>
    <s v="Anthony Jacobs"/>
    <x v="1"/>
    <s v="United States"/>
    <x v="473"/>
    <x v="31"/>
    <n v="1915"/>
    <x v="3"/>
    <s v="OFF-PA-10003302"/>
    <x v="1"/>
    <x v="10"/>
    <s v="Xerox 1906"/>
    <n v="141.76"/>
    <n v="4"/>
    <n v="0"/>
    <n v="66.627199999999988"/>
    <n v="0.46999999999999992"/>
  </r>
  <r>
    <n v="6299"/>
    <s v="CA-2011-169852"/>
    <x v="2"/>
    <x v="618"/>
    <d v="2011-10-26T00:00:00"/>
    <s v="Standard Class"/>
    <s v="SF-20965"/>
    <s v="Sylvia Foulston"/>
    <x v="1"/>
    <s v="United States"/>
    <x v="70"/>
    <x v="1"/>
    <n v="92024"/>
    <x v="1"/>
    <s v="OFF-BI-10001460"/>
    <x v="1"/>
    <x v="8"/>
    <s v="Plastic Binding Combs"/>
    <n v="36.36"/>
    <n v="3"/>
    <n v="0.2"/>
    <n v="12.2715"/>
    <n v="0.33750000000000002"/>
  </r>
  <r>
    <n v="6300"/>
    <s v="CA-2014-107314"/>
    <x v="3"/>
    <x v="329"/>
    <d v="2014-12-04T00:00:00"/>
    <s v="First Class"/>
    <s v="MZ-17335"/>
    <s v="Maria Zettner"/>
    <x v="2"/>
    <s v="United States"/>
    <x v="8"/>
    <x v="1"/>
    <n v="94109"/>
    <x v="1"/>
    <s v="FUR-FU-10003489"/>
    <x v="0"/>
    <x v="5"/>
    <s v="Contemporary Borderless Frame"/>
    <n v="25.83"/>
    <n v="3"/>
    <n v="0"/>
    <n v="9.5570999999999984"/>
    <n v="0.36999999999999994"/>
  </r>
  <r>
    <n v="6301"/>
    <s v="US-2011-161305"/>
    <x v="2"/>
    <x v="571"/>
    <d v="2011-06-12T00:00:00"/>
    <s v="Standard Class"/>
    <s v="SB-20170"/>
    <s v="Sarah Bern"/>
    <x v="0"/>
    <s v="United States"/>
    <x v="22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n v="-1.5500000000000007"/>
  </r>
  <r>
    <n v="6302"/>
    <s v="US-2011-161305"/>
    <x v="2"/>
    <x v="571"/>
    <d v="2011-06-12T00:00:00"/>
    <s v="Standard Class"/>
    <s v="SB-20170"/>
    <s v="Sarah Bern"/>
    <x v="0"/>
    <s v="United States"/>
    <x v="22"/>
    <x v="10"/>
    <n v="60623"/>
    <x v="2"/>
    <s v="OFF-EN-10000461"/>
    <x v="1"/>
    <x v="12"/>
    <s v="#10- 4 1/8&quot; x 9 1/2&quot; Recycled Envelopes"/>
    <n v="13.984000000000002"/>
    <n v="2"/>
    <n v="0.2"/>
    <n v="4.7195999999999998"/>
    <n v="0.33749999999999997"/>
  </r>
  <r>
    <n v="6303"/>
    <s v="CA-2014-166919"/>
    <x v="3"/>
    <x v="51"/>
    <d v="2014-11-28T00:00:00"/>
    <s v="Standard Class"/>
    <s v="AH-10210"/>
    <s v="Alan Hwang"/>
    <x v="0"/>
    <s v="United States"/>
    <x v="61"/>
    <x v="5"/>
    <n v="75220"/>
    <x v="2"/>
    <s v="TEC-PH-10001305"/>
    <x v="2"/>
    <x v="7"/>
    <s v="Panasonic KX TS208W Corded phone"/>
    <n v="195.96000000000004"/>
    <n v="5"/>
    <n v="0.2"/>
    <n v="19.596000000000018"/>
    <n v="0.10000000000000007"/>
  </r>
  <r>
    <n v="6304"/>
    <s v="CA-2014-162712"/>
    <x v="3"/>
    <x v="978"/>
    <d v="2014-06-21T00:00:00"/>
    <s v="Second Class"/>
    <s v="NK-18490"/>
    <s v="Neil Knudson"/>
    <x v="2"/>
    <s v="United States"/>
    <x v="331"/>
    <x v="5"/>
    <n v="78415"/>
    <x v="2"/>
    <s v="OFF-PA-10000167"/>
    <x v="1"/>
    <x v="10"/>
    <s v="Xerox 1925"/>
    <n v="74.352000000000004"/>
    <n v="3"/>
    <n v="0.2"/>
    <n v="23.234999999999992"/>
    <n v="0.31249999999999989"/>
  </r>
  <r>
    <n v="6305"/>
    <s v="CA-2014-107552"/>
    <x v="3"/>
    <x v="1024"/>
    <d v="2014-05-06T00:00:00"/>
    <s v="Same Day"/>
    <s v="AI-10855"/>
    <s v="Arianne Irving"/>
    <x v="0"/>
    <s v="United States"/>
    <x v="20"/>
    <x v="15"/>
    <n v="10035"/>
    <x v="3"/>
    <s v="OFF-PA-10002947"/>
    <x v="1"/>
    <x v="10"/>
    <s v="Xerox 1923"/>
    <n v="6.68"/>
    <n v="1"/>
    <n v="0"/>
    <n v="3.2063999999999999"/>
    <n v="0.48"/>
  </r>
  <r>
    <n v="6306"/>
    <s v="CA-2013-163328"/>
    <x v="0"/>
    <x v="254"/>
    <d v="2013-11-07T00:00:00"/>
    <s v="Second Class"/>
    <s v="TP-21565"/>
    <s v="Tracy Poddar"/>
    <x v="1"/>
    <s v="United States"/>
    <x v="474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n v="-0.23749999999999993"/>
  </r>
  <r>
    <n v="6307"/>
    <s v="CA-2013-163328"/>
    <x v="0"/>
    <x v="254"/>
    <d v="2013-11-07T00:00:00"/>
    <s v="Second Class"/>
    <s v="TP-21565"/>
    <s v="Tracy Poddar"/>
    <x v="1"/>
    <s v="United States"/>
    <x v="474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n v="-0.13750000000000009"/>
  </r>
  <r>
    <n v="6308"/>
    <s v="CA-2013-163328"/>
    <x v="0"/>
    <x v="254"/>
    <d v="2013-11-07T00:00:00"/>
    <s v="Second Class"/>
    <s v="TP-21565"/>
    <s v="Tracy Poddar"/>
    <x v="1"/>
    <s v="United States"/>
    <x v="474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n v="0.35"/>
  </r>
  <r>
    <n v="6309"/>
    <s v="CA-2013-163328"/>
    <x v="0"/>
    <x v="254"/>
    <d v="2013-11-07T00:00:00"/>
    <s v="Second Class"/>
    <s v="TP-21565"/>
    <s v="Tracy Poddar"/>
    <x v="1"/>
    <s v="United States"/>
    <x v="474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n v="-0.15000000000000011"/>
  </r>
  <r>
    <n v="6310"/>
    <s v="CA-2013-163328"/>
    <x v="0"/>
    <x v="254"/>
    <d v="2013-11-07T00:00:00"/>
    <s v="Second Class"/>
    <s v="TP-21565"/>
    <s v="Tracy Poddar"/>
    <x v="1"/>
    <s v="United States"/>
    <x v="474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n v="0.36249999999999993"/>
  </r>
  <r>
    <n v="6311"/>
    <s v="CA-2013-163328"/>
    <x v="0"/>
    <x v="254"/>
    <d v="2013-11-07T00:00:00"/>
    <s v="Second Class"/>
    <s v="TP-21565"/>
    <s v="Tracy Poddar"/>
    <x v="1"/>
    <s v="United States"/>
    <x v="474"/>
    <x v="21"/>
    <n v="97405"/>
    <x v="1"/>
    <s v="OFF-PA-10000176"/>
    <x v="1"/>
    <x v="10"/>
    <s v="Xerox 1887"/>
    <n v="15.176"/>
    <n v="1"/>
    <n v="0.2"/>
    <n v="5.3115999999999985"/>
    <n v="0.34999999999999992"/>
  </r>
  <r>
    <n v="6312"/>
    <s v="CA-2011-112837"/>
    <x v="2"/>
    <x v="1102"/>
    <d v="2011-09-16T00:00:00"/>
    <s v="Standard Class"/>
    <s v="LW-17125"/>
    <s v="Liz Willingham"/>
    <x v="0"/>
    <s v="United States"/>
    <x v="475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n v="0.1699999999999999"/>
  </r>
  <r>
    <n v="6313"/>
    <s v="CA-2014-120019"/>
    <x v="3"/>
    <x v="911"/>
    <d v="2014-02-22T00:00:00"/>
    <s v="Standard Class"/>
    <s v="NG-18355"/>
    <s v="Nat Gilpin"/>
    <x v="1"/>
    <s v="United States"/>
    <x v="54"/>
    <x v="29"/>
    <n v="6824"/>
    <x v="3"/>
    <s v="OFF-ST-10001932"/>
    <x v="1"/>
    <x v="4"/>
    <s v="Fellowes Staxonsteel Drawer Files"/>
    <n v="579.51"/>
    <n v="3"/>
    <n v="0"/>
    <n v="81.131400000000014"/>
    <n v="0.14000000000000001"/>
  </r>
  <r>
    <n v="6314"/>
    <s v="CA-2014-120019"/>
    <x v="3"/>
    <x v="911"/>
    <d v="2014-02-22T00:00:00"/>
    <s v="Standard Class"/>
    <s v="NG-18355"/>
    <s v="Nat Gilpin"/>
    <x v="1"/>
    <s v="United States"/>
    <x v="54"/>
    <x v="29"/>
    <n v="6824"/>
    <x v="3"/>
    <s v="TEC-PH-10000923"/>
    <x v="2"/>
    <x v="7"/>
    <s v="Belkin SportFit Armband For iPhone 5s/5c, Fuchsia"/>
    <n v="14.99"/>
    <n v="1"/>
    <n v="0"/>
    <n v="7.3451000000000004"/>
    <n v="0.49000000000000005"/>
  </r>
  <r>
    <n v="6315"/>
    <s v="CA-2011-100762"/>
    <x v="2"/>
    <x v="156"/>
    <d v="2011-11-29T00:00:00"/>
    <s v="Standard Class"/>
    <s v="NG-18355"/>
    <s v="Nat Gilpin"/>
    <x v="1"/>
    <s v="United States"/>
    <x v="25"/>
    <x v="12"/>
    <n v="49201"/>
    <x v="2"/>
    <s v="OFF-AR-10000380"/>
    <x v="1"/>
    <x v="6"/>
    <s v="Hunt PowerHouse Electric Pencil Sharpener, Blue"/>
    <n v="151.91999999999999"/>
    <n v="4"/>
    <n v="0"/>
    <n v="45.575999999999979"/>
    <n v="0.29999999999999988"/>
  </r>
  <r>
    <n v="6316"/>
    <s v="CA-2011-100762"/>
    <x v="2"/>
    <x v="156"/>
    <d v="2011-11-29T00:00:00"/>
    <s v="Standard Class"/>
    <s v="NG-18355"/>
    <s v="Nat Gilpin"/>
    <x v="1"/>
    <s v="United States"/>
    <x v="25"/>
    <x v="12"/>
    <n v="49201"/>
    <x v="2"/>
    <s v="OFF-LA-10003930"/>
    <x v="1"/>
    <x v="2"/>
    <s v="Dot Matrix Printer Tape Reel Labels, White, 5000/Box"/>
    <n v="196.62"/>
    <n v="2"/>
    <n v="0"/>
    <n v="96.343800000000002"/>
    <n v="0.49"/>
  </r>
  <r>
    <n v="6317"/>
    <s v="CA-2011-100762"/>
    <x v="2"/>
    <x v="156"/>
    <d v="2011-11-29T00:00:00"/>
    <s v="Standard Class"/>
    <s v="NG-18355"/>
    <s v="Nat Gilpin"/>
    <x v="1"/>
    <s v="United States"/>
    <x v="25"/>
    <x v="12"/>
    <n v="49201"/>
    <x v="2"/>
    <s v="OFF-PA-10001815"/>
    <x v="1"/>
    <x v="10"/>
    <s v="Xerox 1885"/>
    <n v="144.12"/>
    <n v="3"/>
    <n v="0"/>
    <n v="69.177599999999984"/>
    <n v="0.47999999999999987"/>
  </r>
  <r>
    <n v="6318"/>
    <s v="CA-2011-100762"/>
    <x v="2"/>
    <x v="156"/>
    <d v="2011-11-29T00:00:00"/>
    <s v="Standard Class"/>
    <s v="NG-18355"/>
    <s v="Nat Gilpin"/>
    <x v="1"/>
    <s v="United States"/>
    <x v="25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n v="0.5"/>
  </r>
  <r>
    <n v="6319"/>
    <s v="CA-2014-161459"/>
    <x v="3"/>
    <x v="920"/>
    <d v="2014-11-30T00:00:00"/>
    <s v="Second Class"/>
    <s v="EB-13750"/>
    <s v="Edward Becker"/>
    <x v="1"/>
    <s v="United States"/>
    <x v="229"/>
    <x v="1"/>
    <n v="92677"/>
    <x v="1"/>
    <s v="TEC-PH-10004071"/>
    <x v="2"/>
    <x v="7"/>
    <s v="PayAnywhere Card Reader"/>
    <n v="39.960000000000008"/>
    <n v="5"/>
    <n v="0.2"/>
    <n v="3.4964999999999993"/>
    <n v="8.7499999999999967E-2"/>
  </r>
  <r>
    <n v="6320"/>
    <s v="CA-2014-161459"/>
    <x v="3"/>
    <x v="920"/>
    <d v="2014-11-30T00:00:00"/>
    <s v="Second Class"/>
    <s v="EB-13750"/>
    <s v="Edward Becker"/>
    <x v="1"/>
    <s v="United States"/>
    <x v="229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n v="0.44999999999999996"/>
  </r>
  <r>
    <n v="6321"/>
    <s v="CA-2014-160017"/>
    <x v="3"/>
    <x v="394"/>
    <d v="2014-10-03T00:00:00"/>
    <s v="Standard Class"/>
    <s v="SP-20860"/>
    <s v="Sung Pak"/>
    <x v="1"/>
    <s v="United States"/>
    <x v="108"/>
    <x v="2"/>
    <n v="32216"/>
    <x v="0"/>
    <s v="OFF-PA-10001800"/>
    <x v="1"/>
    <x v="10"/>
    <s v="Xerox 220"/>
    <n v="10.368000000000002"/>
    <n v="2"/>
    <n v="0.2"/>
    <n v="3.6288"/>
    <n v="0.34999999999999992"/>
  </r>
  <r>
    <n v="6322"/>
    <s v="CA-2011-123316"/>
    <x v="2"/>
    <x v="303"/>
    <d v="2011-10-17T00:00:00"/>
    <s v="Standard Class"/>
    <s v="SP-20545"/>
    <s v="Sibella Parks"/>
    <x v="1"/>
    <s v="United States"/>
    <x v="145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n v="0.36249999999999993"/>
  </r>
  <r>
    <n v="6323"/>
    <s v="CA-2011-141299"/>
    <x v="2"/>
    <x v="561"/>
    <d v="2011-06-07T00:00:00"/>
    <s v="Second Class"/>
    <s v="RB-19795"/>
    <s v="Ross Baird"/>
    <x v="2"/>
    <s v="United States"/>
    <x v="297"/>
    <x v="12"/>
    <n v="48640"/>
    <x v="2"/>
    <s v="OFF-EN-10004459"/>
    <x v="1"/>
    <x v="12"/>
    <s v="Security-Tint Envelopes"/>
    <n v="15.28"/>
    <n v="2"/>
    <n v="0"/>
    <n v="7.4871999999999996"/>
    <n v="0.49"/>
  </r>
  <r>
    <n v="6324"/>
    <s v="CA-2011-104402"/>
    <x v="2"/>
    <x v="1103"/>
    <d v="2011-06-23T00:00:00"/>
    <s v="Standard Class"/>
    <s v="DB-13660"/>
    <s v="Duane Benoit"/>
    <x v="0"/>
    <s v="United States"/>
    <x v="46"/>
    <x v="13"/>
    <n v="19711"/>
    <x v="3"/>
    <s v="TEC-MA-10000423"/>
    <x v="2"/>
    <x v="15"/>
    <s v="Texas Instruments TI-34 Scientific Calculator"/>
    <n v="65.97"/>
    <n v="3"/>
    <n v="0"/>
    <n v="31.005899999999997"/>
    <n v="0.47"/>
  </r>
  <r>
    <n v="6325"/>
    <s v="CA-2012-110289"/>
    <x v="1"/>
    <x v="1104"/>
    <d v="2012-11-02T00:00:00"/>
    <s v="Standard Class"/>
    <s v="NB-18655"/>
    <s v="Nona Balk"/>
    <x v="1"/>
    <s v="United States"/>
    <x v="8"/>
    <x v="1"/>
    <n v="94109"/>
    <x v="1"/>
    <s v="OFF-PA-10002986"/>
    <x v="1"/>
    <x v="10"/>
    <s v="Xerox 1898"/>
    <n v="33.4"/>
    <n v="5"/>
    <n v="0"/>
    <n v="16.032"/>
    <n v="0.48000000000000004"/>
  </r>
  <r>
    <n v="6326"/>
    <s v="CA-2012-110289"/>
    <x v="1"/>
    <x v="1104"/>
    <d v="2012-11-02T00:00:00"/>
    <s v="Standard Class"/>
    <s v="NB-18655"/>
    <s v="Nona Balk"/>
    <x v="1"/>
    <s v="United States"/>
    <x v="8"/>
    <x v="1"/>
    <n v="94109"/>
    <x v="1"/>
    <s v="OFF-EN-10001434"/>
    <x v="1"/>
    <x v="12"/>
    <s v="Strathmore #10 Envelopes, Ultimate White"/>
    <n v="210.84"/>
    <n v="4"/>
    <n v="0"/>
    <n v="103.3116"/>
    <n v="0.49"/>
  </r>
  <r>
    <n v="6327"/>
    <s v="CA-2011-167927"/>
    <x v="2"/>
    <x v="407"/>
    <d v="2011-01-27T00:00:00"/>
    <s v="Standard Class"/>
    <s v="XP-21865"/>
    <s v="Xylona Preis"/>
    <x v="0"/>
    <s v="United States"/>
    <x v="17"/>
    <x v="12"/>
    <n v="48185"/>
    <x v="2"/>
    <s v="OFF-ST-10000760"/>
    <x v="1"/>
    <x v="4"/>
    <s v="Eldon Fold 'N Roll Cart System"/>
    <n v="13.98"/>
    <n v="1"/>
    <n v="0"/>
    <n v="4.0541999999999998"/>
    <n v="0.28999999999999998"/>
  </r>
  <r>
    <n v="6328"/>
    <s v="CA-2011-167927"/>
    <x v="2"/>
    <x v="407"/>
    <d v="2011-01-27T00:00:00"/>
    <s v="Standard Class"/>
    <s v="XP-21865"/>
    <s v="Xylona Preis"/>
    <x v="0"/>
    <s v="United States"/>
    <x v="17"/>
    <x v="12"/>
    <n v="48185"/>
    <x v="2"/>
    <s v="FUR-FU-10002918"/>
    <x v="0"/>
    <x v="5"/>
    <s v="Eldon ClusterMat Chair Mat with Cordless Antistatic Protection"/>
    <n v="272.94"/>
    <n v="3"/>
    <n v="0"/>
    <n v="30.023400000000009"/>
    <n v="0.11000000000000004"/>
  </r>
  <r>
    <n v="6329"/>
    <s v="CA-2011-167927"/>
    <x v="2"/>
    <x v="407"/>
    <d v="2011-01-27T00:00:00"/>
    <s v="Standard Class"/>
    <s v="XP-21865"/>
    <s v="Xylona Preis"/>
    <x v="0"/>
    <s v="United States"/>
    <x v="17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n v="0.46999999999999986"/>
  </r>
  <r>
    <n v="6330"/>
    <s v="CA-2011-167927"/>
    <x v="2"/>
    <x v="407"/>
    <d v="2011-01-27T00:00:00"/>
    <s v="Standard Class"/>
    <s v="XP-21865"/>
    <s v="Xylona Preis"/>
    <x v="0"/>
    <s v="United States"/>
    <x v="17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n v="0.37777777777777782"/>
  </r>
  <r>
    <n v="6331"/>
    <s v="CA-2011-167927"/>
    <x v="2"/>
    <x v="407"/>
    <d v="2011-01-27T00:00:00"/>
    <s v="Standard Class"/>
    <s v="XP-21865"/>
    <s v="Xylona Preis"/>
    <x v="0"/>
    <s v="United States"/>
    <x v="17"/>
    <x v="12"/>
    <n v="48185"/>
    <x v="2"/>
    <s v="OFF-ST-10003123"/>
    <x v="1"/>
    <x v="4"/>
    <s v="Fellowes Bases and Tops For Staxonsteel/High-Stak Systems"/>
    <n v="66.58"/>
    <n v="2"/>
    <n v="0"/>
    <n v="15.979199999999999"/>
    <n v="0.24"/>
  </r>
  <r>
    <n v="6332"/>
    <s v="CA-2011-167927"/>
    <x v="2"/>
    <x v="407"/>
    <d v="2011-01-27T00:00:00"/>
    <s v="Standard Class"/>
    <s v="XP-21865"/>
    <s v="Xylona Preis"/>
    <x v="0"/>
    <s v="United States"/>
    <x v="17"/>
    <x v="12"/>
    <n v="48185"/>
    <x v="2"/>
    <s v="OFF-AR-10004456"/>
    <x v="1"/>
    <x v="6"/>
    <s v="Panasonic KP-4ABK Battery-Operated Pencil Sharpener"/>
    <n v="43.92"/>
    <n v="3"/>
    <n v="0"/>
    <n v="12.736799999999999"/>
    <n v="0.28999999999999998"/>
  </r>
  <r>
    <n v="6333"/>
    <s v="CA-2011-167927"/>
    <x v="2"/>
    <x v="407"/>
    <d v="2011-01-27T00:00:00"/>
    <s v="Standard Class"/>
    <s v="XP-21865"/>
    <s v="Xylona Preis"/>
    <x v="0"/>
    <s v="United States"/>
    <x v="17"/>
    <x v="12"/>
    <n v="48185"/>
    <x v="2"/>
    <s v="FUR-FU-10002268"/>
    <x v="0"/>
    <x v="5"/>
    <s v="Ultra Door Push Plate"/>
    <n v="14.73"/>
    <n v="3"/>
    <n v="0"/>
    <n v="4.8608999999999991"/>
    <n v="0.3299999999999999"/>
  </r>
  <r>
    <n v="6334"/>
    <s v="CA-2011-167927"/>
    <x v="2"/>
    <x v="407"/>
    <d v="2011-01-27T00:00:00"/>
    <s v="Standard Class"/>
    <s v="XP-21865"/>
    <s v="Xylona Preis"/>
    <x v="0"/>
    <s v="United States"/>
    <x v="17"/>
    <x v="12"/>
    <n v="48185"/>
    <x v="2"/>
    <s v="OFF-BI-10004364"/>
    <x v="1"/>
    <x v="8"/>
    <s v="Storex Dura Pro Binders"/>
    <n v="29.700000000000003"/>
    <n v="5"/>
    <n v="0"/>
    <n v="13.365"/>
    <n v="0.44999999999999996"/>
  </r>
  <r>
    <n v="6335"/>
    <s v="CA-2011-133305"/>
    <x v="2"/>
    <x v="384"/>
    <d v="2011-07-15T00:00:00"/>
    <s v="Standard Class"/>
    <s v="MH-17455"/>
    <s v="Mark Hamilton"/>
    <x v="0"/>
    <s v="United States"/>
    <x v="20"/>
    <x v="15"/>
    <n v="10011"/>
    <x v="3"/>
    <s v="OFF-PA-10001970"/>
    <x v="1"/>
    <x v="10"/>
    <s v="Xerox 1881"/>
    <n v="49.12"/>
    <n v="4"/>
    <n v="0"/>
    <n v="23.086399999999998"/>
    <n v="0.47"/>
  </r>
  <r>
    <n v="6336"/>
    <s v="CA-2011-133305"/>
    <x v="2"/>
    <x v="384"/>
    <d v="2011-07-15T00:00:00"/>
    <s v="Standard Class"/>
    <s v="MH-17455"/>
    <s v="Mark Hamilton"/>
    <x v="0"/>
    <s v="United States"/>
    <x v="20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n v="0.35"/>
  </r>
  <r>
    <n v="6337"/>
    <s v="CA-2013-165995"/>
    <x v="0"/>
    <x v="133"/>
    <d v="2013-09-07T00:00:00"/>
    <s v="Standard Class"/>
    <s v="BG-11740"/>
    <s v="Bruce Geld"/>
    <x v="0"/>
    <s v="United States"/>
    <x v="1"/>
    <x v="1"/>
    <n v="90008"/>
    <x v="1"/>
    <s v="FUR-FU-10000672"/>
    <x v="0"/>
    <x v="5"/>
    <s v="Executive Impressions 10&quot; Spectator Wall Clock"/>
    <n v="47.04"/>
    <n v="4"/>
    <n v="0"/>
    <n v="15.993599999999997"/>
    <n v="0.33999999999999997"/>
  </r>
  <r>
    <n v="6338"/>
    <s v="CA-2013-165995"/>
    <x v="0"/>
    <x v="133"/>
    <d v="2013-09-07T00:00:00"/>
    <s v="Standard Class"/>
    <s v="BG-11740"/>
    <s v="Bruce Geld"/>
    <x v="0"/>
    <s v="United States"/>
    <x v="1"/>
    <x v="1"/>
    <n v="90008"/>
    <x v="1"/>
    <s v="TEC-PH-10004908"/>
    <x v="2"/>
    <x v="7"/>
    <s v="Panasonic KX TS3282W Corded phone"/>
    <n v="339.96000000000004"/>
    <n v="5"/>
    <n v="0.2"/>
    <n v="42.494999999999948"/>
    <n v="0.12499999999999983"/>
  </r>
  <r>
    <n v="6339"/>
    <s v="CA-2014-143112"/>
    <x v="3"/>
    <x v="361"/>
    <d v="2014-10-10T00:00:00"/>
    <s v="Standard Class"/>
    <s v="TS-21370"/>
    <s v="Todd Sumrall"/>
    <x v="1"/>
    <s v="United States"/>
    <x v="20"/>
    <x v="15"/>
    <n v="10035"/>
    <x v="3"/>
    <s v="TEC-PH-10003095"/>
    <x v="2"/>
    <x v="7"/>
    <s v="Samsung HM1900 Bluetooth Headset"/>
    <n v="87.8"/>
    <n v="4"/>
    <n v="0"/>
    <n v="43.9"/>
    <n v="0.5"/>
  </r>
  <r>
    <n v="6340"/>
    <s v="CA-2014-143112"/>
    <x v="3"/>
    <x v="361"/>
    <d v="2014-10-10T00:00:00"/>
    <s v="Standard Class"/>
    <s v="TS-21370"/>
    <s v="Todd Sumrall"/>
    <x v="1"/>
    <s v="United States"/>
    <x v="20"/>
    <x v="15"/>
    <n v="10035"/>
    <x v="3"/>
    <s v="FUR-CH-10002880"/>
    <x v="0"/>
    <x v="1"/>
    <s v="Global High-Back Leather Tilter, Burgundy"/>
    <n v="221.38200000000001"/>
    <n v="2"/>
    <n v="0.1"/>
    <n v="2.4597999999999871"/>
    <n v="1.1111111111111053E-2"/>
  </r>
  <r>
    <n v="6341"/>
    <s v="CA-2014-143112"/>
    <x v="3"/>
    <x v="361"/>
    <d v="2014-10-10T00:00:00"/>
    <s v="Standard Class"/>
    <s v="TS-21370"/>
    <s v="Todd Sumrall"/>
    <x v="1"/>
    <s v="United States"/>
    <x v="20"/>
    <x v="15"/>
    <n v="10035"/>
    <x v="3"/>
    <s v="TEC-MA-10001047"/>
    <x v="2"/>
    <x v="15"/>
    <s v="3D Systems Cube Printer, 2nd Generation, Magenta"/>
    <n v="5199.96"/>
    <n v="4"/>
    <n v="0"/>
    <n v="1351.9895999999999"/>
    <n v="0.25999999999999995"/>
  </r>
  <r>
    <n v="6342"/>
    <s v="US-2014-105830"/>
    <x v="3"/>
    <x v="413"/>
    <d v="2014-01-03T00:00:00"/>
    <s v="First Class"/>
    <s v="DB-13660"/>
    <s v="Duane Benoit"/>
    <x v="0"/>
    <s v="United States"/>
    <x v="152"/>
    <x v="24"/>
    <n v="43130"/>
    <x v="3"/>
    <s v="OFF-ST-10002554"/>
    <x v="1"/>
    <x v="4"/>
    <s v="Tennsco Industrial Shelving"/>
    <n v="156.512"/>
    <n v="4"/>
    <n v="0.2"/>
    <n v="-35.215199999999996"/>
    <n v="-0.22499999999999998"/>
  </r>
  <r>
    <n v="6343"/>
    <s v="CA-2012-146255"/>
    <x v="1"/>
    <x v="1105"/>
    <d v="2012-03-10T00:00:00"/>
    <s v="First Class"/>
    <s v="EM-14140"/>
    <s v="Eugene Moren"/>
    <x v="2"/>
    <s v="United States"/>
    <x v="46"/>
    <x v="13"/>
    <n v="19711"/>
    <x v="3"/>
    <s v="TEC-AC-10004469"/>
    <x v="2"/>
    <x v="11"/>
    <s v="Microsoft Sculpt Comfort Mouse"/>
    <n v="119.85000000000001"/>
    <n v="3"/>
    <n v="0"/>
    <n v="52.734000000000009"/>
    <n v="0.44000000000000006"/>
  </r>
  <r>
    <n v="6344"/>
    <s v="CA-2012-146255"/>
    <x v="1"/>
    <x v="1105"/>
    <d v="2012-03-10T00:00:00"/>
    <s v="First Class"/>
    <s v="EM-14140"/>
    <s v="Eugene Moren"/>
    <x v="2"/>
    <s v="United States"/>
    <x v="46"/>
    <x v="13"/>
    <n v="19711"/>
    <x v="3"/>
    <s v="OFF-BI-10000309"/>
    <x v="1"/>
    <x v="8"/>
    <s v="GBC Twin Loop Wire Binding Elements, 9/16&quot; Spine, Black"/>
    <n v="30.44"/>
    <n v="2"/>
    <n v="0"/>
    <n v="14.9156"/>
    <n v="0.49"/>
  </r>
  <r>
    <n v="6345"/>
    <s v="CA-2012-146255"/>
    <x v="1"/>
    <x v="1105"/>
    <d v="2012-03-10T00:00:00"/>
    <s v="First Class"/>
    <s v="EM-14140"/>
    <s v="Eugene Moren"/>
    <x v="2"/>
    <s v="United States"/>
    <x v="46"/>
    <x v="13"/>
    <n v="19711"/>
    <x v="3"/>
    <s v="OFF-BI-10001765"/>
    <x v="1"/>
    <x v="8"/>
    <s v="Wilson Jones Heavy-Duty Casebound Ring Binders with Metal Hinges"/>
    <n v="69.28"/>
    <n v="2"/>
    <n v="0"/>
    <n v="33.254399999999997"/>
    <n v="0.47999999999999993"/>
  </r>
  <r>
    <n v="6346"/>
    <s v="CA-2012-146255"/>
    <x v="1"/>
    <x v="1105"/>
    <d v="2012-03-10T00:00:00"/>
    <s v="First Class"/>
    <s v="EM-14140"/>
    <s v="Eugene Moren"/>
    <x v="2"/>
    <s v="United States"/>
    <x v="46"/>
    <x v="13"/>
    <n v="19711"/>
    <x v="3"/>
    <s v="TEC-PH-10001619"/>
    <x v="2"/>
    <x v="7"/>
    <s v="LG G3"/>
    <n v="587.97"/>
    <n v="3"/>
    <n v="0"/>
    <n v="170.51129999999998"/>
    <n v="0.28999999999999992"/>
  </r>
  <r>
    <n v="6347"/>
    <s v="CA-2014-104822"/>
    <x v="3"/>
    <x v="179"/>
    <d v="2014-10-21T00:00:00"/>
    <s v="Same Day"/>
    <s v="RB-19465"/>
    <s v="Rick Bensley"/>
    <x v="2"/>
    <s v="United States"/>
    <x v="20"/>
    <x v="15"/>
    <n v="10024"/>
    <x v="3"/>
    <s v="OFF-LA-10002034"/>
    <x v="1"/>
    <x v="2"/>
    <s v="Avery 478"/>
    <n v="24.55"/>
    <n v="5"/>
    <n v="0"/>
    <n v="12.029499999999999"/>
    <n v="0.48999999999999994"/>
  </r>
  <r>
    <n v="6348"/>
    <s v="CA-2012-104486"/>
    <x v="1"/>
    <x v="489"/>
    <d v="2012-05-06T00:00:00"/>
    <s v="Standard Class"/>
    <s v="PO-18850"/>
    <s v="Patrick O'Brill"/>
    <x v="0"/>
    <s v="United States"/>
    <x v="8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n v="0.36249999999999988"/>
  </r>
  <r>
    <n v="6349"/>
    <s v="CA-2012-104486"/>
    <x v="1"/>
    <x v="489"/>
    <d v="2012-05-06T00:00:00"/>
    <s v="Standard Class"/>
    <s v="PO-18850"/>
    <s v="Patrick O'Brill"/>
    <x v="0"/>
    <s v="United States"/>
    <x v="8"/>
    <x v="1"/>
    <n v="94109"/>
    <x v="1"/>
    <s v="OFF-ST-10000876"/>
    <x v="1"/>
    <x v="4"/>
    <s v="Eldon Simplefile Box Office"/>
    <n v="37.32"/>
    <n v="3"/>
    <n v="0"/>
    <n v="10.4496"/>
    <n v="0.28000000000000003"/>
  </r>
  <r>
    <n v="6350"/>
    <s v="CA-2012-104486"/>
    <x v="1"/>
    <x v="489"/>
    <d v="2012-05-06T00:00:00"/>
    <s v="Standard Class"/>
    <s v="PO-18850"/>
    <s v="Patrick O'Brill"/>
    <x v="0"/>
    <s v="United States"/>
    <x v="8"/>
    <x v="1"/>
    <n v="94109"/>
    <x v="1"/>
    <s v="OFF-SU-10002573"/>
    <x v="1"/>
    <x v="14"/>
    <s v="Acme 10&quot; Easy Grip Assistive Scissors"/>
    <n v="35.06"/>
    <n v="2"/>
    <n v="0"/>
    <n v="10.517999999999997"/>
    <n v="0.29999999999999988"/>
  </r>
  <r>
    <n v="6351"/>
    <s v="CA-2014-161557"/>
    <x v="3"/>
    <x v="213"/>
    <d v="2014-09-09T00:00:00"/>
    <s v="Standard Class"/>
    <s v="AG-10900"/>
    <s v="Arthur Gainer"/>
    <x v="0"/>
    <s v="United States"/>
    <x v="61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n v="-0.97500000000000009"/>
  </r>
  <r>
    <n v="6352"/>
    <s v="CA-2014-161130"/>
    <x v="3"/>
    <x v="132"/>
    <d v="2014-11-09T00:00:00"/>
    <s v="Standard Class"/>
    <s v="BF-11275"/>
    <s v="Beth Fritzler"/>
    <x v="1"/>
    <s v="United States"/>
    <x v="100"/>
    <x v="2"/>
    <n v="33178"/>
    <x v="0"/>
    <s v="TEC-PH-10002549"/>
    <x v="2"/>
    <x v="7"/>
    <s v="Polycom SoundPoint IP 450 VoIP phone"/>
    <n v="361.37600000000003"/>
    <n v="2"/>
    <n v="0.2"/>
    <n v="27.103200000000001"/>
    <n v="7.4999999999999997E-2"/>
  </r>
  <r>
    <n v="6353"/>
    <s v="US-2012-161347"/>
    <x v="1"/>
    <x v="1023"/>
    <d v="2012-09-19T00:00:00"/>
    <s v="Standard Class"/>
    <s v="HG-14845"/>
    <s v="Harry Greene"/>
    <x v="0"/>
    <s v="United States"/>
    <x v="10"/>
    <x v="9"/>
    <n v="19120"/>
    <x v="3"/>
    <s v="OFF-BI-10004209"/>
    <x v="1"/>
    <x v="8"/>
    <s v="Fellowes Twister Kit, Gray/Clear, 3/pkg"/>
    <n v="2.4119999999999999"/>
    <n v="1"/>
    <n v="0.7"/>
    <n v="-2.0099999999999998"/>
    <n v="-0.83333333333333326"/>
  </r>
  <r>
    <n v="6354"/>
    <s v="US-2012-109015"/>
    <x v="1"/>
    <x v="684"/>
    <d v="2012-09-12T00:00:00"/>
    <s v="Standard Class"/>
    <s v="BS-11590"/>
    <s v="Brendan Sweed"/>
    <x v="1"/>
    <s v="United States"/>
    <x v="20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n v="0.25"/>
  </r>
  <r>
    <n v="6355"/>
    <s v="US-2012-109015"/>
    <x v="1"/>
    <x v="684"/>
    <d v="2012-09-12T00:00:00"/>
    <s v="Standard Class"/>
    <s v="BS-11590"/>
    <s v="Brendan Sweed"/>
    <x v="1"/>
    <s v="United States"/>
    <x v="20"/>
    <x v="15"/>
    <n v="10011"/>
    <x v="3"/>
    <s v="TEC-PH-10002922"/>
    <x v="2"/>
    <x v="7"/>
    <s v="ShoreTel ShorePhone IP 230 VoIP phone"/>
    <n v="337.98"/>
    <n v="2"/>
    <n v="0"/>
    <n v="101.39399999999998"/>
    <n v="0.29999999999999993"/>
  </r>
  <r>
    <n v="6356"/>
    <s v="CA-2011-110611"/>
    <x v="2"/>
    <x v="191"/>
    <d v="2011-10-13T00:00:00"/>
    <s v="Standard Class"/>
    <s v="JD-16015"/>
    <s v="Joy Daniels"/>
    <x v="0"/>
    <s v="United States"/>
    <x v="10"/>
    <x v="9"/>
    <n v="19120"/>
    <x v="3"/>
    <s v="OFF-ST-10000642"/>
    <x v="1"/>
    <x v="4"/>
    <s v="Tennsco Lockers, Gray"/>
    <n v="83.920000000000016"/>
    <n v="5"/>
    <n v="0.2"/>
    <n v="-13.637000000000011"/>
    <n v="-0.16250000000000009"/>
  </r>
  <r>
    <n v="6357"/>
    <s v="CA-2014-139080"/>
    <x v="3"/>
    <x v="205"/>
    <d v="2014-01-29T00:00:00"/>
    <s v="Standard Class"/>
    <s v="CS-12250"/>
    <s v="Chris Selesnick"/>
    <x v="1"/>
    <s v="United States"/>
    <x v="4"/>
    <x v="4"/>
    <n v="98103"/>
    <x v="1"/>
    <s v="OFF-BI-10001757"/>
    <x v="1"/>
    <x v="8"/>
    <s v="Pressboard Hanging Data Binders for Unburst Sheets"/>
    <n v="19.68"/>
    <n v="5"/>
    <n v="0.2"/>
    <n v="6.8879999999999981"/>
    <n v="0.34999999999999992"/>
  </r>
  <r>
    <n v="6358"/>
    <s v="CA-2014-139080"/>
    <x v="3"/>
    <x v="205"/>
    <d v="2014-01-29T00:00:00"/>
    <s v="Standard Class"/>
    <s v="CS-12250"/>
    <s v="Chris Selesnick"/>
    <x v="1"/>
    <s v="United States"/>
    <x v="4"/>
    <x v="4"/>
    <n v="98103"/>
    <x v="1"/>
    <s v="OFF-PA-10004621"/>
    <x v="1"/>
    <x v="10"/>
    <s v="Xerox 212"/>
    <n v="25.92"/>
    <n v="4"/>
    <n v="0"/>
    <n v="12.441600000000001"/>
    <n v="0.48000000000000004"/>
  </r>
  <r>
    <n v="6359"/>
    <s v="CA-2014-139080"/>
    <x v="3"/>
    <x v="205"/>
    <d v="2014-01-29T00:00:00"/>
    <s v="Standard Class"/>
    <s v="CS-12250"/>
    <s v="Chris Selesnick"/>
    <x v="1"/>
    <s v="United States"/>
    <x v="4"/>
    <x v="4"/>
    <n v="98103"/>
    <x v="1"/>
    <s v="OFF-PA-10002262"/>
    <x v="1"/>
    <x v="10"/>
    <s v="Xerox 192"/>
    <n v="6.48"/>
    <n v="1"/>
    <n v="0"/>
    <n v="3.1104000000000003"/>
    <n v="0.48000000000000004"/>
  </r>
  <r>
    <n v="6360"/>
    <s v="CA-2014-139080"/>
    <x v="3"/>
    <x v="205"/>
    <d v="2014-01-29T00:00:00"/>
    <s v="Standard Class"/>
    <s v="CS-12250"/>
    <s v="Chris Selesnick"/>
    <x v="1"/>
    <s v="United States"/>
    <x v="4"/>
    <x v="4"/>
    <n v="98103"/>
    <x v="1"/>
    <s v="TEC-PH-10004100"/>
    <x v="2"/>
    <x v="7"/>
    <s v="Griffin GC17055 Auxiliary Audio Cable"/>
    <n v="86.352000000000004"/>
    <n v="6"/>
    <n v="0.2"/>
    <n v="8.6352000000000011"/>
    <n v="0.1"/>
  </r>
  <r>
    <n v="6361"/>
    <s v="CA-2012-115693"/>
    <x v="1"/>
    <x v="895"/>
    <d v="2012-12-15T00:00:00"/>
    <s v="Standard Class"/>
    <s v="FC-14245"/>
    <s v="Frank Carlisle"/>
    <x v="2"/>
    <s v="United States"/>
    <x v="1"/>
    <x v="1"/>
    <n v="90032"/>
    <x v="1"/>
    <s v="OFF-AR-10003582"/>
    <x v="1"/>
    <x v="6"/>
    <s v="Boston Electric Pencil Sharpener, Model 1818, Charcoal Black"/>
    <n v="56.3"/>
    <n v="2"/>
    <n v="0"/>
    <n v="15.764000000000003"/>
    <n v="0.28000000000000008"/>
  </r>
  <r>
    <n v="6362"/>
    <s v="US-2011-107993"/>
    <x v="2"/>
    <x v="641"/>
    <d v="2011-11-30T00:00:00"/>
    <s v="Standard Class"/>
    <s v="SE-20110"/>
    <s v="Sanjit Engle"/>
    <x v="0"/>
    <s v="United States"/>
    <x v="24"/>
    <x v="21"/>
    <n v="97477"/>
    <x v="1"/>
    <s v="OFF-AR-10003179"/>
    <x v="1"/>
    <x v="6"/>
    <s v="Dixon Ticonderoga Core-Lock Colored Pencils"/>
    <n v="51.016000000000005"/>
    <n v="7"/>
    <n v="0.2"/>
    <n v="8.2900999999999954"/>
    <n v="0.16249999999999989"/>
  </r>
  <r>
    <n v="6363"/>
    <s v="CA-2014-110443"/>
    <x v="3"/>
    <x v="610"/>
    <d v="2014-11-26T00:00:00"/>
    <s v="Standard Class"/>
    <s v="CK-12205"/>
    <s v="Chloris Kastensmidt"/>
    <x v="0"/>
    <s v="United States"/>
    <x v="476"/>
    <x v="4"/>
    <n v="98059"/>
    <x v="1"/>
    <s v="OFF-BI-10001670"/>
    <x v="1"/>
    <x v="8"/>
    <s v="Vinyl Sectional Post Binders"/>
    <n v="150.80000000000001"/>
    <n v="5"/>
    <n v="0.2"/>
    <n v="56.55"/>
    <n v="0.37499999999999994"/>
  </r>
  <r>
    <n v="6364"/>
    <s v="CA-2014-110443"/>
    <x v="3"/>
    <x v="610"/>
    <d v="2014-11-26T00:00:00"/>
    <s v="Standard Class"/>
    <s v="CK-12205"/>
    <s v="Chloris Kastensmidt"/>
    <x v="0"/>
    <s v="United States"/>
    <x v="476"/>
    <x v="4"/>
    <n v="98059"/>
    <x v="1"/>
    <s v="TEC-MA-10002073"/>
    <x v="2"/>
    <x v="15"/>
    <s v="3D Systems Cube Printer, 2nd Generation, White"/>
    <n v="1039.992"/>
    <n v="1"/>
    <n v="0.2"/>
    <n v="103.99920000000003"/>
    <n v="0.10000000000000003"/>
  </r>
  <r>
    <n v="6365"/>
    <s v="CA-2014-110443"/>
    <x v="3"/>
    <x v="610"/>
    <d v="2014-11-26T00:00:00"/>
    <s v="Standard Class"/>
    <s v="CK-12205"/>
    <s v="Chloris Kastensmidt"/>
    <x v="0"/>
    <s v="United States"/>
    <x v="476"/>
    <x v="4"/>
    <n v="98059"/>
    <x v="1"/>
    <s v="OFF-PA-10003797"/>
    <x v="1"/>
    <x v="10"/>
    <s v="Xerox 209"/>
    <n v="51.84"/>
    <n v="8"/>
    <n v="0"/>
    <n v="24.883200000000002"/>
    <n v="0.48000000000000004"/>
  </r>
  <r>
    <n v="6366"/>
    <s v="CA-2014-144848"/>
    <x v="3"/>
    <x v="1095"/>
    <d v="2014-04-06T00:00:00"/>
    <s v="First Class"/>
    <s v="DS-13030"/>
    <s v="Darrin Sayre"/>
    <x v="2"/>
    <s v="United States"/>
    <x v="20"/>
    <x v="15"/>
    <n v="10009"/>
    <x v="3"/>
    <s v="TEC-PH-10004006"/>
    <x v="2"/>
    <x v="7"/>
    <s v="Panasonic KX - TS880B Telephone"/>
    <n v="41.22"/>
    <n v="1"/>
    <n v="0"/>
    <n v="11.1294"/>
    <n v="0.27"/>
  </r>
  <r>
    <n v="6367"/>
    <s v="CA-2014-144848"/>
    <x v="3"/>
    <x v="1095"/>
    <d v="2014-04-06T00:00:00"/>
    <s v="First Class"/>
    <s v="DS-13030"/>
    <s v="Darrin Sayre"/>
    <x v="2"/>
    <s v="United States"/>
    <x v="20"/>
    <x v="15"/>
    <n v="10009"/>
    <x v="3"/>
    <s v="OFF-SU-10000646"/>
    <x v="1"/>
    <x v="14"/>
    <s v="Premier Automatic Letter Opener"/>
    <n v="240.37"/>
    <n v="1"/>
    <n v="0"/>
    <n v="7.2111000000000161"/>
    <n v="3.0000000000000065E-2"/>
  </r>
  <r>
    <n v="6368"/>
    <s v="CA-2014-144848"/>
    <x v="3"/>
    <x v="1095"/>
    <d v="2014-04-06T00:00:00"/>
    <s v="First Class"/>
    <s v="DS-13030"/>
    <s v="Darrin Sayre"/>
    <x v="2"/>
    <s v="United States"/>
    <x v="20"/>
    <x v="15"/>
    <n v="10009"/>
    <x v="3"/>
    <s v="TEC-PH-10002262"/>
    <x v="2"/>
    <x v="7"/>
    <s v="LG Electronics Tone+ HBS-730 Bluetooth Headset"/>
    <n v="119.02"/>
    <n v="2"/>
    <n v="0"/>
    <n v="33.325600000000009"/>
    <n v="0.28000000000000008"/>
  </r>
  <r>
    <n v="6369"/>
    <s v="US-2014-147998"/>
    <x v="3"/>
    <x v="240"/>
    <d v="2014-05-25T00:00:00"/>
    <s v="Standard Class"/>
    <s v="SA-20830"/>
    <s v="Sue Ann Reed"/>
    <x v="0"/>
    <s v="United States"/>
    <x v="49"/>
    <x v="1"/>
    <n v="95123"/>
    <x v="1"/>
    <s v="OFF-BI-10002082"/>
    <x v="1"/>
    <x v="8"/>
    <s v="GBC Twin Loop Wire Binding Elements"/>
    <n v="133.12"/>
    <n v="5"/>
    <n v="0.2"/>
    <n v="49.92"/>
    <n v="0.375"/>
  </r>
  <r>
    <n v="6370"/>
    <s v="CA-2013-103919"/>
    <x v="0"/>
    <x v="339"/>
    <d v="2013-10-08T00:00:00"/>
    <s v="Standard Class"/>
    <s v="TP-21565"/>
    <s v="Tracy Poddar"/>
    <x v="1"/>
    <s v="United States"/>
    <x v="55"/>
    <x v="5"/>
    <n v="75051"/>
    <x v="2"/>
    <s v="FUR-FU-10001756"/>
    <x v="0"/>
    <x v="5"/>
    <s v="Eldon Expressions Desk Accessory, Wood Photo Frame, Mahogany"/>
    <n v="38.08"/>
    <n v="5"/>
    <n v="0.6"/>
    <n v="-29.512000000000008"/>
    <n v="-0.77500000000000024"/>
  </r>
  <r>
    <n v="6371"/>
    <s v="CA-2013-113425"/>
    <x v="0"/>
    <x v="831"/>
    <d v="2013-11-22T00:00:00"/>
    <s v="Same Day"/>
    <s v="JK-16120"/>
    <s v="Julie Kriz"/>
    <x v="2"/>
    <s v="United States"/>
    <x v="20"/>
    <x v="15"/>
    <n v="10009"/>
    <x v="3"/>
    <s v="FUR-BO-10002598"/>
    <x v="0"/>
    <x v="0"/>
    <s v="Hon Metal Bookcases, Putty"/>
    <n v="113.56800000000001"/>
    <n v="2"/>
    <n v="0.2"/>
    <n v="12.776399999999988"/>
    <n v="0.11249999999999988"/>
  </r>
  <r>
    <n v="6372"/>
    <s v="CA-2014-143035"/>
    <x v="3"/>
    <x v="621"/>
    <d v="2014-10-06T00:00:00"/>
    <s v="Second Class"/>
    <s v="CC-12430"/>
    <s v="Chuck Clark"/>
    <x v="2"/>
    <s v="United States"/>
    <x v="20"/>
    <x v="15"/>
    <n v="10009"/>
    <x v="3"/>
    <s v="FUR-FU-10001934"/>
    <x v="0"/>
    <x v="5"/>
    <s v="Magnifier Swing Arm Lamp"/>
    <n v="83.92"/>
    <n v="4"/>
    <n v="0"/>
    <n v="21.819200000000002"/>
    <n v="0.26"/>
  </r>
  <r>
    <n v="6373"/>
    <s v="CA-2014-143035"/>
    <x v="3"/>
    <x v="621"/>
    <d v="2014-10-06T00:00:00"/>
    <s v="Second Class"/>
    <s v="CC-12430"/>
    <s v="Chuck Clark"/>
    <x v="2"/>
    <s v="United States"/>
    <x v="20"/>
    <x v="15"/>
    <n v="10009"/>
    <x v="3"/>
    <s v="OFF-AR-10001130"/>
    <x v="1"/>
    <x v="6"/>
    <s v="Quartet Alpha White Chalk, 12/Pack"/>
    <n v="6.63"/>
    <n v="3"/>
    <n v="0"/>
    <n v="3.1160999999999999"/>
    <n v="0.47"/>
  </r>
  <r>
    <n v="6374"/>
    <s v="CA-2014-143035"/>
    <x v="3"/>
    <x v="621"/>
    <d v="2014-10-06T00:00:00"/>
    <s v="Second Class"/>
    <s v="CC-12430"/>
    <s v="Chuck Clark"/>
    <x v="2"/>
    <s v="United States"/>
    <x v="20"/>
    <x v="15"/>
    <n v="10009"/>
    <x v="3"/>
    <s v="TEC-AC-10002049"/>
    <x v="2"/>
    <x v="11"/>
    <s v="Logitech G19 Programmable Gaming Keyboard"/>
    <n v="371.96999999999997"/>
    <n v="3"/>
    <n v="0"/>
    <n v="66.954599999999971"/>
    <n v="0.17999999999999994"/>
  </r>
  <r>
    <n v="6375"/>
    <s v="CA-2011-107811"/>
    <x v="2"/>
    <x v="333"/>
    <d v="2011-05-03T00:00:00"/>
    <s v="Standard Class"/>
    <s v="LA-16780"/>
    <s v="Laura Armstrong"/>
    <x v="1"/>
    <s v="United States"/>
    <x v="26"/>
    <x v="18"/>
    <n v="38109"/>
    <x v="0"/>
    <s v="FUR-CH-10001394"/>
    <x v="0"/>
    <x v="1"/>
    <s v="Global Leather Executive Chair"/>
    <n v="561.58400000000006"/>
    <n v="2"/>
    <n v="0.2"/>
    <n v="70.197999999999922"/>
    <n v="0.12499999999999985"/>
  </r>
  <r>
    <n v="6376"/>
    <s v="CA-2011-107811"/>
    <x v="2"/>
    <x v="333"/>
    <d v="2011-05-03T00:00:00"/>
    <s v="Standard Class"/>
    <s v="LA-16780"/>
    <s v="Laura Armstrong"/>
    <x v="1"/>
    <s v="United States"/>
    <x v="26"/>
    <x v="18"/>
    <n v="38109"/>
    <x v="0"/>
    <s v="OFF-ST-10000798"/>
    <x v="1"/>
    <x v="4"/>
    <s v="2300 Heavy-Duty Transfer File Systems by Perma"/>
    <n v="99.920000000000016"/>
    <n v="5"/>
    <n v="0.2"/>
    <n v="-1.249000000000013"/>
    <n v="-1.2500000000000127E-2"/>
  </r>
  <r>
    <n v="6377"/>
    <s v="CA-2013-163216"/>
    <x v="0"/>
    <x v="877"/>
    <d v="2013-10-11T00:00:00"/>
    <s v="First Class"/>
    <s v="AW-10930"/>
    <s v="Arthur Wiediger"/>
    <x v="2"/>
    <s v="United States"/>
    <x v="10"/>
    <x v="9"/>
    <n v="19143"/>
    <x v="3"/>
    <s v="OFF-LA-10000134"/>
    <x v="1"/>
    <x v="2"/>
    <s v="Avery 511"/>
    <n v="4.9280000000000008"/>
    <n v="2"/>
    <n v="0.2"/>
    <n v="1.7247999999999997"/>
    <n v="0.34999999999999987"/>
  </r>
  <r>
    <n v="6378"/>
    <s v="US-2013-116442"/>
    <x v="0"/>
    <x v="272"/>
    <d v="2013-12-23T00:00:00"/>
    <s v="Standard Class"/>
    <s v="BP-11230"/>
    <s v="Benjamin Patterson"/>
    <x v="0"/>
    <s v="United States"/>
    <x v="1"/>
    <x v="1"/>
    <n v="90004"/>
    <x v="1"/>
    <s v="FUR-FU-10002364"/>
    <x v="0"/>
    <x v="5"/>
    <s v="Eldon Expressions Wood Desk Accessories, Oak"/>
    <n v="14.76"/>
    <n v="2"/>
    <n v="0"/>
    <n v="4.2803999999999984"/>
    <n v="0.28999999999999992"/>
  </r>
  <r>
    <n v="6379"/>
    <s v="CA-2014-150623"/>
    <x v="3"/>
    <x v="318"/>
    <d v="2014-04-15T00:00:00"/>
    <s v="Standard Class"/>
    <s v="DB-13360"/>
    <s v="Dennis Bolton"/>
    <x v="2"/>
    <s v="United States"/>
    <x v="416"/>
    <x v="29"/>
    <n v="6708"/>
    <x v="3"/>
    <s v="TEC-AC-10004571"/>
    <x v="2"/>
    <x v="11"/>
    <s v="Logitech G700s Rechargeable Gaming Mouse"/>
    <n v="99.99"/>
    <n v="1"/>
    <n v="0"/>
    <n v="41.995800000000003"/>
    <n v="0.42000000000000004"/>
  </r>
  <r>
    <n v="6380"/>
    <s v="CA-2014-150623"/>
    <x v="3"/>
    <x v="318"/>
    <d v="2014-04-15T00:00:00"/>
    <s v="Standard Class"/>
    <s v="DB-13360"/>
    <s v="Dennis Bolton"/>
    <x v="2"/>
    <s v="United States"/>
    <x v="416"/>
    <x v="29"/>
    <n v="6708"/>
    <x v="3"/>
    <s v="OFF-ST-10003692"/>
    <x v="1"/>
    <x v="4"/>
    <s v="Recycled Steel Personal File for Hanging File Folders"/>
    <n v="286.14999999999998"/>
    <n v="5"/>
    <n v="0"/>
    <n v="71.537499999999994"/>
    <n v="0.25"/>
  </r>
  <r>
    <n v="6381"/>
    <s v="US-2011-163797"/>
    <x v="2"/>
    <x v="918"/>
    <d v="2011-04-13T00:00:00"/>
    <s v="Standard Class"/>
    <s v="PC-19000"/>
    <s v="Pauline Chand"/>
    <x v="2"/>
    <s v="United States"/>
    <x v="432"/>
    <x v="16"/>
    <n v="85224"/>
    <x v="1"/>
    <s v="OFF-FA-10001883"/>
    <x v="1"/>
    <x v="13"/>
    <s v="Alliance Super-Size Bands, Assorted Sizes"/>
    <n v="49.792000000000002"/>
    <n v="8"/>
    <n v="0.2"/>
    <n v="-11.825600000000001"/>
    <n v="-0.23750000000000002"/>
  </r>
  <r>
    <n v="6382"/>
    <s v="CA-2013-127236"/>
    <x v="0"/>
    <x v="892"/>
    <d v="2013-04-03T00:00:00"/>
    <s v="Standard Class"/>
    <s v="TB-21595"/>
    <s v="Troy Blackwell"/>
    <x v="0"/>
    <s v="United States"/>
    <x v="24"/>
    <x v="24"/>
    <n v="45503"/>
    <x v="3"/>
    <s v="FUR-BO-10004015"/>
    <x v="0"/>
    <x v="0"/>
    <s v="Bush Andora Bookcase, Maple/Graphite Gray Finish"/>
    <n v="299.97499999999997"/>
    <n v="5"/>
    <n v="0.5"/>
    <n v="-167.98600000000002"/>
    <n v="-0.56000000000000016"/>
  </r>
  <r>
    <n v="6383"/>
    <s v="CA-2013-127236"/>
    <x v="0"/>
    <x v="892"/>
    <d v="2013-04-03T00:00:00"/>
    <s v="Standard Class"/>
    <s v="TB-21595"/>
    <s v="Troy Blackwell"/>
    <x v="0"/>
    <s v="United States"/>
    <x v="24"/>
    <x v="24"/>
    <n v="45503"/>
    <x v="3"/>
    <s v="TEC-PH-10000141"/>
    <x v="2"/>
    <x v="7"/>
    <s v="Clearsounds A400"/>
    <n v="158.37599999999998"/>
    <n v="4"/>
    <n v="0.4"/>
    <n v="-36.954399999999993"/>
    <n v="-0.23333333333333331"/>
  </r>
  <r>
    <n v="6384"/>
    <s v="US-2014-104661"/>
    <x v="3"/>
    <x v="787"/>
    <d v="2014-01-19T00:00:00"/>
    <s v="First Class"/>
    <s v="TB-21250"/>
    <s v="Tim Brockman"/>
    <x v="0"/>
    <s v="United States"/>
    <x v="89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n v="-1.6000000000000005"/>
  </r>
  <r>
    <n v="6385"/>
    <s v="US-2014-104661"/>
    <x v="3"/>
    <x v="787"/>
    <d v="2014-01-19T00:00:00"/>
    <s v="First Class"/>
    <s v="TB-21250"/>
    <s v="Tim Brockman"/>
    <x v="0"/>
    <s v="United States"/>
    <x v="89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n v="0.3000000000000001"/>
  </r>
  <r>
    <n v="6386"/>
    <s v="US-2014-104661"/>
    <x v="3"/>
    <x v="787"/>
    <d v="2014-01-19T00:00:00"/>
    <s v="First Class"/>
    <s v="TB-21250"/>
    <s v="Tim Brockman"/>
    <x v="0"/>
    <s v="United States"/>
    <x v="89"/>
    <x v="5"/>
    <n v="78745"/>
    <x v="2"/>
    <s v="TEC-AC-10002331"/>
    <x v="2"/>
    <x v="11"/>
    <s v="Maxell 74 Minute CDR, 10/Pack"/>
    <n v="62.591999999999999"/>
    <n v="8"/>
    <n v="0.2"/>
    <n v="13.300799999999999"/>
    <n v="0.21249999999999999"/>
  </r>
  <r>
    <n v="6387"/>
    <s v="US-2014-104661"/>
    <x v="3"/>
    <x v="787"/>
    <d v="2014-01-19T00:00:00"/>
    <s v="First Class"/>
    <s v="TB-21250"/>
    <s v="Tim Brockman"/>
    <x v="0"/>
    <s v="United States"/>
    <x v="89"/>
    <x v="5"/>
    <n v="78745"/>
    <x v="2"/>
    <s v="OFF-BI-10001098"/>
    <x v="1"/>
    <x v="8"/>
    <s v="Acco D-Ring Binder w/DublLock"/>
    <n v="4.2759999999999989"/>
    <n v="1"/>
    <n v="0.8"/>
    <n v="-6.6278000000000006"/>
    <n v="-1.5500000000000005"/>
  </r>
  <r>
    <n v="6388"/>
    <s v="CA-2011-134103"/>
    <x v="2"/>
    <x v="1106"/>
    <d v="2011-02-05T00:00:00"/>
    <s v="Standard Class"/>
    <s v="MV-18190"/>
    <s v="Mike Vittorini"/>
    <x v="0"/>
    <s v="United States"/>
    <x v="66"/>
    <x v="12"/>
    <n v="48234"/>
    <x v="2"/>
    <s v="OFF-PA-10001204"/>
    <x v="1"/>
    <x v="10"/>
    <s v="Xerox 1972"/>
    <n v="10.56"/>
    <n v="2"/>
    <n v="0"/>
    <n v="4.7519999999999998"/>
    <n v="0.44999999999999996"/>
  </r>
  <r>
    <n v="6389"/>
    <s v="CA-2011-134103"/>
    <x v="2"/>
    <x v="1106"/>
    <d v="2011-02-05T00:00:00"/>
    <s v="Standard Class"/>
    <s v="MV-18190"/>
    <s v="Mike Vittorini"/>
    <x v="0"/>
    <s v="United States"/>
    <x v="66"/>
    <x v="12"/>
    <n v="48234"/>
    <x v="2"/>
    <s v="OFF-ST-10000991"/>
    <x v="1"/>
    <x v="4"/>
    <s v="Space Solutions HD Industrial Steel Shelving."/>
    <n v="229.94"/>
    <n v="2"/>
    <n v="0"/>
    <n v="6.8982000000000028"/>
    <n v="3.0000000000000013E-2"/>
  </r>
  <r>
    <n v="6390"/>
    <s v="CA-2012-147529"/>
    <x v="1"/>
    <x v="1107"/>
    <d v="2012-02-11T00:00:00"/>
    <s v="Standard Class"/>
    <s v="DK-12835"/>
    <s v="Damala Kotsonis"/>
    <x v="1"/>
    <s v="United States"/>
    <x v="24"/>
    <x v="17"/>
    <n v="22153"/>
    <x v="0"/>
    <s v="OFF-EN-10000056"/>
    <x v="1"/>
    <x v="12"/>
    <s v="Cameo Buff Policy Envelopes"/>
    <n v="311.14999999999998"/>
    <n v="5"/>
    <n v="0"/>
    <n v="146.24049999999997"/>
    <n v="0.46999999999999992"/>
  </r>
  <r>
    <n v="6391"/>
    <s v="CA-2012-147529"/>
    <x v="1"/>
    <x v="1107"/>
    <d v="2012-02-11T00:00:00"/>
    <s v="Standard Class"/>
    <s v="DK-12835"/>
    <s v="Damala Kotsonis"/>
    <x v="1"/>
    <s v="United States"/>
    <x v="24"/>
    <x v="17"/>
    <n v="22153"/>
    <x v="0"/>
    <s v="OFF-PA-10003349"/>
    <x v="1"/>
    <x v="10"/>
    <s v="Xerox 1957"/>
    <n v="12.96"/>
    <n v="2"/>
    <n v="0"/>
    <n v="6.3504000000000005"/>
    <n v="0.49"/>
  </r>
  <r>
    <n v="6392"/>
    <s v="CA-2013-129126"/>
    <x v="0"/>
    <x v="882"/>
    <d v="2013-12-20T00:00:00"/>
    <s v="Standard Class"/>
    <s v="PK-19075"/>
    <s v="Pete Kriz"/>
    <x v="0"/>
    <s v="United States"/>
    <x v="20"/>
    <x v="15"/>
    <n v="10011"/>
    <x v="3"/>
    <s v="OFF-PA-10001471"/>
    <x v="1"/>
    <x v="10"/>
    <s v="Strathmore Photo Frame Cards"/>
    <n v="14.62"/>
    <n v="2"/>
    <n v="0"/>
    <n v="6.7251999999999992"/>
    <n v="0.45999999999999996"/>
  </r>
  <r>
    <n v="6393"/>
    <s v="CA-2013-129126"/>
    <x v="0"/>
    <x v="882"/>
    <d v="2013-12-20T00:00:00"/>
    <s v="Standard Class"/>
    <s v="PK-19075"/>
    <s v="Pete Kriz"/>
    <x v="0"/>
    <s v="United States"/>
    <x v="20"/>
    <x v="15"/>
    <n v="10011"/>
    <x v="3"/>
    <s v="OFF-LA-10003190"/>
    <x v="1"/>
    <x v="2"/>
    <s v="Avery 474"/>
    <n v="5.76"/>
    <n v="2"/>
    <n v="0"/>
    <n v="2.8224"/>
    <n v="0.49000000000000005"/>
  </r>
  <r>
    <n v="6394"/>
    <s v="CA-2013-129126"/>
    <x v="0"/>
    <x v="882"/>
    <d v="2013-12-20T00:00:00"/>
    <s v="Standard Class"/>
    <s v="PK-19075"/>
    <s v="Pete Kriz"/>
    <x v="0"/>
    <s v="United States"/>
    <x v="20"/>
    <x v="15"/>
    <n v="10011"/>
    <x v="3"/>
    <s v="OFF-FA-10000621"/>
    <x v="1"/>
    <x v="13"/>
    <s v="OIC Colored Binder Clips, Assorted Sizes"/>
    <n v="21.48"/>
    <n v="6"/>
    <n v="0"/>
    <n v="10.5252"/>
    <n v="0.49"/>
  </r>
  <r>
    <n v="6395"/>
    <s v="CA-2013-129126"/>
    <x v="0"/>
    <x v="882"/>
    <d v="2013-12-20T00:00:00"/>
    <s v="Standard Class"/>
    <s v="PK-19075"/>
    <s v="Pete Kriz"/>
    <x v="0"/>
    <s v="United States"/>
    <x v="20"/>
    <x v="15"/>
    <n v="10011"/>
    <x v="3"/>
    <s v="FUR-FU-10002937"/>
    <x v="0"/>
    <x v="5"/>
    <s v="GE 48&quot; Fluorescent Tube, Cool White Energy Saver, 34 Watts, 30/Box"/>
    <n v="396.92"/>
    <n v="4"/>
    <n v="0"/>
    <n v="198.46"/>
    <n v="0.5"/>
  </r>
  <r>
    <n v="6396"/>
    <s v="CA-2013-129126"/>
    <x v="0"/>
    <x v="882"/>
    <d v="2013-12-20T00:00:00"/>
    <s v="Standard Class"/>
    <s v="PK-19075"/>
    <s v="Pete Kriz"/>
    <x v="0"/>
    <s v="United States"/>
    <x v="20"/>
    <x v="15"/>
    <n v="10011"/>
    <x v="3"/>
    <s v="OFF-ST-10004507"/>
    <x v="1"/>
    <x v="4"/>
    <s v="Advantus Rolling Storage Box"/>
    <n v="17.149999999999999"/>
    <n v="1"/>
    <n v="0"/>
    <n v="4.6304999999999996"/>
    <n v="0.27"/>
  </r>
  <r>
    <n v="6397"/>
    <s v="CA-2013-129126"/>
    <x v="0"/>
    <x v="882"/>
    <d v="2013-12-20T00:00:00"/>
    <s v="Standard Class"/>
    <s v="PK-19075"/>
    <s v="Pete Kriz"/>
    <x v="0"/>
    <s v="United States"/>
    <x v="20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n v="0.33749999999999991"/>
  </r>
  <r>
    <n v="6398"/>
    <s v="CA-2014-131632"/>
    <x v="3"/>
    <x v="1108"/>
    <d v="2014-11-05T00:00:00"/>
    <s v="Standard Class"/>
    <s v="AH-10120"/>
    <s v="Adrian Hane"/>
    <x v="2"/>
    <s v="United States"/>
    <x v="61"/>
    <x v="5"/>
    <n v="75217"/>
    <x v="2"/>
    <s v="OFF-AR-10003651"/>
    <x v="1"/>
    <x v="6"/>
    <s v="Newell 350"/>
    <n v="5.2480000000000002"/>
    <n v="2"/>
    <n v="0.2"/>
    <n v="0.59039999999999915"/>
    <n v="0.11249999999999984"/>
  </r>
  <r>
    <n v="6399"/>
    <s v="CA-2014-151981"/>
    <x v="3"/>
    <x v="634"/>
    <d v="2014-08-13T00:00:00"/>
    <s v="Standard Class"/>
    <s v="GM-14455"/>
    <s v="Gary Mitchum"/>
    <x v="2"/>
    <s v="United States"/>
    <x v="3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n v="0.29999999999999988"/>
  </r>
  <r>
    <n v="6400"/>
    <s v="CA-2014-151981"/>
    <x v="3"/>
    <x v="634"/>
    <d v="2014-08-13T00:00:00"/>
    <s v="Standard Class"/>
    <s v="GM-14455"/>
    <s v="Gary Mitchum"/>
    <x v="2"/>
    <s v="United States"/>
    <x v="3"/>
    <x v="38"/>
    <n v="3301"/>
    <x v="3"/>
    <s v="OFF-LA-10002195"/>
    <x v="1"/>
    <x v="2"/>
    <s v="Avery 481"/>
    <n v="24.64"/>
    <n v="8"/>
    <n v="0"/>
    <n v="11.827199999999999"/>
    <n v="0.48"/>
  </r>
  <r>
    <n v="6401"/>
    <s v="CA-2014-151981"/>
    <x v="3"/>
    <x v="634"/>
    <d v="2014-08-13T00:00:00"/>
    <s v="Standard Class"/>
    <s v="GM-14455"/>
    <s v="Gary Mitchum"/>
    <x v="2"/>
    <s v="United States"/>
    <x v="3"/>
    <x v="38"/>
    <n v="3301"/>
    <x v="3"/>
    <s v="OFF-AR-10000380"/>
    <x v="1"/>
    <x v="6"/>
    <s v="Hunt PowerHouse Electric Pencil Sharpener, Blue"/>
    <n v="227.88"/>
    <n v="6"/>
    <n v="0"/>
    <n v="68.363999999999976"/>
    <n v="0.29999999999999988"/>
  </r>
  <r>
    <n v="6402"/>
    <s v="CA-2014-125472"/>
    <x v="3"/>
    <x v="1109"/>
    <d v="2014-06-01T00:00:00"/>
    <s v="First Class"/>
    <s v="BD-11725"/>
    <s v="Bruce Degenhardt"/>
    <x v="0"/>
    <s v="United States"/>
    <x v="240"/>
    <x v="28"/>
    <n v="70506"/>
    <x v="0"/>
    <s v="FUR-BO-10000330"/>
    <x v="0"/>
    <x v="0"/>
    <s v="Sauder Camden County Barrister Bookcase, Planked Cherry Finish"/>
    <n v="241.96"/>
    <n v="2"/>
    <n v="0"/>
    <n v="33.874400000000009"/>
    <n v="0.14000000000000004"/>
  </r>
  <r>
    <n v="6403"/>
    <s v="CA-2014-125472"/>
    <x v="3"/>
    <x v="1109"/>
    <d v="2014-06-01T00:00:00"/>
    <s v="First Class"/>
    <s v="BD-11725"/>
    <s v="Bruce Degenhardt"/>
    <x v="0"/>
    <s v="United States"/>
    <x v="240"/>
    <x v="28"/>
    <n v="70506"/>
    <x v="0"/>
    <s v="OFF-BI-10000591"/>
    <x v="1"/>
    <x v="8"/>
    <s v="Avery Binder Labels"/>
    <n v="3.89"/>
    <n v="1"/>
    <n v="0"/>
    <n v="1.8672"/>
    <n v="0.48"/>
  </r>
  <r>
    <n v="6404"/>
    <s v="CA-2014-125472"/>
    <x v="3"/>
    <x v="1109"/>
    <d v="2014-06-01T00:00:00"/>
    <s v="First Class"/>
    <s v="BD-11725"/>
    <s v="Bruce Degenhardt"/>
    <x v="0"/>
    <s v="United States"/>
    <x v="240"/>
    <x v="28"/>
    <n v="70506"/>
    <x v="0"/>
    <s v="FUR-FU-10001731"/>
    <x v="0"/>
    <x v="5"/>
    <s v="Acrylic Self-Standing Desk Frames"/>
    <n v="8.01"/>
    <n v="3"/>
    <n v="0"/>
    <n v="3.0438000000000001"/>
    <n v="0.38"/>
  </r>
  <r>
    <n v="6405"/>
    <s v="CA-2012-156328"/>
    <x v="1"/>
    <x v="672"/>
    <d v="2012-12-05T00:00:00"/>
    <s v="Standard Class"/>
    <s v="RM-19375"/>
    <s v="Raymond Messe"/>
    <x v="0"/>
    <s v="United States"/>
    <x v="253"/>
    <x v="3"/>
    <n v="27604"/>
    <x v="0"/>
    <s v="TEC-PH-10001198"/>
    <x v="2"/>
    <x v="7"/>
    <s v="Avaya 4621SW VoIP phone"/>
    <n v="177.48000000000002"/>
    <n v="3"/>
    <n v="0.2"/>
    <n v="19.966499999999982"/>
    <n v="0.11249999999999989"/>
  </r>
  <r>
    <n v="6406"/>
    <s v="CA-2014-154074"/>
    <x v="3"/>
    <x v="515"/>
    <d v="2014-09-03T00:00:00"/>
    <s v="Second Class"/>
    <s v="BW-11110"/>
    <s v="Bart Watters"/>
    <x v="1"/>
    <s v="United States"/>
    <x v="258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n v="1.2499999999999832E-2"/>
  </r>
  <r>
    <n v="6407"/>
    <s v="CA-2014-154074"/>
    <x v="3"/>
    <x v="515"/>
    <d v="2014-09-03T00:00:00"/>
    <s v="Second Class"/>
    <s v="BW-11110"/>
    <s v="Bart Watters"/>
    <x v="1"/>
    <s v="United States"/>
    <x v="258"/>
    <x v="4"/>
    <n v="99207"/>
    <x v="1"/>
    <s v="OFF-ST-10002370"/>
    <x v="1"/>
    <x v="4"/>
    <s v="Sortfiler Multipurpose Personal File Organizer, Black"/>
    <n v="149.73000000000002"/>
    <n v="7"/>
    <n v="0"/>
    <n v="43.421699999999994"/>
    <n v="0.28999999999999992"/>
  </r>
  <r>
    <n v="6408"/>
    <s v="CA-2014-161774"/>
    <x v="3"/>
    <x v="304"/>
    <d v="2014-05-16T00:00:00"/>
    <s v="First Class"/>
    <s v="GT-14710"/>
    <s v="Greg Tran"/>
    <x v="0"/>
    <s v="United States"/>
    <x v="12"/>
    <x v="5"/>
    <n v="77041"/>
    <x v="2"/>
    <s v="FUR-CH-10003981"/>
    <x v="0"/>
    <x v="1"/>
    <s v="Global Commerce Series Low-Back Swivel/Tilt Chairs"/>
    <n v="899.43"/>
    <n v="5"/>
    <n v="0.3"/>
    <n v="-12.84900000000016"/>
    <n v="-1.4285714285714464E-2"/>
  </r>
  <r>
    <n v="6409"/>
    <s v="CA-2014-161774"/>
    <x v="3"/>
    <x v="304"/>
    <d v="2014-05-16T00:00:00"/>
    <s v="First Class"/>
    <s v="GT-14710"/>
    <s v="Greg Tran"/>
    <x v="0"/>
    <s v="United States"/>
    <x v="12"/>
    <x v="5"/>
    <n v="77041"/>
    <x v="2"/>
    <s v="OFF-AR-10001446"/>
    <x v="1"/>
    <x v="6"/>
    <s v="Newell 309"/>
    <n v="46.2"/>
    <n v="5"/>
    <n v="0.2"/>
    <n v="5.7749999999999986"/>
    <n v="0.12499999999999996"/>
  </r>
  <r>
    <n v="6410"/>
    <s v="CA-2014-161774"/>
    <x v="3"/>
    <x v="304"/>
    <d v="2014-05-16T00:00:00"/>
    <s v="First Class"/>
    <s v="GT-14710"/>
    <s v="Greg Tran"/>
    <x v="0"/>
    <s v="United States"/>
    <x v="12"/>
    <x v="5"/>
    <n v="77041"/>
    <x v="2"/>
    <s v="OFF-PA-10000300"/>
    <x v="1"/>
    <x v="10"/>
    <s v="Xerox 1936"/>
    <n v="47.952000000000005"/>
    <n v="3"/>
    <n v="0.2"/>
    <n v="16.183799999999998"/>
    <n v="0.33749999999999991"/>
  </r>
  <r>
    <n v="6411"/>
    <s v="CA-2014-161774"/>
    <x v="3"/>
    <x v="304"/>
    <d v="2014-05-16T00:00:00"/>
    <s v="First Class"/>
    <s v="GT-14710"/>
    <s v="Greg Tran"/>
    <x v="0"/>
    <s v="United States"/>
    <x v="12"/>
    <x v="5"/>
    <n v="77041"/>
    <x v="2"/>
    <s v="TEC-PH-10004071"/>
    <x v="2"/>
    <x v="7"/>
    <s v="PayAnywhere Card Reader"/>
    <n v="7.9920000000000009"/>
    <n v="1"/>
    <n v="0.2"/>
    <n v="0.69930000000000003"/>
    <n v="8.7499999999999994E-2"/>
  </r>
  <r>
    <n v="6412"/>
    <s v="CA-2014-161774"/>
    <x v="3"/>
    <x v="304"/>
    <d v="2014-05-16T00:00:00"/>
    <s v="First Class"/>
    <s v="GT-14710"/>
    <s v="Greg Tran"/>
    <x v="0"/>
    <s v="United States"/>
    <x v="12"/>
    <x v="5"/>
    <n v="77041"/>
    <x v="2"/>
    <s v="OFF-PA-10003134"/>
    <x v="1"/>
    <x v="10"/>
    <s v="Xerox 1937"/>
    <n v="76.864000000000004"/>
    <n v="2"/>
    <n v="0.2"/>
    <n v="26.902399999999993"/>
    <n v="0.34999999999999987"/>
  </r>
  <r>
    <n v="6413"/>
    <s v="CA-2014-151211"/>
    <x v="3"/>
    <x v="629"/>
    <d v="2014-08-24T00:00:00"/>
    <s v="Standard Class"/>
    <s v="AH-10120"/>
    <s v="Adrian Hane"/>
    <x v="2"/>
    <s v="United States"/>
    <x v="103"/>
    <x v="0"/>
    <n v="40214"/>
    <x v="0"/>
    <s v="OFF-BI-10002735"/>
    <x v="1"/>
    <x v="8"/>
    <s v="GBC Prestige Therm-A-Bind Covers"/>
    <n v="102.93"/>
    <n v="3"/>
    <n v="0"/>
    <n v="48.377100000000006"/>
    <n v="0.47000000000000003"/>
  </r>
  <r>
    <n v="6414"/>
    <s v="CA-2014-151211"/>
    <x v="3"/>
    <x v="629"/>
    <d v="2014-08-24T00:00:00"/>
    <s v="Standard Class"/>
    <s v="AH-10120"/>
    <s v="Adrian Hane"/>
    <x v="2"/>
    <s v="United States"/>
    <x v="103"/>
    <x v="0"/>
    <n v="40214"/>
    <x v="0"/>
    <s v="TEC-AC-10004510"/>
    <x v="2"/>
    <x v="11"/>
    <s v="Logitech Desktop MK120 Mouse and keyboard Combo"/>
    <n v="98.16"/>
    <n v="6"/>
    <n v="0"/>
    <n v="9.8159999999999954"/>
    <n v="9.999999999999995E-2"/>
  </r>
  <r>
    <n v="6415"/>
    <s v="CA-2014-142671"/>
    <x v="3"/>
    <x v="468"/>
    <d v="2014-11-15T00:00:00"/>
    <s v="Second Class"/>
    <s v="DR-12940"/>
    <s v="Daniel Raglin"/>
    <x v="2"/>
    <s v="United States"/>
    <x v="389"/>
    <x v="2"/>
    <n v="33021"/>
    <x v="0"/>
    <s v="OFF-BI-10004099"/>
    <x v="1"/>
    <x v="8"/>
    <s v="GBC VeloBinder Strips"/>
    <n v="11.520000000000001"/>
    <n v="5"/>
    <n v="0.7"/>
    <n v="-7.6799999999999962"/>
    <n v="-0.6666666666666663"/>
  </r>
  <r>
    <n v="6416"/>
    <s v="CA-2014-144750"/>
    <x v="3"/>
    <x v="170"/>
    <d v="2014-08-22T00:00:00"/>
    <s v="Same Day"/>
    <s v="DL-13495"/>
    <s v="Dionis Lloyd"/>
    <x v="1"/>
    <s v="United States"/>
    <x v="432"/>
    <x v="16"/>
    <n v="85224"/>
    <x v="1"/>
    <s v="OFF-PA-10003395"/>
    <x v="1"/>
    <x v="10"/>
    <s v="Xerox 1941"/>
    <n v="83.88"/>
    <n v="1"/>
    <n v="0.2"/>
    <n v="29.357999999999997"/>
    <n v="0.35"/>
  </r>
  <r>
    <n v="6417"/>
    <s v="CA-2013-111976"/>
    <x v="0"/>
    <x v="387"/>
    <d v="2013-03-13T00:00:00"/>
    <s v="Standard Class"/>
    <s v="BD-11620"/>
    <s v="Brian DeCherney"/>
    <x v="0"/>
    <s v="United States"/>
    <x v="10"/>
    <x v="9"/>
    <n v="19120"/>
    <x v="3"/>
    <s v="TEC-PH-10002890"/>
    <x v="2"/>
    <x v="7"/>
    <s v="AT&amp;T 17929 Lendline Telephone"/>
    <n v="108.57600000000001"/>
    <n v="4"/>
    <n v="0.4"/>
    <n v="-25.334400000000002"/>
    <n v="-0.23333333333333334"/>
  </r>
  <r>
    <n v="6418"/>
    <s v="CA-2013-111976"/>
    <x v="0"/>
    <x v="387"/>
    <d v="2013-03-13T00:00:00"/>
    <s v="Standard Class"/>
    <s v="BD-11620"/>
    <s v="Brian DeCherney"/>
    <x v="0"/>
    <s v="United States"/>
    <x v="10"/>
    <x v="9"/>
    <n v="19120"/>
    <x v="3"/>
    <s v="OFF-FA-10004968"/>
    <x v="1"/>
    <x v="13"/>
    <s v="Rubber Band Ball"/>
    <n v="5.9840000000000009"/>
    <n v="2"/>
    <n v="0.2"/>
    <n v="-1.3463999999999998"/>
    <n v="-0.22499999999999995"/>
  </r>
  <r>
    <n v="6419"/>
    <s v="CA-2013-140130"/>
    <x v="0"/>
    <x v="731"/>
    <d v="2013-11-06T00:00:00"/>
    <s v="Standard Class"/>
    <s v="HW-14935"/>
    <s v="Helen Wasserman"/>
    <x v="1"/>
    <s v="United States"/>
    <x v="251"/>
    <x v="26"/>
    <n v="74133"/>
    <x v="2"/>
    <s v="OFF-SU-10001218"/>
    <x v="1"/>
    <x v="14"/>
    <s v="Fiskars Softgrip Scissors"/>
    <n v="21.96"/>
    <n v="2"/>
    <n v="0"/>
    <n v="6.1488000000000014"/>
    <n v="0.28000000000000003"/>
  </r>
  <r>
    <n v="6420"/>
    <s v="CA-2013-140130"/>
    <x v="0"/>
    <x v="731"/>
    <d v="2013-11-06T00:00:00"/>
    <s v="Standard Class"/>
    <s v="HW-14935"/>
    <s v="Helen Wasserman"/>
    <x v="1"/>
    <s v="United States"/>
    <x v="251"/>
    <x v="26"/>
    <n v="74133"/>
    <x v="2"/>
    <s v="FUR-CH-10002084"/>
    <x v="0"/>
    <x v="1"/>
    <s v="Hon Mobius Operator's Chair"/>
    <n v="368.96999999999997"/>
    <n v="3"/>
    <n v="0"/>
    <n v="81.173400000000001"/>
    <n v="0.22000000000000003"/>
  </r>
  <r>
    <n v="6421"/>
    <s v="CA-2013-140130"/>
    <x v="0"/>
    <x v="731"/>
    <d v="2013-11-06T00:00:00"/>
    <s v="Standard Class"/>
    <s v="HW-14935"/>
    <s v="Helen Wasserman"/>
    <x v="1"/>
    <s v="United States"/>
    <x v="251"/>
    <x v="26"/>
    <n v="74133"/>
    <x v="2"/>
    <s v="OFF-AR-10004269"/>
    <x v="1"/>
    <x v="6"/>
    <s v="Newell 31"/>
    <n v="12.39"/>
    <n v="3"/>
    <n v="0"/>
    <n v="3.4692000000000003"/>
    <n v="0.28000000000000003"/>
  </r>
  <r>
    <n v="6422"/>
    <s v="CA-2013-140130"/>
    <x v="0"/>
    <x v="731"/>
    <d v="2013-11-06T00:00:00"/>
    <s v="Standard Class"/>
    <s v="HW-14935"/>
    <s v="Helen Wasserman"/>
    <x v="1"/>
    <s v="United States"/>
    <x v="251"/>
    <x v="26"/>
    <n v="74133"/>
    <x v="2"/>
    <s v="OFF-ST-10001128"/>
    <x v="1"/>
    <x v="4"/>
    <s v="Carina Mini System Audio Rack, Model AR050B"/>
    <n v="332.94"/>
    <n v="3"/>
    <n v="0"/>
    <n v="9.9882000000000204"/>
    <n v="3.0000000000000061E-2"/>
  </r>
  <r>
    <n v="6423"/>
    <s v="CA-2011-159121"/>
    <x v="2"/>
    <x v="711"/>
    <d v="2011-08-01T00:00:00"/>
    <s v="Standard Class"/>
    <s v="JO-15145"/>
    <s v="Jack O'Briant"/>
    <x v="1"/>
    <s v="United States"/>
    <x v="446"/>
    <x v="7"/>
    <n v="84020"/>
    <x v="1"/>
    <s v="TEC-AC-10002006"/>
    <x v="2"/>
    <x v="11"/>
    <s v="Memorex Micro Travel Drive 16 GB"/>
    <n v="111.93"/>
    <n v="7"/>
    <n v="0"/>
    <n v="34.698299999999996"/>
    <n v="0.30999999999999994"/>
  </r>
  <r>
    <n v="6424"/>
    <s v="CA-2012-149650"/>
    <x v="1"/>
    <x v="1040"/>
    <d v="2012-10-27T00:00:00"/>
    <s v="First Class"/>
    <s v="RD-19660"/>
    <s v="Robert Dilbeck"/>
    <x v="2"/>
    <s v="United States"/>
    <x v="182"/>
    <x v="1"/>
    <n v="94601"/>
    <x v="1"/>
    <s v="FUR-CH-10003956"/>
    <x v="0"/>
    <x v="1"/>
    <s v="Novimex High-Tech Fabric Mesh Task Chair"/>
    <n v="454.27200000000005"/>
    <n v="8"/>
    <n v="0.2"/>
    <n v="-73.819200000000052"/>
    <n v="-0.16250000000000009"/>
  </r>
  <r>
    <n v="6425"/>
    <s v="CA-2014-115777"/>
    <x v="3"/>
    <x v="971"/>
    <d v="2014-08-25T00:00:00"/>
    <s v="Standard Class"/>
    <s v="DO-13645"/>
    <s v="Doug O'Connell"/>
    <x v="0"/>
    <s v="United States"/>
    <x v="104"/>
    <x v="31"/>
    <n v="1841"/>
    <x v="3"/>
    <s v="OFF-PA-10000552"/>
    <x v="1"/>
    <x v="10"/>
    <s v="Xerox 200"/>
    <n v="19.440000000000001"/>
    <n v="3"/>
    <n v="0"/>
    <n v="9.3312000000000008"/>
    <n v="0.48000000000000004"/>
  </r>
  <r>
    <n v="6426"/>
    <s v="CA-2013-143714"/>
    <x v="0"/>
    <x v="454"/>
    <d v="2013-05-28T00:00:00"/>
    <s v="Standard Class"/>
    <s v="CC-12370"/>
    <s v="Christopher Conant"/>
    <x v="0"/>
    <s v="United States"/>
    <x v="10"/>
    <x v="9"/>
    <n v="19120"/>
    <x v="3"/>
    <s v="TEC-CO-10004722"/>
    <x v="2"/>
    <x v="16"/>
    <s v="Canon imageCLASS 2200 Advanced Copier"/>
    <n v="8399.9759999999987"/>
    <n v="4"/>
    <n v="0.4"/>
    <n v="1119.996799999999"/>
    <n v="0.13333333333333322"/>
  </r>
  <r>
    <n v="6427"/>
    <s v="CA-2013-143714"/>
    <x v="0"/>
    <x v="454"/>
    <d v="2013-05-28T00:00:00"/>
    <s v="Standard Class"/>
    <s v="CC-12370"/>
    <s v="Christopher Conant"/>
    <x v="0"/>
    <s v="United States"/>
    <x v="10"/>
    <x v="9"/>
    <n v="19120"/>
    <x v="3"/>
    <s v="OFF-BI-10004308"/>
    <x v="1"/>
    <x v="8"/>
    <s v="Avery Legal 4-Ring Binder"/>
    <n v="6.2940000000000014"/>
    <n v="1"/>
    <n v="0.7"/>
    <n v="-4.1959999999999997"/>
    <n v="-0.66666666666666652"/>
  </r>
  <r>
    <n v="6428"/>
    <s v="CA-2013-143714"/>
    <x v="0"/>
    <x v="454"/>
    <d v="2013-05-28T00:00:00"/>
    <s v="Standard Class"/>
    <s v="CC-12370"/>
    <s v="Christopher Conant"/>
    <x v="0"/>
    <s v="United States"/>
    <x v="10"/>
    <x v="9"/>
    <n v="19120"/>
    <x v="3"/>
    <s v="OFF-PA-10000029"/>
    <x v="1"/>
    <x v="10"/>
    <s v="Xerox 224"/>
    <n v="10.368000000000002"/>
    <n v="2"/>
    <n v="0.2"/>
    <n v="3.6288"/>
    <n v="0.34999999999999992"/>
  </r>
  <r>
    <n v="6429"/>
    <s v="CA-2013-143714"/>
    <x v="0"/>
    <x v="454"/>
    <d v="2013-05-28T00:00:00"/>
    <s v="Standard Class"/>
    <s v="CC-12370"/>
    <s v="Christopher Conant"/>
    <x v="0"/>
    <s v="United States"/>
    <x v="10"/>
    <x v="9"/>
    <n v="19120"/>
    <x v="3"/>
    <s v="TEC-PH-10004080"/>
    <x v="2"/>
    <x v="7"/>
    <s v="Avaya 5410 Digital phone"/>
    <n v="122.38199999999999"/>
    <n v="3"/>
    <n v="0.4"/>
    <n v="-24.476399999999998"/>
    <n v="-0.2"/>
  </r>
  <r>
    <n v="6430"/>
    <s v="CA-2011-165764"/>
    <x v="2"/>
    <x v="935"/>
    <d v="2011-11-07T00:00:00"/>
    <s v="Standard Class"/>
    <s v="SH-20395"/>
    <s v="Shahid Hopkins"/>
    <x v="0"/>
    <s v="United States"/>
    <x v="108"/>
    <x v="3"/>
    <n v="28540"/>
    <x v="0"/>
    <s v="OFF-ST-10001558"/>
    <x v="1"/>
    <x v="4"/>
    <s v="Acco Perma 4000 Stacking Storage Drawers"/>
    <n v="25.983999999999998"/>
    <n v="2"/>
    <n v="0.2"/>
    <n v="-1.6239999999999997"/>
    <n v="-6.2499999999999993E-2"/>
  </r>
  <r>
    <n v="6431"/>
    <s v="CA-2011-165764"/>
    <x v="2"/>
    <x v="935"/>
    <d v="2011-11-07T00:00:00"/>
    <s v="Standard Class"/>
    <s v="SH-20395"/>
    <s v="Shahid Hopkins"/>
    <x v="0"/>
    <s v="United States"/>
    <x v="108"/>
    <x v="3"/>
    <n v="28540"/>
    <x v="0"/>
    <s v="FUR-TA-10001768"/>
    <x v="0"/>
    <x v="3"/>
    <s v="Hon Racetrack Conference Tables"/>
    <n v="945.03600000000006"/>
    <n v="6"/>
    <n v="0.4"/>
    <n v="-299.26140000000009"/>
    <n v="-0.31666666666666676"/>
  </r>
  <r>
    <n v="6432"/>
    <s v="CA-2011-165764"/>
    <x v="2"/>
    <x v="935"/>
    <d v="2011-11-07T00:00:00"/>
    <s v="Standard Class"/>
    <s v="SH-20395"/>
    <s v="Shahid Hopkins"/>
    <x v="0"/>
    <s v="United States"/>
    <x v="108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n v="-0.73333333333333328"/>
  </r>
  <r>
    <n v="6433"/>
    <s v="CA-2011-165764"/>
    <x v="2"/>
    <x v="935"/>
    <d v="2011-11-07T00:00:00"/>
    <s v="Standard Class"/>
    <s v="SH-20395"/>
    <s v="Shahid Hopkins"/>
    <x v="0"/>
    <s v="United States"/>
    <x v="108"/>
    <x v="3"/>
    <n v="28540"/>
    <x v="0"/>
    <s v="FUR-FU-10001468"/>
    <x v="0"/>
    <x v="5"/>
    <s v="Tenex Antistatic Computer Chair Mats"/>
    <n v="410.35199999999998"/>
    <n v="3"/>
    <n v="0.2"/>
    <n v="-51.29400000000004"/>
    <n v="-0.12500000000000011"/>
  </r>
  <r>
    <n v="6434"/>
    <s v="CA-2012-121405"/>
    <x v="1"/>
    <x v="1110"/>
    <d v="2012-04-04T00:00:00"/>
    <s v="Standard Class"/>
    <s v="FC-14335"/>
    <s v="Fred Chung"/>
    <x v="1"/>
    <s v="United States"/>
    <x v="22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n v="0.36249999999999999"/>
  </r>
  <r>
    <n v="6435"/>
    <s v="CA-2012-121405"/>
    <x v="1"/>
    <x v="1110"/>
    <d v="2012-04-04T00:00:00"/>
    <s v="Standard Class"/>
    <s v="FC-14335"/>
    <s v="Fred Chung"/>
    <x v="1"/>
    <s v="United States"/>
    <x v="22"/>
    <x v="10"/>
    <n v="60610"/>
    <x v="2"/>
    <s v="TEC-PH-10002890"/>
    <x v="2"/>
    <x v="7"/>
    <s v="AT&amp;T 17929 Lendline Telephone"/>
    <n v="180.96"/>
    <n v="5"/>
    <n v="0.2"/>
    <n v="13.571999999999996"/>
    <n v="7.4999999999999969E-2"/>
  </r>
  <r>
    <n v="6436"/>
    <s v="US-2014-116897"/>
    <x v="3"/>
    <x v="837"/>
    <d v="2014-05-30T00:00:00"/>
    <s v="First Class"/>
    <s v="JG-15160"/>
    <s v="James Galang"/>
    <x v="0"/>
    <s v="United States"/>
    <x v="449"/>
    <x v="45"/>
    <n v="83201"/>
    <x v="1"/>
    <s v="FUR-FU-10004963"/>
    <x v="0"/>
    <x v="5"/>
    <s v="Eldon 400 Class Desk Accessories, Black Carbon"/>
    <n v="35"/>
    <n v="4"/>
    <n v="0"/>
    <n v="14.700000000000003"/>
    <n v="0.4200000000000001"/>
  </r>
  <r>
    <n v="6437"/>
    <s v="US-2014-116897"/>
    <x v="3"/>
    <x v="837"/>
    <d v="2014-05-30T00:00:00"/>
    <s v="First Class"/>
    <s v="JG-15160"/>
    <s v="James Galang"/>
    <x v="0"/>
    <s v="United States"/>
    <x v="449"/>
    <x v="45"/>
    <n v="83201"/>
    <x v="1"/>
    <s v="OFF-ST-10000025"/>
    <x v="1"/>
    <x v="4"/>
    <s v="Fellowes Stor/Drawer Steel Plus Storage Drawers"/>
    <n v="477.15000000000003"/>
    <n v="5"/>
    <n v="0"/>
    <n v="28.628999999999962"/>
    <n v="5.9999999999999915E-2"/>
  </r>
  <r>
    <n v="6438"/>
    <s v="US-2014-116897"/>
    <x v="3"/>
    <x v="837"/>
    <d v="2014-05-30T00:00:00"/>
    <s v="First Class"/>
    <s v="JG-15160"/>
    <s v="James Galang"/>
    <x v="0"/>
    <s v="United States"/>
    <x v="449"/>
    <x v="45"/>
    <n v="83201"/>
    <x v="1"/>
    <s v="TEC-PH-10004389"/>
    <x v="2"/>
    <x v="7"/>
    <s v="Nokia Lumia 925"/>
    <n v="302.37599999999998"/>
    <n v="3"/>
    <n v="0.2"/>
    <n v="22.678200000000018"/>
    <n v="7.5000000000000067E-2"/>
  </r>
  <r>
    <n v="6439"/>
    <s v="US-2014-113992"/>
    <x v="3"/>
    <x v="817"/>
    <d v="2014-12-20T00:00:00"/>
    <s v="Standard Class"/>
    <s v="LC-16885"/>
    <s v="Lena Creighton"/>
    <x v="0"/>
    <s v="United States"/>
    <x v="243"/>
    <x v="5"/>
    <n v="75023"/>
    <x v="2"/>
    <s v="FUR-TA-10000577"/>
    <x v="0"/>
    <x v="3"/>
    <s v="Bretford CR4500 Series Slim Rectangular Table"/>
    <n v="974.98799999999983"/>
    <n v="4"/>
    <n v="0.3"/>
    <n v="-97.49879999999996"/>
    <n v="-9.9999999999999978E-2"/>
  </r>
  <r>
    <n v="6440"/>
    <s v="CA-2011-166891"/>
    <x v="2"/>
    <x v="777"/>
    <d v="2011-10-06T00:00:00"/>
    <s v="First Class"/>
    <s v="CC-12220"/>
    <s v="Chris Cortes"/>
    <x v="0"/>
    <s v="United States"/>
    <x v="20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n v="-1.1111111111111195E-2"/>
  </r>
  <r>
    <n v="6441"/>
    <s v="CA-2013-101161"/>
    <x v="0"/>
    <x v="63"/>
    <d v="2013-10-21T00:00:00"/>
    <s v="Standard Class"/>
    <s v="BW-11110"/>
    <s v="Bart Watters"/>
    <x v="1"/>
    <s v="United States"/>
    <x v="20"/>
    <x v="15"/>
    <n v="10024"/>
    <x v="3"/>
    <s v="OFF-AR-10001860"/>
    <x v="1"/>
    <x v="6"/>
    <s v="BIC Liqua Brite Liner"/>
    <n v="34.700000000000003"/>
    <n v="5"/>
    <n v="0"/>
    <n v="12.492000000000001"/>
    <n v="0.36"/>
  </r>
  <r>
    <n v="6442"/>
    <s v="CA-2013-101161"/>
    <x v="0"/>
    <x v="63"/>
    <d v="2013-10-21T00:00:00"/>
    <s v="Standard Class"/>
    <s v="BW-11110"/>
    <s v="Bart Watters"/>
    <x v="1"/>
    <s v="United States"/>
    <x v="20"/>
    <x v="15"/>
    <n v="10024"/>
    <x v="3"/>
    <s v="OFF-ST-10003123"/>
    <x v="1"/>
    <x v="4"/>
    <s v="Fellowes Bases and Tops For Staxonsteel/High-Stak Systems"/>
    <n v="99.87"/>
    <n v="3"/>
    <n v="0"/>
    <n v="23.968799999999998"/>
    <n v="0.23999999999999996"/>
  </r>
  <r>
    <n v="6443"/>
    <s v="CA-2013-101161"/>
    <x v="0"/>
    <x v="63"/>
    <d v="2013-10-21T00:00:00"/>
    <s v="Standard Class"/>
    <s v="BW-11110"/>
    <s v="Bart Watters"/>
    <x v="1"/>
    <s v="United States"/>
    <x v="20"/>
    <x v="15"/>
    <n v="10024"/>
    <x v="3"/>
    <s v="OFF-PA-10001295"/>
    <x v="1"/>
    <x v="10"/>
    <s v="Computer Printout Paper with Letter-Trim Perforations"/>
    <n v="37.94"/>
    <n v="2"/>
    <n v="0"/>
    <n v="18.211199999999998"/>
    <n v="0.48"/>
  </r>
  <r>
    <n v="6444"/>
    <s v="CA-2013-101161"/>
    <x v="0"/>
    <x v="63"/>
    <d v="2013-10-21T00:00:00"/>
    <s v="Standard Class"/>
    <s v="BW-11110"/>
    <s v="Bart Watters"/>
    <x v="1"/>
    <s v="United States"/>
    <x v="20"/>
    <x v="15"/>
    <n v="10024"/>
    <x v="3"/>
    <s v="OFF-LA-10000407"/>
    <x v="1"/>
    <x v="2"/>
    <s v="Avery White Multi-Purpose Labels"/>
    <n v="24.900000000000002"/>
    <n v="5"/>
    <n v="0"/>
    <n v="11.454000000000001"/>
    <n v="0.45999999999999996"/>
  </r>
  <r>
    <n v="6445"/>
    <s v="CA-2013-101161"/>
    <x v="0"/>
    <x v="63"/>
    <d v="2013-10-21T00:00:00"/>
    <s v="Standard Class"/>
    <s v="BW-11110"/>
    <s v="Bart Watters"/>
    <x v="1"/>
    <s v="United States"/>
    <x v="20"/>
    <x v="15"/>
    <n v="10024"/>
    <x v="3"/>
    <s v="FUR-FU-10003535"/>
    <x v="0"/>
    <x v="5"/>
    <s v="Howard Miller Distant Time Traveler Alarm Clock"/>
    <n v="82.26"/>
    <n v="3"/>
    <n v="0"/>
    <n v="33.726600000000005"/>
    <n v="0.41000000000000003"/>
  </r>
  <r>
    <n v="6446"/>
    <s v="CA-2012-151785"/>
    <x v="1"/>
    <x v="616"/>
    <d v="2012-03-10T00:00:00"/>
    <s v="Standard Class"/>
    <s v="JJ-15445"/>
    <s v="Jennifer Jackson"/>
    <x v="0"/>
    <s v="United States"/>
    <x v="22"/>
    <x v="10"/>
    <n v="60623"/>
    <x v="2"/>
    <s v="OFF-FA-10000611"/>
    <x v="1"/>
    <x v="13"/>
    <s v="Binder Clips by OIC"/>
    <n v="7.1039999999999992"/>
    <n v="6"/>
    <n v="0.2"/>
    <n v="2.4863999999999997"/>
    <n v="0.35"/>
  </r>
  <r>
    <n v="6447"/>
    <s v="US-2014-119816"/>
    <x v="3"/>
    <x v="168"/>
    <d v="2014-03-07T00:00:00"/>
    <s v="Second Class"/>
    <s v="TT-21460"/>
    <s v="Tonja Turnell"/>
    <x v="2"/>
    <s v="United States"/>
    <x v="12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n v="-0.74999999999999989"/>
  </r>
  <r>
    <n v="6448"/>
    <s v="US-2014-119816"/>
    <x v="3"/>
    <x v="168"/>
    <d v="2014-03-07T00:00:00"/>
    <s v="Second Class"/>
    <s v="TT-21460"/>
    <s v="Tonja Turnell"/>
    <x v="2"/>
    <s v="United States"/>
    <x v="12"/>
    <x v="5"/>
    <n v="77095"/>
    <x v="2"/>
    <s v="OFF-LA-10002381"/>
    <x v="1"/>
    <x v="2"/>
    <s v="Avery 497"/>
    <n v="2.4640000000000004"/>
    <n v="1"/>
    <n v="0.2"/>
    <n v="0.86239999999999983"/>
    <n v="0.34999999999999987"/>
  </r>
  <r>
    <n v="6449"/>
    <s v="US-2014-119816"/>
    <x v="3"/>
    <x v="168"/>
    <d v="2014-03-07T00:00:00"/>
    <s v="Second Class"/>
    <s v="TT-21460"/>
    <s v="Tonja Turnell"/>
    <x v="2"/>
    <s v="United States"/>
    <x v="12"/>
    <x v="5"/>
    <n v="77095"/>
    <x v="2"/>
    <s v="OFF-ST-10000918"/>
    <x v="1"/>
    <x v="4"/>
    <s v="Crate-A-Files"/>
    <n v="8.7200000000000006"/>
    <n v="1"/>
    <n v="0.2"/>
    <n v="0.65399999999999947"/>
    <n v="7.4999999999999928E-2"/>
  </r>
  <r>
    <n v="6450"/>
    <s v="CA-2012-156510"/>
    <x v="1"/>
    <x v="12"/>
    <d v="2012-09-29T00:00:00"/>
    <s v="Standard Class"/>
    <s v="EH-13990"/>
    <s v="Erica Hackney"/>
    <x v="0"/>
    <s v="United States"/>
    <x v="255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n v="0.48"/>
  </r>
  <r>
    <n v="6451"/>
    <s v="CA-2012-156510"/>
    <x v="1"/>
    <x v="12"/>
    <d v="2012-09-29T00:00:00"/>
    <s v="Standard Class"/>
    <s v="EH-13990"/>
    <s v="Erica Hackney"/>
    <x v="0"/>
    <s v="United States"/>
    <x v="255"/>
    <x v="29"/>
    <n v="6450"/>
    <x v="3"/>
    <s v="OFF-PA-10002222"/>
    <x v="1"/>
    <x v="10"/>
    <s v="Xerox Color Copier Paper, 11&quot; x 17&quot;, Ream"/>
    <n v="45.68"/>
    <n v="2"/>
    <n v="0"/>
    <n v="21.012799999999999"/>
    <n v="0.45999999999999996"/>
  </r>
  <r>
    <n v="6452"/>
    <s v="CA-2012-156510"/>
    <x v="1"/>
    <x v="12"/>
    <d v="2012-09-29T00:00:00"/>
    <s v="Standard Class"/>
    <s v="EH-13990"/>
    <s v="Erica Hackney"/>
    <x v="0"/>
    <s v="United States"/>
    <x v="255"/>
    <x v="29"/>
    <n v="6450"/>
    <x v="3"/>
    <s v="OFF-AR-10004930"/>
    <x v="1"/>
    <x v="6"/>
    <s v="Turquoise Lead Holder with Pocket Clip"/>
    <n v="6.7"/>
    <n v="1"/>
    <n v="0"/>
    <n v="2.2109999999999994"/>
    <n v="0.3299999999999999"/>
  </r>
  <r>
    <n v="6453"/>
    <s v="US-2012-110261"/>
    <x v="1"/>
    <x v="546"/>
    <d v="2012-12-23T00:00:00"/>
    <s v="Second Class"/>
    <s v="PR-18880"/>
    <s v="Patrick Ryan"/>
    <x v="0"/>
    <s v="United States"/>
    <x v="477"/>
    <x v="10"/>
    <n v="60025"/>
    <x v="2"/>
    <s v="TEC-PH-10001750"/>
    <x v="2"/>
    <x v="7"/>
    <s v="Samsung Rugby III"/>
    <n v="158.376"/>
    <n v="3"/>
    <n v="0.2"/>
    <n v="13.857900000000008"/>
    <n v="8.750000000000005E-2"/>
  </r>
  <r>
    <n v="6454"/>
    <s v="CA-2012-125710"/>
    <x v="1"/>
    <x v="1049"/>
    <d v="2012-10-13T00:00:00"/>
    <s v="Standard Class"/>
    <s v="BT-11680"/>
    <s v="Brian Thompson"/>
    <x v="0"/>
    <s v="United States"/>
    <x v="12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n v="0.16249999999999989"/>
  </r>
  <r>
    <n v="6455"/>
    <s v="CA-2014-161102"/>
    <x v="3"/>
    <x v="689"/>
    <d v="2014-08-04T00:00:00"/>
    <s v="First Class"/>
    <s v="EC-14050"/>
    <s v="Erin Creighton"/>
    <x v="0"/>
    <s v="United States"/>
    <x v="8"/>
    <x v="1"/>
    <n v="94110"/>
    <x v="1"/>
    <s v="OFF-ST-10003442"/>
    <x v="1"/>
    <x v="4"/>
    <s v="Eldon Portable Mobile Manager"/>
    <n v="56.56"/>
    <n v="2"/>
    <n v="0"/>
    <n v="15.2712"/>
    <n v="0.27"/>
  </r>
  <r>
    <n v="6456"/>
    <s v="CA-2014-161102"/>
    <x v="3"/>
    <x v="689"/>
    <d v="2014-08-04T00:00:00"/>
    <s v="First Class"/>
    <s v="EC-14050"/>
    <s v="Erin Creighton"/>
    <x v="0"/>
    <s v="United States"/>
    <x v="8"/>
    <x v="1"/>
    <n v="94110"/>
    <x v="1"/>
    <s v="FUR-FU-10003142"/>
    <x v="0"/>
    <x v="5"/>
    <s v="Master Big Foot Doorstop, Beige"/>
    <n v="36.96"/>
    <n v="7"/>
    <n v="0"/>
    <n v="11.457599999999998"/>
    <n v="0.30999999999999994"/>
  </r>
  <r>
    <n v="6457"/>
    <s v="CA-2011-110065"/>
    <x v="2"/>
    <x v="79"/>
    <d v="2011-08-11T00:00:00"/>
    <s v="Standard Class"/>
    <s v="SP-20650"/>
    <s v="Stephanie Phelps"/>
    <x v="1"/>
    <s v="United States"/>
    <x v="20"/>
    <x v="15"/>
    <n v="10009"/>
    <x v="3"/>
    <s v="TEC-PH-10002468"/>
    <x v="2"/>
    <x v="7"/>
    <s v="Plantronics CS 50-USB - headset - Convertible, Monaural"/>
    <n v="135.99"/>
    <n v="1"/>
    <n v="0"/>
    <n v="36.717300000000009"/>
    <n v="0.27000000000000007"/>
  </r>
  <r>
    <n v="6458"/>
    <s v="CA-2011-110065"/>
    <x v="2"/>
    <x v="79"/>
    <d v="2011-08-11T00:00:00"/>
    <s v="Standard Class"/>
    <s v="SP-20650"/>
    <s v="Stephanie Phelps"/>
    <x v="1"/>
    <s v="United States"/>
    <x v="20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n v="0.44000000000000011"/>
  </r>
  <r>
    <n v="6459"/>
    <s v="US-2014-133361"/>
    <x v="3"/>
    <x v="304"/>
    <d v="2014-05-18T00:00:00"/>
    <s v="First Class"/>
    <s v="AJ-10780"/>
    <s v="Anthony Jacobs"/>
    <x v="1"/>
    <s v="United States"/>
    <x v="248"/>
    <x v="39"/>
    <n v="21215"/>
    <x v="3"/>
    <s v="OFF-AR-10001919"/>
    <x v="1"/>
    <x v="6"/>
    <s v="OIC #2 Pencils, Medium Soft"/>
    <n v="3.76"/>
    <n v="2"/>
    <n v="0"/>
    <n v="1.0903999999999998"/>
    <n v="0.28999999999999998"/>
  </r>
  <r>
    <n v="6460"/>
    <s v="US-2014-133361"/>
    <x v="3"/>
    <x v="304"/>
    <d v="2014-05-18T00:00:00"/>
    <s v="First Class"/>
    <s v="AJ-10780"/>
    <s v="Anthony Jacobs"/>
    <x v="1"/>
    <s v="United States"/>
    <x v="248"/>
    <x v="39"/>
    <n v="21215"/>
    <x v="3"/>
    <s v="OFF-AR-10003045"/>
    <x v="1"/>
    <x v="6"/>
    <s v="Prang Colored Pencils"/>
    <n v="14.7"/>
    <n v="5"/>
    <n v="0"/>
    <n v="6.6150000000000002"/>
    <n v="0.45"/>
  </r>
  <r>
    <n v="6461"/>
    <s v="US-2014-133361"/>
    <x v="3"/>
    <x v="304"/>
    <d v="2014-05-18T00:00:00"/>
    <s v="First Class"/>
    <s v="AJ-10780"/>
    <s v="Anthony Jacobs"/>
    <x v="1"/>
    <s v="United States"/>
    <x v="248"/>
    <x v="39"/>
    <n v="21215"/>
    <x v="3"/>
    <s v="OFF-AR-10003338"/>
    <x v="1"/>
    <x v="6"/>
    <s v="Eberhard Faber 3 1/2&quot; Golf Pencils"/>
    <n v="37.200000000000003"/>
    <n v="5"/>
    <n v="0"/>
    <n v="9.3000000000000007"/>
    <n v="0.25"/>
  </r>
  <r>
    <n v="6462"/>
    <s v="US-2014-133361"/>
    <x v="3"/>
    <x v="304"/>
    <d v="2014-05-18T00:00:00"/>
    <s v="First Class"/>
    <s v="AJ-10780"/>
    <s v="Anthony Jacobs"/>
    <x v="1"/>
    <s v="United States"/>
    <x v="248"/>
    <x v="39"/>
    <n v="21215"/>
    <x v="3"/>
    <s v="TEC-AC-10003280"/>
    <x v="2"/>
    <x v="11"/>
    <s v="Belkin F8E887 USB Wired Ergonomic Keyboard"/>
    <n v="89.97"/>
    <n v="3"/>
    <n v="0"/>
    <n v="18.893699999999995"/>
    <n v="0.20999999999999996"/>
  </r>
  <r>
    <n v="6463"/>
    <s v="US-2014-133361"/>
    <x v="3"/>
    <x v="304"/>
    <d v="2014-05-18T00:00:00"/>
    <s v="First Class"/>
    <s v="AJ-10780"/>
    <s v="Anthony Jacobs"/>
    <x v="1"/>
    <s v="United States"/>
    <x v="248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n v="8.9999999999999927E-2"/>
  </r>
  <r>
    <n v="6464"/>
    <s v="US-2014-133361"/>
    <x v="3"/>
    <x v="304"/>
    <d v="2014-05-18T00:00:00"/>
    <s v="First Class"/>
    <s v="AJ-10780"/>
    <s v="Anthony Jacobs"/>
    <x v="1"/>
    <s v="United States"/>
    <x v="248"/>
    <x v="39"/>
    <n v="21215"/>
    <x v="3"/>
    <s v="OFF-LA-10004544"/>
    <x v="1"/>
    <x v="2"/>
    <s v="Avery 505"/>
    <n v="74"/>
    <n v="5"/>
    <n v="0"/>
    <n v="37"/>
    <n v="0.5"/>
  </r>
  <r>
    <n v="6465"/>
    <s v="US-2013-155404"/>
    <x v="0"/>
    <x v="897"/>
    <d v="2013-09-29T00:00:00"/>
    <s v="Standard Class"/>
    <s v="AS-10630"/>
    <s v="Ann Steele"/>
    <x v="2"/>
    <s v="United States"/>
    <x v="103"/>
    <x v="0"/>
    <n v="40214"/>
    <x v="0"/>
    <s v="FUR-FU-10004586"/>
    <x v="0"/>
    <x v="5"/>
    <s v="G.E. Longer-Life Indoor Recessed Floodlight Bulbs"/>
    <n v="13.28"/>
    <n v="2"/>
    <n v="0"/>
    <n v="6.3743999999999996"/>
    <n v="0.48"/>
  </r>
  <r>
    <n v="6466"/>
    <s v="CA-2012-114503"/>
    <x v="1"/>
    <x v="50"/>
    <d v="2012-11-17T00:00:00"/>
    <s v="Standard Class"/>
    <s v="AA-10375"/>
    <s v="Allen Armold"/>
    <x v="0"/>
    <s v="United States"/>
    <x v="465"/>
    <x v="18"/>
    <n v="37087"/>
    <x v="0"/>
    <s v="OFF-ST-10003572"/>
    <x v="1"/>
    <x v="4"/>
    <s v="Portfile Personal File Boxes"/>
    <n v="84.960000000000008"/>
    <n v="6"/>
    <n v="0.2"/>
    <n v="6.3719999999999999"/>
    <n v="7.4999999999999997E-2"/>
  </r>
  <r>
    <n v="6467"/>
    <s v="CA-2014-153080"/>
    <x v="3"/>
    <x v="1053"/>
    <d v="2014-05-26T00:00:00"/>
    <s v="Second Class"/>
    <s v="EH-13945"/>
    <s v="Eric Hoffmann"/>
    <x v="0"/>
    <s v="United States"/>
    <x v="1"/>
    <x v="1"/>
    <n v="90008"/>
    <x v="1"/>
    <s v="TEC-AC-10002331"/>
    <x v="2"/>
    <x v="11"/>
    <s v="Maxell 74 Minute CDR, 10/Pack"/>
    <n v="68.459999999999994"/>
    <n v="7"/>
    <n v="0"/>
    <n v="25.330199999999998"/>
    <n v="0.37"/>
  </r>
  <r>
    <n v="6468"/>
    <s v="CA-2013-163804"/>
    <x v="0"/>
    <x v="499"/>
    <d v="2013-12-09T00:00:00"/>
    <s v="Standard Class"/>
    <s v="DB-13270"/>
    <s v="Deborah Brumfield"/>
    <x v="2"/>
    <s v="United States"/>
    <x v="205"/>
    <x v="34"/>
    <n v="2908"/>
    <x v="3"/>
    <s v="OFF-ST-10000142"/>
    <x v="1"/>
    <x v="4"/>
    <s v="Deluxe Rollaway Locking File with Drawer"/>
    <n v="2079.4"/>
    <n v="5"/>
    <n v="0"/>
    <n v="582.23199999999997"/>
    <n v="0.27999999999999997"/>
  </r>
  <r>
    <n v="6469"/>
    <s v="CA-2013-163804"/>
    <x v="0"/>
    <x v="499"/>
    <d v="2013-12-09T00:00:00"/>
    <s v="Standard Class"/>
    <s v="DB-13270"/>
    <s v="Deborah Brumfield"/>
    <x v="2"/>
    <s v="United States"/>
    <x v="205"/>
    <x v="34"/>
    <n v="2908"/>
    <x v="3"/>
    <s v="TEC-PH-10000441"/>
    <x v="2"/>
    <x v="7"/>
    <s v="VTech DS6151"/>
    <n v="629.94999999999993"/>
    <n v="5"/>
    <n v="0"/>
    <n v="176.38600000000002"/>
    <n v="0.28000000000000008"/>
  </r>
  <r>
    <n v="6470"/>
    <s v="CA-2013-163804"/>
    <x v="0"/>
    <x v="499"/>
    <d v="2013-12-09T00:00:00"/>
    <s v="Standard Class"/>
    <s v="DB-13270"/>
    <s v="Deborah Brumfield"/>
    <x v="2"/>
    <s v="United States"/>
    <x v="205"/>
    <x v="34"/>
    <n v="2908"/>
    <x v="3"/>
    <s v="FUR-FU-10004864"/>
    <x v="0"/>
    <x v="5"/>
    <s v="Eldon 500 Class Desk Accessories"/>
    <n v="72.42"/>
    <n v="6"/>
    <n v="0"/>
    <n v="23.898600000000002"/>
    <n v="0.33"/>
  </r>
  <r>
    <n v="6471"/>
    <s v="CA-2012-108532"/>
    <x v="1"/>
    <x v="1111"/>
    <d v="2012-09-02T00:00:00"/>
    <s v="Standard Class"/>
    <s v="CC-12100"/>
    <s v="Chad Cunningham"/>
    <x v="2"/>
    <s v="United States"/>
    <x v="66"/>
    <x v="12"/>
    <n v="48234"/>
    <x v="2"/>
    <s v="TEC-PH-10001750"/>
    <x v="2"/>
    <x v="7"/>
    <s v="Samsung Rugby III"/>
    <n v="131.97999999999999"/>
    <n v="2"/>
    <n v="0"/>
    <n v="35.634600000000006"/>
    <n v="0.27000000000000007"/>
  </r>
  <r>
    <n v="6472"/>
    <s v="CA-2012-108532"/>
    <x v="1"/>
    <x v="1111"/>
    <d v="2012-09-02T00:00:00"/>
    <s v="Standard Class"/>
    <s v="CC-12100"/>
    <s v="Chad Cunningham"/>
    <x v="2"/>
    <s v="United States"/>
    <x v="66"/>
    <x v="12"/>
    <n v="48234"/>
    <x v="2"/>
    <s v="TEC-AC-10004510"/>
    <x v="2"/>
    <x v="11"/>
    <s v="Logitech Desktop MK120 Mouse and keyboard Combo"/>
    <n v="114.52"/>
    <n v="7"/>
    <n v="0"/>
    <n v="11.451999999999995"/>
    <n v="9.999999999999995E-2"/>
  </r>
  <r>
    <n v="6473"/>
    <s v="CA-2011-151897"/>
    <x v="2"/>
    <x v="571"/>
    <d v="2011-06-10T00:00:00"/>
    <s v="Standard Class"/>
    <s v="VT-21700"/>
    <s v="Valerie Takahito"/>
    <x v="2"/>
    <s v="United States"/>
    <x v="12"/>
    <x v="5"/>
    <n v="77070"/>
    <x v="2"/>
    <s v="OFF-LA-10001074"/>
    <x v="1"/>
    <x v="2"/>
    <s v="Round Specialty Laser Printer Labels"/>
    <n v="100.24000000000001"/>
    <n v="10"/>
    <n v="0.2"/>
    <n v="33.830999999999989"/>
    <n v="0.33749999999999986"/>
  </r>
  <r>
    <n v="6474"/>
    <s v="CA-2013-113292"/>
    <x v="0"/>
    <x v="196"/>
    <d v="2013-03-21T00:00:00"/>
    <s v="Second Class"/>
    <s v="DB-13060"/>
    <s v="Dave Brooks"/>
    <x v="0"/>
    <s v="United States"/>
    <x v="29"/>
    <x v="18"/>
    <n v="38401"/>
    <x v="0"/>
    <s v="OFF-AP-10003590"/>
    <x v="1"/>
    <x v="9"/>
    <s v="Hoover WindTunnel Plus Canister Vacuum"/>
    <n v="871.80000000000007"/>
    <n v="3"/>
    <n v="0.2"/>
    <n v="87.180000000000092"/>
    <n v="0.1000000000000001"/>
  </r>
  <r>
    <n v="6475"/>
    <s v="CA-2011-149524"/>
    <x v="2"/>
    <x v="1112"/>
    <d v="2011-01-16T00:00:00"/>
    <s v="First Class"/>
    <s v="BS-11590"/>
    <s v="Brendan Sweed"/>
    <x v="1"/>
    <s v="United States"/>
    <x v="10"/>
    <x v="9"/>
    <n v="19140"/>
    <x v="3"/>
    <s v="FUR-BO-10003433"/>
    <x v="0"/>
    <x v="0"/>
    <s v="Sauder Cornerstone Collection Library"/>
    <n v="61.96"/>
    <n v="4"/>
    <n v="0.5"/>
    <n v="-53.285600000000009"/>
    <n v="-0.8600000000000001"/>
  </r>
  <r>
    <n v="6476"/>
    <s v="CA-2014-140872"/>
    <x v="3"/>
    <x v="95"/>
    <d v="2014-06-11T00:00:00"/>
    <s v="Standard Class"/>
    <s v="NR-18550"/>
    <s v="Nick Radford"/>
    <x v="0"/>
    <s v="United States"/>
    <x v="95"/>
    <x v="2"/>
    <n v="33024"/>
    <x v="0"/>
    <s v="OFF-BI-10002432"/>
    <x v="1"/>
    <x v="8"/>
    <s v="Wilson Jones Standard D-Ring Binders"/>
    <n v="4.5540000000000003"/>
    <n v="3"/>
    <n v="0.7"/>
    <n v="-3.4913999999999987"/>
    <n v="-0.76666666666666639"/>
  </r>
  <r>
    <n v="6477"/>
    <s v="CA-2014-140872"/>
    <x v="3"/>
    <x v="95"/>
    <d v="2014-06-11T00:00:00"/>
    <s v="Standard Class"/>
    <s v="NR-18550"/>
    <s v="Nick Radford"/>
    <x v="0"/>
    <s v="United States"/>
    <x v="95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n v="0.11249999999999995"/>
  </r>
  <r>
    <n v="6478"/>
    <s v="CA-2014-140872"/>
    <x v="3"/>
    <x v="95"/>
    <d v="2014-06-11T00:00:00"/>
    <s v="Standard Class"/>
    <s v="NR-18550"/>
    <s v="Nick Radford"/>
    <x v="0"/>
    <s v="United States"/>
    <x v="95"/>
    <x v="2"/>
    <n v="33024"/>
    <x v="0"/>
    <s v="TEC-AC-10003832"/>
    <x v="2"/>
    <x v="11"/>
    <s v="Logitech P710e Mobile Speakerphone"/>
    <n v="205.99200000000002"/>
    <n v="1"/>
    <n v="0.2"/>
    <n v="-2.5749000000000279"/>
    <n v="-1.2500000000000134E-2"/>
  </r>
  <r>
    <n v="6479"/>
    <s v="CA-2014-140872"/>
    <x v="3"/>
    <x v="95"/>
    <d v="2014-06-11T00:00:00"/>
    <s v="Standard Class"/>
    <s v="NR-18550"/>
    <s v="Nick Radford"/>
    <x v="0"/>
    <s v="United States"/>
    <x v="95"/>
    <x v="2"/>
    <n v="33024"/>
    <x v="0"/>
    <s v="OFF-PA-10000809"/>
    <x v="1"/>
    <x v="10"/>
    <s v="Xerox 206"/>
    <n v="15.552000000000003"/>
    <n v="3"/>
    <n v="0.2"/>
    <n v="5.4432"/>
    <n v="0.34999999999999992"/>
  </r>
  <r>
    <n v="6480"/>
    <s v="CA-2014-140872"/>
    <x v="3"/>
    <x v="95"/>
    <d v="2014-06-11T00:00:00"/>
    <s v="Standard Class"/>
    <s v="NR-18550"/>
    <s v="Nick Radford"/>
    <x v="0"/>
    <s v="United States"/>
    <x v="95"/>
    <x v="2"/>
    <n v="33024"/>
    <x v="0"/>
    <s v="TEC-PH-10000441"/>
    <x v="2"/>
    <x v="7"/>
    <s v="VTech DS6151"/>
    <n v="503.96000000000004"/>
    <n v="5"/>
    <n v="0.2"/>
    <n v="50.396000000000015"/>
    <n v="0.10000000000000002"/>
  </r>
  <r>
    <n v="6481"/>
    <s v="CA-2014-140872"/>
    <x v="3"/>
    <x v="95"/>
    <d v="2014-06-11T00:00:00"/>
    <s v="Standard Class"/>
    <s v="NR-18550"/>
    <s v="Nick Radford"/>
    <x v="0"/>
    <s v="United States"/>
    <x v="95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n v="7.4999999999999997E-2"/>
  </r>
  <r>
    <n v="6482"/>
    <s v="CA-2014-140872"/>
    <x v="3"/>
    <x v="95"/>
    <d v="2014-06-11T00:00:00"/>
    <s v="Standard Class"/>
    <s v="NR-18550"/>
    <s v="Nick Radford"/>
    <x v="0"/>
    <s v="United States"/>
    <x v="95"/>
    <x v="2"/>
    <n v="33024"/>
    <x v="0"/>
    <s v="FUR-BO-10002824"/>
    <x v="0"/>
    <x v="0"/>
    <s v="Bush Mission Pointe Library"/>
    <n v="241.56799999999998"/>
    <n v="2"/>
    <n v="0.2"/>
    <n v="0"/>
    <n v="0"/>
  </r>
  <r>
    <n v="6483"/>
    <s v="CA-2014-140872"/>
    <x v="3"/>
    <x v="95"/>
    <d v="2014-06-11T00:00:00"/>
    <s v="Standard Class"/>
    <s v="NR-18550"/>
    <s v="Nick Radford"/>
    <x v="0"/>
    <s v="United States"/>
    <x v="95"/>
    <x v="2"/>
    <n v="33024"/>
    <x v="0"/>
    <s v="TEC-AC-10002942"/>
    <x v="2"/>
    <x v="11"/>
    <s v="WD My Passport Ultra 1TB Portable External Hard Drive"/>
    <n v="110.4"/>
    <n v="2"/>
    <n v="0.2"/>
    <n v="-4.1400000000000077"/>
    <n v="-3.7500000000000068E-2"/>
  </r>
  <r>
    <n v="6484"/>
    <s v="CA-2014-113908"/>
    <x v="3"/>
    <x v="95"/>
    <d v="2014-06-10T00:00:00"/>
    <s v="Standard Class"/>
    <s v="KN-16390"/>
    <s v="Katherine Nockton"/>
    <x v="1"/>
    <s v="United States"/>
    <x v="20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n v="-0.3000000000000001"/>
  </r>
  <r>
    <n v="6485"/>
    <s v="CA-2014-113908"/>
    <x v="3"/>
    <x v="95"/>
    <d v="2014-06-10T00:00:00"/>
    <s v="Standard Class"/>
    <s v="KN-16390"/>
    <s v="Katherine Nockton"/>
    <x v="1"/>
    <s v="United States"/>
    <x v="20"/>
    <x v="15"/>
    <n v="10011"/>
    <x v="3"/>
    <s v="TEC-MA-10003173"/>
    <x v="2"/>
    <x v="15"/>
    <s v="Hewlett-Packard 300S Scientific Calculator"/>
    <n v="78.66"/>
    <n v="6"/>
    <n v="0"/>
    <n v="36.183599999999991"/>
    <n v="0.45999999999999991"/>
  </r>
  <r>
    <n v="6486"/>
    <s v="CA-2014-113908"/>
    <x v="3"/>
    <x v="95"/>
    <d v="2014-06-10T00:00:00"/>
    <s v="Standard Class"/>
    <s v="KN-16390"/>
    <s v="Katherine Nockton"/>
    <x v="1"/>
    <s v="United States"/>
    <x v="20"/>
    <x v="15"/>
    <n v="10011"/>
    <x v="3"/>
    <s v="OFF-PA-10004156"/>
    <x v="1"/>
    <x v="10"/>
    <s v="Xerox 188"/>
    <n v="45.36"/>
    <n v="4"/>
    <n v="0"/>
    <n v="22.226399999999998"/>
    <n v="0.49"/>
  </r>
  <r>
    <n v="6487"/>
    <s v="CA-2012-120621"/>
    <x v="1"/>
    <x v="1113"/>
    <d v="2012-03-26T00:00:00"/>
    <s v="Standard Class"/>
    <s v="JW-16075"/>
    <s v="Julia West"/>
    <x v="0"/>
    <s v="United States"/>
    <x v="108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n v="0.16249999999999998"/>
  </r>
  <r>
    <n v="6488"/>
    <s v="CA-2012-120621"/>
    <x v="1"/>
    <x v="1113"/>
    <d v="2012-03-26T00:00:00"/>
    <s v="Standard Class"/>
    <s v="JW-16075"/>
    <s v="Julia West"/>
    <x v="0"/>
    <s v="United States"/>
    <x v="108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n v="-0.7666666666666665"/>
  </r>
  <r>
    <n v="6489"/>
    <s v="CA-2012-120621"/>
    <x v="1"/>
    <x v="1113"/>
    <d v="2012-03-26T00:00:00"/>
    <s v="Standard Class"/>
    <s v="JW-16075"/>
    <s v="Julia West"/>
    <x v="0"/>
    <s v="United States"/>
    <x v="108"/>
    <x v="3"/>
    <n v="28540"/>
    <x v="0"/>
    <s v="OFF-PA-10002254"/>
    <x v="1"/>
    <x v="10"/>
    <s v="Xerox 1883"/>
    <n v="295.45600000000002"/>
    <n v="14"/>
    <n v="0.2"/>
    <n v="96.023199999999974"/>
    <n v="0.3249999999999999"/>
  </r>
  <r>
    <n v="6490"/>
    <s v="US-2014-148866"/>
    <x v="3"/>
    <x v="20"/>
    <d v="2014-09-25T00:00:00"/>
    <s v="Standard Class"/>
    <s v="JM-15535"/>
    <s v="Jessica Myrick"/>
    <x v="0"/>
    <s v="United States"/>
    <x v="20"/>
    <x v="15"/>
    <n v="10011"/>
    <x v="3"/>
    <s v="OFF-PA-10004782"/>
    <x v="1"/>
    <x v="10"/>
    <s v="Xerox 228"/>
    <n v="32.400000000000006"/>
    <n v="5"/>
    <n v="0"/>
    <n v="15.552000000000001"/>
    <n v="0.48"/>
  </r>
  <r>
    <n v="6491"/>
    <s v="CA-2011-149594"/>
    <x v="2"/>
    <x v="1114"/>
    <d v="2011-09-19T00:00:00"/>
    <s v="Standard Class"/>
    <s v="MF-18250"/>
    <s v="Monica Federle"/>
    <x v="1"/>
    <s v="United States"/>
    <x v="10"/>
    <x v="9"/>
    <n v="19120"/>
    <x v="3"/>
    <s v="FUR-FU-10000222"/>
    <x v="0"/>
    <x v="5"/>
    <s v="Seth Thomas 16&quot; Steel Case Clock"/>
    <n v="103.93599999999999"/>
    <n v="4"/>
    <n v="0.2"/>
    <n v="16.889599999999998"/>
    <n v="0.16249999999999998"/>
  </r>
  <r>
    <n v="6492"/>
    <s v="CA-2013-113845"/>
    <x v="0"/>
    <x v="73"/>
    <d v="2013-11-26T00:00:00"/>
    <s v="Standard Class"/>
    <s v="FA-14230"/>
    <s v="Frank Atkinson"/>
    <x v="1"/>
    <s v="United States"/>
    <x v="333"/>
    <x v="2"/>
    <n v="32839"/>
    <x v="0"/>
    <s v="FUR-BO-10004695"/>
    <x v="0"/>
    <x v="0"/>
    <s v="O'Sullivan 2-Door Barrister Bookcase in Odessa Pine"/>
    <n v="289.56799999999998"/>
    <n v="2"/>
    <n v="0.2"/>
    <n v="10.858799999999974"/>
    <n v="3.7499999999999908E-2"/>
  </r>
  <r>
    <n v="6493"/>
    <s v="CA-2013-113845"/>
    <x v="0"/>
    <x v="73"/>
    <d v="2013-11-26T00:00:00"/>
    <s v="Standard Class"/>
    <s v="FA-14230"/>
    <s v="Frank Atkinson"/>
    <x v="1"/>
    <s v="United States"/>
    <x v="333"/>
    <x v="2"/>
    <n v="32839"/>
    <x v="0"/>
    <s v="OFF-ST-10003327"/>
    <x v="1"/>
    <x v="4"/>
    <s v="Akro-Mils 12-Gallon Tote"/>
    <n v="39.72"/>
    <n v="5"/>
    <n v="0.2"/>
    <n v="4.4684999999999953"/>
    <n v="0.11249999999999988"/>
  </r>
  <r>
    <n v="6494"/>
    <s v="CA-2013-113845"/>
    <x v="0"/>
    <x v="73"/>
    <d v="2013-11-26T00:00:00"/>
    <s v="Standard Class"/>
    <s v="FA-14230"/>
    <s v="Frank Atkinson"/>
    <x v="1"/>
    <s v="United States"/>
    <x v="333"/>
    <x v="2"/>
    <n v="32839"/>
    <x v="0"/>
    <s v="TEC-PH-10003357"/>
    <x v="2"/>
    <x v="7"/>
    <s v="Grandstream GXP2100 Mainstream Business Phone"/>
    <n v="244.768"/>
    <n v="4"/>
    <n v="0.2"/>
    <n v="24.476800000000004"/>
    <n v="0.10000000000000002"/>
  </r>
  <r>
    <n v="6495"/>
    <s v="CA-2014-111262"/>
    <x v="3"/>
    <x v="960"/>
    <d v="2014-11-02T00:00:00"/>
    <s v="Second Class"/>
    <s v="KH-16510"/>
    <s v="Keith Herrera"/>
    <x v="0"/>
    <s v="United States"/>
    <x v="12"/>
    <x v="5"/>
    <n v="77095"/>
    <x v="2"/>
    <s v="TEC-AC-10002167"/>
    <x v="2"/>
    <x v="11"/>
    <s v="Imation 8gb Micro Traveldrive Usb 2.0 Flash Drive"/>
    <n v="24"/>
    <n v="2"/>
    <n v="0.2"/>
    <n v="-2.6999999999999993"/>
    <n v="-0.11249999999999998"/>
  </r>
  <r>
    <n v="6496"/>
    <s v="CA-2014-111262"/>
    <x v="3"/>
    <x v="960"/>
    <d v="2014-11-02T00:00:00"/>
    <s v="Second Class"/>
    <s v="KH-16510"/>
    <s v="Keith Herrera"/>
    <x v="0"/>
    <s v="United States"/>
    <x v="12"/>
    <x v="5"/>
    <n v="77095"/>
    <x v="2"/>
    <s v="OFF-PA-10001937"/>
    <x v="1"/>
    <x v="10"/>
    <s v="Xerox 21"/>
    <n v="15.552000000000003"/>
    <n v="3"/>
    <n v="0.2"/>
    <n v="5.4432"/>
    <n v="0.34999999999999992"/>
  </r>
  <r>
    <n v="6497"/>
    <s v="CA-2014-111262"/>
    <x v="3"/>
    <x v="960"/>
    <d v="2014-11-02T00:00:00"/>
    <s v="Second Class"/>
    <s v="KH-16510"/>
    <s v="Keith Herrera"/>
    <x v="0"/>
    <s v="United States"/>
    <x v="12"/>
    <x v="5"/>
    <n v="77095"/>
    <x v="2"/>
    <s v="TEC-AC-10004510"/>
    <x v="2"/>
    <x v="11"/>
    <s v="Logitech Desktop MK120 Mouse and keyboard Combo"/>
    <n v="26.176000000000002"/>
    <n v="2"/>
    <n v="0.2"/>
    <n v="-3.272000000000002"/>
    <n v="-0.12500000000000006"/>
  </r>
  <r>
    <n v="6498"/>
    <s v="CA-2012-103135"/>
    <x v="1"/>
    <x v="1115"/>
    <d v="2012-07-28T00:00:00"/>
    <s v="Standard Class"/>
    <s v="SS-20515"/>
    <s v="Shirley Schmidt"/>
    <x v="2"/>
    <s v="United States"/>
    <x v="103"/>
    <x v="0"/>
    <n v="40214"/>
    <x v="0"/>
    <s v="FUR-FU-10001487"/>
    <x v="0"/>
    <x v="5"/>
    <s v="Eldon Expressions Wood and Plastic Desk Accessories, Cherry Wood"/>
    <n v="20.94"/>
    <n v="3"/>
    <n v="0"/>
    <n v="6.0725999999999987"/>
    <n v="0.28999999999999992"/>
  </r>
  <r>
    <n v="6499"/>
    <s v="CA-2012-103135"/>
    <x v="1"/>
    <x v="1115"/>
    <d v="2012-07-28T00:00:00"/>
    <s v="Standard Class"/>
    <s v="SS-20515"/>
    <s v="Shirley Schmidt"/>
    <x v="2"/>
    <s v="United States"/>
    <x v="103"/>
    <x v="0"/>
    <n v="40214"/>
    <x v="0"/>
    <s v="OFF-BI-10000069"/>
    <x v="1"/>
    <x v="8"/>
    <s v="GBC Prepunched Paper, 19-Hole, for Binding Systems, 24-lb"/>
    <n v="135.09"/>
    <n v="9"/>
    <n v="0"/>
    <n v="62.14139999999999"/>
    <n v="0.45999999999999991"/>
  </r>
  <r>
    <n v="6500"/>
    <s v="CA-2012-103135"/>
    <x v="1"/>
    <x v="1115"/>
    <d v="2012-07-28T00:00:00"/>
    <s v="Standard Class"/>
    <s v="SS-20515"/>
    <s v="Shirley Schmidt"/>
    <x v="2"/>
    <s v="United States"/>
    <x v="103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n v="0.22999999999999998"/>
  </r>
  <r>
    <n v="6501"/>
    <s v="CA-2012-103135"/>
    <x v="1"/>
    <x v="1115"/>
    <d v="2012-07-28T00:00:00"/>
    <s v="Standard Class"/>
    <s v="SS-20515"/>
    <s v="Shirley Schmidt"/>
    <x v="2"/>
    <s v="United States"/>
    <x v="103"/>
    <x v="0"/>
    <n v="40214"/>
    <x v="0"/>
    <s v="OFF-BI-10000069"/>
    <x v="1"/>
    <x v="8"/>
    <s v="GBC Prepunched Paper, 19-Hole, for Binding Systems, 24-lb"/>
    <n v="90.06"/>
    <n v="6"/>
    <n v="0"/>
    <n v="41.427599999999991"/>
    <n v="0.45999999999999991"/>
  </r>
  <r>
    <n v="6502"/>
    <s v="CA-2011-129147"/>
    <x v="2"/>
    <x v="981"/>
    <d v="2011-11-06T00:00:00"/>
    <s v="Standard Class"/>
    <s v="LC-17050"/>
    <s v="Liz Carlisle"/>
    <x v="0"/>
    <s v="United States"/>
    <x v="64"/>
    <x v="24"/>
    <n v="44256"/>
    <x v="3"/>
    <s v="TEC-PH-10001299"/>
    <x v="2"/>
    <x v="7"/>
    <s v="Polycom CX300 Desktop Phone USB VoIP phone"/>
    <n v="539.96399999999994"/>
    <n v="6"/>
    <n v="0.4"/>
    <n v="-107.99280000000002"/>
    <n v="-0.20000000000000004"/>
  </r>
  <r>
    <n v="6503"/>
    <s v="CA-2011-129147"/>
    <x v="2"/>
    <x v="981"/>
    <d v="2011-11-06T00:00:00"/>
    <s v="Standard Class"/>
    <s v="LC-17050"/>
    <s v="Liz Carlisle"/>
    <x v="0"/>
    <s v="United States"/>
    <x v="64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n v="-0.20000000000000004"/>
  </r>
  <r>
    <n v="6504"/>
    <s v="CA-2011-129147"/>
    <x v="2"/>
    <x v="981"/>
    <d v="2011-11-06T00:00:00"/>
    <s v="Standard Class"/>
    <s v="LC-17050"/>
    <s v="Liz Carlisle"/>
    <x v="0"/>
    <s v="United States"/>
    <x v="64"/>
    <x v="24"/>
    <n v="44256"/>
    <x v="3"/>
    <s v="OFF-BI-10001098"/>
    <x v="1"/>
    <x v="8"/>
    <s v="Acco D-Ring Binder w/DublLock"/>
    <n v="19.242000000000001"/>
    <n v="3"/>
    <n v="0.7"/>
    <n v="-13.4694"/>
    <n v="-0.7"/>
  </r>
  <r>
    <n v="6505"/>
    <s v="CA-2014-128265"/>
    <x v="3"/>
    <x v="701"/>
    <d v="2014-11-23T00:00:00"/>
    <s v="Second Class"/>
    <s v="VW-21775"/>
    <s v="Victoria Wilson"/>
    <x v="1"/>
    <s v="United States"/>
    <x v="20"/>
    <x v="15"/>
    <n v="10011"/>
    <x v="3"/>
    <s v="OFF-ST-10000142"/>
    <x v="1"/>
    <x v="4"/>
    <s v="Deluxe Rollaway Locking File with Drawer"/>
    <n v="1247.6399999999999"/>
    <n v="3"/>
    <n v="0"/>
    <n v="349.33919999999995"/>
    <n v="0.27999999999999997"/>
  </r>
  <r>
    <n v="6506"/>
    <s v="CA-2013-152331"/>
    <x v="0"/>
    <x v="190"/>
    <d v="2013-07-01T00:00:00"/>
    <s v="Standard Class"/>
    <s v="LD-16855"/>
    <s v="Lela Donovan"/>
    <x v="1"/>
    <s v="United States"/>
    <x v="22"/>
    <x v="10"/>
    <n v="60653"/>
    <x v="2"/>
    <s v="OFF-AR-10001547"/>
    <x v="1"/>
    <x v="6"/>
    <s v="Newell 311"/>
    <n v="5.3040000000000003"/>
    <n v="3"/>
    <n v="0.2"/>
    <n v="0.46409999999999996"/>
    <n v="8.7499999999999981E-2"/>
  </r>
  <r>
    <n v="6507"/>
    <s v="US-2013-128909"/>
    <x v="0"/>
    <x v="790"/>
    <d v="2013-10-12T00:00:00"/>
    <s v="Second Class"/>
    <s v="SP-20545"/>
    <s v="Sibella Parks"/>
    <x v="1"/>
    <s v="United States"/>
    <x v="10"/>
    <x v="9"/>
    <n v="19143"/>
    <x v="3"/>
    <s v="OFF-PA-10001593"/>
    <x v="1"/>
    <x v="10"/>
    <s v="Xerox 1947"/>
    <n v="19.136000000000003"/>
    <n v="4"/>
    <n v="0.2"/>
    <n v="5.9799999999999986"/>
    <n v="0.31249999999999989"/>
  </r>
  <r>
    <n v="6508"/>
    <s v="US-2013-128909"/>
    <x v="0"/>
    <x v="790"/>
    <d v="2013-10-12T00:00:00"/>
    <s v="Second Class"/>
    <s v="SP-20545"/>
    <s v="Sibella Parks"/>
    <x v="1"/>
    <s v="United States"/>
    <x v="10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n v="-7.4999999999999956E-2"/>
  </r>
  <r>
    <n v="6509"/>
    <s v="CA-2014-102197"/>
    <x v="3"/>
    <x v="698"/>
    <d v="2014-12-27T00:00:00"/>
    <s v="Standard Class"/>
    <s v="DK-13150"/>
    <s v="David Kendrick"/>
    <x v="1"/>
    <s v="United States"/>
    <x v="20"/>
    <x v="15"/>
    <n v="10009"/>
    <x v="3"/>
    <s v="OFF-PA-10001970"/>
    <x v="1"/>
    <x v="10"/>
    <s v="Xerox 1908"/>
    <n v="279.89999999999998"/>
    <n v="5"/>
    <n v="0"/>
    <n v="137.15100000000001"/>
    <n v="0.4900000000000001"/>
  </r>
  <r>
    <n v="6510"/>
    <s v="CA-2014-102197"/>
    <x v="3"/>
    <x v="698"/>
    <d v="2014-12-27T00:00:00"/>
    <s v="Standard Class"/>
    <s v="DK-13150"/>
    <s v="David Kendrick"/>
    <x v="1"/>
    <s v="United States"/>
    <x v="20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n v="0.34999999999999992"/>
  </r>
  <r>
    <n v="6511"/>
    <s v="CA-2014-102197"/>
    <x v="3"/>
    <x v="698"/>
    <d v="2014-12-27T00:00:00"/>
    <s v="Standard Class"/>
    <s v="DK-13150"/>
    <s v="David Kendrick"/>
    <x v="1"/>
    <s v="United States"/>
    <x v="20"/>
    <x v="15"/>
    <n v="10009"/>
    <x v="3"/>
    <s v="OFF-PA-10004156"/>
    <x v="1"/>
    <x v="10"/>
    <s v="Xerox 188"/>
    <n v="34.019999999999996"/>
    <n v="3"/>
    <n v="0"/>
    <n v="16.669799999999999"/>
    <n v="0.49"/>
  </r>
  <r>
    <n v="6512"/>
    <s v="CA-2014-167640"/>
    <x v="3"/>
    <x v="904"/>
    <d v="2014-03-11T00:00:00"/>
    <s v="Standard Class"/>
    <s v="FC-14245"/>
    <s v="Frank Carlisle"/>
    <x v="2"/>
    <s v="United States"/>
    <x v="8"/>
    <x v="1"/>
    <n v="94109"/>
    <x v="1"/>
    <s v="OFF-AR-10003158"/>
    <x v="1"/>
    <x v="6"/>
    <s v="Fluorescent Highlighters by Dixon"/>
    <n v="23.88"/>
    <n v="6"/>
    <n v="0"/>
    <n v="8.1191999999999993"/>
    <n v="0.33999999999999997"/>
  </r>
  <r>
    <n v="6513"/>
    <s v="CA-2014-167640"/>
    <x v="3"/>
    <x v="904"/>
    <d v="2014-03-11T00:00:00"/>
    <s v="Standard Class"/>
    <s v="FC-14245"/>
    <s v="Frank Carlisle"/>
    <x v="2"/>
    <s v="United States"/>
    <x v="8"/>
    <x v="1"/>
    <n v="94109"/>
    <x v="1"/>
    <s v="OFF-LA-10004559"/>
    <x v="1"/>
    <x v="2"/>
    <s v="Avery 49"/>
    <n v="11.52"/>
    <n v="4"/>
    <n v="0"/>
    <n v="5.6448"/>
    <n v="0.49000000000000005"/>
  </r>
  <r>
    <n v="6514"/>
    <s v="CA-2014-167640"/>
    <x v="3"/>
    <x v="904"/>
    <d v="2014-03-11T00:00:00"/>
    <s v="Standard Class"/>
    <s v="FC-14245"/>
    <s v="Frank Carlisle"/>
    <x v="2"/>
    <s v="United States"/>
    <x v="8"/>
    <x v="1"/>
    <n v="94109"/>
    <x v="1"/>
    <s v="OFF-PA-10001033"/>
    <x v="1"/>
    <x v="10"/>
    <s v="Xerox 1893"/>
    <n v="286.93"/>
    <n v="7"/>
    <n v="0"/>
    <n v="140.59569999999999"/>
    <n v="0.49"/>
  </r>
  <r>
    <n v="6515"/>
    <s v="CA-2014-167640"/>
    <x v="3"/>
    <x v="904"/>
    <d v="2014-03-11T00:00:00"/>
    <s v="Standard Class"/>
    <s v="FC-14245"/>
    <s v="Frank Carlisle"/>
    <x v="2"/>
    <s v="United States"/>
    <x v="8"/>
    <x v="1"/>
    <n v="94109"/>
    <x v="1"/>
    <s v="TEC-PH-10001336"/>
    <x v="2"/>
    <x v="7"/>
    <s v="Digium D40 VoIP phone"/>
    <n v="206.38400000000001"/>
    <n v="2"/>
    <n v="0.2"/>
    <n v="23.218199999999996"/>
    <n v="0.11249999999999998"/>
  </r>
  <r>
    <n v="6516"/>
    <s v="US-2014-116652"/>
    <x v="3"/>
    <x v="175"/>
    <d v="2014-09-20T00:00:00"/>
    <s v="Standard Class"/>
    <s v="RD-19480"/>
    <s v="Rick Duston"/>
    <x v="0"/>
    <s v="United States"/>
    <x v="8"/>
    <x v="1"/>
    <n v="94122"/>
    <x v="1"/>
    <s v="FUR-CH-10002961"/>
    <x v="0"/>
    <x v="1"/>
    <s v="Leather Task Chair, Black"/>
    <n v="218.35200000000003"/>
    <n v="3"/>
    <n v="0.2"/>
    <n v="0"/>
    <n v="0"/>
  </r>
  <r>
    <n v="6517"/>
    <s v="US-2014-116652"/>
    <x v="3"/>
    <x v="175"/>
    <d v="2014-09-20T00:00:00"/>
    <s v="Standard Class"/>
    <s v="RD-19480"/>
    <s v="Rick Duston"/>
    <x v="0"/>
    <s v="United States"/>
    <x v="8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n v="0.19999999999999998"/>
  </r>
  <r>
    <n v="6518"/>
    <s v="US-2014-116652"/>
    <x v="3"/>
    <x v="175"/>
    <d v="2014-09-20T00:00:00"/>
    <s v="Standard Class"/>
    <s v="RD-19480"/>
    <s v="Rick Duston"/>
    <x v="0"/>
    <s v="United States"/>
    <x v="8"/>
    <x v="1"/>
    <n v="94122"/>
    <x v="1"/>
    <s v="OFF-AR-10001915"/>
    <x v="1"/>
    <x v="6"/>
    <s v="Peel-Off China Markers"/>
    <n v="99.3"/>
    <n v="10"/>
    <n v="0"/>
    <n v="41.706000000000003"/>
    <n v="0.42000000000000004"/>
  </r>
  <r>
    <n v="6519"/>
    <s v="US-2014-116652"/>
    <x v="3"/>
    <x v="175"/>
    <d v="2014-09-20T00:00:00"/>
    <s v="Standard Class"/>
    <s v="RD-19480"/>
    <s v="Rick Duston"/>
    <x v="0"/>
    <s v="United States"/>
    <x v="8"/>
    <x v="1"/>
    <n v="94122"/>
    <x v="1"/>
    <s v="OFF-AP-10001205"/>
    <x v="1"/>
    <x v="9"/>
    <s v="Belkin 5 Outlet SurgeMaster Power Centers"/>
    <n v="108.96"/>
    <n v="2"/>
    <n v="0"/>
    <n v="30.508800000000008"/>
    <n v="0.28000000000000008"/>
  </r>
  <r>
    <n v="6520"/>
    <s v="US-2014-116652"/>
    <x v="3"/>
    <x v="175"/>
    <d v="2014-09-20T00:00:00"/>
    <s v="Standard Class"/>
    <s v="RD-19480"/>
    <s v="Rick Duston"/>
    <x v="0"/>
    <s v="United States"/>
    <x v="8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n v="0.31249999999999989"/>
  </r>
  <r>
    <n v="6521"/>
    <s v="CA-2014-138289"/>
    <x v="3"/>
    <x v="1034"/>
    <d v="2014-01-19T00:00:00"/>
    <s v="Second Class"/>
    <s v="AR-10540"/>
    <s v="Andy Reiter"/>
    <x v="0"/>
    <s v="United States"/>
    <x v="25"/>
    <x v="12"/>
    <n v="49201"/>
    <x v="2"/>
    <s v="OFF-BI-10004995"/>
    <x v="1"/>
    <x v="8"/>
    <s v="GBC DocuBind P400 Electric Binding System"/>
    <n v="5443.96"/>
    <n v="4"/>
    <n v="0"/>
    <n v="2504.2215999999999"/>
    <n v="0.45999999999999996"/>
  </r>
  <r>
    <n v="6522"/>
    <s v="CA-2014-138289"/>
    <x v="3"/>
    <x v="1034"/>
    <d v="2014-01-19T00:00:00"/>
    <s v="Second Class"/>
    <s v="AR-10540"/>
    <s v="Andy Reiter"/>
    <x v="0"/>
    <s v="United States"/>
    <x v="25"/>
    <x v="12"/>
    <n v="49201"/>
    <x v="2"/>
    <s v="FUR-CH-10004626"/>
    <x v="0"/>
    <x v="1"/>
    <s v="Office Star Flex Back Scooter Chair with Aluminum Finish Frame"/>
    <n v="302.67"/>
    <n v="3"/>
    <n v="0"/>
    <n v="72.640799999999999"/>
    <n v="0.24"/>
  </r>
  <r>
    <n v="6523"/>
    <s v="CA-2014-138289"/>
    <x v="3"/>
    <x v="1034"/>
    <d v="2014-01-19T00:00:00"/>
    <s v="Second Class"/>
    <s v="AR-10540"/>
    <s v="Andy Reiter"/>
    <x v="0"/>
    <s v="United States"/>
    <x v="25"/>
    <x v="12"/>
    <n v="49201"/>
    <x v="2"/>
    <s v="OFF-PA-10001260"/>
    <x v="1"/>
    <x v="10"/>
    <s v="TOPS Money Receipt Book, Consecutively Numbered in Red,"/>
    <n v="56.07"/>
    <n v="7"/>
    <n v="0"/>
    <n v="25.231499999999997"/>
    <n v="0.44999999999999996"/>
  </r>
  <r>
    <n v="6524"/>
    <s v="CA-2013-129308"/>
    <x v="0"/>
    <x v="274"/>
    <d v="2013-07-14T00:00:00"/>
    <s v="Standard Class"/>
    <s v="CC-12100"/>
    <s v="Chad Cunningham"/>
    <x v="2"/>
    <s v="United States"/>
    <x v="10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n v="0.32499999999999996"/>
  </r>
  <r>
    <n v="6525"/>
    <s v="CA-2013-129308"/>
    <x v="0"/>
    <x v="274"/>
    <d v="2013-07-14T00:00:00"/>
    <s v="Standard Class"/>
    <s v="CC-12100"/>
    <s v="Chad Cunningham"/>
    <x v="2"/>
    <s v="United States"/>
    <x v="10"/>
    <x v="9"/>
    <n v="19120"/>
    <x v="3"/>
    <s v="TEC-PH-10002310"/>
    <x v="2"/>
    <x v="7"/>
    <s v="Panasonic KX T7731-B Digital phone"/>
    <n v="59.993999999999993"/>
    <n v="1"/>
    <n v="0.4"/>
    <n v="-12.998700000000007"/>
    <n v="-0.21666666666666681"/>
  </r>
  <r>
    <n v="6526"/>
    <s v="CA-2013-129308"/>
    <x v="0"/>
    <x v="274"/>
    <d v="2013-07-14T00:00:00"/>
    <s v="Standard Class"/>
    <s v="CC-12100"/>
    <s v="Chad Cunningham"/>
    <x v="2"/>
    <s v="United States"/>
    <x v="10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n v="-0.83333333333333326"/>
  </r>
  <r>
    <n v="6527"/>
    <s v="CA-2013-129308"/>
    <x v="0"/>
    <x v="274"/>
    <d v="2013-07-14T00:00:00"/>
    <s v="Standard Class"/>
    <s v="CC-12100"/>
    <s v="Chad Cunningham"/>
    <x v="2"/>
    <s v="United States"/>
    <x v="10"/>
    <x v="9"/>
    <n v="19120"/>
    <x v="3"/>
    <s v="OFF-BI-10001308"/>
    <x v="1"/>
    <x v="8"/>
    <s v="GBC Standard Plastic Binding Systems' Combs"/>
    <n v="9.4200000000000017"/>
    <n v="5"/>
    <n v="0.7"/>
    <n v="-7.8500000000000014"/>
    <n v="-0.83333333333333337"/>
  </r>
  <r>
    <n v="6528"/>
    <s v="CA-2013-157791"/>
    <x v="0"/>
    <x v="443"/>
    <d v="2013-12-29T00:00:00"/>
    <s v="Second Class"/>
    <s v="CA-11965"/>
    <s v="Carol Adams"/>
    <x v="1"/>
    <s v="United States"/>
    <x v="99"/>
    <x v="34"/>
    <n v="2886"/>
    <x v="3"/>
    <s v="TEC-CO-10002095"/>
    <x v="2"/>
    <x v="16"/>
    <s v="Hewlett Packard 610 Color Digital Copier / Printer"/>
    <n v="1999.96"/>
    <n v="4"/>
    <n v="0"/>
    <n v="899.98199999999997"/>
    <n v="0.44999999999999996"/>
  </r>
  <r>
    <n v="6529"/>
    <s v="CA-2011-146864"/>
    <x v="2"/>
    <x v="1091"/>
    <d v="2011-12-26T00:00:00"/>
    <s v="Standard Class"/>
    <s v="BT-11530"/>
    <s v="Bradley Talbott"/>
    <x v="2"/>
    <s v="United States"/>
    <x v="20"/>
    <x v="15"/>
    <n v="10024"/>
    <x v="3"/>
    <s v="OFF-ST-10004946"/>
    <x v="1"/>
    <x v="4"/>
    <s v="Desktop 3-Pocket Hot File"/>
    <n v="216.4"/>
    <n v="4"/>
    <n v="0"/>
    <n v="56.26400000000001"/>
    <n v="0.26000000000000006"/>
  </r>
  <r>
    <n v="6530"/>
    <s v="CA-2011-103744"/>
    <x v="2"/>
    <x v="1116"/>
    <d v="2011-02-28T00:00:00"/>
    <s v="Standard Class"/>
    <s v="MG-17875"/>
    <s v="Michael Grace"/>
    <x v="2"/>
    <s v="United States"/>
    <x v="236"/>
    <x v="5"/>
    <n v="79907"/>
    <x v="2"/>
    <s v="OFF-LA-10004425"/>
    <x v="1"/>
    <x v="2"/>
    <s v="Staples"/>
    <n v="6.9360000000000008"/>
    <n v="3"/>
    <n v="0.2"/>
    <n v="2.3409000000000004"/>
    <n v="0.33750000000000002"/>
  </r>
  <r>
    <n v="6531"/>
    <s v="CA-2011-103744"/>
    <x v="2"/>
    <x v="1116"/>
    <d v="2011-02-28T00:00:00"/>
    <s v="Standard Class"/>
    <s v="MG-17875"/>
    <s v="Michael Grace"/>
    <x v="2"/>
    <s v="United States"/>
    <x v="236"/>
    <x v="5"/>
    <n v="79907"/>
    <x v="2"/>
    <s v="OFF-BI-10000320"/>
    <x v="1"/>
    <x v="8"/>
    <s v="GBC Plastic Binding Combs"/>
    <n v="4.427999999999999"/>
    <n v="3"/>
    <n v="0.8"/>
    <n v="-6.8633999999999986"/>
    <n v="-1.55"/>
  </r>
  <r>
    <n v="6532"/>
    <s v="US-2014-107384"/>
    <x v="3"/>
    <x v="769"/>
    <d v="2014-12-09T00:00:00"/>
    <s v="Standard Class"/>
    <s v="TP-21130"/>
    <s v="Theone Pippenger"/>
    <x v="0"/>
    <s v="United States"/>
    <x v="30"/>
    <x v="11"/>
    <n v="55901"/>
    <x v="2"/>
    <s v="OFF-AR-10001315"/>
    <x v="1"/>
    <x v="6"/>
    <s v="Newell 310"/>
    <n v="8.8000000000000007"/>
    <n v="5"/>
    <n v="0"/>
    <n v="2.5519999999999996"/>
    <n v="0.28999999999999992"/>
  </r>
  <r>
    <n v="6533"/>
    <s v="US-2014-107384"/>
    <x v="3"/>
    <x v="769"/>
    <d v="2014-12-09T00:00:00"/>
    <s v="Standard Class"/>
    <s v="TP-21130"/>
    <s v="Theone Pippenger"/>
    <x v="0"/>
    <s v="United States"/>
    <x v="30"/>
    <x v="11"/>
    <n v="55901"/>
    <x v="2"/>
    <s v="TEC-AC-10004595"/>
    <x v="2"/>
    <x v="11"/>
    <s v="First Data TMFD35 PIN Pad"/>
    <n v="142.80000000000001"/>
    <n v="1"/>
    <n v="0"/>
    <n v="29.988"/>
    <n v="0.21"/>
  </r>
  <r>
    <n v="6534"/>
    <s v="US-2014-107384"/>
    <x v="3"/>
    <x v="769"/>
    <d v="2014-12-09T00:00:00"/>
    <s v="Standard Class"/>
    <s v="TP-21130"/>
    <s v="Theone Pippenger"/>
    <x v="0"/>
    <s v="United States"/>
    <x v="30"/>
    <x v="11"/>
    <n v="55901"/>
    <x v="2"/>
    <s v="TEC-AC-10001539"/>
    <x v="2"/>
    <x v="11"/>
    <s v="Logitech G430 Surround Sound Gaming Headset with Dolby 7.1 Technology"/>
    <n v="399.95"/>
    <n v="5"/>
    <n v="0"/>
    <n v="143.982"/>
    <n v="0.36"/>
  </r>
  <r>
    <n v="6535"/>
    <s v="CA-2011-128209"/>
    <x v="2"/>
    <x v="664"/>
    <d v="2011-11-22T00:00:00"/>
    <s v="Standard Class"/>
    <s v="GT-14710"/>
    <s v="Greg Tran"/>
    <x v="0"/>
    <s v="United States"/>
    <x v="198"/>
    <x v="15"/>
    <n v="14215"/>
    <x v="3"/>
    <s v="OFF-BI-10001359"/>
    <x v="1"/>
    <x v="8"/>
    <s v="GBC DocuBind TL300 Electric Binding System"/>
    <n v="2152.7760000000003"/>
    <n v="3"/>
    <n v="0.2"/>
    <n v="726.56189999999981"/>
    <n v="0.33749999999999986"/>
  </r>
  <r>
    <n v="6536"/>
    <s v="CA-2011-128209"/>
    <x v="2"/>
    <x v="664"/>
    <d v="2011-11-22T00:00:00"/>
    <s v="Standard Class"/>
    <s v="GT-14710"/>
    <s v="Greg Tran"/>
    <x v="0"/>
    <s v="United States"/>
    <x v="198"/>
    <x v="15"/>
    <n v="14215"/>
    <x v="3"/>
    <s v="FUR-BO-10002213"/>
    <x v="0"/>
    <x v="0"/>
    <s v="DMI Eclipse Executive Suite Bookcases"/>
    <n v="4007.8400000000006"/>
    <n v="10"/>
    <n v="0.2"/>
    <n v="-50.098000000000297"/>
    <n v="-1.2500000000000072E-2"/>
  </r>
  <r>
    <n v="6537"/>
    <s v="CA-2011-169684"/>
    <x v="2"/>
    <x v="22"/>
    <d v="2011-10-23T00:00:00"/>
    <s v="First Class"/>
    <s v="FH-14365"/>
    <s v="Fred Hopkins"/>
    <x v="1"/>
    <s v="United States"/>
    <x v="289"/>
    <x v="18"/>
    <n v="37918"/>
    <x v="0"/>
    <s v="FUR-TA-10003008"/>
    <x v="0"/>
    <x v="3"/>
    <s v="Lesro Round Back Collection Coffee Table, End Table"/>
    <n v="328.59000000000003"/>
    <n v="3"/>
    <n v="0.4"/>
    <n v="-147.8655"/>
    <n v="-0.44999999999999996"/>
  </r>
  <r>
    <n v="6538"/>
    <s v="CA-2011-169684"/>
    <x v="2"/>
    <x v="22"/>
    <d v="2011-10-23T00:00:00"/>
    <s v="First Class"/>
    <s v="FH-14365"/>
    <s v="Fred Hopkins"/>
    <x v="1"/>
    <s v="United States"/>
    <x v="289"/>
    <x v="18"/>
    <n v="37918"/>
    <x v="0"/>
    <s v="OFF-ST-10000934"/>
    <x v="1"/>
    <x v="4"/>
    <s v="Contico 72&quot;H Heavy-Duty Storage System"/>
    <n v="98.352000000000004"/>
    <n v="3"/>
    <n v="0.2"/>
    <n v="-24.588000000000001"/>
    <n v="-0.25"/>
  </r>
  <r>
    <n v="6539"/>
    <s v="CA-2012-109862"/>
    <x v="1"/>
    <x v="969"/>
    <d v="2012-10-30T00:00:00"/>
    <s v="Standard Class"/>
    <s v="HK-14890"/>
    <s v="Heather Kirkland"/>
    <x v="1"/>
    <s v="United States"/>
    <x v="46"/>
    <x v="13"/>
    <n v="19711"/>
    <x v="3"/>
    <s v="TEC-PH-10004042"/>
    <x v="2"/>
    <x v="7"/>
    <s v="ClearOne Communications CHAT 70 OC Speaker Phone"/>
    <n v="158.99"/>
    <n v="1"/>
    <n v="0"/>
    <n v="41.337400000000002"/>
    <n v="0.26"/>
  </r>
  <r>
    <n v="6540"/>
    <s v="CA-2012-109862"/>
    <x v="1"/>
    <x v="969"/>
    <d v="2012-10-30T00:00:00"/>
    <s v="Standard Class"/>
    <s v="HK-14890"/>
    <s v="Heather Kirkland"/>
    <x v="1"/>
    <s v="United States"/>
    <x v="46"/>
    <x v="13"/>
    <n v="19711"/>
    <x v="3"/>
    <s v="FUR-CH-10002439"/>
    <x v="0"/>
    <x v="1"/>
    <s v="Iceberg Nesting Folding Chair, 19w x 6d x 43h"/>
    <n v="291.10000000000002"/>
    <n v="5"/>
    <n v="0"/>
    <n v="75.686000000000007"/>
    <n v="0.26"/>
  </r>
  <r>
    <n v="6541"/>
    <s v="US-2014-107888"/>
    <x v="3"/>
    <x v="673"/>
    <d v="2014-11-20T00:00:00"/>
    <s v="First Class"/>
    <s v="CC-12220"/>
    <s v="Chris Cortes"/>
    <x v="0"/>
    <s v="United States"/>
    <x v="4"/>
    <x v="4"/>
    <n v="98103"/>
    <x v="1"/>
    <s v="OFF-PA-10001363"/>
    <x v="1"/>
    <x v="10"/>
    <s v="Xerox 1933"/>
    <n v="73.679999999999993"/>
    <n v="6"/>
    <n v="0"/>
    <n v="34.629599999999996"/>
    <n v="0.47"/>
  </r>
  <r>
    <n v="6542"/>
    <s v="US-2014-107888"/>
    <x v="3"/>
    <x v="673"/>
    <d v="2014-11-20T00:00:00"/>
    <s v="First Class"/>
    <s v="CC-12220"/>
    <s v="Chris Cortes"/>
    <x v="0"/>
    <s v="United States"/>
    <x v="4"/>
    <x v="4"/>
    <n v="98103"/>
    <x v="1"/>
    <s v="FUR-FU-10003394"/>
    <x v="0"/>
    <x v="5"/>
    <s v="Tenex &quot;The Solids&quot; Textured Chair Mats"/>
    <n v="139.91999999999999"/>
    <n v="2"/>
    <n v="0"/>
    <n v="23.786399999999986"/>
    <n v="0.16999999999999993"/>
  </r>
  <r>
    <n v="6543"/>
    <s v="US-2014-107888"/>
    <x v="3"/>
    <x v="673"/>
    <d v="2014-11-20T00:00:00"/>
    <s v="First Class"/>
    <s v="CC-12220"/>
    <s v="Chris Cortes"/>
    <x v="0"/>
    <s v="United States"/>
    <x v="4"/>
    <x v="4"/>
    <n v="98103"/>
    <x v="1"/>
    <s v="TEC-PH-10003171"/>
    <x v="2"/>
    <x v="7"/>
    <s v="Plantronics Encore H101 Dual Earpieces Headset"/>
    <n v="107.88"/>
    <n v="3"/>
    <n v="0.2"/>
    <n v="10.787999999999997"/>
    <n v="9.9999999999999978E-2"/>
  </r>
  <r>
    <n v="6544"/>
    <s v="US-2014-107888"/>
    <x v="3"/>
    <x v="673"/>
    <d v="2014-11-20T00:00:00"/>
    <s v="First Class"/>
    <s v="CC-12220"/>
    <s v="Chris Cortes"/>
    <x v="0"/>
    <s v="United States"/>
    <x v="4"/>
    <x v="4"/>
    <n v="98103"/>
    <x v="1"/>
    <s v="OFF-ST-10003123"/>
    <x v="1"/>
    <x v="4"/>
    <s v="Fellowes Bases and Tops For Staxonsteel/High-Stak Systems"/>
    <n v="33.29"/>
    <n v="1"/>
    <n v="0"/>
    <n v="7.9895999999999994"/>
    <n v="0.24"/>
  </r>
  <r>
    <n v="6545"/>
    <s v="US-2014-154872"/>
    <x v="3"/>
    <x v="304"/>
    <d v="2014-05-19T00:00:00"/>
    <s v="Standard Class"/>
    <s v="DP-13000"/>
    <s v="Darren Powers"/>
    <x v="0"/>
    <s v="United States"/>
    <x v="138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n v="-0.80000000000000038"/>
  </r>
  <r>
    <n v="6546"/>
    <s v="US-2014-154872"/>
    <x v="3"/>
    <x v="304"/>
    <d v="2014-05-19T00:00:00"/>
    <s v="Standard Class"/>
    <s v="DP-13000"/>
    <s v="Darren Powers"/>
    <x v="0"/>
    <s v="United States"/>
    <x v="138"/>
    <x v="24"/>
    <n v="44105"/>
    <x v="3"/>
    <s v="OFF-LA-10000973"/>
    <x v="1"/>
    <x v="2"/>
    <s v="Avery 502"/>
    <n v="5.04"/>
    <n v="2"/>
    <n v="0.2"/>
    <n v="1.764"/>
    <n v="0.35"/>
  </r>
  <r>
    <n v="6547"/>
    <s v="US-2014-154872"/>
    <x v="3"/>
    <x v="304"/>
    <d v="2014-05-19T00:00:00"/>
    <s v="Standard Class"/>
    <s v="DP-13000"/>
    <s v="Darren Powers"/>
    <x v="0"/>
    <s v="United States"/>
    <x v="138"/>
    <x v="24"/>
    <n v="44105"/>
    <x v="3"/>
    <s v="OFF-PA-10000483"/>
    <x v="1"/>
    <x v="10"/>
    <s v="Xerox 19"/>
    <n v="24.784000000000002"/>
    <n v="1"/>
    <n v="0.2"/>
    <n v="7.7449999999999983"/>
    <n v="0.31249999999999989"/>
  </r>
  <r>
    <n v="6548"/>
    <s v="CA-2011-113880"/>
    <x v="2"/>
    <x v="72"/>
    <d v="2011-03-05T00:00:00"/>
    <s v="Standard Class"/>
    <s v="VF-21715"/>
    <s v="Vicky Freymann"/>
    <x v="2"/>
    <s v="United States"/>
    <x v="308"/>
    <x v="10"/>
    <n v="60126"/>
    <x v="2"/>
    <s v="FUR-CH-10000863"/>
    <x v="0"/>
    <x v="1"/>
    <s v="Novimex Swivel Fabric Task Chair"/>
    <n v="634.11599999999999"/>
    <n v="6"/>
    <n v="0.3"/>
    <n v="-172.11720000000003"/>
    <n v="-0.27142857142857146"/>
  </r>
  <r>
    <n v="6549"/>
    <s v="CA-2011-113880"/>
    <x v="2"/>
    <x v="72"/>
    <d v="2011-03-05T00:00:00"/>
    <s v="Standard Class"/>
    <s v="VF-21715"/>
    <s v="Vicky Freymann"/>
    <x v="2"/>
    <s v="United States"/>
    <x v="308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n v="0.32499999999999984"/>
  </r>
  <r>
    <n v="6550"/>
    <s v="US-2012-164966"/>
    <x v="1"/>
    <x v="117"/>
    <d v="2012-08-01T00:00:00"/>
    <s v="First Class"/>
    <s v="GH-14410"/>
    <s v="Gary Hansen"/>
    <x v="2"/>
    <s v="United States"/>
    <x v="69"/>
    <x v="11"/>
    <n v="55044"/>
    <x v="2"/>
    <s v="FUR-CH-10002304"/>
    <x v="0"/>
    <x v="1"/>
    <s v="Global Stack Chair without Arms, Black"/>
    <n v="155.88"/>
    <n v="6"/>
    <n v="0"/>
    <n v="38.970000000000006"/>
    <n v="0.25000000000000006"/>
  </r>
  <r>
    <n v="6551"/>
    <s v="CA-2012-126739"/>
    <x v="1"/>
    <x v="549"/>
    <d v="2012-11-03T00:00:00"/>
    <s v="Second Class"/>
    <s v="JH-16180"/>
    <s v="Justin Hirsh"/>
    <x v="0"/>
    <s v="United States"/>
    <x v="20"/>
    <x v="15"/>
    <n v="10035"/>
    <x v="3"/>
    <s v="FUR-CH-10000422"/>
    <x v="0"/>
    <x v="1"/>
    <s v="Global Highback Leather Tilter in Burgundy"/>
    <n v="327.56399999999996"/>
    <n v="4"/>
    <n v="0.1"/>
    <n v="21.837600000000023"/>
    <n v="6.6666666666666749E-2"/>
  </r>
  <r>
    <n v="6552"/>
    <s v="CA-2014-161578"/>
    <x v="3"/>
    <x v="819"/>
    <d v="2014-12-22T00:00:00"/>
    <s v="Second Class"/>
    <s v="RB-19465"/>
    <s v="Rick Bensley"/>
    <x v="2"/>
    <s v="United States"/>
    <x v="1"/>
    <x v="1"/>
    <n v="90036"/>
    <x v="1"/>
    <s v="OFF-PA-10002986"/>
    <x v="1"/>
    <x v="10"/>
    <s v="Xerox 1898"/>
    <n v="13.36"/>
    <n v="2"/>
    <n v="0"/>
    <n v="6.4127999999999998"/>
    <n v="0.48"/>
  </r>
  <r>
    <n v="6553"/>
    <s v="CA-2014-161578"/>
    <x v="3"/>
    <x v="819"/>
    <d v="2014-12-22T00:00:00"/>
    <s v="Second Class"/>
    <s v="RB-19465"/>
    <s v="Rick Bensley"/>
    <x v="2"/>
    <s v="United States"/>
    <x v="1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n v="4.9999999999999954E-2"/>
  </r>
  <r>
    <n v="6554"/>
    <s v="CA-2011-137092"/>
    <x v="2"/>
    <x v="22"/>
    <d v="2011-10-22T00:00:00"/>
    <s v="Second Class"/>
    <s v="LS-16975"/>
    <s v="Lindsay Shagiari"/>
    <x v="2"/>
    <s v="United States"/>
    <x v="22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n v="0.22500000000000001"/>
  </r>
  <r>
    <n v="6555"/>
    <s v="CA-2011-137092"/>
    <x v="2"/>
    <x v="22"/>
    <d v="2011-10-22T00:00:00"/>
    <s v="Second Class"/>
    <s v="LS-16975"/>
    <s v="Lindsay Shagiari"/>
    <x v="2"/>
    <s v="United States"/>
    <x v="22"/>
    <x v="10"/>
    <n v="60653"/>
    <x v="2"/>
    <s v="OFF-ST-10003805"/>
    <x v="1"/>
    <x v="4"/>
    <s v="24 Capacity Maxi Data Binder Racks, Pearl"/>
    <n v="505.32000000000005"/>
    <n v="3"/>
    <n v="0.2"/>
    <n v="31.582499999999953"/>
    <n v="6.2499999999999903E-2"/>
  </r>
  <r>
    <n v="6556"/>
    <s v="CA-2011-137092"/>
    <x v="2"/>
    <x v="22"/>
    <d v="2011-10-22T00:00:00"/>
    <s v="Second Class"/>
    <s v="LS-16975"/>
    <s v="Lindsay Shagiari"/>
    <x v="2"/>
    <s v="United States"/>
    <x v="22"/>
    <x v="10"/>
    <n v="60653"/>
    <x v="2"/>
    <s v="OFF-PA-10002109"/>
    <x v="1"/>
    <x v="10"/>
    <s v="Wirebound Voice Message Log Book"/>
    <n v="3.8079999999999998"/>
    <n v="1"/>
    <n v="0.2"/>
    <n v="1.2375999999999996"/>
    <n v="0.3249999999999999"/>
  </r>
  <r>
    <n v="6557"/>
    <s v="CA-2011-137092"/>
    <x v="2"/>
    <x v="22"/>
    <d v="2011-10-22T00:00:00"/>
    <s v="Second Class"/>
    <s v="LS-16975"/>
    <s v="Lindsay Shagiari"/>
    <x v="2"/>
    <s v="United States"/>
    <x v="22"/>
    <x v="10"/>
    <n v="60653"/>
    <x v="2"/>
    <s v="OFF-BI-10000632"/>
    <x v="1"/>
    <x v="8"/>
    <s v="Satellite Sectional Post Binders"/>
    <n v="8.6819999999999968"/>
    <n v="1"/>
    <n v="0.8"/>
    <n v="-14.759400000000003"/>
    <n v="-1.7000000000000011"/>
  </r>
  <r>
    <n v="6558"/>
    <s v="CA-2011-137092"/>
    <x v="2"/>
    <x v="22"/>
    <d v="2011-10-22T00:00:00"/>
    <s v="Second Class"/>
    <s v="LS-16975"/>
    <s v="Lindsay Shagiari"/>
    <x v="2"/>
    <s v="United States"/>
    <x v="22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n v="0.32499999999999996"/>
  </r>
  <r>
    <n v="6559"/>
    <s v="CA-2012-166947"/>
    <x v="1"/>
    <x v="1117"/>
    <d v="2012-06-10T00:00:00"/>
    <s v="Standard Class"/>
    <s v="EB-13750"/>
    <s v="Edward Becker"/>
    <x v="1"/>
    <s v="United States"/>
    <x v="198"/>
    <x v="15"/>
    <n v="14215"/>
    <x v="3"/>
    <s v="FUR-CH-10004997"/>
    <x v="0"/>
    <x v="1"/>
    <s v="Hon Every-Day Series Multi-Task Chairs"/>
    <n v="1522.6379999999999"/>
    <n v="9"/>
    <n v="0.1"/>
    <n v="169.18200000000004"/>
    <n v="0.11111111111111115"/>
  </r>
  <r>
    <n v="6560"/>
    <s v="CA-2013-160941"/>
    <x v="0"/>
    <x v="658"/>
    <d v="2013-07-27T00:00:00"/>
    <s v="Standard Class"/>
    <s v="DK-12835"/>
    <s v="Damala Kotsonis"/>
    <x v="1"/>
    <s v="United States"/>
    <x v="43"/>
    <x v="1"/>
    <n v="95661"/>
    <x v="1"/>
    <s v="OFF-EN-10003001"/>
    <x v="1"/>
    <x v="12"/>
    <s v="Ames Color-File Green Diamond Border X-ray Mailers"/>
    <n v="419.90000000000003"/>
    <n v="5"/>
    <n v="0"/>
    <n v="197.35299999999998"/>
    <n v="0.46999999999999992"/>
  </r>
  <r>
    <n v="6561"/>
    <s v="CA-2013-160941"/>
    <x v="0"/>
    <x v="658"/>
    <d v="2013-07-27T00:00:00"/>
    <s v="Standard Class"/>
    <s v="DK-12835"/>
    <s v="Damala Kotsonis"/>
    <x v="1"/>
    <s v="United States"/>
    <x v="43"/>
    <x v="1"/>
    <n v="95661"/>
    <x v="1"/>
    <s v="OFF-LA-10003766"/>
    <x v="1"/>
    <x v="2"/>
    <s v="Self-Adhesive Removable Labels"/>
    <n v="3.15"/>
    <n v="1"/>
    <n v="0"/>
    <n v="1.512"/>
    <n v="0.48000000000000004"/>
  </r>
  <r>
    <n v="6562"/>
    <s v="CA-2014-144680"/>
    <x v="3"/>
    <x v="185"/>
    <d v="2014-04-03T00:00:00"/>
    <s v="First Class"/>
    <s v="SC-20260"/>
    <s v="Scott Cohen"/>
    <x v="1"/>
    <s v="United States"/>
    <x v="81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n v="-2.7000000000000015"/>
  </r>
  <r>
    <n v="6563"/>
    <s v="CA-2011-166086"/>
    <x v="2"/>
    <x v="1118"/>
    <d v="2011-05-12T00:00:00"/>
    <s v="Standard Class"/>
    <s v="CT-11995"/>
    <s v="Carol Triggs"/>
    <x v="0"/>
    <s v="United States"/>
    <x v="104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n v="0.49"/>
  </r>
  <r>
    <n v="6564"/>
    <s v="CA-2011-166086"/>
    <x v="2"/>
    <x v="1118"/>
    <d v="2011-05-12T00:00:00"/>
    <s v="Standard Class"/>
    <s v="CT-11995"/>
    <s v="Carol Triggs"/>
    <x v="0"/>
    <s v="United States"/>
    <x v="104"/>
    <x v="31"/>
    <n v="1841"/>
    <x v="3"/>
    <s v="FUR-TA-10003469"/>
    <x v="0"/>
    <x v="3"/>
    <s v="Balt Split Level Computer Training Table"/>
    <n v="194.25"/>
    <n v="2"/>
    <n v="0.3"/>
    <n v="-38.849999999999994"/>
    <n v="-0.19999999999999998"/>
  </r>
  <r>
    <n v="6565"/>
    <s v="CA-2011-166086"/>
    <x v="2"/>
    <x v="1118"/>
    <d v="2011-05-12T00:00:00"/>
    <s v="Standard Class"/>
    <s v="CT-11995"/>
    <s v="Carol Triggs"/>
    <x v="0"/>
    <s v="United States"/>
    <x v="104"/>
    <x v="31"/>
    <n v="1841"/>
    <x v="3"/>
    <s v="OFF-AR-10002578"/>
    <x v="1"/>
    <x v="6"/>
    <s v="Newell 335"/>
    <n v="8.64"/>
    <n v="3"/>
    <n v="0"/>
    <n v="2.5055999999999998"/>
    <n v="0.28999999999999998"/>
  </r>
  <r>
    <n v="6566"/>
    <s v="CA-2011-166086"/>
    <x v="2"/>
    <x v="1118"/>
    <d v="2011-05-12T00:00:00"/>
    <s v="Standard Class"/>
    <s v="CT-11995"/>
    <s v="Carol Triggs"/>
    <x v="0"/>
    <s v="United States"/>
    <x v="104"/>
    <x v="31"/>
    <n v="1841"/>
    <x v="3"/>
    <s v="FUR-CH-10004675"/>
    <x v="0"/>
    <x v="1"/>
    <s v="Lifetime Advantage Folding Chairs, 4/Carton"/>
    <n v="872.32"/>
    <n v="4"/>
    <n v="0"/>
    <n v="244.24959999999999"/>
    <n v="0.27999999999999997"/>
  </r>
  <r>
    <n v="6567"/>
    <s v="CA-2014-131282"/>
    <x v="3"/>
    <x v="1119"/>
    <d v="2014-02-09T00:00:00"/>
    <s v="Second Class"/>
    <s v="CB-12025"/>
    <s v="Cassandra Brandow"/>
    <x v="0"/>
    <s v="United States"/>
    <x v="435"/>
    <x v="5"/>
    <n v="76706"/>
    <x v="2"/>
    <s v="OFF-BI-10004632"/>
    <x v="1"/>
    <x v="8"/>
    <s v="Ibico Hi-Tech Manual Binding System"/>
    <n v="243.99199999999996"/>
    <n v="4"/>
    <n v="0.8"/>
    <n v="-426.9860000000001"/>
    <n v="-1.7500000000000007"/>
  </r>
  <r>
    <n v="6568"/>
    <s v="CA-2014-131282"/>
    <x v="3"/>
    <x v="1119"/>
    <d v="2014-02-09T00:00:00"/>
    <s v="Second Class"/>
    <s v="CB-12025"/>
    <s v="Cassandra Brandow"/>
    <x v="0"/>
    <s v="United States"/>
    <x v="435"/>
    <x v="5"/>
    <n v="76706"/>
    <x v="2"/>
    <s v="OFF-AR-10003087"/>
    <x v="1"/>
    <x v="6"/>
    <s v="Staples"/>
    <n v="7.120000000000001"/>
    <n v="5"/>
    <n v="0.2"/>
    <n v="0.71199999999999974"/>
    <n v="9.999999999999995E-2"/>
  </r>
  <r>
    <n v="6569"/>
    <s v="CA-2011-100678"/>
    <x v="2"/>
    <x v="891"/>
    <d v="2011-04-22T00:00:00"/>
    <s v="Standard Class"/>
    <s v="KM-16720"/>
    <s v="Kunst Miller"/>
    <x v="0"/>
    <s v="United States"/>
    <x v="12"/>
    <x v="5"/>
    <n v="77095"/>
    <x v="2"/>
    <s v="OFF-AR-10001868"/>
    <x v="1"/>
    <x v="6"/>
    <s v="Prang Dustless Chalk Sticks"/>
    <n v="2.6880000000000002"/>
    <n v="2"/>
    <n v="0.2"/>
    <n v="1.008"/>
    <n v="0.375"/>
  </r>
  <r>
    <n v="6570"/>
    <s v="CA-2011-100678"/>
    <x v="2"/>
    <x v="891"/>
    <d v="2011-04-22T00:00:00"/>
    <s v="Standard Class"/>
    <s v="KM-16720"/>
    <s v="Kunst Miller"/>
    <x v="0"/>
    <s v="United States"/>
    <x v="12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n v="-5.7142857142857134E-2"/>
  </r>
  <r>
    <n v="6571"/>
    <s v="CA-2011-100678"/>
    <x v="2"/>
    <x v="891"/>
    <d v="2011-04-22T00:00:00"/>
    <s v="Standard Class"/>
    <s v="KM-16720"/>
    <s v="Kunst Miller"/>
    <x v="0"/>
    <s v="United States"/>
    <x v="12"/>
    <x v="5"/>
    <n v="77095"/>
    <x v="2"/>
    <s v="OFF-EN-10000056"/>
    <x v="1"/>
    <x v="12"/>
    <s v="Cameo Buff Policy Envelopes"/>
    <n v="149.352"/>
    <n v="3"/>
    <n v="0.2"/>
    <n v="50.40629999999998"/>
    <n v="0.33749999999999986"/>
  </r>
  <r>
    <n v="6572"/>
    <s v="CA-2011-100678"/>
    <x v="2"/>
    <x v="891"/>
    <d v="2011-04-22T00:00:00"/>
    <s v="Standard Class"/>
    <s v="KM-16720"/>
    <s v="Kunst Miller"/>
    <x v="0"/>
    <s v="United States"/>
    <x v="12"/>
    <x v="5"/>
    <n v="77095"/>
    <x v="2"/>
    <s v="TEC-AC-10000474"/>
    <x v="2"/>
    <x v="11"/>
    <s v="Kensington Expert Mouse Optical USB Trackball for PC or Mac"/>
    <n v="227.976"/>
    <n v="3"/>
    <n v="0.2"/>
    <n v="28.496999999999957"/>
    <n v="0.12499999999999982"/>
  </r>
  <r>
    <n v="6573"/>
    <s v="CA-2013-161543"/>
    <x v="0"/>
    <x v="1120"/>
    <d v="2013-05-17T00:00:00"/>
    <s v="Standard Class"/>
    <s v="RD-19720"/>
    <s v="Roger Demir"/>
    <x v="0"/>
    <s v="United States"/>
    <x v="4"/>
    <x v="4"/>
    <n v="98105"/>
    <x v="1"/>
    <s v="OFF-PA-10003971"/>
    <x v="1"/>
    <x v="10"/>
    <s v="Xerox 1965"/>
    <n v="11.96"/>
    <n v="2"/>
    <n v="0"/>
    <n v="5.8604000000000003"/>
    <n v="0.49"/>
  </r>
  <r>
    <n v="6574"/>
    <s v="CA-2013-160535"/>
    <x v="0"/>
    <x v="881"/>
    <d v="2013-12-01T00:00:00"/>
    <s v="Standard Class"/>
    <s v="BP-11050"/>
    <s v="Barry Pond"/>
    <x v="1"/>
    <s v="United States"/>
    <x v="135"/>
    <x v="30"/>
    <n v="7060"/>
    <x v="3"/>
    <s v="OFF-ST-10000689"/>
    <x v="1"/>
    <x v="4"/>
    <s v="Fellowes Strictly Business Drawer File, Letter/Legal Size"/>
    <n v="563.4"/>
    <n v="4"/>
    <n v="0"/>
    <n v="67.608000000000004"/>
    <n v="0.12000000000000001"/>
  </r>
  <r>
    <n v="6575"/>
    <s v="CA-2013-160535"/>
    <x v="0"/>
    <x v="881"/>
    <d v="2013-12-01T00:00:00"/>
    <s v="Standard Class"/>
    <s v="BP-11050"/>
    <s v="Barry Pond"/>
    <x v="1"/>
    <s v="United States"/>
    <x v="135"/>
    <x v="30"/>
    <n v="7060"/>
    <x v="3"/>
    <s v="TEC-MA-10004255"/>
    <x v="2"/>
    <x v="15"/>
    <s v="Konica Minolta magicolor 1690MF Multifunction Printer"/>
    <n v="319.92"/>
    <n v="8"/>
    <n v="0"/>
    <n v="118.37040000000002"/>
    <n v="0.37000000000000005"/>
  </r>
  <r>
    <n v="6576"/>
    <s v="CA-2014-123085"/>
    <x v="3"/>
    <x v="448"/>
    <d v="2014-03-09T00:00:00"/>
    <s v="Standard Class"/>
    <s v="EJ-13720"/>
    <s v="Ed Jacobs"/>
    <x v="0"/>
    <s v="United States"/>
    <x v="1"/>
    <x v="1"/>
    <n v="90008"/>
    <x v="1"/>
    <s v="TEC-AC-10000990"/>
    <x v="2"/>
    <x v="11"/>
    <s v="Imation Bio 2GB USB Flash Drive Imation Corp"/>
    <n v="1049.44"/>
    <n v="8"/>
    <n v="0"/>
    <n v="440.76480000000004"/>
    <n v="0.42000000000000004"/>
  </r>
  <r>
    <n v="6577"/>
    <s v="CA-2014-123085"/>
    <x v="3"/>
    <x v="448"/>
    <d v="2014-03-09T00:00:00"/>
    <s v="Standard Class"/>
    <s v="EJ-13720"/>
    <s v="Ed Jacobs"/>
    <x v="0"/>
    <s v="United States"/>
    <x v="1"/>
    <x v="1"/>
    <n v="90008"/>
    <x v="1"/>
    <s v="FUR-CH-10003968"/>
    <x v="0"/>
    <x v="1"/>
    <s v="Novimex Turbo Task Chair"/>
    <n v="170.35200000000003"/>
    <n v="3"/>
    <n v="0.2"/>
    <n v="-17.035200000000003"/>
    <n v="-0.1"/>
  </r>
  <r>
    <n v="6578"/>
    <s v="CA-2012-153752"/>
    <x v="1"/>
    <x v="401"/>
    <d v="2012-12-11T00:00:00"/>
    <s v="Second Class"/>
    <s v="RO-19780"/>
    <s v="Rose O'Brian"/>
    <x v="0"/>
    <s v="United States"/>
    <x v="81"/>
    <x v="17"/>
    <n v="22204"/>
    <x v="0"/>
    <s v="TEC-PH-10001615"/>
    <x v="2"/>
    <x v="7"/>
    <s v="AT&amp;T CL82213"/>
    <n v="173.94"/>
    <n v="6"/>
    <n v="0"/>
    <n v="50.442599999999977"/>
    <n v="0.28999999999999987"/>
  </r>
  <r>
    <n v="6579"/>
    <s v="CA-2011-103660"/>
    <x v="2"/>
    <x v="55"/>
    <d v="2011-08-30T00:00:00"/>
    <s v="Standard Class"/>
    <s v="MW-18220"/>
    <s v="Mitch Webber"/>
    <x v="0"/>
    <s v="United States"/>
    <x v="4"/>
    <x v="4"/>
    <n v="98103"/>
    <x v="1"/>
    <s v="TEC-PH-10000895"/>
    <x v="2"/>
    <x v="7"/>
    <s v="Polycom VVX 310 VoIP phone"/>
    <n v="1007.9440000000002"/>
    <n v="7"/>
    <n v="0.2"/>
    <n v="75.595799999999997"/>
    <n v="7.4999999999999983E-2"/>
  </r>
  <r>
    <n v="6580"/>
    <s v="CA-2013-169887"/>
    <x v="0"/>
    <x v="332"/>
    <d v="2013-10-23T00:00:00"/>
    <s v="Same Day"/>
    <s v="MS-17530"/>
    <s v="MaryBeth Skach"/>
    <x v="0"/>
    <s v="United States"/>
    <x v="4"/>
    <x v="4"/>
    <n v="98105"/>
    <x v="1"/>
    <s v="OFF-PA-10003001"/>
    <x v="1"/>
    <x v="10"/>
    <s v="Xerox 1986"/>
    <n v="6.68"/>
    <n v="1"/>
    <n v="0"/>
    <n v="3.2063999999999999"/>
    <n v="0.48"/>
  </r>
  <r>
    <n v="6581"/>
    <s v="CA-2013-169887"/>
    <x v="0"/>
    <x v="332"/>
    <d v="2013-10-23T00:00:00"/>
    <s v="Same Day"/>
    <s v="MS-17530"/>
    <s v="MaryBeth Skach"/>
    <x v="0"/>
    <s v="United States"/>
    <x v="4"/>
    <x v="4"/>
    <n v="98105"/>
    <x v="1"/>
    <s v="OFF-AR-10002766"/>
    <x v="1"/>
    <x v="6"/>
    <s v="Prang Drawing Pencil Set"/>
    <n v="8.34"/>
    <n v="3"/>
    <n v="0"/>
    <n v="2.2517999999999998"/>
    <n v="0.26999999999999996"/>
  </r>
  <r>
    <n v="6582"/>
    <s v="CA-2013-169887"/>
    <x v="0"/>
    <x v="332"/>
    <d v="2013-10-23T00:00:00"/>
    <s v="Same Day"/>
    <s v="MS-17530"/>
    <s v="MaryBeth Skach"/>
    <x v="0"/>
    <s v="United States"/>
    <x v="4"/>
    <x v="4"/>
    <n v="98105"/>
    <x v="1"/>
    <s v="FUR-FU-10003095"/>
    <x v="0"/>
    <x v="5"/>
    <s v="Linden 12&quot; Wall Clock With Oak Frame"/>
    <n v="101.94"/>
    <n v="3"/>
    <n v="0"/>
    <n v="30.581999999999987"/>
    <n v="0.29999999999999988"/>
  </r>
  <r>
    <n v="6583"/>
    <s v="CA-2013-148516"/>
    <x v="0"/>
    <x v="1121"/>
    <d v="2013-08-12T00:00:00"/>
    <s v="Standard Class"/>
    <s v="DW-13585"/>
    <s v="Dorothy Wardle"/>
    <x v="1"/>
    <s v="United States"/>
    <x v="156"/>
    <x v="4"/>
    <n v="98026"/>
    <x v="1"/>
    <s v="TEC-AC-10003610"/>
    <x v="2"/>
    <x v="11"/>
    <s v="Logitech Illuminated - Keyboard"/>
    <n v="179.97"/>
    <n v="3"/>
    <n v="0"/>
    <n v="86.385600000000011"/>
    <n v="0.48000000000000004"/>
  </r>
  <r>
    <n v="6584"/>
    <s v="CA-2014-104731"/>
    <x v="3"/>
    <x v="246"/>
    <d v="2014-07-28T00:00:00"/>
    <s v="Standard Class"/>
    <s v="AM-10705"/>
    <s v="Anne McFarland"/>
    <x v="0"/>
    <s v="United States"/>
    <x v="127"/>
    <x v="17"/>
    <n v="24153"/>
    <x v="0"/>
    <s v="OFF-AR-10003727"/>
    <x v="1"/>
    <x v="6"/>
    <s v="Berol Giant Pencil Sharpener"/>
    <n v="101.94"/>
    <n v="6"/>
    <n v="0"/>
    <n v="29.562599999999986"/>
    <n v="0.28999999999999987"/>
  </r>
  <r>
    <n v="6585"/>
    <s v="CA-2014-104731"/>
    <x v="3"/>
    <x v="246"/>
    <d v="2014-07-28T00:00:00"/>
    <s v="Standard Class"/>
    <s v="AM-10705"/>
    <s v="Anne McFarland"/>
    <x v="0"/>
    <s v="United States"/>
    <x v="127"/>
    <x v="17"/>
    <n v="24153"/>
    <x v="0"/>
    <s v="TEC-PH-10002660"/>
    <x v="2"/>
    <x v="7"/>
    <s v="Nortel Networks T7316 E Nt8 B27"/>
    <n v="271.95999999999998"/>
    <n v="4"/>
    <n v="0"/>
    <n v="67.990000000000009"/>
    <n v="0.25000000000000006"/>
  </r>
  <r>
    <n v="6586"/>
    <s v="CA-2014-104731"/>
    <x v="3"/>
    <x v="246"/>
    <d v="2014-07-28T00:00:00"/>
    <s v="Standard Class"/>
    <s v="AM-10705"/>
    <s v="Anne McFarland"/>
    <x v="0"/>
    <s v="United States"/>
    <x v="127"/>
    <x v="17"/>
    <n v="24153"/>
    <x v="0"/>
    <s v="FUR-FU-10003274"/>
    <x v="0"/>
    <x v="5"/>
    <s v="Regeneration Desk Collection"/>
    <n v="8.8000000000000007"/>
    <n v="5"/>
    <n v="0"/>
    <n v="3.8720000000000003"/>
    <n v="0.44"/>
  </r>
  <r>
    <n v="6587"/>
    <s v="CA-2014-104731"/>
    <x v="3"/>
    <x v="246"/>
    <d v="2014-07-28T00:00:00"/>
    <s v="Standard Class"/>
    <s v="AM-10705"/>
    <s v="Anne McFarland"/>
    <x v="0"/>
    <s v="United States"/>
    <x v="127"/>
    <x v="17"/>
    <n v="24153"/>
    <x v="0"/>
    <s v="OFF-AR-10003829"/>
    <x v="1"/>
    <x v="6"/>
    <s v="Newell 35"/>
    <n v="19.68"/>
    <n v="6"/>
    <n v="0"/>
    <n v="5.7071999999999976"/>
    <n v="0.28999999999999987"/>
  </r>
  <r>
    <n v="6588"/>
    <s v="CA-2014-104731"/>
    <x v="3"/>
    <x v="246"/>
    <d v="2014-07-28T00:00:00"/>
    <s v="Standard Class"/>
    <s v="AM-10705"/>
    <s v="Anne McFarland"/>
    <x v="0"/>
    <s v="United States"/>
    <x v="127"/>
    <x v="17"/>
    <n v="24153"/>
    <x v="0"/>
    <s v="FUR-BO-10003441"/>
    <x v="0"/>
    <x v="0"/>
    <s v="Bush Westfield Collection Bookcases, Fully Assembled"/>
    <n v="302.94"/>
    <n v="3"/>
    <n v="0"/>
    <n v="69.67619999999998"/>
    <n v="0.22999999999999993"/>
  </r>
  <r>
    <n v="6589"/>
    <s v="CA-2014-104731"/>
    <x v="3"/>
    <x v="246"/>
    <d v="2014-07-28T00:00:00"/>
    <s v="Standard Class"/>
    <s v="AM-10705"/>
    <s v="Anne McFarland"/>
    <x v="0"/>
    <s v="United States"/>
    <x v="127"/>
    <x v="17"/>
    <n v="24153"/>
    <x v="0"/>
    <s v="OFF-BI-10003355"/>
    <x v="1"/>
    <x v="8"/>
    <s v="Cardinal Holdit Business Card Pockets"/>
    <n v="14.940000000000001"/>
    <n v="3"/>
    <n v="0"/>
    <n v="7.1712000000000007"/>
    <n v="0.48"/>
  </r>
  <r>
    <n v="6590"/>
    <s v="CA-2014-104731"/>
    <x v="3"/>
    <x v="246"/>
    <d v="2014-07-28T00:00:00"/>
    <s v="Standard Class"/>
    <s v="AM-10705"/>
    <s v="Anne McFarland"/>
    <x v="0"/>
    <s v="United States"/>
    <x v="127"/>
    <x v="17"/>
    <n v="24153"/>
    <x v="0"/>
    <s v="OFF-SU-10003505"/>
    <x v="1"/>
    <x v="14"/>
    <s v="Premier Electric Letter Opener"/>
    <n v="231.72"/>
    <n v="2"/>
    <n v="0"/>
    <n v="11.585999999999984"/>
    <n v="4.9999999999999933E-2"/>
  </r>
  <r>
    <n v="6591"/>
    <s v="CA-2011-164749"/>
    <x v="2"/>
    <x v="893"/>
    <d v="2011-03-26T00:00:00"/>
    <s v="First Class"/>
    <s v="BG-11740"/>
    <s v="Bruce Geld"/>
    <x v="0"/>
    <s v="United States"/>
    <x v="478"/>
    <x v="2"/>
    <n v="33445"/>
    <x v="0"/>
    <s v="OFF-LA-10004484"/>
    <x v="1"/>
    <x v="2"/>
    <s v="Avery 476"/>
    <n v="9.9120000000000008"/>
    <n v="3"/>
    <n v="0.2"/>
    <n v="3.2213999999999996"/>
    <n v="0.32499999999999996"/>
  </r>
  <r>
    <n v="6592"/>
    <s v="CA-2012-103716"/>
    <x v="1"/>
    <x v="28"/>
    <d v="2012-05-06T00:00:00"/>
    <s v="Standard Class"/>
    <s v="KB-16585"/>
    <s v="Ken Black"/>
    <x v="1"/>
    <s v="United States"/>
    <x v="8"/>
    <x v="1"/>
    <n v="94110"/>
    <x v="1"/>
    <s v="OFF-AR-10000658"/>
    <x v="1"/>
    <x v="6"/>
    <s v="Newell 324"/>
    <n v="34.650000000000006"/>
    <n v="3"/>
    <n v="0"/>
    <n v="9.702"/>
    <n v="0.27999999999999997"/>
  </r>
  <r>
    <n v="6593"/>
    <s v="CA-2012-103716"/>
    <x v="1"/>
    <x v="28"/>
    <d v="2012-05-06T00:00:00"/>
    <s v="Standard Class"/>
    <s v="KB-16585"/>
    <s v="Ken Black"/>
    <x v="1"/>
    <s v="United States"/>
    <x v="8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n v="8.7499999999999994E-2"/>
  </r>
  <r>
    <n v="6594"/>
    <s v="CA-2013-126795"/>
    <x v="0"/>
    <x v="900"/>
    <d v="2013-06-17T00:00:00"/>
    <s v="Second Class"/>
    <s v="GT-14710"/>
    <s v="Greg Tran"/>
    <x v="0"/>
    <s v="United States"/>
    <x v="20"/>
    <x v="15"/>
    <n v="10024"/>
    <x v="3"/>
    <s v="OFF-BI-10001989"/>
    <x v="1"/>
    <x v="8"/>
    <s v="Premium Transparent Presentation Covers by GBC"/>
    <n v="33.568000000000005"/>
    <n v="2"/>
    <n v="0.2"/>
    <n v="11.748799999999997"/>
    <n v="0.34999999999999987"/>
  </r>
  <r>
    <n v="6595"/>
    <s v="CA-2012-146290"/>
    <x v="1"/>
    <x v="124"/>
    <d v="2012-05-11T00:00:00"/>
    <s v="Standard Class"/>
    <s v="SV-20815"/>
    <s v="Stuart Van"/>
    <x v="1"/>
    <s v="United States"/>
    <x v="245"/>
    <x v="14"/>
    <n v="46203"/>
    <x v="2"/>
    <s v="OFF-AR-10001897"/>
    <x v="1"/>
    <x v="6"/>
    <s v="Model L Table or Wall-Mount Pencil Sharpener"/>
    <n v="125.92999999999999"/>
    <n v="7"/>
    <n v="0"/>
    <n v="35.260400000000004"/>
    <n v="0.28000000000000003"/>
  </r>
  <r>
    <n v="6596"/>
    <s v="CA-2014-157112"/>
    <x v="3"/>
    <x v="756"/>
    <d v="2014-04-27T00:00:00"/>
    <s v="First Class"/>
    <s v="GG-14650"/>
    <s v="Greg Guthrie"/>
    <x v="1"/>
    <s v="United States"/>
    <x v="38"/>
    <x v="24"/>
    <n v="43229"/>
    <x v="3"/>
    <s v="OFF-BI-10000285"/>
    <x v="1"/>
    <x v="8"/>
    <s v="XtraLife ClearVue Slant-D Ring Binders by Cardinal"/>
    <n v="11.760000000000002"/>
    <n v="5"/>
    <n v="0.7"/>
    <n v="-7.8399999999999963"/>
    <n v="-0.6666666666666663"/>
  </r>
  <r>
    <n v="6597"/>
    <s v="CA-2014-157112"/>
    <x v="3"/>
    <x v="756"/>
    <d v="2014-04-27T00:00:00"/>
    <s v="First Class"/>
    <s v="GG-14650"/>
    <s v="Greg Guthrie"/>
    <x v="1"/>
    <s v="United States"/>
    <x v="38"/>
    <x v="24"/>
    <n v="43229"/>
    <x v="3"/>
    <s v="OFF-PA-10001804"/>
    <x v="1"/>
    <x v="10"/>
    <s v="Xerox 195"/>
    <n v="5.3440000000000003"/>
    <n v="1"/>
    <n v="0.2"/>
    <n v="1.8703999999999998"/>
    <n v="0.35"/>
  </r>
  <r>
    <n v="6598"/>
    <s v="CA-2011-169257"/>
    <x v="2"/>
    <x v="571"/>
    <d v="2011-06-12T00:00:00"/>
    <s v="Standard Class"/>
    <s v="SV-20785"/>
    <s v="Stewart Visinsky"/>
    <x v="0"/>
    <s v="United States"/>
    <x v="108"/>
    <x v="2"/>
    <n v="32216"/>
    <x v="0"/>
    <s v="OFF-BI-10002557"/>
    <x v="1"/>
    <x v="8"/>
    <s v="Presstex Flexible Ring Binders"/>
    <n v="1.3650000000000002"/>
    <n v="1"/>
    <n v="0.7"/>
    <n v="-0.9099999999999997"/>
    <n v="-0.6666666666666663"/>
  </r>
  <r>
    <n v="6599"/>
    <s v="CA-2011-169257"/>
    <x v="2"/>
    <x v="571"/>
    <d v="2011-06-12T00:00:00"/>
    <s v="Standard Class"/>
    <s v="SV-20785"/>
    <s v="Stewart Visinsky"/>
    <x v="0"/>
    <s v="United States"/>
    <x v="108"/>
    <x v="2"/>
    <n v="32216"/>
    <x v="0"/>
    <s v="OFF-PA-10002319"/>
    <x v="1"/>
    <x v="10"/>
    <s v="Xerox 1944"/>
    <n v="62.015999999999998"/>
    <n v="2"/>
    <n v="0.2"/>
    <n v="22.480800000000002"/>
    <n v="0.36250000000000004"/>
  </r>
  <r>
    <n v="6600"/>
    <s v="CA-2011-154095"/>
    <x v="2"/>
    <x v="266"/>
    <d v="2011-12-07T00:00:00"/>
    <s v="Standard Class"/>
    <s v="ON-18715"/>
    <s v="Odella Nelson"/>
    <x v="1"/>
    <s v="United States"/>
    <x v="183"/>
    <x v="39"/>
    <n v="20735"/>
    <x v="3"/>
    <s v="FUR-FU-10003849"/>
    <x v="0"/>
    <x v="5"/>
    <s v="DAX Metal Frame, Desktop, Stepped-Edge"/>
    <n v="60.72"/>
    <n v="3"/>
    <n v="0"/>
    <n v="23.680799999999998"/>
    <n v="0.38999999999999996"/>
  </r>
  <r>
    <n v="6601"/>
    <s v="CA-2011-154095"/>
    <x v="2"/>
    <x v="266"/>
    <d v="2011-12-07T00:00:00"/>
    <s v="Standard Class"/>
    <s v="ON-18715"/>
    <s v="Odella Nelson"/>
    <x v="1"/>
    <s v="United States"/>
    <x v="183"/>
    <x v="39"/>
    <n v="20735"/>
    <x v="3"/>
    <s v="OFF-PA-10002923"/>
    <x v="1"/>
    <x v="10"/>
    <s v="Xerox 1942"/>
    <n v="146.82"/>
    <n v="3"/>
    <n v="0"/>
    <n v="73.41"/>
    <n v="0.5"/>
  </r>
  <r>
    <n v="6602"/>
    <s v="CA-2011-154095"/>
    <x v="2"/>
    <x v="266"/>
    <d v="2011-12-07T00:00:00"/>
    <s v="Standard Class"/>
    <s v="ON-18715"/>
    <s v="Odella Nelson"/>
    <x v="1"/>
    <s v="United States"/>
    <x v="183"/>
    <x v="39"/>
    <n v="20735"/>
    <x v="3"/>
    <s v="FUR-CH-10004754"/>
    <x v="0"/>
    <x v="1"/>
    <s v="Global Stack Chair with Arms, Black"/>
    <n v="239.84"/>
    <n v="8"/>
    <n v="0"/>
    <n v="64.756799999999998"/>
    <n v="0.26999999999999996"/>
  </r>
  <r>
    <n v="6603"/>
    <s v="CA-2011-154095"/>
    <x v="2"/>
    <x v="266"/>
    <d v="2011-12-07T00:00:00"/>
    <s v="Standard Class"/>
    <s v="ON-18715"/>
    <s v="Odella Nelson"/>
    <x v="1"/>
    <s v="United States"/>
    <x v="183"/>
    <x v="39"/>
    <n v="20735"/>
    <x v="3"/>
    <s v="OFF-LA-10000634"/>
    <x v="1"/>
    <x v="2"/>
    <s v="Avery 509"/>
    <n v="15.66"/>
    <n v="6"/>
    <n v="0"/>
    <n v="7.2035999999999998"/>
    <n v="0.45999999999999996"/>
  </r>
  <r>
    <n v="6604"/>
    <s v="CA-2014-146346"/>
    <x v="3"/>
    <x v="46"/>
    <d v="2014-06-21T00:00:00"/>
    <s v="First Class"/>
    <s v="RA-19945"/>
    <s v="Ryan Akin"/>
    <x v="0"/>
    <s v="United States"/>
    <x v="479"/>
    <x v="22"/>
    <n v="80022"/>
    <x v="1"/>
    <s v="OFF-ST-10001418"/>
    <x v="1"/>
    <x v="4"/>
    <s v="Carina Media Storage Towers in Natural &amp; Black"/>
    <n v="146.352"/>
    <n v="3"/>
    <n v="0.2"/>
    <n v="-32.929200000000002"/>
    <n v="-0.22500000000000001"/>
  </r>
  <r>
    <n v="6605"/>
    <s v="CA-2013-148852"/>
    <x v="0"/>
    <x v="439"/>
    <d v="2013-06-01T00:00:00"/>
    <s v="Standard Class"/>
    <s v="SV-20785"/>
    <s v="Stewart Visinsky"/>
    <x v="0"/>
    <s v="United States"/>
    <x v="157"/>
    <x v="1"/>
    <n v="92704"/>
    <x v="1"/>
    <s v="OFF-FA-10003467"/>
    <x v="1"/>
    <x v="13"/>
    <s v="Alliance Big Bands Rubber Bands, 12/Pack"/>
    <n v="5.9399999999999995"/>
    <n v="3"/>
    <n v="0"/>
    <n v="0"/>
    <n v="0"/>
  </r>
  <r>
    <n v="6606"/>
    <s v="CA-2013-148852"/>
    <x v="0"/>
    <x v="439"/>
    <d v="2013-06-01T00:00:00"/>
    <s v="Standard Class"/>
    <s v="SV-20785"/>
    <s v="Stewart Visinsky"/>
    <x v="0"/>
    <s v="United States"/>
    <x v="157"/>
    <x v="1"/>
    <n v="92704"/>
    <x v="1"/>
    <s v="OFF-PA-10001293"/>
    <x v="1"/>
    <x v="10"/>
    <s v="Xerox 1946"/>
    <n v="45.36"/>
    <n v="7"/>
    <n v="0"/>
    <n v="21.772800000000004"/>
    <n v="0.48000000000000009"/>
  </r>
  <r>
    <n v="6607"/>
    <s v="CA-2013-148852"/>
    <x v="0"/>
    <x v="439"/>
    <d v="2013-06-01T00:00:00"/>
    <s v="Standard Class"/>
    <s v="SV-20785"/>
    <s v="Stewart Visinsky"/>
    <x v="0"/>
    <s v="United States"/>
    <x v="157"/>
    <x v="1"/>
    <n v="92704"/>
    <x v="1"/>
    <s v="TEC-PH-10003885"/>
    <x v="2"/>
    <x v="7"/>
    <s v="Cisco SPA508G"/>
    <n v="211.16800000000001"/>
    <n v="4"/>
    <n v="0.2"/>
    <n v="23.756399999999985"/>
    <n v="0.11249999999999992"/>
  </r>
  <r>
    <n v="6608"/>
    <s v="CA-2013-148852"/>
    <x v="0"/>
    <x v="439"/>
    <d v="2013-06-01T00:00:00"/>
    <s v="Standard Class"/>
    <s v="SV-20785"/>
    <s v="Stewart Visinsky"/>
    <x v="0"/>
    <s v="United States"/>
    <x v="157"/>
    <x v="1"/>
    <n v="92704"/>
    <x v="1"/>
    <s v="FUR-CH-10004860"/>
    <x v="0"/>
    <x v="1"/>
    <s v="Global Low Back Tilter Chair"/>
    <n v="484.70400000000006"/>
    <n v="6"/>
    <n v="0.2"/>
    <n v="-84.823200000000071"/>
    <n v="-0.17500000000000013"/>
  </r>
  <r>
    <n v="6609"/>
    <s v="CA-2013-148852"/>
    <x v="0"/>
    <x v="439"/>
    <d v="2013-06-01T00:00:00"/>
    <s v="Standard Class"/>
    <s v="SV-20785"/>
    <s v="Stewart Visinsky"/>
    <x v="0"/>
    <s v="United States"/>
    <x v="157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n v="0.31249999999999983"/>
  </r>
  <r>
    <n v="6610"/>
    <s v="US-2012-118906"/>
    <x v="1"/>
    <x v="366"/>
    <d v="2012-03-10T00:00:00"/>
    <s v="Same Day"/>
    <s v="KB-16585"/>
    <s v="Ken Black"/>
    <x v="1"/>
    <s v="United States"/>
    <x v="183"/>
    <x v="39"/>
    <n v="20735"/>
    <x v="3"/>
    <s v="OFF-ST-10002406"/>
    <x v="1"/>
    <x v="4"/>
    <s v="Pizazz Global Quick File"/>
    <n v="89.820000000000007"/>
    <n v="6"/>
    <n v="0"/>
    <n v="25.149600000000007"/>
    <n v="0.28000000000000003"/>
  </r>
  <r>
    <n v="6611"/>
    <s v="CA-2013-168921"/>
    <x v="0"/>
    <x v="201"/>
    <d v="2013-10-23T00:00:00"/>
    <s v="First Class"/>
    <s v="AG-10495"/>
    <s v="Andrew Gjertsen"/>
    <x v="1"/>
    <s v="United States"/>
    <x v="1"/>
    <x v="1"/>
    <n v="90049"/>
    <x v="1"/>
    <s v="OFF-BI-10004209"/>
    <x v="1"/>
    <x v="8"/>
    <s v="Fellowes Twister Kit, Gray/Clear, 3/pkg"/>
    <n v="19.295999999999999"/>
    <n v="3"/>
    <n v="0.2"/>
    <n v="6.0299999999999994"/>
    <n v="0.3125"/>
  </r>
  <r>
    <n v="6612"/>
    <s v="CA-2012-107678"/>
    <x v="1"/>
    <x v="1122"/>
    <d v="2012-04-28T00:00:00"/>
    <s v="Standard Class"/>
    <s v="JK-16090"/>
    <s v="Juliana Krohn"/>
    <x v="0"/>
    <s v="United States"/>
    <x v="103"/>
    <x v="0"/>
    <n v="40214"/>
    <x v="0"/>
    <s v="FUR-CH-10001891"/>
    <x v="0"/>
    <x v="1"/>
    <s v="Global Deluxe Office Fabric Chairs"/>
    <n v="191.96"/>
    <n v="2"/>
    <n v="0"/>
    <n v="51.829200000000014"/>
    <n v="0.27000000000000007"/>
  </r>
  <r>
    <n v="6613"/>
    <s v="CA-2012-107678"/>
    <x v="1"/>
    <x v="1122"/>
    <d v="2012-04-28T00:00:00"/>
    <s v="Standard Class"/>
    <s v="JK-16090"/>
    <s v="Juliana Krohn"/>
    <x v="0"/>
    <s v="United States"/>
    <x v="103"/>
    <x v="0"/>
    <n v="40214"/>
    <x v="0"/>
    <s v="OFF-BI-10002215"/>
    <x v="1"/>
    <x v="8"/>
    <s v="Wilson Jones Hanging View Binder, White, 1&quot;"/>
    <n v="21.299999999999997"/>
    <n v="3"/>
    <n v="0"/>
    <n v="9.7979999999999983"/>
    <n v="0.45999999999999996"/>
  </r>
  <r>
    <n v="6614"/>
    <s v="CA-2012-107678"/>
    <x v="1"/>
    <x v="1122"/>
    <d v="2012-04-28T00:00:00"/>
    <s v="Standard Class"/>
    <s v="JK-16090"/>
    <s v="Juliana Krohn"/>
    <x v="0"/>
    <s v="United States"/>
    <x v="103"/>
    <x v="0"/>
    <n v="40214"/>
    <x v="0"/>
    <s v="TEC-PH-10002103"/>
    <x v="2"/>
    <x v="7"/>
    <s v="Jabra SPEAK 410"/>
    <n v="469.95"/>
    <n v="5"/>
    <n v="0"/>
    <n v="131.58600000000001"/>
    <n v="0.28000000000000003"/>
  </r>
  <r>
    <n v="6615"/>
    <s v="CA-2012-107678"/>
    <x v="1"/>
    <x v="1122"/>
    <d v="2012-04-28T00:00:00"/>
    <s v="Standard Class"/>
    <s v="JK-16090"/>
    <s v="Juliana Krohn"/>
    <x v="0"/>
    <s v="United States"/>
    <x v="103"/>
    <x v="0"/>
    <n v="40214"/>
    <x v="0"/>
    <s v="FUR-FU-10003394"/>
    <x v="0"/>
    <x v="5"/>
    <s v="Tenex &quot;The Solids&quot; Textured Chair Mats"/>
    <n v="209.88"/>
    <n v="3"/>
    <n v="0"/>
    <n v="35.679599999999979"/>
    <n v="0.1699999999999999"/>
  </r>
  <r>
    <n v="6616"/>
    <s v="CA-2013-123512"/>
    <x v="0"/>
    <x v="26"/>
    <d v="2013-06-20T00:00:00"/>
    <s v="First Class"/>
    <s v="MV-18190"/>
    <s v="Mike Vittorini"/>
    <x v="0"/>
    <s v="United States"/>
    <x v="1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n v="5.8823529411764712E-2"/>
  </r>
  <r>
    <n v="6617"/>
    <s v="CA-2013-123512"/>
    <x v="0"/>
    <x v="26"/>
    <d v="2013-06-20T00:00:00"/>
    <s v="First Class"/>
    <s v="MV-18190"/>
    <s v="Mike Vittorini"/>
    <x v="0"/>
    <s v="United States"/>
    <x v="1"/>
    <x v="1"/>
    <n v="90045"/>
    <x v="1"/>
    <s v="OFF-LA-10000081"/>
    <x v="1"/>
    <x v="2"/>
    <s v="Avery 496"/>
    <n v="22.5"/>
    <n v="6"/>
    <n v="0"/>
    <n v="10.799999999999999"/>
    <n v="0.47999999999999993"/>
  </r>
  <r>
    <n v="6618"/>
    <s v="CA-2013-123512"/>
    <x v="0"/>
    <x v="26"/>
    <d v="2013-06-20T00:00:00"/>
    <s v="First Class"/>
    <s v="MV-18190"/>
    <s v="Mike Vittorini"/>
    <x v="0"/>
    <s v="United States"/>
    <x v="1"/>
    <x v="1"/>
    <n v="90045"/>
    <x v="1"/>
    <s v="OFF-PA-10001497"/>
    <x v="1"/>
    <x v="10"/>
    <s v="Xerox 1914"/>
    <n v="219.84"/>
    <n v="4"/>
    <n v="0"/>
    <n v="107.7216"/>
    <n v="0.49"/>
  </r>
  <r>
    <n v="6619"/>
    <s v="US-2014-167402"/>
    <x v="3"/>
    <x v="1123"/>
    <d v="2014-01-19T00:00:00"/>
    <s v="Second Class"/>
    <s v="CP-12085"/>
    <s v="Cathy Prescott"/>
    <x v="1"/>
    <s v="United States"/>
    <x v="24"/>
    <x v="25"/>
    <n v="65807"/>
    <x v="2"/>
    <s v="OFF-PA-10004983"/>
    <x v="1"/>
    <x v="10"/>
    <s v="Xerox 23"/>
    <n v="32.400000000000006"/>
    <n v="5"/>
    <n v="0"/>
    <n v="15.552000000000001"/>
    <n v="0.48"/>
  </r>
  <r>
    <n v="6620"/>
    <s v="US-2014-167402"/>
    <x v="3"/>
    <x v="1123"/>
    <d v="2014-01-19T00:00:00"/>
    <s v="Second Class"/>
    <s v="CP-12085"/>
    <s v="Cathy Prescott"/>
    <x v="1"/>
    <s v="United States"/>
    <x v="24"/>
    <x v="25"/>
    <n v="65807"/>
    <x v="2"/>
    <s v="OFF-AR-10004010"/>
    <x v="1"/>
    <x v="6"/>
    <s v="Hunt Boston Vacuum Mount KS Pencil Sharpener"/>
    <n v="209.94"/>
    <n v="6"/>
    <n v="0"/>
    <n v="54.584400000000002"/>
    <n v="0.26"/>
  </r>
  <r>
    <n v="6621"/>
    <s v="US-2014-167402"/>
    <x v="3"/>
    <x v="1123"/>
    <d v="2014-01-19T00:00:00"/>
    <s v="Second Class"/>
    <s v="CP-12085"/>
    <s v="Cathy Prescott"/>
    <x v="1"/>
    <s v="United States"/>
    <x v="24"/>
    <x v="25"/>
    <n v="65807"/>
    <x v="2"/>
    <s v="OFF-SU-10002881"/>
    <x v="1"/>
    <x v="14"/>
    <s v="Martin Yale Chadless Opener Electric Letter Opener"/>
    <n v="4164.0499999999993"/>
    <n v="5"/>
    <n v="0"/>
    <n v="83.281000000000063"/>
    <n v="2.0000000000000018E-2"/>
  </r>
  <r>
    <n v="6622"/>
    <s v="US-2014-167402"/>
    <x v="3"/>
    <x v="1123"/>
    <d v="2014-01-19T00:00:00"/>
    <s v="Second Class"/>
    <s v="CP-12085"/>
    <s v="Cathy Prescott"/>
    <x v="1"/>
    <s v="United States"/>
    <x v="24"/>
    <x v="25"/>
    <n v="65807"/>
    <x v="2"/>
    <s v="FUR-BO-10001608"/>
    <x v="0"/>
    <x v="0"/>
    <s v="Hon Metal Bookcases, Black"/>
    <n v="212.94"/>
    <n v="3"/>
    <n v="0"/>
    <n v="53.235000000000014"/>
    <n v="0.25000000000000006"/>
  </r>
  <r>
    <n v="6623"/>
    <s v="CA-2011-130449"/>
    <x v="2"/>
    <x v="1124"/>
    <d v="2011-09-09T00:00:00"/>
    <s v="First Class"/>
    <s v="VP-21760"/>
    <s v="Victoria Pisteka"/>
    <x v="1"/>
    <s v="United States"/>
    <x v="8"/>
    <x v="1"/>
    <n v="94109"/>
    <x v="1"/>
    <s v="FUR-FU-10001487"/>
    <x v="0"/>
    <x v="5"/>
    <s v="Eldon Expressions Wood and Plastic Desk Accessories, Cherry Wood"/>
    <n v="41.88"/>
    <n v="6"/>
    <n v="0"/>
    <n v="12.145199999999997"/>
    <n v="0.28999999999999992"/>
  </r>
  <r>
    <n v="6624"/>
    <s v="CA-2011-130449"/>
    <x v="2"/>
    <x v="1124"/>
    <d v="2011-09-09T00:00:00"/>
    <s v="First Class"/>
    <s v="VP-21760"/>
    <s v="Victoria Pisteka"/>
    <x v="1"/>
    <s v="United States"/>
    <x v="8"/>
    <x v="1"/>
    <n v="94109"/>
    <x v="1"/>
    <s v="OFF-LA-10001934"/>
    <x v="1"/>
    <x v="2"/>
    <s v="Avery 516"/>
    <n v="58.48"/>
    <n v="8"/>
    <n v="0"/>
    <n v="27.485599999999998"/>
    <n v="0.47"/>
  </r>
  <r>
    <n v="6625"/>
    <s v="CA-2012-141250"/>
    <x v="1"/>
    <x v="1125"/>
    <d v="2012-01-23T00:00:00"/>
    <s v="Standard Class"/>
    <s v="PM-18940"/>
    <s v="Paul MacIntyre"/>
    <x v="0"/>
    <s v="United States"/>
    <x v="480"/>
    <x v="5"/>
    <n v="77590"/>
    <x v="2"/>
    <s v="FUR-TA-10002855"/>
    <x v="0"/>
    <x v="3"/>
    <s v="Bevis Round Conference Table Top &amp; Single Column Base"/>
    <n v="102.438"/>
    <n v="1"/>
    <n v="0.3"/>
    <n v="-13.170600000000007"/>
    <n v="-0.12857142857142864"/>
  </r>
  <r>
    <n v="6626"/>
    <s v="CA-2012-141250"/>
    <x v="1"/>
    <x v="1125"/>
    <d v="2012-01-23T00:00:00"/>
    <s v="Standard Class"/>
    <s v="PM-18940"/>
    <s v="Paul MacIntyre"/>
    <x v="0"/>
    <s v="United States"/>
    <x v="480"/>
    <x v="5"/>
    <n v="77590"/>
    <x v="2"/>
    <s v="FUR-CH-10004875"/>
    <x v="0"/>
    <x v="1"/>
    <s v="Harbour Creations 67200 Series Stacking Chairs"/>
    <n v="199.304"/>
    <n v="4"/>
    <n v="0.3"/>
    <n v="-8.5416000000000025"/>
    <n v="-4.2857142857142871E-2"/>
  </r>
  <r>
    <n v="6627"/>
    <s v="CA-2011-145541"/>
    <x v="2"/>
    <x v="637"/>
    <d v="2011-12-21T00:00:00"/>
    <s v="Standard Class"/>
    <s v="TB-21400"/>
    <s v="Tom Boeckenhauer"/>
    <x v="0"/>
    <s v="United States"/>
    <x v="20"/>
    <x v="15"/>
    <n v="10024"/>
    <x v="3"/>
    <s v="TEC-MA-10001127"/>
    <x v="2"/>
    <x v="15"/>
    <s v="HP Designjet T520 Inkjet Large Format Printer - 24&quot; Color"/>
    <n v="6999.96"/>
    <n v="4"/>
    <n v="0"/>
    <n v="2239.9871999999996"/>
    <n v="0.31999999999999995"/>
  </r>
  <r>
    <n v="6628"/>
    <s v="CA-2011-138513"/>
    <x v="2"/>
    <x v="235"/>
    <d v="2011-05-27T00:00:00"/>
    <s v="Standard Class"/>
    <s v="EH-13990"/>
    <s v="Erica Hackney"/>
    <x v="0"/>
    <s v="United States"/>
    <x v="234"/>
    <x v="4"/>
    <n v="98006"/>
    <x v="1"/>
    <s v="OFF-PA-10003177"/>
    <x v="1"/>
    <x v="10"/>
    <s v="Xerox 1999"/>
    <n v="12.96"/>
    <n v="2"/>
    <n v="0"/>
    <n v="6.2208000000000006"/>
    <n v="0.48000000000000004"/>
  </r>
  <r>
    <n v="6629"/>
    <s v="CA-2012-135489"/>
    <x v="1"/>
    <x v="444"/>
    <d v="2012-09-22T00:00:00"/>
    <s v="Second Class"/>
    <s v="GW-14605"/>
    <s v="Giulietta Weimer"/>
    <x v="0"/>
    <s v="United States"/>
    <x v="20"/>
    <x v="15"/>
    <n v="10024"/>
    <x v="3"/>
    <s v="TEC-PH-10000011"/>
    <x v="2"/>
    <x v="7"/>
    <s v="PureGear Roll-On Screen Protector"/>
    <n v="279.85999999999996"/>
    <n v="14"/>
    <n v="0"/>
    <n v="134.33279999999996"/>
    <n v="0.47999999999999993"/>
  </r>
  <r>
    <n v="6630"/>
    <s v="CA-2012-125696"/>
    <x v="1"/>
    <x v="653"/>
    <d v="2012-10-06T00:00:00"/>
    <s v="Standard Class"/>
    <s v="NP-18685"/>
    <s v="Nora Pelletier"/>
    <x v="2"/>
    <s v="United States"/>
    <x v="481"/>
    <x v="3"/>
    <n v="27893"/>
    <x v="0"/>
    <s v="OFF-BI-10001757"/>
    <x v="1"/>
    <x v="8"/>
    <s v="Pressboard Hanging Data Binders for Unburst Sheets"/>
    <n v="7.3800000000000008"/>
    <n v="5"/>
    <n v="0.7"/>
    <n v="-5.4120000000000008"/>
    <n v="-0.73333333333333339"/>
  </r>
  <r>
    <n v="6631"/>
    <s v="CA-2013-105081"/>
    <x v="0"/>
    <x v="591"/>
    <d v="2013-12-31T00:00:00"/>
    <s v="Standard Class"/>
    <s v="JE-15715"/>
    <s v="Joe Elijah"/>
    <x v="0"/>
    <s v="United States"/>
    <x v="4"/>
    <x v="4"/>
    <n v="98115"/>
    <x v="1"/>
    <s v="FUR-CH-10000847"/>
    <x v="0"/>
    <x v="1"/>
    <s v="Global Executive Mid-Back Manager's Chair"/>
    <n v="698.35200000000009"/>
    <n v="3"/>
    <n v="0.2"/>
    <n v="52.376399999999961"/>
    <n v="7.4999999999999942E-2"/>
  </r>
  <r>
    <n v="6632"/>
    <s v="CA-2013-105081"/>
    <x v="0"/>
    <x v="591"/>
    <d v="2013-12-31T00:00:00"/>
    <s v="Standard Class"/>
    <s v="JE-15715"/>
    <s v="Joe Elijah"/>
    <x v="0"/>
    <s v="United States"/>
    <x v="4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n v="0.36"/>
  </r>
  <r>
    <n v="6633"/>
    <s v="US-2013-146857"/>
    <x v="0"/>
    <x v="715"/>
    <d v="2013-05-09T00:00:00"/>
    <s v="Second Class"/>
    <s v="BE-11455"/>
    <s v="Brad Eason"/>
    <x v="2"/>
    <s v="United States"/>
    <x v="24"/>
    <x v="25"/>
    <n v="65807"/>
    <x v="2"/>
    <s v="OFF-AP-10001205"/>
    <x v="1"/>
    <x v="9"/>
    <s v="Belkin 5 Outlet SurgeMaster Power Centers"/>
    <n v="54.48"/>
    <n v="1"/>
    <n v="0"/>
    <n v="15.254400000000004"/>
    <n v="0.28000000000000008"/>
  </r>
  <r>
    <n v="6634"/>
    <s v="CA-2013-166275"/>
    <x v="0"/>
    <x v="1057"/>
    <d v="2013-10-25T00:00:00"/>
    <s v="Same Day"/>
    <s v="SS-20590"/>
    <s v="Sonia Sunley"/>
    <x v="0"/>
    <s v="United States"/>
    <x v="8"/>
    <x v="1"/>
    <n v="94109"/>
    <x v="1"/>
    <s v="TEC-AC-10001838"/>
    <x v="2"/>
    <x v="11"/>
    <s v="Razer Tiamat Over Ear 7.1 Surround Sound PC Gaming Headset"/>
    <n v="199.99"/>
    <n v="1"/>
    <n v="0"/>
    <n v="85.995700000000014"/>
    <n v="0.43000000000000005"/>
  </r>
  <r>
    <n v="6635"/>
    <s v="CA-2014-144498"/>
    <x v="3"/>
    <x v="636"/>
    <d v="2014-05-07T00:00:00"/>
    <s v="Same Day"/>
    <s v="MB-18085"/>
    <s v="Mick Brown"/>
    <x v="0"/>
    <s v="United States"/>
    <x v="35"/>
    <x v="3"/>
    <n v="28205"/>
    <x v="0"/>
    <s v="OFF-BI-10003982"/>
    <x v="1"/>
    <x v="8"/>
    <s v="Wilson Jones Century Plastic Molded Ring Binders"/>
    <n v="68.541000000000011"/>
    <n v="11"/>
    <n v="0.7"/>
    <n v="-52.548099999999991"/>
    <n v="-0.76666666666666639"/>
  </r>
  <r>
    <n v="6636"/>
    <s v="CA-2014-144498"/>
    <x v="3"/>
    <x v="636"/>
    <d v="2014-05-07T00:00:00"/>
    <s v="Same Day"/>
    <s v="MB-18085"/>
    <s v="Mick Brown"/>
    <x v="0"/>
    <s v="United States"/>
    <x v="35"/>
    <x v="3"/>
    <n v="28205"/>
    <x v="0"/>
    <s v="TEC-PH-10004977"/>
    <x v="2"/>
    <x v="7"/>
    <s v="GE 30524EE4"/>
    <n v="627.16800000000012"/>
    <n v="4"/>
    <n v="0.2"/>
    <n v="70.55639999999994"/>
    <n v="0.11249999999999988"/>
  </r>
  <r>
    <n v="6637"/>
    <s v="CA-2014-144498"/>
    <x v="3"/>
    <x v="636"/>
    <d v="2014-05-07T00:00:00"/>
    <s v="Same Day"/>
    <s v="MB-18085"/>
    <s v="Mick Brown"/>
    <x v="0"/>
    <s v="United States"/>
    <x v="35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n v="0.32500000000000001"/>
  </r>
  <r>
    <n v="6638"/>
    <s v="CA-2014-103352"/>
    <x v="3"/>
    <x v="344"/>
    <d v="2014-12-01T00:00:00"/>
    <s v="Second Class"/>
    <s v="RP-19390"/>
    <s v="Resi Pölking"/>
    <x v="0"/>
    <s v="United States"/>
    <x v="20"/>
    <x v="15"/>
    <n v="10011"/>
    <x v="3"/>
    <s v="OFF-AR-10001573"/>
    <x v="1"/>
    <x v="6"/>
    <s v="American Pencil"/>
    <n v="6.99"/>
    <n v="3"/>
    <n v="0"/>
    <n v="2.027099999999999"/>
    <n v="0.28999999999999987"/>
  </r>
  <r>
    <n v="6639"/>
    <s v="CA-2014-103352"/>
    <x v="3"/>
    <x v="344"/>
    <d v="2014-12-01T00:00:00"/>
    <s v="Second Class"/>
    <s v="RP-19390"/>
    <s v="Resi Pölking"/>
    <x v="0"/>
    <s v="United States"/>
    <x v="20"/>
    <x v="15"/>
    <n v="10011"/>
    <x v="3"/>
    <s v="OFF-BI-10001196"/>
    <x v="1"/>
    <x v="8"/>
    <s v="Avery Flip-Chart Easel Binder, Black"/>
    <n v="107.42400000000001"/>
    <n v="6"/>
    <n v="0.2"/>
    <n v="36.255599999999994"/>
    <n v="0.33749999999999991"/>
  </r>
  <r>
    <n v="6640"/>
    <s v="CA-2011-108609"/>
    <x v="2"/>
    <x v="656"/>
    <d v="2011-11-02T00:00:00"/>
    <s v="Second Class"/>
    <s v="AJ-10780"/>
    <s v="Anthony Jacobs"/>
    <x v="1"/>
    <s v="United States"/>
    <x v="160"/>
    <x v="24"/>
    <n v="44052"/>
    <x v="3"/>
    <s v="FUR-TA-10003954"/>
    <x v="0"/>
    <x v="3"/>
    <s v="Hon 94000 Series Round Tables"/>
    <n v="1421.664"/>
    <n v="8"/>
    <n v="0.4"/>
    <n v="-734.52639999999997"/>
    <n v="-0.51666666666666661"/>
  </r>
  <r>
    <n v="6641"/>
    <s v="CA-2014-128328"/>
    <x v="3"/>
    <x v="485"/>
    <d v="2014-08-10T00:00:00"/>
    <s v="Standard Class"/>
    <s v="PO-18865"/>
    <s v="Patrick O'Donnell"/>
    <x v="0"/>
    <s v="United States"/>
    <x v="245"/>
    <x v="14"/>
    <n v="46203"/>
    <x v="2"/>
    <s v="OFF-BI-10001989"/>
    <x v="1"/>
    <x v="8"/>
    <s v="Premium Transparent Presentation Covers by GBC"/>
    <n v="125.88"/>
    <n v="6"/>
    <n v="0"/>
    <n v="60.422399999999996"/>
    <n v="0.48"/>
  </r>
  <r>
    <n v="6642"/>
    <s v="CA-2014-128328"/>
    <x v="3"/>
    <x v="485"/>
    <d v="2014-08-10T00:00:00"/>
    <s v="Standard Class"/>
    <s v="PO-18865"/>
    <s v="Patrick O'Donnell"/>
    <x v="0"/>
    <s v="United States"/>
    <x v="245"/>
    <x v="14"/>
    <n v="46203"/>
    <x v="2"/>
    <s v="TEC-AC-10001714"/>
    <x v="2"/>
    <x v="11"/>
    <s v="Logitech MX Performance Wireless Mouse"/>
    <n v="79.78"/>
    <n v="2"/>
    <n v="0"/>
    <n v="29.518599999999999"/>
    <n v="0.37"/>
  </r>
  <r>
    <n v="6643"/>
    <s v="CA-2014-128328"/>
    <x v="3"/>
    <x v="485"/>
    <d v="2014-08-10T00:00:00"/>
    <s v="Standard Class"/>
    <s v="PO-18865"/>
    <s v="Patrick O'Donnell"/>
    <x v="0"/>
    <s v="United States"/>
    <x v="245"/>
    <x v="14"/>
    <n v="46203"/>
    <x v="2"/>
    <s v="OFF-LA-10003498"/>
    <x v="1"/>
    <x v="2"/>
    <s v="Avery 475"/>
    <n v="133.20000000000002"/>
    <n v="9"/>
    <n v="0"/>
    <n v="66.600000000000009"/>
    <n v="0.5"/>
  </r>
  <r>
    <n v="6644"/>
    <s v="US-2012-156496"/>
    <x v="1"/>
    <x v="544"/>
    <d v="2012-08-16T00:00:00"/>
    <s v="Standard Class"/>
    <s v="WB-21850"/>
    <s v="William Brown"/>
    <x v="0"/>
    <s v="United States"/>
    <x v="252"/>
    <x v="21"/>
    <n v="97756"/>
    <x v="1"/>
    <s v="TEC-PH-10000576"/>
    <x v="2"/>
    <x v="7"/>
    <s v="AT&amp;T 1080 Corded phone"/>
    <n v="438.36800000000005"/>
    <n v="4"/>
    <n v="0.2"/>
    <n v="38.357200000000006"/>
    <n v="8.7500000000000008E-2"/>
  </r>
  <r>
    <n v="6645"/>
    <s v="US-2012-156496"/>
    <x v="1"/>
    <x v="544"/>
    <d v="2012-08-16T00:00:00"/>
    <s v="Standard Class"/>
    <s v="WB-21850"/>
    <s v="William Brown"/>
    <x v="0"/>
    <s v="United States"/>
    <x v="252"/>
    <x v="21"/>
    <n v="97756"/>
    <x v="1"/>
    <s v="TEC-PH-10004188"/>
    <x v="2"/>
    <x v="7"/>
    <s v="OtterBox Commuter Series Case - Samsung Galaxy S4"/>
    <n v="139.94400000000002"/>
    <n v="7"/>
    <n v="0.2"/>
    <n v="-31.487400000000001"/>
    <n v="-0.22499999999999998"/>
  </r>
  <r>
    <n v="6646"/>
    <s v="US-2012-156496"/>
    <x v="1"/>
    <x v="544"/>
    <d v="2012-08-16T00:00:00"/>
    <s v="Standard Class"/>
    <s v="WB-21850"/>
    <s v="William Brown"/>
    <x v="0"/>
    <s v="United States"/>
    <x v="252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n v="0.11249999999999988"/>
  </r>
  <r>
    <n v="6647"/>
    <s v="US-2013-127334"/>
    <x v="0"/>
    <x v="272"/>
    <d v="2013-12-22T00:00:00"/>
    <s v="Standard Class"/>
    <s v="MP-18175"/>
    <s v="Mike Pelletier"/>
    <x v="2"/>
    <s v="United States"/>
    <x v="24"/>
    <x v="21"/>
    <n v="97477"/>
    <x v="1"/>
    <s v="FUR-TA-10003473"/>
    <x v="0"/>
    <x v="3"/>
    <s v="Bretford Rectangular Conference Table Tops"/>
    <n v="564.19499999999994"/>
    <n v="3"/>
    <n v="0.5"/>
    <n v="-304.66529999999989"/>
    <n v="-0.53999999999999981"/>
  </r>
  <r>
    <n v="6648"/>
    <s v="US-2013-127334"/>
    <x v="0"/>
    <x v="272"/>
    <d v="2013-12-22T00:00:00"/>
    <s v="Standard Class"/>
    <s v="MP-18175"/>
    <s v="Mike Pelletier"/>
    <x v="2"/>
    <s v="United States"/>
    <x v="24"/>
    <x v="21"/>
    <n v="97477"/>
    <x v="1"/>
    <s v="OFF-AP-10001205"/>
    <x v="1"/>
    <x v="9"/>
    <s v="Belkin 5 Outlet SurgeMaster Power Centers"/>
    <n v="87.168000000000006"/>
    <n v="2"/>
    <n v="0.2"/>
    <n v="8.7168000000000063"/>
    <n v="0.10000000000000006"/>
  </r>
  <r>
    <n v="6649"/>
    <s v="US-2014-124779"/>
    <x v="3"/>
    <x v="565"/>
    <d v="2014-09-12T00:00:00"/>
    <s v="First Class"/>
    <s v="BF-11020"/>
    <s v="Barry Französisch"/>
    <x v="1"/>
    <s v="United States"/>
    <x v="81"/>
    <x v="5"/>
    <n v="76017"/>
    <x v="2"/>
    <s v="OFF-BI-10002429"/>
    <x v="1"/>
    <x v="8"/>
    <s v="Premier Elliptical Ring Binder, Black"/>
    <n v="42.615999999999993"/>
    <n v="7"/>
    <n v="0.8"/>
    <n v="-68.185600000000022"/>
    <n v="-1.6000000000000008"/>
  </r>
  <r>
    <n v="6650"/>
    <s v="US-2014-124779"/>
    <x v="3"/>
    <x v="565"/>
    <d v="2014-09-12T00:00:00"/>
    <s v="First Class"/>
    <s v="BF-11020"/>
    <s v="Barry Französisch"/>
    <x v="1"/>
    <s v="United States"/>
    <x v="81"/>
    <x v="5"/>
    <n v="76017"/>
    <x v="2"/>
    <s v="TEC-CO-10001943"/>
    <x v="2"/>
    <x v="16"/>
    <s v="Canon PC-428 Personal Copier"/>
    <n v="319.98400000000004"/>
    <n v="2"/>
    <n v="0.2"/>
    <n v="107.99459999999999"/>
    <n v="0.33749999999999991"/>
  </r>
  <r>
    <n v="6651"/>
    <s v="US-2014-124779"/>
    <x v="3"/>
    <x v="565"/>
    <d v="2014-09-12T00:00:00"/>
    <s v="First Class"/>
    <s v="BF-11020"/>
    <s v="Barry Französisch"/>
    <x v="1"/>
    <s v="United States"/>
    <x v="81"/>
    <x v="5"/>
    <n v="76017"/>
    <x v="2"/>
    <s v="OFF-FA-10004854"/>
    <x v="1"/>
    <x v="13"/>
    <s v="Vinyl Coated Wire Paper Clips in Organizer Box, 800/Box"/>
    <n v="45.92"/>
    <n v="5"/>
    <n v="0.2"/>
    <n v="15.498000000000001"/>
    <n v="0.33750000000000002"/>
  </r>
  <r>
    <n v="6652"/>
    <s v="US-2014-124779"/>
    <x v="3"/>
    <x v="565"/>
    <d v="2014-09-12T00:00:00"/>
    <s v="First Class"/>
    <s v="BF-11020"/>
    <s v="Barry Französisch"/>
    <x v="1"/>
    <s v="United States"/>
    <x v="81"/>
    <x v="5"/>
    <n v="76017"/>
    <x v="2"/>
    <s v="FUR-FU-10001095"/>
    <x v="0"/>
    <x v="5"/>
    <s v="DAX Black Cherry Wood-Tone Poster Frame"/>
    <n v="21.184000000000001"/>
    <n v="2"/>
    <n v="0.6"/>
    <n v="-11.651199999999999"/>
    <n v="-0.54999999999999993"/>
  </r>
  <r>
    <n v="6653"/>
    <s v="US-2014-124779"/>
    <x v="3"/>
    <x v="565"/>
    <d v="2014-09-12T00:00:00"/>
    <s v="First Class"/>
    <s v="BF-11020"/>
    <s v="Barry Französisch"/>
    <x v="1"/>
    <s v="United States"/>
    <x v="81"/>
    <x v="5"/>
    <n v="76017"/>
    <x v="2"/>
    <s v="OFF-PA-10000061"/>
    <x v="1"/>
    <x v="10"/>
    <s v="Xerox 205"/>
    <n v="20.736000000000004"/>
    <n v="4"/>
    <n v="0.2"/>
    <n v="7.2576000000000001"/>
    <n v="0.34999999999999992"/>
  </r>
  <r>
    <n v="6654"/>
    <s v="US-2014-124779"/>
    <x v="3"/>
    <x v="565"/>
    <d v="2014-09-12T00:00:00"/>
    <s v="First Class"/>
    <s v="BF-11020"/>
    <s v="Barry Französisch"/>
    <x v="1"/>
    <s v="United States"/>
    <x v="81"/>
    <x v="5"/>
    <n v="76017"/>
    <x v="2"/>
    <s v="FUR-CH-10003535"/>
    <x v="0"/>
    <x v="1"/>
    <s v="Global Armless Task Chair, Royal Blue"/>
    <n v="213.42999999999995"/>
    <n v="5"/>
    <n v="0.3"/>
    <n v="-39.636999999999993"/>
    <n v="-0.18571428571428572"/>
  </r>
  <r>
    <n v="6655"/>
    <s v="CA-2014-135937"/>
    <x v="3"/>
    <x v="297"/>
    <d v="2014-02-28T00:00:00"/>
    <s v="Standard Class"/>
    <s v="KM-16375"/>
    <s v="Katherine Murray"/>
    <x v="2"/>
    <s v="United States"/>
    <x v="23"/>
    <x v="16"/>
    <n v="85234"/>
    <x v="1"/>
    <s v="TEC-PH-10004447"/>
    <x v="2"/>
    <x v="7"/>
    <s v="Toshiba IPT2010-SD IP Telephone"/>
    <n v="333.57600000000002"/>
    <n v="3"/>
    <n v="0.2"/>
    <n v="25.018199999999993"/>
    <n v="7.4999999999999969E-2"/>
  </r>
  <r>
    <n v="6656"/>
    <s v="CA-2014-135937"/>
    <x v="3"/>
    <x v="297"/>
    <d v="2014-02-28T00:00:00"/>
    <s v="Standard Class"/>
    <s v="KM-16375"/>
    <s v="Katherine Murray"/>
    <x v="2"/>
    <s v="United States"/>
    <x v="23"/>
    <x v="16"/>
    <n v="85234"/>
    <x v="1"/>
    <s v="TEC-AC-10001114"/>
    <x v="2"/>
    <x v="11"/>
    <s v="Microsoft Wireless Mobile Mouse 4000"/>
    <n v="31.992000000000004"/>
    <n v="1"/>
    <n v="0.2"/>
    <n v="4.7987999999999964"/>
    <n v="0.14999999999999986"/>
  </r>
  <r>
    <n v="6657"/>
    <s v="CA-2014-135937"/>
    <x v="3"/>
    <x v="297"/>
    <d v="2014-02-28T00:00:00"/>
    <s v="Standard Class"/>
    <s v="KM-16375"/>
    <s v="Katherine Murray"/>
    <x v="2"/>
    <s v="United States"/>
    <x v="23"/>
    <x v="16"/>
    <n v="85234"/>
    <x v="1"/>
    <s v="OFF-ST-10000563"/>
    <x v="1"/>
    <x v="4"/>
    <s v="Fellowes Bankers Box Stor/Drawer Steel Plus"/>
    <n v="51.168000000000006"/>
    <n v="2"/>
    <n v="0.2"/>
    <n v="-6.3960000000000008"/>
    <n v="-0.125"/>
  </r>
  <r>
    <n v="6658"/>
    <s v="CA-2014-135937"/>
    <x v="3"/>
    <x v="297"/>
    <d v="2014-02-28T00:00:00"/>
    <s v="Standard Class"/>
    <s v="KM-16375"/>
    <s v="Katherine Murray"/>
    <x v="2"/>
    <s v="United States"/>
    <x v="23"/>
    <x v="16"/>
    <n v="85234"/>
    <x v="1"/>
    <s v="OFF-EN-10004846"/>
    <x v="1"/>
    <x v="12"/>
    <s v="Letter or Legal Size Expandable Poly String Tie Envelopes"/>
    <n v="10.64"/>
    <n v="5"/>
    <n v="0.2"/>
    <n v="3.8570000000000002"/>
    <n v="0.36249999999999999"/>
  </r>
  <r>
    <n v="6659"/>
    <s v="CA-2014-135937"/>
    <x v="3"/>
    <x v="297"/>
    <d v="2014-02-28T00:00:00"/>
    <s v="Standard Class"/>
    <s v="KM-16375"/>
    <s v="Katherine Murray"/>
    <x v="2"/>
    <s v="United States"/>
    <x v="23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n v="0.23750000000000007"/>
  </r>
  <r>
    <n v="6660"/>
    <s v="CA-2014-135937"/>
    <x v="3"/>
    <x v="297"/>
    <d v="2014-02-28T00:00:00"/>
    <s v="Standard Class"/>
    <s v="KM-16375"/>
    <s v="Katherine Murray"/>
    <x v="2"/>
    <s v="United States"/>
    <x v="23"/>
    <x v="16"/>
    <n v="85234"/>
    <x v="1"/>
    <s v="FUR-TA-10001039"/>
    <x v="0"/>
    <x v="3"/>
    <s v="KI Adjustable-Height Table"/>
    <n v="386.91"/>
    <n v="9"/>
    <n v="0.5"/>
    <n v="-185.71679999999998"/>
    <n v="-0.47999999999999993"/>
  </r>
  <r>
    <n v="6661"/>
    <s v="CA-2012-129322"/>
    <x v="1"/>
    <x v="816"/>
    <d v="2012-08-10T00:00:00"/>
    <s v="Second Class"/>
    <s v="DB-13405"/>
    <s v="Denny Blanton"/>
    <x v="0"/>
    <s v="United States"/>
    <x v="104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n v="0.29999999999999993"/>
  </r>
  <r>
    <n v="6662"/>
    <s v="CA-2012-129322"/>
    <x v="1"/>
    <x v="816"/>
    <d v="2012-08-10T00:00:00"/>
    <s v="Second Class"/>
    <s v="DB-13405"/>
    <s v="Denny Blanton"/>
    <x v="0"/>
    <s v="United States"/>
    <x v="104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n v="0.28999999999999987"/>
  </r>
  <r>
    <n v="6663"/>
    <s v="CA-2012-129322"/>
    <x v="1"/>
    <x v="816"/>
    <d v="2012-08-10T00:00:00"/>
    <s v="Second Class"/>
    <s v="DB-13405"/>
    <s v="Denny Blanton"/>
    <x v="0"/>
    <s v="United States"/>
    <x v="104"/>
    <x v="31"/>
    <n v="1841"/>
    <x v="3"/>
    <s v="OFF-BI-10001718"/>
    <x v="1"/>
    <x v="8"/>
    <s v="GBC DocuBind P50 Personal Binding Machine"/>
    <n v="447.85999999999996"/>
    <n v="7"/>
    <n v="0"/>
    <n v="210.49419999999998"/>
    <n v="0.47"/>
  </r>
  <r>
    <n v="6664"/>
    <s v="CA-2014-162173"/>
    <x v="3"/>
    <x v="40"/>
    <d v="2014-11-02T00:00:00"/>
    <s v="Standard Class"/>
    <s v="OT-18730"/>
    <s v="Olvera Toch"/>
    <x v="0"/>
    <s v="United States"/>
    <x v="173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n v="0.16999999999999987"/>
  </r>
  <r>
    <n v="6665"/>
    <s v="CA-2014-162173"/>
    <x v="3"/>
    <x v="40"/>
    <d v="2014-11-02T00:00:00"/>
    <s v="Standard Class"/>
    <s v="OT-18730"/>
    <s v="Olvera Toch"/>
    <x v="0"/>
    <s v="United States"/>
    <x v="173"/>
    <x v="17"/>
    <n v="23464"/>
    <x v="0"/>
    <s v="OFF-EN-10002831"/>
    <x v="1"/>
    <x v="12"/>
    <s v="Tyvek  Top-Opening Peel &amp; Seel  Envelopes, Gray"/>
    <n v="251.57999999999998"/>
    <n v="7"/>
    <n v="0"/>
    <n v="113.21099999999998"/>
    <n v="0.44999999999999996"/>
  </r>
  <r>
    <n v="6666"/>
    <s v="CA-2013-115483"/>
    <x v="0"/>
    <x v="216"/>
    <d v="2013-07-19T00:00:00"/>
    <s v="Second Class"/>
    <s v="JS-15880"/>
    <s v="John Stevenson"/>
    <x v="0"/>
    <s v="United States"/>
    <x v="218"/>
    <x v="5"/>
    <n v="75061"/>
    <x v="2"/>
    <s v="OFF-PA-10001497"/>
    <x v="1"/>
    <x v="10"/>
    <s v="Xerox 1914"/>
    <n v="219.84000000000003"/>
    <n v="5"/>
    <n v="0.2"/>
    <n v="79.691999999999979"/>
    <n v="0.36249999999999988"/>
  </r>
  <r>
    <n v="6667"/>
    <s v="CA-2014-122175"/>
    <x v="3"/>
    <x v="605"/>
    <d v="2014-05-15T00:00:00"/>
    <s v="Second Class"/>
    <s v="CA-12775"/>
    <s v="Cynthia Arntzen"/>
    <x v="0"/>
    <s v="United States"/>
    <x v="219"/>
    <x v="30"/>
    <n v="8360"/>
    <x v="3"/>
    <s v="FUR-FU-10000719"/>
    <x v="0"/>
    <x v="5"/>
    <s v="DAX Cubicle Frames, 8-1/2 x 11"/>
    <n v="42.85"/>
    <n v="5"/>
    <n v="0"/>
    <n v="15.426000000000002"/>
    <n v="0.36000000000000004"/>
  </r>
  <r>
    <n v="6668"/>
    <s v="CA-2014-122175"/>
    <x v="3"/>
    <x v="605"/>
    <d v="2014-05-15T00:00:00"/>
    <s v="Second Class"/>
    <s v="CA-12775"/>
    <s v="Cynthia Arntzen"/>
    <x v="0"/>
    <s v="United States"/>
    <x v="219"/>
    <x v="30"/>
    <n v="8360"/>
    <x v="3"/>
    <s v="OFF-LA-10002271"/>
    <x v="1"/>
    <x v="2"/>
    <s v="Smead Alpha-Z Color-Coded Second Alphabetical Labels and Starter Set"/>
    <n v="6.16"/>
    <n v="2"/>
    <n v="0"/>
    <n v="2.9567999999999999"/>
    <n v="0.48"/>
  </r>
  <r>
    <n v="6669"/>
    <s v="CA-2014-122175"/>
    <x v="3"/>
    <x v="605"/>
    <d v="2014-05-15T00:00:00"/>
    <s v="Second Class"/>
    <s v="CA-12775"/>
    <s v="Cynthia Arntzen"/>
    <x v="0"/>
    <s v="United States"/>
    <x v="219"/>
    <x v="30"/>
    <n v="8360"/>
    <x v="3"/>
    <s v="OFF-SU-10004661"/>
    <x v="1"/>
    <x v="14"/>
    <s v="Acme Titanium Bonded Scissors"/>
    <n v="17"/>
    <n v="2"/>
    <n v="0"/>
    <n v="4.42"/>
    <n v="0.26"/>
  </r>
  <r>
    <n v="6670"/>
    <s v="CA-2014-122175"/>
    <x v="3"/>
    <x v="605"/>
    <d v="2014-05-15T00:00:00"/>
    <s v="Second Class"/>
    <s v="CA-12775"/>
    <s v="Cynthia Arntzen"/>
    <x v="0"/>
    <s v="United States"/>
    <x v="219"/>
    <x v="30"/>
    <n v="8360"/>
    <x v="3"/>
    <s v="TEC-AC-10004859"/>
    <x v="2"/>
    <x v="11"/>
    <s v="Maxell Pro 80 Minute CD-R, 10/Pack"/>
    <n v="87.4"/>
    <n v="5"/>
    <n v="0"/>
    <n v="34.960000000000008"/>
    <n v="0.40000000000000008"/>
  </r>
  <r>
    <n v="6671"/>
    <s v="CA-2014-161088"/>
    <x v="3"/>
    <x v="1126"/>
    <d v="2014-05-30T00:00:00"/>
    <s v="Standard Class"/>
    <s v="MH-18115"/>
    <s v="Mick Hernandez"/>
    <x v="2"/>
    <s v="United States"/>
    <x v="38"/>
    <x v="32"/>
    <n v="31907"/>
    <x v="0"/>
    <s v="OFF-BI-10002824"/>
    <x v="1"/>
    <x v="8"/>
    <s v="Recycled Easel Ring Binders"/>
    <n v="29.84"/>
    <n v="2"/>
    <n v="0"/>
    <n v="13.427999999999997"/>
    <n v="0.4499999999999999"/>
  </r>
  <r>
    <n v="6672"/>
    <s v="CA-2011-154837"/>
    <x v="2"/>
    <x v="709"/>
    <d v="2011-08-27T00:00:00"/>
    <s v="Second Class"/>
    <s v="RB-19645"/>
    <s v="Robert Barroso"/>
    <x v="1"/>
    <s v="United States"/>
    <x v="1"/>
    <x v="1"/>
    <n v="90032"/>
    <x v="1"/>
    <s v="OFF-BI-10001575"/>
    <x v="1"/>
    <x v="8"/>
    <s v="GBC Linen Binding Covers"/>
    <n v="49.568000000000005"/>
    <n v="2"/>
    <n v="0.2"/>
    <n v="17.348799999999997"/>
    <n v="0.34999999999999992"/>
  </r>
  <r>
    <n v="6673"/>
    <s v="CA-2012-153794"/>
    <x v="1"/>
    <x v="861"/>
    <d v="2012-09-16T00:00:00"/>
    <s v="Standard Class"/>
    <s v="SB-20290"/>
    <s v="Sean Braxton"/>
    <x v="1"/>
    <s v="United States"/>
    <x v="70"/>
    <x v="1"/>
    <n v="92024"/>
    <x v="1"/>
    <s v="OFF-AR-10000380"/>
    <x v="1"/>
    <x v="6"/>
    <s v="Hunt PowerHouse Electric Pencil Sharpener, Blue"/>
    <n v="265.85999999999996"/>
    <n v="7"/>
    <n v="0"/>
    <n v="79.757999999999967"/>
    <n v="0.29999999999999993"/>
  </r>
  <r>
    <n v="6674"/>
    <s v="CA-2012-135510"/>
    <x v="1"/>
    <x v="577"/>
    <d v="2012-09-12T00:00:00"/>
    <s v="Standard Class"/>
    <s v="TW-21025"/>
    <s v="Tamara Willingham"/>
    <x v="2"/>
    <s v="United States"/>
    <x v="262"/>
    <x v="17"/>
    <n v="22901"/>
    <x v="0"/>
    <s v="FUR-FU-10000820"/>
    <x v="0"/>
    <x v="5"/>
    <s v="Tensor Brushed Steel Torchiere Floor Lamp"/>
    <n v="67.959999999999994"/>
    <n v="4"/>
    <n v="0"/>
    <n v="12.232799999999997"/>
    <n v="0.17999999999999997"/>
  </r>
  <r>
    <n v="6675"/>
    <s v="CA-2012-109337"/>
    <x v="1"/>
    <x v="82"/>
    <d v="2012-11-23T00:00:00"/>
    <s v="Second Class"/>
    <s v="DL-13330"/>
    <s v="Denise Leinenbach"/>
    <x v="0"/>
    <s v="United States"/>
    <x v="104"/>
    <x v="14"/>
    <n v="46226"/>
    <x v="2"/>
    <s v="OFF-AR-10003759"/>
    <x v="1"/>
    <x v="6"/>
    <s v="Crayola Anti Dust Chalk, 12/Pack"/>
    <n v="10.92"/>
    <n v="6"/>
    <n v="0"/>
    <n v="4.9139999999999997"/>
    <n v="0.44999999999999996"/>
  </r>
  <r>
    <n v="6676"/>
    <s v="CA-2012-109337"/>
    <x v="1"/>
    <x v="82"/>
    <d v="2012-11-23T00:00:00"/>
    <s v="Second Class"/>
    <s v="DL-13330"/>
    <s v="Denise Leinenbach"/>
    <x v="0"/>
    <s v="United States"/>
    <x v="104"/>
    <x v="14"/>
    <n v="46226"/>
    <x v="2"/>
    <s v="TEC-MA-10002930"/>
    <x v="2"/>
    <x v="15"/>
    <s v="Ricoh - Ink Collector Unit for GX3000 Series Printers"/>
    <n v="83.9"/>
    <n v="2"/>
    <n v="0"/>
    <n v="22.653000000000006"/>
    <n v="0.27000000000000007"/>
  </r>
  <r>
    <n v="6677"/>
    <s v="CA-2012-109337"/>
    <x v="1"/>
    <x v="82"/>
    <d v="2012-11-23T00:00:00"/>
    <s v="Second Class"/>
    <s v="DL-13330"/>
    <s v="Denise Leinenbach"/>
    <x v="0"/>
    <s v="United States"/>
    <x v="104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n v="0.26"/>
  </r>
  <r>
    <n v="6678"/>
    <s v="CA-2012-109337"/>
    <x v="1"/>
    <x v="82"/>
    <d v="2012-11-23T00:00:00"/>
    <s v="Second Class"/>
    <s v="DL-13330"/>
    <s v="Denise Leinenbach"/>
    <x v="0"/>
    <s v="United States"/>
    <x v="104"/>
    <x v="14"/>
    <n v="46226"/>
    <x v="2"/>
    <s v="TEC-AC-10000990"/>
    <x v="2"/>
    <x v="11"/>
    <s v="Imation Bio 2GB USB Flash Drive Imation Corp"/>
    <n v="393.54"/>
    <n v="3"/>
    <n v="0"/>
    <n v="165.28680000000003"/>
    <n v="0.42000000000000004"/>
  </r>
  <r>
    <n v="6679"/>
    <s v="CA-2011-150329"/>
    <x v="2"/>
    <x v="982"/>
    <d v="2011-10-14T00:00:00"/>
    <s v="Standard Class"/>
    <s v="SD-20485"/>
    <s v="Shirley Daniels"/>
    <x v="2"/>
    <s v="United States"/>
    <x v="42"/>
    <x v="16"/>
    <n v="85023"/>
    <x v="1"/>
    <s v="FUR-FU-10003724"/>
    <x v="0"/>
    <x v="5"/>
    <s v="Westinghouse Clip-On Gooseneck Lamps"/>
    <n v="46.872"/>
    <n v="7"/>
    <n v="0.2"/>
    <n v="3.5153999999999979"/>
    <n v="7.4999999999999956E-2"/>
  </r>
  <r>
    <n v="6680"/>
    <s v="CA-2014-145037"/>
    <x v="3"/>
    <x v="264"/>
    <d v="2014-09-08T00:00:00"/>
    <s v="Second Class"/>
    <s v="TB-21055"/>
    <s v="Ted Butterfield"/>
    <x v="0"/>
    <s v="United States"/>
    <x v="255"/>
    <x v="29"/>
    <n v="6450"/>
    <x v="3"/>
    <s v="OFF-ST-10000918"/>
    <x v="1"/>
    <x v="4"/>
    <s v="Crate-A-Files"/>
    <n v="10.9"/>
    <n v="1"/>
    <n v="0"/>
    <n v="2.8339999999999996"/>
    <n v="0.25999999999999995"/>
  </r>
  <r>
    <n v="6681"/>
    <s v="CA-2014-145037"/>
    <x v="3"/>
    <x v="264"/>
    <d v="2014-09-08T00:00:00"/>
    <s v="Second Class"/>
    <s v="TB-21055"/>
    <s v="Ted Butterfield"/>
    <x v="0"/>
    <s v="United States"/>
    <x v="255"/>
    <x v="29"/>
    <n v="6450"/>
    <x v="3"/>
    <s v="OFF-PA-10000157"/>
    <x v="1"/>
    <x v="10"/>
    <s v="Xerox 191"/>
    <n v="79.92"/>
    <n v="4"/>
    <n v="0"/>
    <n v="37.562399999999997"/>
    <n v="0.47"/>
  </r>
  <r>
    <n v="6682"/>
    <s v="CA-2014-145037"/>
    <x v="3"/>
    <x v="264"/>
    <d v="2014-09-08T00:00:00"/>
    <s v="Second Class"/>
    <s v="TB-21055"/>
    <s v="Ted Butterfield"/>
    <x v="0"/>
    <s v="United States"/>
    <x v="255"/>
    <x v="29"/>
    <n v="6450"/>
    <x v="3"/>
    <s v="OFF-PA-10002499"/>
    <x v="1"/>
    <x v="10"/>
    <s v="Xerox 1890"/>
    <n v="146.82"/>
    <n v="3"/>
    <n v="0"/>
    <n v="73.41"/>
    <n v="0.5"/>
  </r>
  <r>
    <n v="6683"/>
    <s v="CA-2014-154466"/>
    <x v="3"/>
    <x v="314"/>
    <d v="2014-01-03T00:00:00"/>
    <s v="First Class"/>
    <s v="DP-13390"/>
    <s v="Dennis Pardue"/>
    <x v="2"/>
    <s v="United States"/>
    <x v="47"/>
    <x v="6"/>
    <n v="53132"/>
    <x v="2"/>
    <s v="OFF-BI-10002012"/>
    <x v="1"/>
    <x v="8"/>
    <s v="Wilson Jones Easy Flow II Sheet Lifters"/>
    <n v="3.6"/>
    <n v="2"/>
    <n v="0"/>
    <n v="1.728"/>
    <n v="0.48"/>
  </r>
  <r>
    <n v="6684"/>
    <s v="CA-2011-109134"/>
    <x v="2"/>
    <x v="1127"/>
    <d v="2011-11-10T00:00:00"/>
    <s v="Standard Class"/>
    <s v="DE-13255"/>
    <s v="Deanra Eno"/>
    <x v="2"/>
    <s v="United States"/>
    <x v="1"/>
    <x v="1"/>
    <n v="90008"/>
    <x v="1"/>
    <s v="FUR-FU-10000320"/>
    <x v="0"/>
    <x v="5"/>
    <s v="OIC Stacking Trays"/>
    <n v="20.04"/>
    <n v="6"/>
    <n v="0"/>
    <n v="8.8176000000000023"/>
    <n v="0.44000000000000011"/>
  </r>
  <r>
    <n v="6685"/>
    <s v="US-2012-129637"/>
    <x v="1"/>
    <x v="997"/>
    <d v="2012-12-22T00:00:00"/>
    <s v="Standard Class"/>
    <s v="MC-18100"/>
    <s v="Mick Crebagga"/>
    <x v="0"/>
    <s v="United States"/>
    <x v="41"/>
    <x v="10"/>
    <n v="61701"/>
    <x v="2"/>
    <s v="OFF-ST-10003716"/>
    <x v="1"/>
    <x v="4"/>
    <s v="Tennsco Double-Tier Lockers"/>
    <n v="180.01600000000002"/>
    <n v="1"/>
    <n v="0.2"/>
    <n v="-15.751400000000004"/>
    <n v="-8.7500000000000008E-2"/>
  </r>
  <r>
    <n v="6686"/>
    <s v="US-2012-129637"/>
    <x v="1"/>
    <x v="997"/>
    <d v="2012-12-22T00:00:00"/>
    <s v="Standard Class"/>
    <s v="MC-18100"/>
    <s v="Mick Crebagga"/>
    <x v="0"/>
    <s v="United States"/>
    <x v="41"/>
    <x v="10"/>
    <n v="61701"/>
    <x v="2"/>
    <s v="FUR-FU-10000965"/>
    <x v="0"/>
    <x v="5"/>
    <s v="Howard Miller 11-1/2&quot; Diameter Ridgewood Wall Clock"/>
    <n v="41.552"/>
    <n v="2"/>
    <n v="0.6"/>
    <n v="-19.737199999999994"/>
    <n v="-0.47499999999999987"/>
  </r>
  <r>
    <n v="6687"/>
    <s v="US-2012-129637"/>
    <x v="1"/>
    <x v="997"/>
    <d v="2012-12-22T00:00:00"/>
    <s v="Standard Class"/>
    <s v="MC-18100"/>
    <s v="Mick Crebagga"/>
    <x v="0"/>
    <s v="United States"/>
    <x v="41"/>
    <x v="10"/>
    <n v="61701"/>
    <x v="2"/>
    <s v="OFF-AR-10003829"/>
    <x v="1"/>
    <x v="6"/>
    <s v="Newell 35"/>
    <n v="13.120000000000001"/>
    <n v="5"/>
    <n v="0.2"/>
    <n v="1.4759999999999982"/>
    <n v="0.11249999999999985"/>
  </r>
  <r>
    <n v="6688"/>
    <s v="CA-2012-165162"/>
    <x v="1"/>
    <x v="263"/>
    <d v="2012-05-21T00:00:00"/>
    <s v="Standard Class"/>
    <s v="HG-15025"/>
    <s v="Hunter Glantz"/>
    <x v="0"/>
    <s v="United States"/>
    <x v="1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n v="4.9999999999999961E-2"/>
  </r>
  <r>
    <n v="6689"/>
    <s v="CA-2014-140494"/>
    <x v="3"/>
    <x v="434"/>
    <d v="2014-03-16T00:00:00"/>
    <s v="Second Class"/>
    <s v="CM-11815"/>
    <s v="Candace McMahon"/>
    <x v="1"/>
    <s v="United States"/>
    <x v="8"/>
    <x v="1"/>
    <n v="94109"/>
    <x v="1"/>
    <s v="TEC-AC-10004568"/>
    <x v="2"/>
    <x v="11"/>
    <s v="Maxell LTO Ultrium - 800 GB"/>
    <n v="111.96"/>
    <n v="4"/>
    <n v="0"/>
    <n v="21.27239999999999"/>
    <n v="0.18999999999999992"/>
  </r>
  <r>
    <n v="6690"/>
    <s v="CA-2014-104108"/>
    <x v="3"/>
    <x v="574"/>
    <d v="2014-12-10T00:00:00"/>
    <s v="Standard Class"/>
    <s v="RP-19855"/>
    <s v="Roy Phan"/>
    <x v="1"/>
    <s v="United States"/>
    <x v="12"/>
    <x v="5"/>
    <n v="77095"/>
    <x v="2"/>
    <s v="OFF-AR-10000817"/>
    <x v="1"/>
    <x v="6"/>
    <s v="Manco Dry-Lighter Erasable Highlighter"/>
    <n v="12.160000000000002"/>
    <n v="5"/>
    <n v="0.2"/>
    <n v="2.1279999999999988"/>
    <n v="0.17499999999999988"/>
  </r>
  <r>
    <n v="6691"/>
    <s v="US-2014-165869"/>
    <x v="3"/>
    <x v="689"/>
    <d v="2014-08-06T00:00:00"/>
    <s v="Standard Class"/>
    <s v="LS-17200"/>
    <s v="Luke Schmidt"/>
    <x v="1"/>
    <s v="United States"/>
    <x v="158"/>
    <x v="6"/>
    <n v="53209"/>
    <x v="2"/>
    <s v="OFF-BI-10003460"/>
    <x v="1"/>
    <x v="8"/>
    <s v="Acco 3-Hole Punch"/>
    <n v="17.52"/>
    <n v="4"/>
    <n v="0"/>
    <n v="8.4095999999999993"/>
    <n v="0.48"/>
  </r>
  <r>
    <n v="6692"/>
    <s v="US-2014-165869"/>
    <x v="3"/>
    <x v="689"/>
    <d v="2014-08-06T00:00:00"/>
    <s v="Standard Class"/>
    <s v="LS-17200"/>
    <s v="Luke Schmidt"/>
    <x v="1"/>
    <s v="United States"/>
    <x v="158"/>
    <x v="6"/>
    <n v="53209"/>
    <x v="2"/>
    <s v="OFF-AP-10002472"/>
    <x v="1"/>
    <x v="9"/>
    <s v="3M Office Air Cleaner"/>
    <n v="155.88"/>
    <n v="6"/>
    <n v="0"/>
    <n v="54.558"/>
    <n v="0.35000000000000003"/>
  </r>
  <r>
    <n v="6693"/>
    <s v="CA-2014-160899"/>
    <x v="3"/>
    <x v="938"/>
    <d v="2014-08-14T00:00:00"/>
    <s v="Second Class"/>
    <s v="DR-12940"/>
    <s v="Daniel Raglin"/>
    <x v="2"/>
    <s v="United States"/>
    <x v="335"/>
    <x v="28"/>
    <n v="70601"/>
    <x v="0"/>
    <s v="OFF-BI-10000632"/>
    <x v="1"/>
    <x v="8"/>
    <s v="Satellite Sectional Post Binders"/>
    <n v="477.51"/>
    <n v="11"/>
    <n v="0"/>
    <n v="219.65459999999999"/>
    <n v="0.45999999999999996"/>
  </r>
  <r>
    <n v="6694"/>
    <s v="CA-2014-144225"/>
    <x v="3"/>
    <x v="1033"/>
    <d v="2014-10-03T00:00:00"/>
    <s v="Second Class"/>
    <s v="CC-12475"/>
    <s v="Cindy Chapman"/>
    <x v="0"/>
    <s v="United States"/>
    <x v="248"/>
    <x v="39"/>
    <n v="21215"/>
    <x v="3"/>
    <s v="OFF-PA-10000062"/>
    <x v="1"/>
    <x v="10"/>
    <s v="Green Bar Computer Printout Paper"/>
    <n v="164.88"/>
    <n v="3"/>
    <n v="0"/>
    <n v="80.791200000000003"/>
    <n v="0.49000000000000005"/>
  </r>
  <r>
    <n v="6695"/>
    <s v="US-2013-163538"/>
    <x v="0"/>
    <x v="370"/>
    <d v="2013-08-31T00:00:00"/>
    <s v="Standard Class"/>
    <s v="SS-20515"/>
    <s v="Shirley Schmidt"/>
    <x v="2"/>
    <s v="United States"/>
    <x v="47"/>
    <x v="6"/>
    <n v="53132"/>
    <x v="2"/>
    <s v="TEC-AC-10002006"/>
    <x v="2"/>
    <x v="11"/>
    <s v="Memorex Micro Travel Drive 16 GB"/>
    <n v="47.97"/>
    <n v="3"/>
    <n v="0"/>
    <n v="14.870699999999998"/>
    <n v="0.30999999999999994"/>
  </r>
  <r>
    <n v="6696"/>
    <s v="US-2013-155103"/>
    <x v="0"/>
    <x v="499"/>
    <d v="2013-12-08T00:00:00"/>
    <s v="Standard Class"/>
    <s v="JF-15190"/>
    <s v="Jamie Frazer"/>
    <x v="0"/>
    <s v="United States"/>
    <x v="20"/>
    <x v="15"/>
    <n v="10024"/>
    <x v="3"/>
    <s v="OFF-BI-10004318"/>
    <x v="1"/>
    <x v="8"/>
    <s v="Ibico EB-19 Dual Function Manual Binding System"/>
    <n v="415.17600000000004"/>
    <n v="3"/>
    <n v="0.2"/>
    <n v="134.93219999999999"/>
    <n v="0.32499999999999996"/>
  </r>
  <r>
    <n v="6697"/>
    <s v="US-2013-155103"/>
    <x v="0"/>
    <x v="499"/>
    <d v="2013-12-08T00:00:00"/>
    <s v="Standard Class"/>
    <s v="JF-15190"/>
    <s v="Jamie Frazer"/>
    <x v="0"/>
    <s v="United States"/>
    <x v="20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n v="0.32499999999999996"/>
  </r>
  <r>
    <n v="6698"/>
    <s v="US-2013-155103"/>
    <x v="0"/>
    <x v="499"/>
    <d v="2013-12-08T00:00:00"/>
    <s v="Standard Class"/>
    <s v="JF-15190"/>
    <s v="Jamie Frazer"/>
    <x v="0"/>
    <s v="United States"/>
    <x v="20"/>
    <x v="15"/>
    <n v="10024"/>
    <x v="3"/>
    <s v="OFF-PA-10000062"/>
    <x v="1"/>
    <x v="10"/>
    <s v="Green Bar Computer Printout Paper"/>
    <n v="54.96"/>
    <n v="1"/>
    <n v="0"/>
    <n v="26.930399999999999"/>
    <n v="0.49"/>
  </r>
  <r>
    <n v="6699"/>
    <s v="CA-2014-145429"/>
    <x v="3"/>
    <x v="246"/>
    <d v="2014-07-26T00:00:00"/>
    <s v="Standard Class"/>
    <s v="SW-20455"/>
    <s v="Shaun Weien"/>
    <x v="0"/>
    <s v="United States"/>
    <x v="70"/>
    <x v="1"/>
    <n v="92024"/>
    <x v="1"/>
    <s v="OFF-PA-10003205"/>
    <x v="1"/>
    <x v="10"/>
    <s v="Wirebound Message Forms, Four 2 3/4 x 5 Forms per Page, Pink Paper"/>
    <n v="16.34"/>
    <n v="2"/>
    <n v="0"/>
    <n v="7.6798000000000002"/>
    <n v="0.47000000000000003"/>
  </r>
  <r>
    <n v="6700"/>
    <s v="CA-2014-145429"/>
    <x v="3"/>
    <x v="246"/>
    <d v="2014-07-26T00:00:00"/>
    <s v="Standard Class"/>
    <s v="SW-20455"/>
    <s v="Shaun Weien"/>
    <x v="0"/>
    <s v="United States"/>
    <x v="70"/>
    <x v="1"/>
    <n v="92024"/>
    <x v="1"/>
    <s v="FUR-CH-10000988"/>
    <x v="0"/>
    <x v="1"/>
    <s v="Hon Olson Stacker Stools"/>
    <n v="225.29600000000002"/>
    <n v="2"/>
    <n v="0.2"/>
    <n v="22.529599999999995"/>
    <n v="9.9999999999999964E-2"/>
  </r>
  <r>
    <n v="6701"/>
    <s v="CA-2014-145429"/>
    <x v="3"/>
    <x v="246"/>
    <d v="2014-07-26T00:00:00"/>
    <s v="Standard Class"/>
    <s v="SW-20455"/>
    <s v="Shaun Weien"/>
    <x v="0"/>
    <s v="United States"/>
    <x v="70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n v="0.34999999999999992"/>
  </r>
  <r>
    <n v="6702"/>
    <s v="CA-2012-153535"/>
    <x v="1"/>
    <x v="1128"/>
    <d v="2012-05-24T00:00:00"/>
    <s v="Standard Class"/>
    <s v="SG-20470"/>
    <s v="Sheri Gordon"/>
    <x v="0"/>
    <s v="United States"/>
    <x v="481"/>
    <x v="3"/>
    <n v="27893"/>
    <x v="0"/>
    <s v="FUR-FU-10001986"/>
    <x v="0"/>
    <x v="5"/>
    <s v="Dana Fluorescent Magnifying Lamp, White, 36&quot;"/>
    <n v="163.136"/>
    <n v="4"/>
    <n v="0.2"/>
    <n v="20.391999999999989"/>
    <n v="0.12499999999999993"/>
  </r>
  <r>
    <n v="6703"/>
    <s v="CA-2012-153535"/>
    <x v="1"/>
    <x v="1128"/>
    <d v="2012-05-24T00:00:00"/>
    <s v="Standard Class"/>
    <s v="SG-20470"/>
    <s v="Sheri Gordon"/>
    <x v="0"/>
    <s v="United States"/>
    <x v="481"/>
    <x v="3"/>
    <n v="27893"/>
    <x v="0"/>
    <s v="OFF-BI-10001031"/>
    <x v="1"/>
    <x v="8"/>
    <s v="Pressboard Data Binders by Wilson Jones"/>
    <n v="6.4080000000000004"/>
    <n v="4"/>
    <n v="0.7"/>
    <n v="-4.9127999999999989"/>
    <n v="-0.7666666666666665"/>
  </r>
  <r>
    <n v="6704"/>
    <s v="CA-2012-139164"/>
    <x v="1"/>
    <x v="537"/>
    <d v="2012-06-28T00:00:00"/>
    <s v="Standard Class"/>
    <s v="CS-12355"/>
    <s v="Christine Sundaresam"/>
    <x v="0"/>
    <s v="United States"/>
    <x v="85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n v="8.7500000000000036E-2"/>
  </r>
  <r>
    <n v="6705"/>
    <s v="CA-2012-139164"/>
    <x v="1"/>
    <x v="537"/>
    <d v="2012-06-28T00:00:00"/>
    <s v="Standard Class"/>
    <s v="CS-12355"/>
    <s v="Christine Sundaresam"/>
    <x v="0"/>
    <s v="United States"/>
    <x v="85"/>
    <x v="1"/>
    <n v="90805"/>
    <x v="1"/>
    <s v="OFF-FA-10003059"/>
    <x v="1"/>
    <x v="13"/>
    <s v="Assorted Color Push Pins"/>
    <n v="5.43"/>
    <n v="3"/>
    <n v="0"/>
    <n v="1.7918999999999998"/>
    <n v="0.32999999999999996"/>
  </r>
  <r>
    <n v="6706"/>
    <s v="CA-2012-139164"/>
    <x v="1"/>
    <x v="537"/>
    <d v="2012-06-28T00:00:00"/>
    <s v="Standard Class"/>
    <s v="CS-12355"/>
    <s v="Christine Sundaresam"/>
    <x v="0"/>
    <s v="United States"/>
    <x v="85"/>
    <x v="1"/>
    <n v="90805"/>
    <x v="1"/>
    <s v="TEC-PH-10003931"/>
    <x v="2"/>
    <x v="7"/>
    <s v="JBL Micro Wireless Portable Bluetooth Speaker"/>
    <n v="143.976"/>
    <n v="3"/>
    <n v="0.2"/>
    <n v="8.998500000000007"/>
    <n v="6.2500000000000056E-2"/>
  </r>
  <r>
    <n v="6707"/>
    <s v="CA-2013-112277"/>
    <x v="0"/>
    <x v="545"/>
    <d v="2013-09-16T00:00:00"/>
    <s v="Standard Class"/>
    <s v="SC-20695"/>
    <s v="Steve Chapman"/>
    <x v="1"/>
    <s v="United States"/>
    <x v="2"/>
    <x v="2"/>
    <n v="33311"/>
    <x v="0"/>
    <s v="TEC-PH-10003505"/>
    <x v="2"/>
    <x v="7"/>
    <s v="Geemarc AmpliPOWER60"/>
    <n v="519.67999999999995"/>
    <n v="7"/>
    <n v="0.2"/>
    <n v="58.46399999999997"/>
    <n v="0.11249999999999995"/>
  </r>
  <r>
    <n v="6708"/>
    <s v="CA-2011-167724"/>
    <x v="2"/>
    <x v="138"/>
    <d v="2011-04-18T00:00:00"/>
    <s v="Standard Class"/>
    <s v="BF-11170"/>
    <s v="Ben Ferrer"/>
    <x v="2"/>
    <s v="United States"/>
    <x v="248"/>
    <x v="39"/>
    <n v="21215"/>
    <x v="3"/>
    <s v="OFF-LA-10002368"/>
    <x v="1"/>
    <x v="2"/>
    <s v="Avery 479"/>
    <n v="7.83"/>
    <n v="3"/>
    <n v="0"/>
    <n v="3.6017999999999999"/>
    <n v="0.45999999999999996"/>
  </r>
  <r>
    <n v="6709"/>
    <s v="CA-2012-123141"/>
    <x v="1"/>
    <x v="717"/>
    <d v="2012-11-19T00:00:00"/>
    <s v="Standard Class"/>
    <s v="GZ-14470"/>
    <s v="Gary Zandusky"/>
    <x v="0"/>
    <s v="United States"/>
    <x v="482"/>
    <x v="27"/>
    <n v="87124"/>
    <x v="1"/>
    <s v="FUR-CH-10004287"/>
    <x v="0"/>
    <x v="1"/>
    <s v="SAFCO Arco Folding Chair"/>
    <n v="883.84"/>
    <n v="4"/>
    <n v="0.2"/>
    <n v="99.431999999999931"/>
    <n v="0.11249999999999992"/>
  </r>
  <r>
    <n v="6710"/>
    <s v="CA-2012-123141"/>
    <x v="1"/>
    <x v="717"/>
    <d v="2012-11-19T00:00:00"/>
    <s v="Standard Class"/>
    <s v="GZ-14470"/>
    <s v="Gary Zandusky"/>
    <x v="0"/>
    <s v="United States"/>
    <x v="482"/>
    <x v="27"/>
    <n v="87124"/>
    <x v="1"/>
    <s v="FUR-CH-10001891"/>
    <x v="0"/>
    <x v="1"/>
    <s v="Global Deluxe Office Fabric Chairs"/>
    <n v="230.35200000000003"/>
    <n v="3"/>
    <n v="0.2"/>
    <n v="20.155800000000013"/>
    <n v="8.750000000000005E-2"/>
  </r>
  <r>
    <n v="6711"/>
    <s v="CA-2013-149503"/>
    <x v="0"/>
    <x v="10"/>
    <d v="2013-12-13T00:00:00"/>
    <s v="First Class"/>
    <s v="SP-20650"/>
    <s v="Stephanie Phelps"/>
    <x v="1"/>
    <s v="United States"/>
    <x v="280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n v="0.36249999999999988"/>
  </r>
  <r>
    <n v="6712"/>
    <s v="CA-2014-163069"/>
    <x v="3"/>
    <x v="238"/>
    <d v="2014-08-22T00:00:00"/>
    <s v="Second Class"/>
    <s v="PJ-19015"/>
    <s v="Pauline Johnson"/>
    <x v="0"/>
    <s v="United States"/>
    <x v="38"/>
    <x v="24"/>
    <n v="43229"/>
    <x v="3"/>
    <s v="OFF-AR-10001419"/>
    <x v="1"/>
    <x v="6"/>
    <s v="Newell 325"/>
    <n v="9.9120000000000008"/>
    <n v="3"/>
    <n v="0.2"/>
    <n v="1.2389999999999994"/>
    <n v="0.12499999999999993"/>
  </r>
  <r>
    <n v="6713"/>
    <s v="CA-2014-107629"/>
    <x v="3"/>
    <x v="817"/>
    <d v="2014-12-15T00:00:00"/>
    <s v="Same Day"/>
    <s v="DB-13060"/>
    <s v="Dave Brooks"/>
    <x v="0"/>
    <s v="United States"/>
    <x v="242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n v="-1.0999999999999999"/>
  </r>
  <r>
    <n v="6714"/>
    <s v="CA-2014-107629"/>
    <x v="3"/>
    <x v="817"/>
    <d v="2014-12-15T00:00:00"/>
    <s v="Same Day"/>
    <s v="DB-13060"/>
    <s v="Dave Brooks"/>
    <x v="0"/>
    <s v="United States"/>
    <x v="242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n v="-0.47499999999999987"/>
  </r>
  <r>
    <n v="6715"/>
    <s v="CA-2014-107629"/>
    <x v="3"/>
    <x v="817"/>
    <d v="2014-12-15T00:00:00"/>
    <s v="Same Day"/>
    <s v="DB-13060"/>
    <s v="Dave Brooks"/>
    <x v="0"/>
    <s v="United States"/>
    <x v="242"/>
    <x v="10"/>
    <n v="60076"/>
    <x v="2"/>
    <s v="TEC-AC-10004510"/>
    <x v="2"/>
    <x v="11"/>
    <s v="Logitech Desktop MK120 Mouse and keyboard Combo"/>
    <n v="39.264000000000003"/>
    <n v="3"/>
    <n v="0.2"/>
    <n v="-4.908000000000003"/>
    <n v="-0.12500000000000006"/>
  </r>
  <r>
    <n v="6716"/>
    <s v="CA-2014-107629"/>
    <x v="3"/>
    <x v="817"/>
    <d v="2014-12-15T00:00:00"/>
    <s v="Same Day"/>
    <s v="DB-13060"/>
    <s v="Dave Brooks"/>
    <x v="0"/>
    <s v="United States"/>
    <x v="242"/>
    <x v="10"/>
    <n v="60076"/>
    <x v="2"/>
    <s v="OFF-AR-10002987"/>
    <x v="1"/>
    <x v="6"/>
    <s v="Prismacolor Color Pencil Set"/>
    <n v="95.231999999999999"/>
    <n v="6"/>
    <n v="0.2"/>
    <n v="24.998400000000011"/>
    <n v="0.26250000000000012"/>
  </r>
  <r>
    <n v="6717"/>
    <s v="CA-2013-134789"/>
    <x v="0"/>
    <x v="143"/>
    <d v="2013-04-16T00:00:00"/>
    <s v="Standard Class"/>
    <s v="CK-12325"/>
    <s v="Christine Kargatis"/>
    <x v="2"/>
    <s v="United States"/>
    <x v="322"/>
    <x v="36"/>
    <n v="71901"/>
    <x v="0"/>
    <s v="OFF-FA-10002280"/>
    <x v="1"/>
    <x v="13"/>
    <s v="Advantus Plastic Paper Clips"/>
    <n v="30"/>
    <n v="6"/>
    <n v="0"/>
    <n v="14.399999999999999"/>
    <n v="0.47999999999999993"/>
  </r>
  <r>
    <n v="6718"/>
    <s v="CA-2013-134789"/>
    <x v="0"/>
    <x v="143"/>
    <d v="2013-04-16T00:00:00"/>
    <s v="Standard Class"/>
    <s v="CK-12325"/>
    <s v="Christine Kargatis"/>
    <x v="2"/>
    <s v="United States"/>
    <x v="322"/>
    <x v="36"/>
    <n v="71901"/>
    <x v="0"/>
    <s v="OFF-PA-10001934"/>
    <x v="1"/>
    <x v="10"/>
    <s v="Xerox 1993"/>
    <n v="25.92"/>
    <n v="4"/>
    <n v="0"/>
    <n v="12.700800000000001"/>
    <n v="0.49"/>
  </r>
  <r>
    <n v="6719"/>
    <s v="CA-2013-134789"/>
    <x v="0"/>
    <x v="143"/>
    <d v="2013-04-16T00:00:00"/>
    <s v="Standard Class"/>
    <s v="CK-12325"/>
    <s v="Christine Kargatis"/>
    <x v="2"/>
    <s v="United States"/>
    <x v="322"/>
    <x v="36"/>
    <n v="71901"/>
    <x v="0"/>
    <s v="FUR-FU-10003268"/>
    <x v="0"/>
    <x v="5"/>
    <s v="Eldon Radial Chair Mat for Low to Medium Pile Carpets"/>
    <n v="159.91999999999999"/>
    <n v="4"/>
    <n v="0"/>
    <n v="31.983999999999995"/>
    <n v="0.19999999999999998"/>
  </r>
  <r>
    <n v="6720"/>
    <s v="CA-2013-130442"/>
    <x v="0"/>
    <x v="186"/>
    <d v="2013-12-20T00:00:00"/>
    <s v="First Class"/>
    <s v="SF-20065"/>
    <s v="Sandra Flanagan"/>
    <x v="0"/>
    <s v="United States"/>
    <x v="483"/>
    <x v="3"/>
    <n v="27534"/>
    <x v="0"/>
    <s v="OFF-AP-10004859"/>
    <x v="1"/>
    <x v="9"/>
    <s v="Acco 6 Outlet Guardian Premium Surge Suppressor"/>
    <n v="34.944000000000003"/>
    <n v="3"/>
    <n v="0.2"/>
    <n v="3.0576000000000008"/>
    <n v="8.7500000000000008E-2"/>
  </r>
  <r>
    <n v="6721"/>
    <s v="CA-2014-102974"/>
    <x v="3"/>
    <x v="20"/>
    <d v="2014-09-25T00:00:00"/>
    <s v="Standard Class"/>
    <s v="DP-13105"/>
    <s v="Dave Poirier"/>
    <x v="1"/>
    <s v="United States"/>
    <x v="1"/>
    <x v="1"/>
    <n v="90032"/>
    <x v="1"/>
    <s v="TEC-AC-10000057"/>
    <x v="2"/>
    <x v="11"/>
    <s v="Microsoft Natural Ergonomic Keyboard 4000"/>
    <n v="149.94999999999999"/>
    <n v="5"/>
    <n v="0"/>
    <n v="31.489499999999992"/>
    <n v="0.20999999999999996"/>
  </r>
  <r>
    <n v="6722"/>
    <s v="CA-2014-102974"/>
    <x v="3"/>
    <x v="20"/>
    <d v="2014-09-25T00:00:00"/>
    <s v="Standard Class"/>
    <s v="DP-13105"/>
    <s v="Dave Poirier"/>
    <x v="1"/>
    <s v="United States"/>
    <x v="1"/>
    <x v="1"/>
    <n v="90032"/>
    <x v="1"/>
    <s v="OFF-AR-10000914"/>
    <x v="1"/>
    <x v="6"/>
    <s v="Boston 16765 Mini Stand Up Battery Pencil Sharpener"/>
    <n v="23.32"/>
    <n v="2"/>
    <n v="0"/>
    <n v="6.0632000000000019"/>
    <n v="0.26000000000000006"/>
  </r>
  <r>
    <n v="6723"/>
    <s v="CA-2014-102974"/>
    <x v="3"/>
    <x v="20"/>
    <d v="2014-09-25T00:00:00"/>
    <s v="Standard Class"/>
    <s v="DP-13105"/>
    <s v="Dave Poirier"/>
    <x v="1"/>
    <s v="United States"/>
    <x v="1"/>
    <x v="1"/>
    <n v="90032"/>
    <x v="1"/>
    <s v="OFF-AR-10004956"/>
    <x v="1"/>
    <x v="6"/>
    <s v="Newell 33"/>
    <n v="16.740000000000002"/>
    <n v="3"/>
    <n v="0"/>
    <n v="4.8545999999999978"/>
    <n v="0.28999999999999981"/>
  </r>
  <r>
    <n v="6724"/>
    <s v="US-2014-166394"/>
    <x v="3"/>
    <x v="507"/>
    <d v="2014-09-07T00:00:00"/>
    <s v="Second Class"/>
    <s v="VM-21835"/>
    <s v="Vivian Mathis"/>
    <x v="0"/>
    <s v="United States"/>
    <x v="462"/>
    <x v="38"/>
    <n v="3060"/>
    <x v="3"/>
    <s v="OFF-FA-10001843"/>
    <x v="1"/>
    <x v="13"/>
    <s v="Staples"/>
    <n v="14.82"/>
    <n v="6"/>
    <n v="0"/>
    <n v="6.9654000000000007"/>
    <n v="0.47000000000000003"/>
  </r>
  <r>
    <n v="6725"/>
    <s v="CA-2013-128811"/>
    <x v="0"/>
    <x v="126"/>
    <d v="2013-09-17T00:00:00"/>
    <s v="Standard Class"/>
    <s v="SF-20200"/>
    <s v="Sarah Foster"/>
    <x v="0"/>
    <s v="United States"/>
    <x v="4"/>
    <x v="4"/>
    <n v="98103"/>
    <x v="1"/>
    <s v="OFF-FA-10000585"/>
    <x v="1"/>
    <x v="13"/>
    <s v="OIC Bulk Pack Metal Binder Clips"/>
    <n v="10.47"/>
    <n v="3"/>
    <n v="0"/>
    <n v="4.8162000000000003"/>
    <n v="0.46"/>
  </r>
  <r>
    <n v="6726"/>
    <s v="CA-2013-128811"/>
    <x v="0"/>
    <x v="126"/>
    <d v="2013-09-17T00:00:00"/>
    <s v="Standard Class"/>
    <s v="SF-20200"/>
    <s v="Sarah Foster"/>
    <x v="0"/>
    <s v="United States"/>
    <x v="4"/>
    <x v="4"/>
    <n v="98103"/>
    <x v="1"/>
    <s v="OFF-LA-10003720"/>
    <x v="1"/>
    <x v="2"/>
    <s v="Avery 487"/>
    <n v="11.07"/>
    <n v="3"/>
    <n v="0"/>
    <n v="5.2028999999999996"/>
    <n v="0.47"/>
  </r>
  <r>
    <n v="6727"/>
    <s v="CA-2013-128811"/>
    <x v="0"/>
    <x v="126"/>
    <d v="2013-09-17T00:00:00"/>
    <s v="Standard Class"/>
    <s v="SF-20200"/>
    <s v="Sarah Foster"/>
    <x v="0"/>
    <s v="United States"/>
    <x v="4"/>
    <x v="4"/>
    <n v="98103"/>
    <x v="1"/>
    <s v="OFF-BI-10000301"/>
    <x v="1"/>
    <x v="8"/>
    <s v="GBC Instant Report Kit"/>
    <n v="20.704000000000001"/>
    <n v="4"/>
    <n v="0.2"/>
    <n v="7.7639999999999993"/>
    <n v="0.37499999999999994"/>
  </r>
  <r>
    <n v="6728"/>
    <s v="CA-2014-145443"/>
    <x v="3"/>
    <x v="682"/>
    <d v="2014-08-16T00:00:00"/>
    <s v="Second Class"/>
    <s v="SC-20695"/>
    <s v="Steve Chapman"/>
    <x v="1"/>
    <s v="United States"/>
    <x v="102"/>
    <x v="14"/>
    <n v="47374"/>
    <x v="2"/>
    <s v="OFF-PA-10003302"/>
    <x v="1"/>
    <x v="10"/>
    <s v="Xerox 1906"/>
    <n v="177.2"/>
    <n v="5"/>
    <n v="0"/>
    <n v="83.283999999999992"/>
    <n v="0.47"/>
  </r>
  <r>
    <n v="6729"/>
    <s v="CA-2013-165827"/>
    <x v="0"/>
    <x v="254"/>
    <d v="2013-11-10T00:00:00"/>
    <s v="Standard Class"/>
    <s v="MF-17665"/>
    <s v="Maureen Fritzler"/>
    <x v="1"/>
    <s v="United States"/>
    <x v="100"/>
    <x v="2"/>
    <n v="33180"/>
    <x v="0"/>
    <s v="FUR-FU-10001889"/>
    <x v="0"/>
    <x v="5"/>
    <s v="Ultra Door Pull Handle"/>
    <n v="50.496000000000002"/>
    <n v="6"/>
    <n v="0.2"/>
    <n v="8.2055999999999987"/>
    <n v="0.16249999999999998"/>
  </r>
  <r>
    <n v="6730"/>
    <s v="CA-2012-156734"/>
    <x v="1"/>
    <x v="652"/>
    <d v="2012-06-20T00:00:00"/>
    <s v="First Class"/>
    <s v="BV-11245"/>
    <s v="Benjamin Venier"/>
    <x v="1"/>
    <s v="United States"/>
    <x v="214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n v="-0.73333333333333306"/>
  </r>
  <r>
    <n v="6731"/>
    <s v="CA-2012-156734"/>
    <x v="1"/>
    <x v="652"/>
    <d v="2012-06-20T00:00:00"/>
    <s v="First Class"/>
    <s v="BV-11245"/>
    <s v="Benjamin Venier"/>
    <x v="1"/>
    <s v="United States"/>
    <x v="214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n v="8.7500000000000022E-2"/>
  </r>
  <r>
    <n v="6732"/>
    <s v="CA-2012-156734"/>
    <x v="1"/>
    <x v="652"/>
    <d v="2012-06-20T00:00:00"/>
    <s v="First Class"/>
    <s v="BV-11245"/>
    <s v="Benjamin Venier"/>
    <x v="1"/>
    <s v="United States"/>
    <x v="214"/>
    <x v="18"/>
    <n v="37167"/>
    <x v="0"/>
    <s v="OFF-PA-10001937"/>
    <x v="1"/>
    <x v="10"/>
    <s v="Xerox 21"/>
    <n v="20.736000000000004"/>
    <n v="4"/>
    <n v="0.2"/>
    <n v="7.2576000000000001"/>
    <n v="0.34999999999999992"/>
  </r>
  <r>
    <n v="6733"/>
    <s v="CA-2011-120096"/>
    <x v="2"/>
    <x v="1129"/>
    <d v="2011-07-07T00:00:00"/>
    <s v="First Class"/>
    <s v="KE-16420"/>
    <s v="Katrina Edelman"/>
    <x v="1"/>
    <s v="United States"/>
    <x v="34"/>
    <x v="22"/>
    <n v="80013"/>
    <x v="1"/>
    <s v="OFF-PA-10001977"/>
    <x v="1"/>
    <x v="10"/>
    <s v="Xerox 194"/>
    <n v="177.536"/>
    <n v="4"/>
    <n v="0.2"/>
    <n v="62.137599999999992"/>
    <n v="0.35"/>
  </r>
  <r>
    <n v="6734"/>
    <s v="CA-2011-120096"/>
    <x v="2"/>
    <x v="1129"/>
    <d v="2011-07-07T00:00:00"/>
    <s v="First Class"/>
    <s v="KE-16420"/>
    <s v="Katrina Edelman"/>
    <x v="1"/>
    <s v="United States"/>
    <x v="34"/>
    <x v="22"/>
    <n v="80013"/>
    <x v="1"/>
    <s v="OFF-AP-10000692"/>
    <x v="1"/>
    <x v="9"/>
    <s v="Fellowes Mighty 8 Compact Surge Protector"/>
    <n v="32.432000000000002"/>
    <n v="2"/>
    <n v="0.2"/>
    <n v="3.2432000000000016"/>
    <n v="0.10000000000000005"/>
  </r>
  <r>
    <n v="6735"/>
    <s v="CA-2012-141754"/>
    <x v="1"/>
    <x v="139"/>
    <d v="2012-12-25T00:00:00"/>
    <s v="Standard Class"/>
    <s v="EM-14200"/>
    <s v="Evan Minnotte"/>
    <x v="2"/>
    <s v="United States"/>
    <x v="100"/>
    <x v="2"/>
    <n v="33142"/>
    <x v="0"/>
    <s v="OFF-LA-10004093"/>
    <x v="1"/>
    <x v="2"/>
    <s v="Avery 486"/>
    <n v="11.696"/>
    <n v="2"/>
    <n v="0.2"/>
    <n v="3.9473999999999996"/>
    <n v="0.33749999999999997"/>
  </r>
  <r>
    <n v="6736"/>
    <s v="CA-2013-123358"/>
    <x v="0"/>
    <x v="342"/>
    <d v="2013-04-18T00:00:00"/>
    <s v="Standard Class"/>
    <s v="BT-11680"/>
    <s v="Brian Thompson"/>
    <x v="0"/>
    <s v="United States"/>
    <x v="8"/>
    <x v="1"/>
    <n v="94122"/>
    <x v="1"/>
    <s v="OFF-AP-10004980"/>
    <x v="1"/>
    <x v="9"/>
    <s v="3M Replacement Filter for Office Air Cleaner for 20' x 33' Room"/>
    <n v="113.76"/>
    <n v="3"/>
    <n v="0"/>
    <n v="44.366400000000006"/>
    <n v="0.39"/>
  </r>
  <r>
    <n v="6737"/>
    <s v="CA-2013-123358"/>
    <x v="0"/>
    <x v="342"/>
    <d v="2013-04-18T00:00:00"/>
    <s v="Standard Class"/>
    <s v="BT-11680"/>
    <s v="Brian Thompson"/>
    <x v="0"/>
    <s v="United States"/>
    <x v="8"/>
    <x v="1"/>
    <n v="94122"/>
    <x v="1"/>
    <s v="OFF-ST-10001932"/>
    <x v="1"/>
    <x v="4"/>
    <s v="Fellowes Staxonsteel Drawer Files"/>
    <n v="579.51"/>
    <n v="3"/>
    <n v="0"/>
    <n v="81.131400000000014"/>
    <n v="0.14000000000000001"/>
  </r>
  <r>
    <n v="6738"/>
    <s v="CA-2013-123358"/>
    <x v="0"/>
    <x v="342"/>
    <d v="2013-04-18T00:00:00"/>
    <s v="Standard Class"/>
    <s v="BT-11680"/>
    <s v="Brian Thompson"/>
    <x v="0"/>
    <s v="United States"/>
    <x v="8"/>
    <x v="1"/>
    <n v="94122"/>
    <x v="1"/>
    <s v="OFF-ST-10000636"/>
    <x v="1"/>
    <x v="4"/>
    <s v="Rogers Profile Extra Capacity Storage Tub"/>
    <n v="150.66"/>
    <n v="9"/>
    <n v="0"/>
    <n v="6.0263999999999918"/>
    <n v="3.9999999999999945E-2"/>
  </r>
  <r>
    <n v="6739"/>
    <s v="CA-2013-123358"/>
    <x v="0"/>
    <x v="342"/>
    <d v="2013-04-18T00:00:00"/>
    <s v="Standard Class"/>
    <s v="BT-11680"/>
    <s v="Brian Thompson"/>
    <x v="0"/>
    <s v="United States"/>
    <x v="8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n v="0.32499999999999984"/>
  </r>
  <r>
    <n v="6740"/>
    <s v="CA-2011-144029"/>
    <x v="2"/>
    <x v="542"/>
    <d v="2011-05-31T00:00:00"/>
    <s v="Standard Class"/>
    <s v="MM-18055"/>
    <s v="Michelle Moray"/>
    <x v="0"/>
    <s v="United States"/>
    <x v="22"/>
    <x v="10"/>
    <n v="60623"/>
    <x v="2"/>
    <s v="OFF-ST-10001837"/>
    <x v="1"/>
    <x v="4"/>
    <s v="SAFCO Mobile Desk Side File, Wire Frame"/>
    <n v="102.624"/>
    <n v="3"/>
    <n v="0.2"/>
    <n v="7.6968000000000032"/>
    <n v="7.5000000000000039E-2"/>
  </r>
  <r>
    <n v="6741"/>
    <s v="CA-2011-144029"/>
    <x v="2"/>
    <x v="542"/>
    <d v="2011-05-31T00:00:00"/>
    <s v="Standard Class"/>
    <s v="MM-18055"/>
    <s v="Michelle Moray"/>
    <x v="0"/>
    <s v="United States"/>
    <x v="22"/>
    <x v="10"/>
    <n v="60623"/>
    <x v="2"/>
    <s v="FUR-CH-10003981"/>
    <x v="0"/>
    <x v="1"/>
    <s v="Global Commerce Series Low-Back Swivel/Tilt Chairs"/>
    <n v="359.77199999999999"/>
    <n v="2"/>
    <n v="0.3"/>
    <n v="-5.1396000000000583"/>
    <n v="-1.4285714285714448E-2"/>
  </r>
  <r>
    <n v="6742"/>
    <s v="CA-2011-144029"/>
    <x v="2"/>
    <x v="542"/>
    <d v="2011-05-31T00:00:00"/>
    <s v="Standard Class"/>
    <s v="MM-18055"/>
    <s v="Michelle Moray"/>
    <x v="0"/>
    <s v="United States"/>
    <x v="22"/>
    <x v="10"/>
    <n v="60623"/>
    <x v="2"/>
    <s v="OFF-AR-10000716"/>
    <x v="1"/>
    <x v="6"/>
    <s v="DIXON Ticonderoga Erasable Checking Pencils"/>
    <n v="13.392000000000001"/>
    <n v="3"/>
    <n v="0.2"/>
    <n v="3.1806000000000005"/>
    <n v="0.23750000000000002"/>
  </r>
  <r>
    <n v="6743"/>
    <s v="US-2014-101784"/>
    <x v="3"/>
    <x v="91"/>
    <d v="2014-07-12T00:00:00"/>
    <s v="Standard Class"/>
    <s v="PO-18850"/>
    <s v="Patrick O'Brill"/>
    <x v="0"/>
    <s v="United States"/>
    <x v="1"/>
    <x v="1"/>
    <n v="90008"/>
    <x v="1"/>
    <s v="FUR-CH-10001146"/>
    <x v="0"/>
    <x v="1"/>
    <s v="Global Task Chair, Black"/>
    <n v="122.13600000000001"/>
    <n v="3"/>
    <n v="0.2"/>
    <n v="-13.740299999999994"/>
    <n v="-0.11249999999999995"/>
  </r>
  <r>
    <n v="6744"/>
    <s v="CA-2012-156923"/>
    <x v="1"/>
    <x v="1130"/>
    <d v="2012-02-20T00:00:00"/>
    <s v="Standard Class"/>
    <s v="SP-20860"/>
    <s v="Sung Pak"/>
    <x v="1"/>
    <s v="United States"/>
    <x v="18"/>
    <x v="38"/>
    <n v="3820"/>
    <x v="3"/>
    <s v="OFF-PA-10002751"/>
    <x v="1"/>
    <x v="10"/>
    <s v="Xerox 1920"/>
    <n v="35.880000000000003"/>
    <n v="6"/>
    <n v="0"/>
    <n v="16.146000000000001"/>
    <n v="0.45"/>
  </r>
  <r>
    <n v="6745"/>
    <s v="CA-2014-111269"/>
    <x v="3"/>
    <x v="114"/>
    <d v="2014-06-19T00:00:00"/>
    <s v="Second Class"/>
    <s v="CS-12355"/>
    <s v="Christine Sundaresam"/>
    <x v="0"/>
    <s v="United States"/>
    <x v="65"/>
    <x v="24"/>
    <n v="43017"/>
    <x v="3"/>
    <s v="TEC-AC-10001606"/>
    <x v="2"/>
    <x v="11"/>
    <s v="Logitech Wireless Performance Mouse MX for PC and Mac"/>
    <n v="479.952"/>
    <n v="6"/>
    <n v="0.2"/>
    <n v="107.98920000000001"/>
    <n v="0.22500000000000003"/>
  </r>
  <r>
    <n v="6746"/>
    <s v="CA-2014-111269"/>
    <x v="3"/>
    <x v="114"/>
    <d v="2014-06-19T00:00:00"/>
    <s v="Second Class"/>
    <s v="CS-12355"/>
    <s v="Christine Sundaresam"/>
    <x v="0"/>
    <s v="United States"/>
    <x v="65"/>
    <x v="24"/>
    <n v="43017"/>
    <x v="3"/>
    <s v="OFF-AR-10001427"/>
    <x v="1"/>
    <x v="6"/>
    <s v="Newell 330"/>
    <n v="23.92"/>
    <n v="5"/>
    <n v="0.2"/>
    <n v="1.7940000000000005"/>
    <n v="7.5000000000000011E-2"/>
  </r>
  <r>
    <n v="6747"/>
    <s v="CA-2014-159156"/>
    <x v="3"/>
    <x v="38"/>
    <d v="2014-11-17T00:00:00"/>
    <s v="First Class"/>
    <s v="KB-16600"/>
    <s v="Ken Brennan"/>
    <x v="1"/>
    <s v="United States"/>
    <x v="20"/>
    <x v="15"/>
    <n v="10009"/>
    <x v="3"/>
    <s v="TEC-PH-10004389"/>
    <x v="2"/>
    <x v="7"/>
    <s v="Nokia Lumia 925"/>
    <n v="629.94999999999993"/>
    <n v="5"/>
    <n v="0"/>
    <n v="163.78700000000003"/>
    <n v="0.26000000000000006"/>
  </r>
  <r>
    <n v="6748"/>
    <s v="CA-2014-100230"/>
    <x v="3"/>
    <x v="157"/>
    <d v="2014-12-16T00:00:00"/>
    <s v="Standard Class"/>
    <s v="AA-10375"/>
    <s v="Allen Armold"/>
    <x v="0"/>
    <s v="United States"/>
    <x v="20"/>
    <x v="15"/>
    <n v="10035"/>
    <x v="3"/>
    <s v="OFF-BI-10002498"/>
    <x v="1"/>
    <x v="8"/>
    <s v="Clear Mylar Reinforcing Strips"/>
    <n v="14.952000000000002"/>
    <n v="1"/>
    <n v="0.2"/>
    <n v="5.0462999999999996"/>
    <n v="0.33749999999999991"/>
  </r>
  <r>
    <n v="6749"/>
    <s v="CA-2014-100230"/>
    <x v="3"/>
    <x v="157"/>
    <d v="2014-12-16T00:00:00"/>
    <s v="Standard Class"/>
    <s v="AA-10375"/>
    <s v="Allen Armold"/>
    <x v="0"/>
    <s v="United States"/>
    <x v="20"/>
    <x v="15"/>
    <n v="10035"/>
    <x v="3"/>
    <s v="OFF-PA-10002245"/>
    <x v="1"/>
    <x v="10"/>
    <s v="Xerox 1895"/>
    <n v="17.940000000000001"/>
    <n v="3"/>
    <n v="0"/>
    <n v="8.0730000000000004"/>
    <n v="0.45"/>
  </r>
  <r>
    <n v="6750"/>
    <s v="CA-2014-100230"/>
    <x v="3"/>
    <x v="157"/>
    <d v="2014-12-16T00:00:00"/>
    <s v="Standard Class"/>
    <s v="AA-10375"/>
    <s v="Allen Armold"/>
    <x v="0"/>
    <s v="United States"/>
    <x v="20"/>
    <x v="15"/>
    <n v="10035"/>
    <x v="3"/>
    <s v="TEC-PH-10004522"/>
    <x v="2"/>
    <x v="7"/>
    <s v="Dexim XPower Skin Super-Thin Power Case for iPhone 5 - Black"/>
    <n v="116.98"/>
    <n v="2"/>
    <n v="0"/>
    <n v="29.245000000000005"/>
    <n v="0.25000000000000006"/>
  </r>
  <r>
    <n v="6751"/>
    <s v="CA-2013-154767"/>
    <x v="0"/>
    <x v="931"/>
    <d v="2013-07-01T00:00:00"/>
    <s v="Second Class"/>
    <s v="BP-11155"/>
    <s v="Becky Pak"/>
    <x v="0"/>
    <s v="United States"/>
    <x v="267"/>
    <x v="30"/>
    <n v="7501"/>
    <x v="3"/>
    <s v="FUR-CH-10003535"/>
    <x v="0"/>
    <x v="1"/>
    <s v="Global Armless Task Chair, Royal Blue"/>
    <n v="121.96"/>
    <n v="2"/>
    <n v="0"/>
    <n v="20.733199999999997"/>
    <n v="0.16999999999999998"/>
  </r>
  <r>
    <n v="6752"/>
    <s v="CA-2013-154767"/>
    <x v="0"/>
    <x v="931"/>
    <d v="2013-07-01T00:00:00"/>
    <s v="Second Class"/>
    <s v="BP-11155"/>
    <s v="Becky Pak"/>
    <x v="0"/>
    <s v="United States"/>
    <x v="267"/>
    <x v="30"/>
    <n v="7501"/>
    <x v="3"/>
    <s v="OFF-AP-10000595"/>
    <x v="1"/>
    <x v="9"/>
    <s v="Disposable Triple-Filter Dust Bags"/>
    <n v="8.74"/>
    <n v="2"/>
    <n v="0"/>
    <n v="2.2724000000000002"/>
    <n v="0.26"/>
  </r>
  <r>
    <n v="6753"/>
    <s v="CA-2013-154767"/>
    <x v="0"/>
    <x v="931"/>
    <d v="2013-07-01T00:00:00"/>
    <s v="Second Class"/>
    <s v="BP-11155"/>
    <s v="Becky Pak"/>
    <x v="0"/>
    <s v="United States"/>
    <x v="267"/>
    <x v="30"/>
    <n v="7501"/>
    <x v="3"/>
    <s v="OFF-PA-10003039"/>
    <x v="1"/>
    <x v="10"/>
    <s v="Xerox 1960"/>
    <n v="61.96"/>
    <n v="2"/>
    <n v="0"/>
    <n v="27.881999999999998"/>
    <n v="0.44999999999999996"/>
  </r>
  <r>
    <n v="6754"/>
    <s v="CA-2013-154767"/>
    <x v="0"/>
    <x v="931"/>
    <d v="2013-07-01T00:00:00"/>
    <s v="Second Class"/>
    <s v="BP-11155"/>
    <s v="Becky Pak"/>
    <x v="0"/>
    <s v="United States"/>
    <x v="267"/>
    <x v="30"/>
    <n v="7501"/>
    <x v="3"/>
    <s v="OFF-BI-10002003"/>
    <x v="1"/>
    <x v="8"/>
    <s v="Ibico Presentation Index for Binding Systems"/>
    <n v="7.96"/>
    <n v="2"/>
    <n v="0"/>
    <n v="3.7412000000000001"/>
    <n v="0.47000000000000003"/>
  </r>
  <r>
    <n v="6755"/>
    <s v="CA-2013-154767"/>
    <x v="0"/>
    <x v="931"/>
    <d v="2013-07-01T00:00:00"/>
    <s v="Second Class"/>
    <s v="BP-11155"/>
    <s v="Becky Pak"/>
    <x v="0"/>
    <s v="United States"/>
    <x v="267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n v="0.44"/>
  </r>
  <r>
    <n v="6756"/>
    <s v="CA-2014-124205"/>
    <x v="3"/>
    <x v="175"/>
    <d v="2014-09-20T00:00:00"/>
    <s v="Standard Class"/>
    <s v="TC-21145"/>
    <s v="Theresa Coyne"/>
    <x v="1"/>
    <s v="United States"/>
    <x v="80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n v="0.4"/>
  </r>
  <r>
    <n v="6757"/>
    <s v="CA-2014-124205"/>
    <x v="3"/>
    <x v="175"/>
    <d v="2014-09-20T00:00:00"/>
    <s v="Standard Class"/>
    <s v="TC-21145"/>
    <s v="Theresa Coyne"/>
    <x v="1"/>
    <s v="United States"/>
    <x v="80"/>
    <x v="30"/>
    <n v="8701"/>
    <x v="3"/>
    <s v="FUR-CH-10003606"/>
    <x v="0"/>
    <x v="1"/>
    <s v="SAFCO Folding Chair Trolley"/>
    <n v="512.96"/>
    <n v="4"/>
    <n v="0"/>
    <n v="143.62880000000001"/>
    <n v="0.28000000000000003"/>
  </r>
  <r>
    <n v="6758"/>
    <s v="CA-2014-124205"/>
    <x v="3"/>
    <x v="175"/>
    <d v="2014-09-20T00:00:00"/>
    <s v="Standard Class"/>
    <s v="TC-21145"/>
    <s v="Theresa Coyne"/>
    <x v="1"/>
    <s v="United States"/>
    <x v="80"/>
    <x v="30"/>
    <n v="8701"/>
    <x v="3"/>
    <s v="TEC-PH-10002115"/>
    <x v="2"/>
    <x v="7"/>
    <s v="Plantronics 81402"/>
    <n v="395.93999999999994"/>
    <n v="6"/>
    <n v="0"/>
    <n v="102.94440000000002"/>
    <n v="0.26000000000000006"/>
  </r>
  <r>
    <n v="6759"/>
    <s v="CA-2014-124205"/>
    <x v="3"/>
    <x v="175"/>
    <d v="2014-09-20T00:00:00"/>
    <s v="Standard Class"/>
    <s v="TC-21145"/>
    <s v="Theresa Coyne"/>
    <x v="1"/>
    <s v="United States"/>
    <x v="80"/>
    <x v="30"/>
    <n v="8701"/>
    <x v="3"/>
    <s v="OFF-ST-10000934"/>
    <x v="1"/>
    <x v="4"/>
    <s v="Contico 72&quot;H Heavy-Duty Storage System"/>
    <n v="81.96"/>
    <n v="2"/>
    <n v="0"/>
    <n v="0"/>
    <n v="0"/>
  </r>
  <r>
    <n v="6760"/>
    <s v="CA-2014-165715"/>
    <x v="3"/>
    <x v="574"/>
    <d v="2014-12-09T00:00:00"/>
    <s v="Standard Class"/>
    <s v="BG-11035"/>
    <s v="Barry Gonzalez"/>
    <x v="0"/>
    <s v="United States"/>
    <x v="247"/>
    <x v="3"/>
    <n v="27405"/>
    <x v="0"/>
    <s v="OFF-AR-10003903"/>
    <x v="1"/>
    <x v="6"/>
    <s v="Sanford 52201 APSCO Electric Pencil Sharpener"/>
    <n v="32.776000000000003"/>
    <n v="1"/>
    <n v="0.2"/>
    <n v="2.4581999999999997"/>
    <n v="7.4999999999999983E-2"/>
  </r>
  <r>
    <n v="6761"/>
    <s v="CA-2014-100636"/>
    <x v="3"/>
    <x v="335"/>
    <d v="2014-07-01T00:00:00"/>
    <s v="Standard Class"/>
    <s v="DO-13435"/>
    <s v="Denny Ordway"/>
    <x v="0"/>
    <s v="United States"/>
    <x v="20"/>
    <x v="15"/>
    <n v="10035"/>
    <x v="3"/>
    <s v="OFF-ST-10004123"/>
    <x v="1"/>
    <x v="4"/>
    <s v="Safco Industrial Wire Shelving System"/>
    <n v="272.94"/>
    <n v="3"/>
    <n v="0"/>
    <n v="0"/>
    <n v="0"/>
  </r>
  <r>
    <n v="6762"/>
    <s v="CA-2013-162943"/>
    <x v="0"/>
    <x v="1131"/>
    <d v="2013-07-27T00:00:00"/>
    <s v="Second Class"/>
    <s v="DB-12970"/>
    <s v="Darren Budd"/>
    <x v="1"/>
    <s v="United States"/>
    <x v="20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n v="0.12222222222222215"/>
  </r>
  <r>
    <n v="6763"/>
    <s v="CA-2013-144764"/>
    <x v="0"/>
    <x v="476"/>
    <d v="2013-09-09T00:00:00"/>
    <s v="Standard Class"/>
    <s v="RL-19615"/>
    <s v="Rob Lucas"/>
    <x v="0"/>
    <s v="United States"/>
    <x v="22"/>
    <x v="10"/>
    <n v="60623"/>
    <x v="2"/>
    <s v="OFF-LA-10000240"/>
    <x v="1"/>
    <x v="2"/>
    <s v="Self-Adhesive Address Labels for Typewriters by Universal"/>
    <n v="29.24"/>
    <n v="5"/>
    <n v="0.2"/>
    <n v="9.8685000000000009"/>
    <n v="0.33750000000000008"/>
  </r>
  <r>
    <n v="6764"/>
    <s v="CA-2013-144764"/>
    <x v="0"/>
    <x v="476"/>
    <d v="2013-09-09T00:00:00"/>
    <s v="Standard Class"/>
    <s v="RL-19615"/>
    <s v="Rob Lucas"/>
    <x v="0"/>
    <s v="United States"/>
    <x v="22"/>
    <x v="10"/>
    <n v="60623"/>
    <x v="2"/>
    <s v="OFF-ST-10002485"/>
    <x v="1"/>
    <x v="4"/>
    <s v="Rogers Deluxe File Chest"/>
    <n v="35.167999999999999"/>
    <n v="2"/>
    <n v="0.2"/>
    <n v="-8.3524000000000012"/>
    <n v="-0.23750000000000004"/>
  </r>
  <r>
    <n v="6765"/>
    <s v="CA-2013-144764"/>
    <x v="0"/>
    <x v="476"/>
    <d v="2013-09-09T00:00:00"/>
    <s v="Standard Class"/>
    <s v="RL-19615"/>
    <s v="Rob Lucas"/>
    <x v="0"/>
    <s v="United States"/>
    <x v="22"/>
    <x v="10"/>
    <n v="60623"/>
    <x v="2"/>
    <s v="TEC-MA-10003230"/>
    <x v="2"/>
    <x v="15"/>
    <s v="Okidata C610n Printer"/>
    <n v="1362.8999999999999"/>
    <n v="3"/>
    <n v="0.3"/>
    <n v="-19.470000000000141"/>
    <n v="-1.4285714285714391E-2"/>
  </r>
  <r>
    <n v="6766"/>
    <s v="CA-2014-100615"/>
    <x v="3"/>
    <x v="693"/>
    <d v="2014-04-25T00:00:00"/>
    <s v="Standard Class"/>
    <s v="SJ-20215"/>
    <s v="Sarah Jordon"/>
    <x v="0"/>
    <s v="United States"/>
    <x v="22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n v="-5.7142857142857134E-2"/>
  </r>
  <r>
    <n v="6767"/>
    <s v="CA-2014-100615"/>
    <x v="3"/>
    <x v="693"/>
    <d v="2014-04-25T00:00:00"/>
    <s v="Standard Class"/>
    <s v="SJ-20215"/>
    <s v="Sarah Jordon"/>
    <x v="0"/>
    <s v="United States"/>
    <x v="22"/>
    <x v="10"/>
    <n v="60653"/>
    <x v="2"/>
    <s v="OFF-AR-10001683"/>
    <x v="1"/>
    <x v="6"/>
    <s v="Lumber Crayons"/>
    <n v="15.76"/>
    <n v="2"/>
    <n v="0.2"/>
    <n v="3.5460000000000007"/>
    <n v="0.22500000000000006"/>
  </r>
  <r>
    <n v="6768"/>
    <s v="CA-2014-100615"/>
    <x v="3"/>
    <x v="693"/>
    <d v="2014-04-25T00:00:00"/>
    <s v="Standard Class"/>
    <s v="SJ-20215"/>
    <s v="Sarah Jordon"/>
    <x v="0"/>
    <s v="United States"/>
    <x v="22"/>
    <x v="10"/>
    <n v="60653"/>
    <x v="2"/>
    <s v="FUR-FU-10002456"/>
    <x v="0"/>
    <x v="5"/>
    <s v="Master Caster Door Stop, Large Neon Orange"/>
    <n v="14.560000000000002"/>
    <n v="5"/>
    <n v="0.6"/>
    <n v="-6.1879999999999988"/>
    <n v="-0.42499999999999988"/>
  </r>
  <r>
    <n v="6769"/>
    <s v="CA-2011-109302"/>
    <x v="2"/>
    <x v="1132"/>
    <d v="2011-08-16T00:00:00"/>
    <s v="Standard Class"/>
    <s v="CS-12175"/>
    <s v="Charles Sheldon"/>
    <x v="1"/>
    <s v="United States"/>
    <x v="80"/>
    <x v="30"/>
    <n v="8701"/>
    <x v="3"/>
    <s v="OFF-BI-10002854"/>
    <x v="1"/>
    <x v="8"/>
    <s v="Performers Binder/Pad Holder, Black"/>
    <n v="196.21"/>
    <n v="7"/>
    <n v="0"/>
    <n v="98.105000000000004"/>
    <n v="0.5"/>
  </r>
  <r>
    <n v="6770"/>
    <s v="CA-2014-139787"/>
    <x v="3"/>
    <x v="20"/>
    <d v="2014-09-24T00:00:00"/>
    <s v="Standard Class"/>
    <s v="JP-16135"/>
    <s v="Julie Prescott"/>
    <x v="2"/>
    <s v="United States"/>
    <x v="38"/>
    <x v="32"/>
    <n v="31907"/>
    <x v="0"/>
    <s v="OFF-AR-10002445"/>
    <x v="1"/>
    <x v="6"/>
    <s v="SANFORD Major Accent Highlighters"/>
    <n v="35.4"/>
    <n v="5"/>
    <n v="0"/>
    <n v="13.452000000000002"/>
    <n v="0.38000000000000006"/>
  </r>
  <r>
    <n v="6771"/>
    <s v="CA-2014-139402"/>
    <x v="3"/>
    <x v="34"/>
    <d v="2014-12-14T00:00:00"/>
    <s v="Standard Class"/>
    <s v="NC-18535"/>
    <s v="Nick Crebassa"/>
    <x v="1"/>
    <s v="United States"/>
    <x v="42"/>
    <x v="16"/>
    <n v="85023"/>
    <x v="1"/>
    <s v="OFF-PA-10004359"/>
    <x v="1"/>
    <x v="10"/>
    <s v="Multicolor Computer Printout Paper"/>
    <n v="419.4"/>
    <n v="5"/>
    <n v="0.2"/>
    <n v="146.79"/>
    <n v="0.35"/>
  </r>
  <r>
    <n v="6772"/>
    <s v="CA-2014-139402"/>
    <x v="3"/>
    <x v="34"/>
    <d v="2014-12-14T00:00:00"/>
    <s v="Standard Class"/>
    <s v="NC-18535"/>
    <s v="Nick Crebassa"/>
    <x v="1"/>
    <s v="United States"/>
    <x v="42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n v="-0.76666666666666639"/>
  </r>
  <r>
    <n v="6773"/>
    <s v="CA-2013-119018"/>
    <x v="0"/>
    <x v="254"/>
    <d v="2013-11-09T00:00:00"/>
    <s v="Standard Class"/>
    <s v="CW-11905"/>
    <s v="Carl Weiss"/>
    <x v="2"/>
    <s v="United States"/>
    <x v="1"/>
    <x v="1"/>
    <n v="90004"/>
    <x v="1"/>
    <s v="OFF-BI-10003314"/>
    <x v="1"/>
    <x v="8"/>
    <s v="Tuff Stuff Recycled Round Ring Binders"/>
    <n v="7.7120000000000006"/>
    <n v="2"/>
    <n v="0.2"/>
    <n v="2.7956000000000003"/>
    <n v="0.36249999999999999"/>
  </r>
  <r>
    <n v="6774"/>
    <s v="CA-2013-119018"/>
    <x v="0"/>
    <x v="254"/>
    <d v="2013-11-09T00:00:00"/>
    <s v="Standard Class"/>
    <s v="CW-11905"/>
    <s v="Carl Weiss"/>
    <x v="2"/>
    <s v="United States"/>
    <x v="1"/>
    <x v="1"/>
    <n v="90004"/>
    <x v="1"/>
    <s v="OFF-BI-10000494"/>
    <x v="1"/>
    <x v="8"/>
    <s v="Acco Economy Flexible Poly Round Ring Binder"/>
    <n v="4.1760000000000002"/>
    <n v="1"/>
    <n v="0.2"/>
    <n v="1.3049999999999997"/>
    <n v="0.31249999999999994"/>
  </r>
  <r>
    <n v="6775"/>
    <s v="CA-2013-119018"/>
    <x v="0"/>
    <x v="254"/>
    <d v="2013-11-09T00:00:00"/>
    <s v="Standard Class"/>
    <s v="CW-11905"/>
    <s v="Carl Weiss"/>
    <x v="2"/>
    <s v="United States"/>
    <x v="1"/>
    <x v="1"/>
    <n v="90004"/>
    <x v="1"/>
    <s v="OFF-PA-10000295"/>
    <x v="1"/>
    <x v="10"/>
    <s v="Xerox 229"/>
    <n v="38.880000000000003"/>
    <n v="6"/>
    <n v="0"/>
    <n v="18.662400000000002"/>
    <n v="0.48000000000000004"/>
  </r>
  <r>
    <n v="6776"/>
    <s v="CA-2012-105361"/>
    <x v="1"/>
    <x v="368"/>
    <d v="2012-04-04T00:00:00"/>
    <s v="Standard Class"/>
    <s v="CM-12115"/>
    <s v="Chad McGuire"/>
    <x v="0"/>
    <s v="United States"/>
    <x v="20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n v="0.45999999999999996"/>
  </r>
  <r>
    <n v="6777"/>
    <s v="US-2013-152373"/>
    <x v="0"/>
    <x v="64"/>
    <d v="2013-09-12T00:00:00"/>
    <s v="Standard Class"/>
    <s v="PT-19090"/>
    <s v="Pete Takahito"/>
    <x v="0"/>
    <s v="United States"/>
    <x v="52"/>
    <x v="5"/>
    <n v="78207"/>
    <x v="2"/>
    <s v="OFF-ST-10003479"/>
    <x v="1"/>
    <x v="4"/>
    <s v="Eldon Base for stackable storage shelf, platinum"/>
    <n v="93.456000000000003"/>
    <n v="3"/>
    <n v="0.2"/>
    <n v="-17.523000000000014"/>
    <n v="-0.18750000000000014"/>
  </r>
  <r>
    <n v="6778"/>
    <s v="US-2014-166037"/>
    <x v="3"/>
    <x v="480"/>
    <d v="2014-02-02T00:00:00"/>
    <s v="Standard Class"/>
    <s v="CL-12700"/>
    <s v="Craig Leslie"/>
    <x v="2"/>
    <s v="United States"/>
    <x v="20"/>
    <x v="15"/>
    <n v="10009"/>
    <x v="3"/>
    <s v="TEC-AC-10002800"/>
    <x v="2"/>
    <x v="11"/>
    <s v="Plantronics Audio 478 Stereo USB Headset"/>
    <n v="449.91"/>
    <n v="9"/>
    <n v="0"/>
    <n v="157.46849999999998"/>
    <n v="0.34999999999999992"/>
  </r>
  <r>
    <n v="6779"/>
    <s v="US-2013-147711"/>
    <x v="0"/>
    <x v="323"/>
    <d v="2013-09-09T00:00:00"/>
    <s v="Second Class"/>
    <s v="HF-14995"/>
    <s v="Herbert Flentye"/>
    <x v="0"/>
    <s v="United States"/>
    <x v="248"/>
    <x v="39"/>
    <n v="21215"/>
    <x v="3"/>
    <s v="FUR-BO-10003159"/>
    <x v="0"/>
    <x v="0"/>
    <s v="Sauder Camden County Collection Libraries, Planked Cherry Finish"/>
    <n v="344.94"/>
    <n v="3"/>
    <n v="0"/>
    <n v="31.044599999999974"/>
    <n v="8.9999999999999927E-2"/>
  </r>
  <r>
    <n v="6780"/>
    <s v="US-2013-147711"/>
    <x v="0"/>
    <x v="323"/>
    <d v="2013-09-09T00:00:00"/>
    <s v="Second Class"/>
    <s v="HF-14995"/>
    <s v="Herbert Flentye"/>
    <x v="0"/>
    <s v="United States"/>
    <x v="248"/>
    <x v="39"/>
    <n v="21215"/>
    <x v="3"/>
    <s v="FUR-FU-10002364"/>
    <x v="0"/>
    <x v="5"/>
    <s v="Eldon Expressions Wood Desk Accessories, Oak"/>
    <n v="14.76"/>
    <n v="2"/>
    <n v="0"/>
    <n v="4.2803999999999984"/>
    <n v="0.28999999999999992"/>
  </r>
  <r>
    <n v="6781"/>
    <s v="US-2013-147711"/>
    <x v="0"/>
    <x v="323"/>
    <d v="2013-09-09T00:00:00"/>
    <s v="Second Class"/>
    <s v="HF-14995"/>
    <s v="Herbert Flentye"/>
    <x v="0"/>
    <s v="United States"/>
    <x v="248"/>
    <x v="39"/>
    <n v="21215"/>
    <x v="3"/>
    <s v="OFF-BI-10003350"/>
    <x v="1"/>
    <x v="8"/>
    <s v="Acco Expandable Hanging Binders"/>
    <n v="12.76"/>
    <n v="2"/>
    <n v="0"/>
    <n v="5.8695999999999993"/>
    <n v="0.45999999999999996"/>
  </r>
  <r>
    <n v="6782"/>
    <s v="US-2013-147711"/>
    <x v="0"/>
    <x v="323"/>
    <d v="2013-09-09T00:00:00"/>
    <s v="Second Class"/>
    <s v="HF-14995"/>
    <s v="Herbert Flentye"/>
    <x v="0"/>
    <s v="United States"/>
    <x v="248"/>
    <x v="39"/>
    <n v="21215"/>
    <x v="3"/>
    <s v="OFF-LA-10004093"/>
    <x v="1"/>
    <x v="2"/>
    <s v="Avery 486"/>
    <n v="58.48"/>
    <n v="8"/>
    <n v="0"/>
    <n v="27.485599999999998"/>
    <n v="0.47"/>
  </r>
  <r>
    <n v="6783"/>
    <s v="CA-2014-121293"/>
    <x v="3"/>
    <x v="800"/>
    <d v="2014-07-29T00:00:00"/>
    <s v="Second Class"/>
    <s v="JC-15775"/>
    <s v="John Castell"/>
    <x v="0"/>
    <s v="United States"/>
    <x v="10"/>
    <x v="9"/>
    <n v="19143"/>
    <x v="3"/>
    <s v="FUR-FU-10000732"/>
    <x v="0"/>
    <x v="5"/>
    <s v="Eldon 200 Class Desk Accessories"/>
    <n v="20.096000000000004"/>
    <n v="4"/>
    <n v="0.2"/>
    <n v="3.0143999999999984"/>
    <n v="0.14999999999999988"/>
  </r>
  <r>
    <n v="6784"/>
    <s v="CA-2014-121293"/>
    <x v="3"/>
    <x v="800"/>
    <d v="2014-07-29T00:00:00"/>
    <s v="Second Class"/>
    <s v="JC-15775"/>
    <s v="John Castell"/>
    <x v="0"/>
    <s v="United States"/>
    <x v="10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n v="0.11249999999999984"/>
  </r>
  <r>
    <n v="6785"/>
    <s v="CA-2014-121293"/>
    <x v="3"/>
    <x v="800"/>
    <d v="2014-07-29T00:00:00"/>
    <s v="Second Class"/>
    <s v="JC-15775"/>
    <s v="John Castell"/>
    <x v="0"/>
    <s v="United States"/>
    <x v="10"/>
    <x v="9"/>
    <n v="19143"/>
    <x v="3"/>
    <s v="FUR-TA-10001771"/>
    <x v="0"/>
    <x v="3"/>
    <s v="Bush Cubix Conference Tables, Fully Assembled"/>
    <n v="138.58799999999999"/>
    <n v="1"/>
    <n v="0.4"/>
    <n v="-34.646999999999991"/>
    <n v="-0.24999999999999994"/>
  </r>
  <r>
    <n v="6786"/>
    <s v="CA-2014-121293"/>
    <x v="3"/>
    <x v="800"/>
    <d v="2014-07-29T00:00:00"/>
    <s v="Second Class"/>
    <s v="JC-15775"/>
    <s v="John Castell"/>
    <x v="0"/>
    <s v="United States"/>
    <x v="10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n v="-9.9999999999999992E-2"/>
  </r>
  <r>
    <n v="6787"/>
    <s v="CA-2014-121293"/>
    <x v="3"/>
    <x v="800"/>
    <d v="2014-07-29T00:00:00"/>
    <s v="Second Class"/>
    <s v="JC-15775"/>
    <s v="John Castell"/>
    <x v="0"/>
    <s v="United States"/>
    <x v="10"/>
    <x v="9"/>
    <n v="19143"/>
    <x v="3"/>
    <s v="OFF-PA-10004100"/>
    <x v="1"/>
    <x v="10"/>
    <s v="Xerox 216"/>
    <n v="20.736000000000004"/>
    <n v="4"/>
    <n v="0.2"/>
    <n v="7.2576000000000001"/>
    <n v="0.34999999999999992"/>
  </r>
  <r>
    <n v="6788"/>
    <s v="CA-2012-118843"/>
    <x v="1"/>
    <x v="1023"/>
    <d v="2012-09-20T00:00:00"/>
    <s v="Standard Class"/>
    <s v="JH-15910"/>
    <s v="Jonathan Howell"/>
    <x v="0"/>
    <s v="United States"/>
    <x v="118"/>
    <x v="32"/>
    <n v="30318"/>
    <x v="0"/>
    <s v="FUR-FU-10003975"/>
    <x v="0"/>
    <x v="5"/>
    <s v="Eldon Advantage Chair Mats for Low to Medium Pile Carpets"/>
    <n v="129.93"/>
    <n v="3"/>
    <n v="0"/>
    <n v="12.992999999999988"/>
    <n v="9.9999999999999908E-2"/>
  </r>
  <r>
    <n v="6789"/>
    <s v="CA-2012-118843"/>
    <x v="1"/>
    <x v="1023"/>
    <d v="2012-09-20T00:00:00"/>
    <s v="Standard Class"/>
    <s v="JH-15910"/>
    <s v="Jonathan Howell"/>
    <x v="0"/>
    <s v="United States"/>
    <x v="118"/>
    <x v="32"/>
    <n v="30318"/>
    <x v="0"/>
    <s v="OFF-PA-10001712"/>
    <x v="1"/>
    <x v="10"/>
    <s v="Xerox 1948"/>
    <n v="69.930000000000007"/>
    <n v="7"/>
    <n v="0"/>
    <n v="31.468499999999999"/>
    <n v="0.44999999999999996"/>
  </r>
  <r>
    <n v="6790"/>
    <s v="CA-2012-161445"/>
    <x v="1"/>
    <x v="67"/>
    <d v="2012-09-09T00:00:00"/>
    <s v="Second Class"/>
    <s v="CC-12610"/>
    <s v="Corey Catlett"/>
    <x v="1"/>
    <s v="United States"/>
    <x v="28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n v="8.750000000000005E-2"/>
  </r>
  <r>
    <n v="6791"/>
    <s v="CA-2013-124527"/>
    <x v="0"/>
    <x v="76"/>
    <d v="2013-11-18T00:00:00"/>
    <s v="First Class"/>
    <s v="IM-15055"/>
    <s v="Ionia McGrath"/>
    <x v="0"/>
    <s v="United States"/>
    <x v="43"/>
    <x v="1"/>
    <n v="95661"/>
    <x v="1"/>
    <s v="OFF-BI-10004967"/>
    <x v="1"/>
    <x v="8"/>
    <s v="Round Ring Binders"/>
    <n v="8.32"/>
    <n v="5"/>
    <n v="0.2"/>
    <n v="2.8079999999999998"/>
    <n v="0.33749999999999997"/>
  </r>
  <r>
    <n v="6792"/>
    <s v="CA-2013-162348"/>
    <x v="0"/>
    <x v="338"/>
    <d v="2013-11-16T00:00:00"/>
    <s v="Standard Class"/>
    <s v="BF-11170"/>
    <s v="Ben Ferrer"/>
    <x v="2"/>
    <s v="United States"/>
    <x v="301"/>
    <x v="1"/>
    <n v="95823"/>
    <x v="1"/>
    <s v="FUR-FU-10003731"/>
    <x v="0"/>
    <x v="5"/>
    <s v="Eldon Expressions Wood and Plastic Desk Accessories, Oak"/>
    <n v="9.98"/>
    <n v="1"/>
    <n v="0"/>
    <n v="2.7944000000000004"/>
    <n v="0.28000000000000003"/>
  </r>
  <r>
    <n v="6793"/>
    <s v="CA-2011-141005"/>
    <x v="2"/>
    <x v="860"/>
    <d v="2011-08-18T00:00:00"/>
    <s v="First Class"/>
    <s v="CS-12355"/>
    <s v="Christine Sundaresam"/>
    <x v="0"/>
    <s v="United States"/>
    <x v="54"/>
    <x v="29"/>
    <n v="6824"/>
    <x v="3"/>
    <s v="OFF-BI-10001989"/>
    <x v="1"/>
    <x v="8"/>
    <s v="Premium Transparent Presentation Covers by GBC"/>
    <n v="62.94"/>
    <n v="3"/>
    <n v="0"/>
    <n v="30.211199999999998"/>
    <n v="0.48"/>
  </r>
  <r>
    <n v="6794"/>
    <s v="CA-2012-145394"/>
    <x v="1"/>
    <x v="547"/>
    <d v="2012-11-20T00:00:00"/>
    <s v="Standard Class"/>
    <s v="MC-17605"/>
    <s v="Matt Connell"/>
    <x v="1"/>
    <s v="United States"/>
    <x v="22"/>
    <x v="10"/>
    <n v="60610"/>
    <x v="2"/>
    <s v="OFF-ST-10000344"/>
    <x v="1"/>
    <x v="4"/>
    <s v="Neat Ideas Personal Hanging Folder Files, Black"/>
    <n v="21.488"/>
    <n v="2"/>
    <n v="0.2"/>
    <n v="1.6115999999999993"/>
    <n v="7.4999999999999969E-2"/>
  </r>
  <r>
    <n v="6795"/>
    <s v="CA-2012-145394"/>
    <x v="1"/>
    <x v="547"/>
    <d v="2012-11-20T00:00:00"/>
    <s v="Standard Class"/>
    <s v="MC-17605"/>
    <s v="Matt Connell"/>
    <x v="1"/>
    <s v="United States"/>
    <x v="22"/>
    <x v="10"/>
    <n v="60610"/>
    <x v="2"/>
    <s v="TEC-PH-10001051"/>
    <x v="2"/>
    <x v="7"/>
    <s v="HTC One"/>
    <n v="239.976"/>
    <n v="3"/>
    <n v="0.2"/>
    <n v="26.997299999999967"/>
    <n v="0.11249999999999986"/>
  </r>
  <r>
    <n v="6796"/>
    <s v="CA-2012-145394"/>
    <x v="1"/>
    <x v="547"/>
    <d v="2012-11-20T00:00:00"/>
    <s v="Standard Class"/>
    <s v="MC-17605"/>
    <s v="Matt Connell"/>
    <x v="1"/>
    <s v="United States"/>
    <x v="22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n v="-0.44999999999999979"/>
  </r>
  <r>
    <n v="6797"/>
    <s v="CA-2012-168809"/>
    <x v="1"/>
    <x v="767"/>
    <d v="2012-08-25T00:00:00"/>
    <s v="Same Day"/>
    <s v="MC-18100"/>
    <s v="Mick Crebagga"/>
    <x v="0"/>
    <s v="United States"/>
    <x v="12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n v="-0.82499999999999996"/>
  </r>
  <r>
    <n v="6798"/>
    <s v="CA-2012-168809"/>
    <x v="1"/>
    <x v="767"/>
    <d v="2012-08-25T00:00:00"/>
    <s v="Same Day"/>
    <s v="MC-18100"/>
    <s v="Mick Crebagga"/>
    <x v="0"/>
    <s v="United States"/>
    <x v="12"/>
    <x v="5"/>
    <n v="77041"/>
    <x v="2"/>
    <s v="OFF-BI-10000315"/>
    <x v="1"/>
    <x v="8"/>
    <s v="Poly Designer Cover &amp; Back"/>
    <n v="3.7979999999999987"/>
    <n v="1"/>
    <n v="0.8"/>
    <n v="-6.0768000000000004"/>
    <n v="-1.6000000000000008"/>
  </r>
  <r>
    <n v="6799"/>
    <s v="CA-2012-168809"/>
    <x v="1"/>
    <x v="767"/>
    <d v="2012-08-25T00:00:00"/>
    <s v="Same Day"/>
    <s v="MC-18100"/>
    <s v="Mick Crebagga"/>
    <x v="0"/>
    <s v="United States"/>
    <x v="12"/>
    <x v="5"/>
    <n v="77041"/>
    <x v="2"/>
    <s v="FUR-FU-10002240"/>
    <x v="0"/>
    <x v="5"/>
    <s v="Nu-Dell EZ-Mount Plastic Wall Frames"/>
    <n v="7.8800000000000008"/>
    <n v="5"/>
    <n v="0.6"/>
    <n v="-3.9399999999999995"/>
    <n v="-0.49999999999999989"/>
  </r>
  <r>
    <n v="6800"/>
    <s v="CA-2013-109827"/>
    <x v="0"/>
    <x v="591"/>
    <d v="2014-01-02T00:00:00"/>
    <s v="Standard Class"/>
    <s v="LW-16825"/>
    <s v="Laurel Workman"/>
    <x v="1"/>
    <s v="United States"/>
    <x v="42"/>
    <x v="16"/>
    <n v="85023"/>
    <x v="1"/>
    <s v="FUR-TA-10002607"/>
    <x v="0"/>
    <x v="3"/>
    <s v="KI Conference Tables"/>
    <n v="35.445"/>
    <n v="1"/>
    <n v="0.5"/>
    <n v="-24.102599999999995"/>
    <n v="-0.67999999999999983"/>
  </r>
  <r>
    <n v="6801"/>
    <s v="CA-2013-109827"/>
    <x v="0"/>
    <x v="591"/>
    <d v="2014-01-02T00:00:00"/>
    <s v="Standard Class"/>
    <s v="LW-16825"/>
    <s v="Laurel Workman"/>
    <x v="1"/>
    <s v="United States"/>
    <x v="42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n v="-1.4333333333333331"/>
  </r>
  <r>
    <n v="6802"/>
    <s v="CA-2013-109827"/>
    <x v="0"/>
    <x v="591"/>
    <d v="2014-01-02T00:00:00"/>
    <s v="Standard Class"/>
    <s v="LW-16825"/>
    <s v="Laurel Workman"/>
    <x v="1"/>
    <s v="United States"/>
    <x v="42"/>
    <x v="16"/>
    <n v="85023"/>
    <x v="1"/>
    <s v="TEC-AC-10002217"/>
    <x v="2"/>
    <x v="11"/>
    <s v="Imation Clip USB flash drive - 8 GB"/>
    <n v="45.120000000000005"/>
    <n v="3"/>
    <n v="0.2"/>
    <n v="-7.8960000000000008"/>
    <n v="-0.17499999999999999"/>
  </r>
  <r>
    <n v="6803"/>
    <s v="CA-2013-109827"/>
    <x v="0"/>
    <x v="591"/>
    <d v="2014-01-02T00:00:00"/>
    <s v="Standard Class"/>
    <s v="LW-16825"/>
    <s v="Laurel Workman"/>
    <x v="1"/>
    <s v="United States"/>
    <x v="42"/>
    <x v="16"/>
    <n v="85023"/>
    <x v="1"/>
    <s v="TEC-AC-10004353"/>
    <x v="2"/>
    <x v="11"/>
    <s v="Hypercom P1300 Pinpad"/>
    <n v="100.80000000000001"/>
    <n v="2"/>
    <n v="0.2"/>
    <n v="21.42"/>
    <n v="0.21249999999999999"/>
  </r>
  <r>
    <n v="6804"/>
    <s v="CA-2013-109827"/>
    <x v="0"/>
    <x v="591"/>
    <d v="2014-01-02T00:00:00"/>
    <s v="Standard Class"/>
    <s v="LW-16825"/>
    <s v="Laurel Workman"/>
    <x v="1"/>
    <s v="United States"/>
    <x v="42"/>
    <x v="16"/>
    <n v="85023"/>
    <x v="1"/>
    <s v="FUR-CH-10004754"/>
    <x v="0"/>
    <x v="1"/>
    <s v="Global Stack Chair with Arms, Black"/>
    <n v="47.968000000000004"/>
    <n v="2"/>
    <n v="0.2"/>
    <n v="4.1971999999999987"/>
    <n v="8.7499999999999967E-2"/>
  </r>
  <r>
    <n v="6805"/>
    <s v="CA-2011-152233"/>
    <x v="2"/>
    <x v="1082"/>
    <d v="2011-10-06T00:00:00"/>
    <s v="First Class"/>
    <s v="KH-16510"/>
    <s v="Keith Herrera"/>
    <x v="0"/>
    <s v="United States"/>
    <x v="225"/>
    <x v="1"/>
    <n v="91767"/>
    <x v="1"/>
    <s v="TEC-AC-10002800"/>
    <x v="2"/>
    <x v="11"/>
    <s v="Plantronics Audio 478 Stereo USB Headset"/>
    <n v="99.98"/>
    <n v="2"/>
    <n v="0"/>
    <n v="34.992999999999995"/>
    <n v="0.34999999999999992"/>
  </r>
  <r>
    <n v="6806"/>
    <s v="CA-2011-125682"/>
    <x v="2"/>
    <x v="754"/>
    <d v="2011-11-25T00:00:00"/>
    <s v="First Class"/>
    <s v="RB-19645"/>
    <s v="Robert Barroso"/>
    <x v="1"/>
    <s v="United States"/>
    <x v="118"/>
    <x v="32"/>
    <n v="30318"/>
    <x v="0"/>
    <s v="OFF-PA-10001752"/>
    <x v="1"/>
    <x v="10"/>
    <s v="Hammermill CopyPlus Copy Paper (20Lb. and 84 Bright)"/>
    <n v="9.9600000000000009"/>
    <n v="2"/>
    <n v="0"/>
    <n v="4.8804000000000007"/>
    <n v="0.49000000000000005"/>
  </r>
  <r>
    <n v="6807"/>
    <s v="CA-2014-162880"/>
    <x v="3"/>
    <x v="53"/>
    <d v="2014-12-30T00:00:00"/>
    <s v="Standard Class"/>
    <s v="GD-14590"/>
    <s v="Giulietta Dortch"/>
    <x v="1"/>
    <s v="United States"/>
    <x v="231"/>
    <x v="4"/>
    <n v="98208"/>
    <x v="1"/>
    <s v="OFF-BI-10003314"/>
    <x v="1"/>
    <x v="8"/>
    <s v="Tuff Stuff Recycled Round Ring Binders"/>
    <n v="3.8560000000000003"/>
    <n v="1"/>
    <n v="0.2"/>
    <n v="1.3978000000000002"/>
    <n v="0.36249999999999999"/>
  </r>
  <r>
    <n v="6808"/>
    <s v="CA-2012-128125"/>
    <x v="1"/>
    <x v="1052"/>
    <d v="2012-04-05T00:00:00"/>
    <s v="Standard Class"/>
    <s v="EB-13705"/>
    <s v="Ed Braxton"/>
    <x v="1"/>
    <s v="United States"/>
    <x v="12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n v="0.36250000000000004"/>
  </r>
  <r>
    <n v="6809"/>
    <s v="CA-2012-128125"/>
    <x v="1"/>
    <x v="1052"/>
    <d v="2012-04-05T00:00:00"/>
    <s v="Standard Class"/>
    <s v="EB-13705"/>
    <s v="Ed Braxton"/>
    <x v="1"/>
    <s v="United States"/>
    <x v="12"/>
    <x v="5"/>
    <n v="77095"/>
    <x v="2"/>
    <s v="FUR-FU-10001085"/>
    <x v="0"/>
    <x v="5"/>
    <s v="3M Polarizing Light Filter Sleeves"/>
    <n v="22.38"/>
    <n v="3"/>
    <n v="0.6"/>
    <n v="-7.8330000000000055"/>
    <n v="-0.35000000000000026"/>
  </r>
  <r>
    <n v="6810"/>
    <s v="CA-2014-156237"/>
    <x v="3"/>
    <x v="32"/>
    <d v="2014-09-16T00:00:00"/>
    <s v="First Class"/>
    <s v="PS-18760"/>
    <s v="Pamela Stobb"/>
    <x v="0"/>
    <s v="United States"/>
    <x v="10"/>
    <x v="9"/>
    <n v="19140"/>
    <x v="3"/>
    <s v="OFF-BI-10000301"/>
    <x v="1"/>
    <x v="8"/>
    <s v="GBC Instant Report Kit"/>
    <n v="3.8820000000000006"/>
    <n v="2"/>
    <n v="0.7"/>
    <n v="-2.5880000000000001"/>
    <n v="-0.66666666666666663"/>
  </r>
  <r>
    <n v="6811"/>
    <s v="CA-2014-156237"/>
    <x v="3"/>
    <x v="32"/>
    <d v="2014-09-16T00:00:00"/>
    <s v="First Class"/>
    <s v="PS-18760"/>
    <s v="Pamela Stobb"/>
    <x v="0"/>
    <s v="United States"/>
    <x v="10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n v="-1.4333333333333327"/>
  </r>
  <r>
    <n v="6812"/>
    <s v="CA-2014-156237"/>
    <x v="3"/>
    <x v="32"/>
    <d v="2014-09-16T00:00:00"/>
    <s v="First Class"/>
    <s v="PS-18760"/>
    <s v="Pamela Stobb"/>
    <x v="0"/>
    <s v="United States"/>
    <x v="10"/>
    <x v="9"/>
    <n v="19140"/>
    <x v="3"/>
    <s v="FUR-CH-10002372"/>
    <x v="0"/>
    <x v="1"/>
    <s v="Office Star - Ergonomically Designed Knee Chair"/>
    <n v="113.372"/>
    <n v="2"/>
    <n v="0.3"/>
    <n v="-29.152799999999992"/>
    <n v="-0.25714285714285706"/>
  </r>
  <r>
    <n v="6813"/>
    <s v="CA-2014-156237"/>
    <x v="3"/>
    <x v="32"/>
    <d v="2014-09-16T00:00:00"/>
    <s v="First Class"/>
    <s v="PS-18760"/>
    <s v="Pamela Stobb"/>
    <x v="0"/>
    <s v="United States"/>
    <x v="10"/>
    <x v="9"/>
    <n v="19140"/>
    <x v="3"/>
    <s v="OFF-BI-10003707"/>
    <x v="1"/>
    <x v="8"/>
    <s v="Aluminum Screw Posts"/>
    <n v="18.312000000000001"/>
    <n v="4"/>
    <n v="0.7"/>
    <n v="-12.207999999999995"/>
    <n v="-0.6666666666666663"/>
  </r>
  <r>
    <n v="6814"/>
    <s v="CA-2014-156237"/>
    <x v="3"/>
    <x v="32"/>
    <d v="2014-09-16T00:00:00"/>
    <s v="First Class"/>
    <s v="PS-18760"/>
    <s v="Pamela Stobb"/>
    <x v="0"/>
    <s v="United States"/>
    <x v="10"/>
    <x v="9"/>
    <n v="19140"/>
    <x v="3"/>
    <s v="FUR-FU-10001057"/>
    <x v="0"/>
    <x v="5"/>
    <s v="Tensor Track Tree Floor Lamp"/>
    <n v="127.93599999999999"/>
    <n v="8"/>
    <n v="0.2"/>
    <n v="4.7975999999999992"/>
    <n v="3.7499999999999999E-2"/>
  </r>
  <r>
    <n v="6815"/>
    <s v="CA-2014-156237"/>
    <x v="3"/>
    <x v="32"/>
    <d v="2014-09-16T00:00:00"/>
    <s v="First Class"/>
    <s v="PS-18760"/>
    <s v="Pamela Stobb"/>
    <x v="0"/>
    <s v="United States"/>
    <x v="10"/>
    <x v="9"/>
    <n v="19140"/>
    <x v="3"/>
    <s v="TEC-MA-10001681"/>
    <x v="2"/>
    <x v="15"/>
    <s v="Lexmark MarkNet N8150 Wireless Print Server"/>
    <n v="241.17000000000002"/>
    <n v="2"/>
    <n v="0.7"/>
    <n v="-168.8189999999999"/>
    <n v="-0.69999999999999951"/>
  </r>
  <r>
    <n v="6816"/>
    <s v="CA-2011-144414"/>
    <x v="2"/>
    <x v="1103"/>
    <d v="2011-06-21T00:00:00"/>
    <s v="Standard Class"/>
    <s v="GH-14425"/>
    <s v="Gary Hwang"/>
    <x v="0"/>
    <s v="United States"/>
    <x v="4"/>
    <x v="4"/>
    <n v="98105"/>
    <x v="1"/>
    <s v="FUR-FU-10003981"/>
    <x v="0"/>
    <x v="5"/>
    <s v="Eldon Wave Desk Accessories"/>
    <n v="6.24"/>
    <n v="3"/>
    <n v="0"/>
    <n v="2.6208000000000005"/>
    <n v="0.42000000000000004"/>
  </r>
  <r>
    <n v="6817"/>
    <s v="CA-2011-144414"/>
    <x v="2"/>
    <x v="1103"/>
    <d v="2011-06-21T00:00:00"/>
    <s v="Standard Class"/>
    <s v="GH-14425"/>
    <s v="Gary Hwang"/>
    <x v="0"/>
    <s v="United States"/>
    <x v="4"/>
    <x v="4"/>
    <n v="98105"/>
    <x v="1"/>
    <s v="OFF-FA-10000624"/>
    <x v="1"/>
    <x v="13"/>
    <s v="OIC Binder Clips"/>
    <n v="17.899999999999999"/>
    <n v="5"/>
    <n v="0"/>
    <n v="8.9499999999999993"/>
    <n v="0.5"/>
  </r>
  <r>
    <n v="6818"/>
    <s v="CA-2011-144414"/>
    <x v="2"/>
    <x v="1103"/>
    <d v="2011-06-21T00:00:00"/>
    <s v="Standard Class"/>
    <s v="GH-14425"/>
    <s v="Gary Hwang"/>
    <x v="0"/>
    <s v="United States"/>
    <x v="4"/>
    <x v="4"/>
    <n v="98105"/>
    <x v="1"/>
    <s v="OFF-BI-10004995"/>
    <x v="1"/>
    <x v="8"/>
    <s v="GBC DocuBind P400 Electric Binding System"/>
    <n v="3266.3760000000002"/>
    <n v="3"/>
    <n v="0.2"/>
    <n v="1061.5721999999998"/>
    <n v="0.32499999999999996"/>
  </r>
  <r>
    <n v="6819"/>
    <s v="CA-2014-163860"/>
    <x v="3"/>
    <x v="116"/>
    <d v="2015-01-02T00:00:00"/>
    <s v="Standard Class"/>
    <s v="LO-17170"/>
    <s v="Lori Olson"/>
    <x v="1"/>
    <s v="United States"/>
    <x v="97"/>
    <x v="10"/>
    <n v="61604"/>
    <x v="2"/>
    <s v="OFF-BI-10003784"/>
    <x v="1"/>
    <x v="8"/>
    <s v="Computer Printout Index Tabs"/>
    <n v="1.6799999999999995"/>
    <n v="5"/>
    <n v="0.8"/>
    <n v="-2.6880000000000015"/>
    <n v="-1.6000000000000014"/>
  </r>
  <r>
    <n v="6820"/>
    <s v="CA-2014-163860"/>
    <x v="3"/>
    <x v="116"/>
    <d v="2015-01-02T00:00:00"/>
    <s v="Standard Class"/>
    <s v="LO-17170"/>
    <s v="Lori Olson"/>
    <x v="1"/>
    <s v="United States"/>
    <x v="97"/>
    <x v="10"/>
    <n v="61604"/>
    <x v="2"/>
    <s v="FUR-FU-10004586"/>
    <x v="0"/>
    <x v="5"/>
    <s v="G.E. Longer-Life Indoor Recessed Floodlight Bulbs"/>
    <n v="7.968"/>
    <n v="3"/>
    <n v="0.6"/>
    <n v="-2.3903999999999996"/>
    <n v="-0.29999999999999993"/>
  </r>
  <r>
    <n v="6821"/>
    <s v="CA-2014-163860"/>
    <x v="3"/>
    <x v="116"/>
    <d v="2015-01-02T00:00:00"/>
    <s v="Standard Class"/>
    <s v="LO-17170"/>
    <s v="Lori Olson"/>
    <x v="1"/>
    <s v="United States"/>
    <x v="97"/>
    <x v="10"/>
    <n v="61604"/>
    <x v="2"/>
    <s v="FUR-CH-10004698"/>
    <x v="0"/>
    <x v="1"/>
    <s v="Padded Folding Chairs, Black, 4/Carton"/>
    <n v="113.372"/>
    <n v="2"/>
    <n v="0.3"/>
    <n v="-3.2391999999999896"/>
    <n v="-2.857142857142848E-2"/>
  </r>
  <r>
    <n v="6822"/>
    <s v="CA-2014-163860"/>
    <x v="3"/>
    <x v="116"/>
    <d v="2015-01-02T00:00:00"/>
    <s v="Standard Class"/>
    <s v="LO-17170"/>
    <s v="Lori Olson"/>
    <x v="1"/>
    <s v="United States"/>
    <x v="97"/>
    <x v="10"/>
    <n v="61604"/>
    <x v="2"/>
    <s v="FUR-FU-10001935"/>
    <x v="0"/>
    <x v="5"/>
    <s v="3M Hangers With Command Adhesive"/>
    <n v="2.9600000000000004"/>
    <n v="2"/>
    <n v="0.6"/>
    <n v="-1.4059999999999997"/>
    <n v="-0.47499999999999981"/>
  </r>
  <r>
    <n v="6823"/>
    <s v="US-2014-115609"/>
    <x v="3"/>
    <x v="808"/>
    <d v="2014-11-08T00:00:00"/>
    <s v="Standard Class"/>
    <s v="CS-12505"/>
    <s v="Cindy Stewart"/>
    <x v="0"/>
    <s v="United States"/>
    <x v="1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n v="0.26"/>
  </r>
  <r>
    <n v="6824"/>
    <s v="CA-2012-154291"/>
    <x v="1"/>
    <x v="395"/>
    <d v="2012-07-29T00:00:00"/>
    <s v="Standard Class"/>
    <s v="YS-21880"/>
    <s v="Yana Sorensen"/>
    <x v="1"/>
    <s v="United States"/>
    <x v="122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n v="0.5"/>
  </r>
  <r>
    <n v="6825"/>
    <s v="CA-2012-154291"/>
    <x v="1"/>
    <x v="395"/>
    <d v="2012-07-29T00:00:00"/>
    <s v="Standard Class"/>
    <s v="YS-21880"/>
    <s v="Yana Sorensen"/>
    <x v="1"/>
    <s v="United States"/>
    <x v="122"/>
    <x v="19"/>
    <n v="36116"/>
    <x v="0"/>
    <s v="FUR-TA-10002041"/>
    <x v="0"/>
    <x v="3"/>
    <s v="Bevis Round Conference Table Top, X-Base"/>
    <n v="358.58"/>
    <n v="2"/>
    <n v="0"/>
    <n v="39.44380000000001"/>
    <n v="0.11000000000000003"/>
  </r>
  <r>
    <n v="6826"/>
    <s v="CA-2013-118689"/>
    <x v="0"/>
    <x v="824"/>
    <d v="2013-10-10T00:00:00"/>
    <s v="Standard Class"/>
    <s v="TC-20980"/>
    <s v="Tamara Chand"/>
    <x v="1"/>
    <s v="United States"/>
    <x v="240"/>
    <x v="14"/>
    <n v="47905"/>
    <x v="2"/>
    <s v="OFF-ST-10001558"/>
    <x v="1"/>
    <x v="4"/>
    <s v="Acco Perma 4000 Stacking Storage Drawers"/>
    <n v="32.479999999999997"/>
    <n v="2"/>
    <n v="0"/>
    <n v="4.8719999999999999"/>
    <n v="0.15000000000000002"/>
  </r>
  <r>
    <n v="6827"/>
    <s v="CA-2013-118689"/>
    <x v="0"/>
    <x v="824"/>
    <d v="2013-10-10T00:00:00"/>
    <s v="Standard Class"/>
    <s v="TC-20980"/>
    <s v="Tamara Chand"/>
    <x v="1"/>
    <s v="United States"/>
    <x v="240"/>
    <x v="14"/>
    <n v="47905"/>
    <x v="2"/>
    <s v="TEC-CO-10004722"/>
    <x v="2"/>
    <x v="16"/>
    <s v="Canon imageCLASS 2200 Advanced Copier"/>
    <n v="17499.949999999997"/>
    <n v="5"/>
    <n v="0"/>
    <n v="8399.9759999999987"/>
    <n v="0.48"/>
  </r>
  <r>
    <n v="6828"/>
    <s v="CA-2013-118689"/>
    <x v="0"/>
    <x v="824"/>
    <d v="2013-10-10T00:00:00"/>
    <s v="Standard Class"/>
    <s v="TC-20980"/>
    <s v="Tamara Chand"/>
    <x v="1"/>
    <s v="United States"/>
    <x v="240"/>
    <x v="14"/>
    <n v="47905"/>
    <x v="2"/>
    <s v="OFF-BI-10004600"/>
    <x v="1"/>
    <x v="8"/>
    <s v="Ibico Ibimaster 300 Manual Binding System"/>
    <n v="735.98"/>
    <n v="2"/>
    <n v="0"/>
    <n v="331.19099999999997"/>
    <n v="0.44999999999999996"/>
  </r>
  <r>
    <n v="6829"/>
    <s v="CA-2013-118689"/>
    <x v="0"/>
    <x v="824"/>
    <d v="2013-10-10T00:00:00"/>
    <s v="Standard Class"/>
    <s v="TC-20980"/>
    <s v="Tamara Chand"/>
    <x v="1"/>
    <s v="United States"/>
    <x v="240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n v="0.48999999999999994"/>
  </r>
  <r>
    <n v="6830"/>
    <s v="CA-2013-118689"/>
    <x v="0"/>
    <x v="824"/>
    <d v="2013-10-10T00:00:00"/>
    <s v="Standard Class"/>
    <s v="TC-20980"/>
    <s v="Tamara Chand"/>
    <x v="1"/>
    <s v="United States"/>
    <x v="240"/>
    <x v="14"/>
    <n v="47905"/>
    <x v="2"/>
    <s v="OFF-AR-10001958"/>
    <x v="1"/>
    <x v="6"/>
    <s v="Stanley Bostitch Contemporary Electric Pencil Sharpeners"/>
    <n v="33.96"/>
    <n v="2"/>
    <n v="0"/>
    <n v="9.5088000000000008"/>
    <n v="0.28000000000000003"/>
  </r>
  <r>
    <n v="6831"/>
    <s v="CA-2013-140438"/>
    <x v="0"/>
    <x v="435"/>
    <d v="2013-12-28T00:00:00"/>
    <s v="Second Class"/>
    <s v="PW-19030"/>
    <s v="Pauline Webber"/>
    <x v="1"/>
    <s v="United States"/>
    <x v="20"/>
    <x v="15"/>
    <n v="10009"/>
    <x v="3"/>
    <s v="TEC-PH-10001750"/>
    <x v="2"/>
    <x v="7"/>
    <s v="Samsung Rugby III"/>
    <n v="197.96999999999997"/>
    <n v="3"/>
    <n v="0"/>
    <n v="53.451900000000009"/>
    <n v="0.27000000000000007"/>
  </r>
  <r>
    <n v="6832"/>
    <s v="US-2014-123204"/>
    <x v="3"/>
    <x v="246"/>
    <d v="2014-07-28T00:00:00"/>
    <s v="Standard Class"/>
    <s v="CS-11860"/>
    <s v="Cari Schnelling"/>
    <x v="0"/>
    <s v="United States"/>
    <x v="20"/>
    <x v="15"/>
    <n v="10024"/>
    <x v="3"/>
    <s v="OFF-AP-10002287"/>
    <x v="1"/>
    <x v="9"/>
    <s v="Eureka Sanitaire  Multi-Pro Heavy-Duty Upright, Disposable Bags"/>
    <n v="17.48"/>
    <n v="4"/>
    <n v="0"/>
    <n v="4.5448000000000004"/>
    <n v="0.26"/>
  </r>
  <r>
    <n v="6833"/>
    <s v="CA-2012-112522"/>
    <x v="1"/>
    <x v="998"/>
    <d v="2012-10-17T00:00:00"/>
    <s v="Standard Class"/>
    <s v="DP-13165"/>
    <s v="David Philippe"/>
    <x v="0"/>
    <s v="United States"/>
    <x v="22"/>
    <x v="10"/>
    <n v="60610"/>
    <x v="2"/>
    <s v="OFF-AR-10003183"/>
    <x v="1"/>
    <x v="6"/>
    <s v="Avery Fluorescent Highlighter Four-Color Set"/>
    <n v="8.016"/>
    <n v="3"/>
    <n v="0.2"/>
    <n v="1.0019999999999993"/>
    <n v="0.12499999999999992"/>
  </r>
  <r>
    <n v="6834"/>
    <s v="CA-2013-153101"/>
    <x v="0"/>
    <x v="162"/>
    <d v="2013-09-09T00:00:00"/>
    <s v="Same Day"/>
    <s v="PJ-19015"/>
    <s v="Pauline Johnson"/>
    <x v="0"/>
    <s v="United States"/>
    <x v="157"/>
    <x v="1"/>
    <n v="92704"/>
    <x v="1"/>
    <s v="FUR-TA-10003008"/>
    <x v="0"/>
    <x v="3"/>
    <s v="Lesro Round Back Collection Coffee Table, End Table"/>
    <n v="146.04000000000002"/>
    <n v="1"/>
    <n v="0.2"/>
    <n v="-12.778499999999994"/>
    <n v="-8.7499999999999953E-2"/>
  </r>
  <r>
    <n v="6835"/>
    <s v="CA-2013-142615"/>
    <x v="0"/>
    <x v="73"/>
    <d v="2013-11-25T00:00:00"/>
    <s v="Standard Class"/>
    <s v="BM-11575"/>
    <s v="Brendan Murry"/>
    <x v="1"/>
    <s v="United States"/>
    <x v="484"/>
    <x v="1"/>
    <n v="90640"/>
    <x v="1"/>
    <s v="TEC-AC-10004803"/>
    <x v="2"/>
    <x v="11"/>
    <s v="Sony Micro Vault Click 4 GB USB 2.0 Flash Drive"/>
    <n v="27.88"/>
    <n v="2"/>
    <n v="0"/>
    <n v="3.9032000000000018"/>
    <n v="0.14000000000000007"/>
  </r>
  <r>
    <n v="6836"/>
    <s v="CA-2014-142643"/>
    <x v="3"/>
    <x v="453"/>
    <d v="2014-10-21T00:00:00"/>
    <s v="Standard Class"/>
    <s v="DL-13495"/>
    <s v="Dionis Lloyd"/>
    <x v="1"/>
    <s v="United States"/>
    <x v="302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n v="0.46"/>
  </r>
  <r>
    <n v="6837"/>
    <s v="CA-2014-142643"/>
    <x v="3"/>
    <x v="453"/>
    <d v="2014-10-21T00:00:00"/>
    <s v="Standard Class"/>
    <s v="DL-13495"/>
    <s v="Dionis Lloyd"/>
    <x v="1"/>
    <s v="United States"/>
    <x v="302"/>
    <x v="1"/>
    <n v="91360"/>
    <x v="1"/>
    <s v="FUR-FU-10000087"/>
    <x v="0"/>
    <x v="5"/>
    <s v="Executive Impressions 14&quot; Two-Color Numerals Wall Clock"/>
    <n v="22.72"/>
    <n v="1"/>
    <n v="0"/>
    <n v="9.3152000000000008"/>
    <n v="0.41000000000000003"/>
  </r>
  <r>
    <n v="6838"/>
    <s v="CA-2012-116260"/>
    <x v="1"/>
    <x v="380"/>
    <d v="2012-07-12T00:00:00"/>
    <s v="Standard Class"/>
    <s v="BF-10975"/>
    <s v="Barbara Fisher"/>
    <x v="1"/>
    <s v="United States"/>
    <x v="219"/>
    <x v="30"/>
    <n v="8360"/>
    <x v="3"/>
    <s v="OFF-AR-10003732"/>
    <x v="1"/>
    <x v="6"/>
    <s v="Newell 333"/>
    <n v="11.12"/>
    <n v="4"/>
    <n v="0"/>
    <n v="2.8911999999999995"/>
    <n v="0.25999999999999995"/>
  </r>
  <r>
    <n v="6839"/>
    <s v="CA-2014-107517"/>
    <x v="3"/>
    <x v="1119"/>
    <d v="2014-02-10T00:00:00"/>
    <s v="Standard Class"/>
    <s v="FC-14335"/>
    <s v="Fred Chung"/>
    <x v="1"/>
    <s v="United States"/>
    <x v="170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n v="0.28000000000000003"/>
  </r>
  <r>
    <n v="6840"/>
    <s v="CA-2014-107517"/>
    <x v="3"/>
    <x v="1119"/>
    <d v="2014-02-10T00:00:00"/>
    <s v="Standard Class"/>
    <s v="FC-14335"/>
    <s v="Fred Chung"/>
    <x v="1"/>
    <s v="United States"/>
    <x v="170"/>
    <x v="1"/>
    <n v="90503"/>
    <x v="1"/>
    <s v="TEC-PH-10003505"/>
    <x v="2"/>
    <x v="7"/>
    <s v="Geemarc AmpliPOWER60"/>
    <n v="371.2"/>
    <n v="5"/>
    <n v="0.2"/>
    <n v="41.759999999999948"/>
    <n v="0.11249999999999986"/>
  </r>
  <r>
    <n v="6841"/>
    <s v="CA-2012-166338"/>
    <x v="1"/>
    <x v="401"/>
    <d v="2012-12-07T00:00:00"/>
    <s v="First Class"/>
    <s v="MP-18175"/>
    <s v="Mike Pelletier"/>
    <x v="2"/>
    <s v="United States"/>
    <x v="21"/>
    <x v="24"/>
    <n v="45373"/>
    <x v="3"/>
    <s v="OFF-BI-10002852"/>
    <x v="1"/>
    <x v="8"/>
    <s v="Ibico Standard Transparent Covers"/>
    <n v="14.832000000000003"/>
    <n v="3"/>
    <n v="0.7"/>
    <n v="-10.382399999999997"/>
    <n v="-0.69999999999999962"/>
  </r>
  <r>
    <n v="6842"/>
    <s v="CA-2013-123946"/>
    <x v="0"/>
    <x v="126"/>
    <d v="2013-09-18T00:00:00"/>
    <s v="Standard Class"/>
    <s v="AJ-10795"/>
    <s v="Anthony Johnson"/>
    <x v="1"/>
    <s v="United States"/>
    <x v="24"/>
    <x v="17"/>
    <n v="22153"/>
    <x v="0"/>
    <s v="TEC-AC-10004877"/>
    <x v="2"/>
    <x v="11"/>
    <s v="Imation 30456 USB Flash Drive 8GB"/>
    <n v="20.700000000000003"/>
    <n v="3"/>
    <n v="0"/>
    <n v="1.6559999999999988"/>
    <n v="7.9999999999999932E-2"/>
  </r>
  <r>
    <n v="6843"/>
    <s v="CA-2013-123946"/>
    <x v="0"/>
    <x v="126"/>
    <d v="2013-09-18T00:00:00"/>
    <s v="Standard Class"/>
    <s v="AJ-10795"/>
    <s v="Anthony Johnson"/>
    <x v="1"/>
    <s v="United States"/>
    <x v="24"/>
    <x v="17"/>
    <n v="22153"/>
    <x v="0"/>
    <s v="OFF-FA-10002975"/>
    <x v="1"/>
    <x v="13"/>
    <s v="Staples"/>
    <n v="11.34"/>
    <n v="3"/>
    <n v="0"/>
    <n v="5.2164000000000001"/>
    <n v="0.46"/>
  </r>
  <r>
    <n v="6844"/>
    <s v="CA-2013-123946"/>
    <x v="0"/>
    <x v="126"/>
    <d v="2013-09-18T00:00:00"/>
    <s v="Standard Class"/>
    <s v="AJ-10795"/>
    <s v="Anthony Johnson"/>
    <x v="1"/>
    <s v="United States"/>
    <x v="24"/>
    <x v="17"/>
    <n v="22153"/>
    <x v="0"/>
    <s v="OFF-ST-10000419"/>
    <x v="1"/>
    <x v="4"/>
    <s v="Rogers Jumbo File, Granite"/>
    <n v="67.900000000000006"/>
    <n v="5"/>
    <n v="0"/>
    <n v="0.67899999999999849"/>
    <n v="9.9999999999999777E-3"/>
  </r>
  <r>
    <n v="6845"/>
    <s v="CA-2013-123946"/>
    <x v="0"/>
    <x v="126"/>
    <d v="2013-09-18T00:00:00"/>
    <s v="Standard Class"/>
    <s v="AJ-10795"/>
    <s v="Anthony Johnson"/>
    <x v="1"/>
    <s v="United States"/>
    <x v="24"/>
    <x v="17"/>
    <n v="22153"/>
    <x v="0"/>
    <s v="FUR-CH-10002073"/>
    <x v="0"/>
    <x v="1"/>
    <s v="Hon Olson Stacker Chairs"/>
    <n v="1059.1199999999999"/>
    <n v="4"/>
    <n v="0"/>
    <n v="307.14479999999992"/>
    <n v="0.28999999999999998"/>
  </r>
  <r>
    <n v="6846"/>
    <s v="CA-2011-147543"/>
    <x v="2"/>
    <x v="522"/>
    <d v="2011-07-12T00:00:00"/>
    <s v="Standard Class"/>
    <s v="BC-11125"/>
    <s v="Becky Castell"/>
    <x v="2"/>
    <s v="United States"/>
    <x v="485"/>
    <x v="1"/>
    <n v="92020"/>
    <x v="1"/>
    <s v="FUR-CH-10000155"/>
    <x v="0"/>
    <x v="1"/>
    <s v="Global Comet Stacking Armless Chair"/>
    <n v="478.48"/>
    <n v="2"/>
    <n v="0.2"/>
    <n v="47.848000000000013"/>
    <n v="0.10000000000000002"/>
  </r>
  <r>
    <n v="6847"/>
    <s v="US-2013-159093"/>
    <x v="0"/>
    <x v="195"/>
    <d v="2013-05-15T00:00:00"/>
    <s v="Standard Class"/>
    <s v="RS-19420"/>
    <s v="Ricardo Sperren"/>
    <x v="1"/>
    <s v="United States"/>
    <x v="1"/>
    <x v="1"/>
    <n v="90036"/>
    <x v="1"/>
    <s v="OFF-PA-10001260"/>
    <x v="1"/>
    <x v="10"/>
    <s v="TOPS Money Receipt Book, Consecutively Numbered in Red,"/>
    <n v="32.04"/>
    <n v="4"/>
    <n v="0"/>
    <n v="14.417999999999999"/>
    <n v="0.45"/>
  </r>
  <r>
    <n v="6848"/>
    <s v="CA-2013-162110"/>
    <x v="0"/>
    <x v="427"/>
    <d v="2013-07-23T00:00:00"/>
    <s v="Standard Class"/>
    <s v="NP-18670"/>
    <s v="Nora Paige"/>
    <x v="0"/>
    <s v="United States"/>
    <x v="42"/>
    <x v="16"/>
    <n v="85023"/>
    <x v="1"/>
    <s v="TEC-PH-10001924"/>
    <x v="2"/>
    <x v="7"/>
    <s v="iHome FM Clock Radio with Lightning Dock"/>
    <n v="55.991999999999997"/>
    <n v="1"/>
    <n v="0.2"/>
    <n v="3.4995000000000029"/>
    <n v="6.2500000000000056E-2"/>
  </r>
  <r>
    <n v="6849"/>
    <s v="US-2013-163461"/>
    <x v="0"/>
    <x v="1133"/>
    <d v="2013-06-22T00:00:00"/>
    <s v="First Class"/>
    <s v="BT-11440"/>
    <s v="Bobby Trafton"/>
    <x v="0"/>
    <s v="United States"/>
    <x v="436"/>
    <x v="10"/>
    <n v="60423"/>
    <x v="2"/>
    <s v="OFF-PA-10003134"/>
    <x v="1"/>
    <x v="10"/>
    <s v="Xerox 1937"/>
    <n v="76.864000000000004"/>
    <n v="2"/>
    <n v="0.2"/>
    <n v="26.902399999999993"/>
    <n v="0.34999999999999987"/>
  </r>
  <r>
    <n v="6850"/>
    <s v="CA-2011-101462"/>
    <x v="2"/>
    <x v="1017"/>
    <d v="2011-04-25T00:00:00"/>
    <s v="Standard Class"/>
    <s v="BP-11230"/>
    <s v="Benjamin Patterson"/>
    <x v="0"/>
    <s v="United States"/>
    <x v="1"/>
    <x v="1"/>
    <n v="90045"/>
    <x v="1"/>
    <s v="FUR-FU-10000409"/>
    <x v="0"/>
    <x v="5"/>
    <s v="GE 4 Foot Flourescent Tube, 40 Watt"/>
    <n v="59.92"/>
    <n v="4"/>
    <n v="0"/>
    <n v="27.563200000000002"/>
    <n v="0.46"/>
  </r>
  <r>
    <n v="6851"/>
    <s v="US-2013-100461"/>
    <x v="0"/>
    <x v="1134"/>
    <d v="2013-01-12T00:00:00"/>
    <s v="Standard Class"/>
    <s v="JO-15145"/>
    <s v="Jack O'Briant"/>
    <x v="1"/>
    <s v="United States"/>
    <x v="47"/>
    <x v="6"/>
    <n v="53132"/>
    <x v="2"/>
    <s v="FUR-BO-10002545"/>
    <x v="0"/>
    <x v="0"/>
    <s v="Atlantic Metals Mobile 3-Shelf Bookcases, Custom Colors"/>
    <n v="1565.88"/>
    <n v="6"/>
    <n v="0"/>
    <n v="407.12880000000007"/>
    <n v="0.26"/>
  </r>
  <r>
    <n v="6852"/>
    <s v="US-2013-100461"/>
    <x v="0"/>
    <x v="1134"/>
    <d v="2013-01-12T00:00:00"/>
    <s v="Standard Class"/>
    <s v="JO-15145"/>
    <s v="Jack O'Briant"/>
    <x v="1"/>
    <s v="United States"/>
    <x v="47"/>
    <x v="6"/>
    <n v="53132"/>
    <x v="2"/>
    <s v="OFF-BI-10001460"/>
    <x v="1"/>
    <x v="8"/>
    <s v="Plastic Binding Combs"/>
    <n v="106.05"/>
    <n v="7"/>
    <n v="0"/>
    <n v="49.843499999999999"/>
    <n v="0.47000000000000003"/>
  </r>
  <r>
    <n v="6853"/>
    <s v="US-2014-162670"/>
    <x v="3"/>
    <x v="331"/>
    <d v="2014-12-29T00:00:00"/>
    <s v="Second Class"/>
    <s v="MF-18250"/>
    <s v="Monica Federle"/>
    <x v="1"/>
    <s v="United States"/>
    <x v="290"/>
    <x v="36"/>
    <n v="72209"/>
    <x v="0"/>
    <s v="OFF-ST-10001328"/>
    <x v="1"/>
    <x v="4"/>
    <s v="Personal Filing Tote with Lid, Black/Gray"/>
    <n v="62.04"/>
    <n v="4"/>
    <n v="0"/>
    <n v="17.371200000000002"/>
    <n v="0.28000000000000003"/>
  </r>
  <r>
    <n v="6854"/>
    <s v="US-2014-162670"/>
    <x v="3"/>
    <x v="331"/>
    <d v="2014-12-29T00:00:00"/>
    <s v="Second Class"/>
    <s v="MF-18250"/>
    <s v="Monica Federle"/>
    <x v="1"/>
    <s v="United States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n v="0.29999999999999988"/>
  </r>
  <r>
    <n v="6855"/>
    <s v="US-2014-162670"/>
    <x v="3"/>
    <x v="331"/>
    <d v="2014-12-29T00:00:00"/>
    <s v="Second Class"/>
    <s v="MF-18250"/>
    <s v="Monica Federle"/>
    <x v="1"/>
    <s v="United States"/>
    <x v="290"/>
    <x v="36"/>
    <n v="72209"/>
    <x v="0"/>
    <s v="OFF-ST-10001522"/>
    <x v="1"/>
    <x v="4"/>
    <s v="Gould Plastics 18-Pocket Panel Bin, 34w x 5-1/4d x 20-1/2h"/>
    <n v="367.96"/>
    <n v="4"/>
    <n v="0"/>
    <n v="14.718399999999974"/>
    <n v="3.9999999999999931E-2"/>
  </r>
  <r>
    <n v="6856"/>
    <s v="US-2014-162670"/>
    <x v="3"/>
    <x v="331"/>
    <d v="2014-12-29T00:00:00"/>
    <s v="Second Class"/>
    <s v="MF-18250"/>
    <s v="Monica Federle"/>
    <x v="1"/>
    <s v="United States"/>
    <x v="290"/>
    <x v="36"/>
    <n v="72209"/>
    <x v="0"/>
    <s v="OFF-PA-10001994"/>
    <x v="1"/>
    <x v="10"/>
    <s v="Ink Jet Note and Greeting Cards, 8-1/2&quot; x 5-1/2&quot; Card Size"/>
    <n v="44.96"/>
    <n v="2"/>
    <n v="0"/>
    <n v="20.6816"/>
    <n v="0.45999999999999996"/>
  </r>
  <r>
    <n v="6857"/>
    <s v="US-2014-162670"/>
    <x v="3"/>
    <x v="331"/>
    <d v="2014-12-29T00:00:00"/>
    <s v="Second Class"/>
    <s v="MF-18250"/>
    <s v="Monica Federle"/>
    <x v="1"/>
    <s v="United States"/>
    <x v="290"/>
    <x v="36"/>
    <n v="72209"/>
    <x v="0"/>
    <s v="OFF-EN-10001453"/>
    <x v="1"/>
    <x v="12"/>
    <s v="Tyvek Interoffice Envelopes, 9 1/2&quot; x 12 1/2&quot;, 100/Box"/>
    <n v="182.94"/>
    <n v="3"/>
    <n v="0"/>
    <n v="85.981799999999993"/>
    <n v="0.47"/>
  </r>
  <r>
    <n v="6858"/>
    <s v="CA-2014-128965"/>
    <x v="3"/>
    <x v="827"/>
    <d v="2014-04-23T00:00:00"/>
    <s v="Standard Class"/>
    <s v="PS-18760"/>
    <s v="Pamela Stobb"/>
    <x v="0"/>
    <s v="United States"/>
    <x v="1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n v="0.48000000000000004"/>
  </r>
  <r>
    <n v="6859"/>
    <s v="CA-2014-128965"/>
    <x v="3"/>
    <x v="827"/>
    <d v="2014-04-23T00:00:00"/>
    <s v="Standard Class"/>
    <s v="PS-18760"/>
    <s v="Pamela Stobb"/>
    <x v="0"/>
    <s v="United States"/>
    <x v="1"/>
    <x v="1"/>
    <n v="90008"/>
    <x v="1"/>
    <s v="OFF-LA-10001404"/>
    <x v="1"/>
    <x v="2"/>
    <s v="Avery 517"/>
    <n v="7.38"/>
    <n v="2"/>
    <n v="0"/>
    <n v="3.4685999999999999"/>
    <n v="0.47"/>
  </r>
  <r>
    <n v="6860"/>
    <s v="CA-2014-128965"/>
    <x v="3"/>
    <x v="827"/>
    <d v="2014-04-23T00:00:00"/>
    <s v="Standard Class"/>
    <s v="PS-18760"/>
    <s v="Pamela Stobb"/>
    <x v="0"/>
    <s v="United States"/>
    <x v="1"/>
    <x v="1"/>
    <n v="90008"/>
    <x v="1"/>
    <s v="OFF-FA-10001561"/>
    <x v="1"/>
    <x v="13"/>
    <s v="Stockwell Push Pins"/>
    <n v="10.9"/>
    <n v="5"/>
    <n v="0"/>
    <n v="3.5970000000000004"/>
    <n v="0.33"/>
  </r>
  <r>
    <n v="6861"/>
    <s v="CA-2014-128965"/>
    <x v="3"/>
    <x v="827"/>
    <d v="2014-04-23T00:00:00"/>
    <s v="Standard Class"/>
    <s v="PS-18760"/>
    <s v="Pamela Stobb"/>
    <x v="0"/>
    <s v="United States"/>
    <x v="1"/>
    <x v="1"/>
    <n v="90008"/>
    <x v="1"/>
    <s v="TEC-AC-10001383"/>
    <x v="2"/>
    <x v="11"/>
    <s v="Logitech Wireless Touch Keyboard K400"/>
    <n v="274.89"/>
    <n v="11"/>
    <n v="0"/>
    <n v="46.731299999999962"/>
    <n v="0.16999999999999987"/>
  </r>
  <r>
    <n v="6862"/>
    <s v="CA-2014-128965"/>
    <x v="3"/>
    <x v="827"/>
    <d v="2014-04-23T00:00:00"/>
    <s v="Standard Class"/>
    <s v="PS-18760"/>
    <s v="Pamela Stobb"/>
    <x v="0"/>
    <s v="United States"/>
    <x v="1"/>
    <x v="1"/>
    <n v="90008"/>
    <x v="1"/>
    <s v="OFF-LA-10003190"/>
    <x v="1"/>
    <x v="2"/>
    <s v="Avery 474"/>
    <n v="23.04"/>
    <n v="8"/>
    <n v="0"/>
    <n v="11.2896"/>
    <n v="0.49000000000000005"/>
  </r>
  <r>
    <n v="6863"/>
    <s v="CA-2014-128965"/>
    <x v="3"/>
    <x v="827"/>
    <d v="2014-04-23T00:00:00"/>
    <s v="Standard Class"/>
    <s v="PS-18760"/>
    <s v="Pamela Stobb"/>
    <x v="0"/>
    <s v="United States"/>
    <x v="1"/>
    <x v="1"/>
    <n v="90008"/>
    <x v="1"/>
    <s v="FUR-CH-10003774"/>
    <x v="0"/>
    <x v="1"/>
    <s v="Global Wood Trimmed Manager's Task Chair, Khaki"/>
    <n v="218.35200000000003"/>
    <n v="3"/>
    <n v="0.2"/>
    <n v="-19.105800000000016"/>
    <n v="-8.7500000000000064E-2"/>
  </r>
  <r>
    <n v="6864"/>
    <s v="CA-2014-138618"/>
    <x v="3"/>
    <x v="96"/>
    <d v="2014-12-09T00:00:00"/>
    <s v="Standard Class"/>
    <s v="MY-17380"/>
    <s v="Maribeth Yedwab"/>
    <x v="1"/>
    <s v="United States"/>
    <x v="52"/>
    <x v="5"/>
    <n v="78207"/>
    <x v="2"/>
    <s v="OFF-PA-10000520"/>
    <x v="1"/>
    <x v="10"/>
    <s v="Xerox 201"/>
    <n v="10.368000000000002"/>
    <n v="2"/>
    <n v="0.2"/>
    <n v="3.6288"/>
    <n v="0.34999999999999992"/>
  </r>
  <r>
    <n v="6865"/>
    <s v="US-2013-126452"/>
    <x v="0"/>
    <x v="1036"/>
    <d v="2013-08-29T00:00:00"/>
    <s v="Standard Class"/>
    <s v="SC-20230"/>
    <s v="Scot Coram"/>
    <x v="1"/>
    <s v="United States"/>
    <x v="1"/>
    <x v="1"/>
    <n v="90004"/>
    <x v="1"/>
    <s v="OFF-BI-10004465"/>
    <x v="1"/>
    <x v="8"/>
    <s v="Avery Durable Slant Ring Binders"/>
    <n v="12.672000000000001"/>
    <n v="2"/>
    <n v="0.2"/>
    <n v="4.7519999999999998"/>
    <n v="0.37499999999999994"/>
  </r>
  <r>
    <n v="6866"/>
    <s v="US-2013-126452"/>
    <x v="0"/>
    <x v="1036"/>
    <d v="2013-08-29T00:00:00"/>
    <s v="Standard Class"/>
    <s v="SC-20230"/>
    <s v="Scot Coram"/>
    <x v="1"/>
    <s v="United States"/>
    <x v="1"/>
    <x v="1"/>
    <n v="90004"/>
    <x v="1"/>
    <s v="TEC-PH-10003555"/>
    <x v="2"/>
    <x v="7"/>
    <s v="Motorola HK250 Universal Bluetooth Headset"/>
    <n v="91.96"/>
    <n v="5"/>
    <n v="0.2"/>
    <n v="-20.690999999999992"/>
    <n v="-0.22499999999999992"/>
  </r>
  <r>
    <n v="6867"/>
    <s v="US-2013-126452"/>
    <x v="0"/>
    <x v="1036"/>
    <d v="2013-08-29T00:00:00"/>
    <s v="Standard Class"/>
    <s v="SC-20230"/>
    <s v="Scot Coram"/>
    <x v="1"/>
    <s v="United States"/>
    <x v="1"/>
    <x v="1"/>
    <n v="90004"/>
    <x v="1"/>
    <s v="TEC-AC-10000844"/>
    <x v="2"/>
    <x v="11"/>
    <s v="Logitech Gaming G510s - Keyboard"/>
    <n v="254.96999999999997"/>
    <n v="3"/>
    <n v="0"/>
    <n v="91.789199999999994"/>
    <n v="0.36000000000000004"/>
  </r>
  <r>
    <n v="6868"/>
    <s v="US-2013-126452"/>
    <x v="0"/>
    <x v="1036"/>
    <d v="2013-08-29T00:00:00"/>
    <s v="Standard Class"/>
    <s v="SC-20230"/>
    <s v="Scot Coram"/>
    <x v="1"/>
    <s v="United States"/>
    <x v="1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n v="-0.25"/>
  </r>
  <r>
    <n v="6869"/>
    <s v="US-2013-126452"/>
    <x v="0"/>
    <x v="1036"/>
    <d v="2013-08-29T00:00:00"/>
    <s v="Standard Class"/>
    <s v="SC-20230"/>
    <s v="Scot Coram"/>
    <x v="1"/>
    <s v="United States"/>
    <x v="1"/>
    <x v="1"/>
    <n v="90004"/>
    <x v="1"/>
    <s v="FUR-TA-10003569"/>
    <x v="0"/>
    <x v="3"/>
    <s v="Bretford CR8500 Series Meeting Room Furniture"/>
    <n v="2887.0560000000005"/>
    <n v="9"/>
    <n v="0.2"/>
    <n v="180.44099999999992"/>
    <n v="6.2499999999999958E-2"/>
  </r>
  <r>
    <n v="6870"/>
    <s v="US-2013-126452"/>
    <x v="0"/>
    <x v="1036"/>
    <d v="2013-08-29T00:00:00"/>
    <s v="Standard Class"/>
    <s v="SC-20230"/>
    <s v="Scot Coram"/>
    <x v="1"/>
    <s v="United States"/>
    <x v="1"/>
    <x v="1"/>
    <n v="90004"/>
    <x v="1"/>
    <s v="OFF-PA-10003848"/>
    <x v="1"/>
    <x v="10"/>
    <s v="Xerox 1997"/>
    <n v="12.96"/>
    <n v="2"/>
    <n v="0"/>
    <n v="6.2208000000000006"/>
    <n v="0.48000000000000004"/>
  </r>
  <r>
    <n v="6871"/>
    <s v="US-2013-126452"/>
    <x v="0"/>
    <x v="1036"/>
    <d v="2013-08-29T00:00:00"/>
    <s v="Standard Class"/>
    <s v="SC-20230"/>
    <s v="Scot Coram"/>
    <x v="1"/>
    <s v="United States"/>
    <x v="1"/>
    <x v="1"/>
    <n v="90004"/>
    <x v="1"/>
    <s v="OFF-PA-10002606"/>
    <x v="1"/>
    <x v="10"/>
    <s v="Xerox 1928"/>
    <n v="47.52"/>
    <n v="9"/>
    <n v="0"/>
    <n v="21.384"/>
    <n v="0.44999999999999996"/>
  </r>
  <r>
    <n v="6872"/>
    <s v="CA-2013-145009"/>
    <x v="0"/>
    <x v="5"/>
    <d v="2013-12-09T00:00:00"/>
    <s v="Second Class"/>
    <s v="RF-19345"/>
    <s v="Randy Ferguson"/>
    <x v="1"/>
    <s v="United States"/>
    <x v="22"/>
    <x v="10"/>
    <n v="60610"/>
    <x v="2"/>
    <s v="OFF-LA-10004853"/>
    <x v="1"/>
    <x v="2"/>
    <s v="Avery 483"/>
    <n v="11.952000000000002"/>
    <n v="3"/>
    <n v="0.2"/>
    <n v="3.8843999999999994"/>
    <n v="0.3249999999999999"/>
  </r>
  <r>
    <n v="6873"/>
    <s v="CA-2012-162544"/>
    <x v="1"/>
    <x v="1135"/>
    <d v="2012-12-19T00:00:00"/>
    <s v="First Class"/>
    <s v="SG-20080"/>
    <s v="Sandra Glassco"/>
    <x v="0"/>
    <s v="United States"/>
    <x v="4"/>
    <x v="4"/>
    <n v="98105"/>
    <x v="1"/>
    <s v="OFF-PA-10004948"/>
    <x v="1"/>
    <x v="10"/>
    <s v="Xerox 190"/>
    <n v="4.9800000000000004"/>
    <n v="1"/>
    <n v="0"/>
    <n v="2.3406000000000002"/>
    <n v="0.47000000000000003"/>
  </r>
  <r>
    <n v="6874"/>
    <s v="CA-2011-124394"/>
    <x v="2"/>
    <x v="1136"/>
    <d v="2011-10-22T00:00:00"/>
    <s v="Second Class"/>
    <s v="TB-21520"/>
    <s v="Tracy Blumstein"/>
    <x v="0"/>
    <s v="United States"/>
    <x v="486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n v="-1.6000000000000014"/>
  </r>
  <r>
    <n v="6875"/>
    <s v="CA-2011-124394"/>
    <x v="2"/>
    <x v="1136"/>
    <d v="2011-10-22T00:00:00"/>
    <s v="Second Class"/>
    <s v="TB-21520"/>
    <s v="Tracy Blumstein"/>
    <x v="0"/>
    <s v="United States"/>
    <x v="486"/>
    <x v="5"/>
    <n v="77705"/>
    <x v="2"/>
    <s v="TEC-AC-10001314"/>
    <x v="2"/>
    <x v="11"/>
    <s v="Case Logic 2.4GHz Wireless Keyboard"/>
    <n v="119.97600000000001"/>
    <n v="3"/>
    <n v="0.2"/>
    <n v="-17.996400000000019"/>
    <n v="-0.15000000000000013"/>
  </r>
  <r>
    <n v="6876"/>
    <s v="US-2013-121013"/>
    <x v="0"/>
    <x v="64"/>
    <d v="2013-09-11T00:00:00"/>
    <s v="Standard Class"/>
    <s v="MM-17920"/>
    <s v="Michael Moore"/>
    <x v="0"/>
    <s v="United States"/>
    <x v="269"/>
    <x v="17"/>
    <n v="23320"/>
    <x v="0"/>
    <s v="OFF-LA-10004545"/>
    <x v="1"/>
    <x v="2"/>
    <s v="Avery 50"/>
    <n v="25.06"/>
    <n v="2"/>
    <n v="0"/>
    <n v="11.778199999999998"/>
    <n v="0.47"/>
  </r>
  <r>
    <n v="6877"/>
    <s v="US-2013-121013"/>
    <x v="0"/>
    <x v="64"/>
    <d v="2013-09-11T00:00:00"/>
    <s v="Standard Class"/>
    <s v="MM-17920"/>
    <s v="Michael Moore"/>
    <x v="0"/>
    <s v="United States"/>
    <x v="269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n v="0.18999999999999997"/>
  </r>
  <r>
    <n v="6878"/>
    <s v="US-2012-123918"/>
    <x v="1"/>
    <x v="52"/>
    <d v="2012-10-15T00:00:00"/>
    <s v="Same Day"/>
    <s v="CG-12520"/>
    <s v="Claire Gute"/>
    <x v="0"/>
    <s v="United States"/>
    <x v="61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n v="-0.72500000000000009"/>
  </r>
  <r>
    <n v="6879"/>
    <s v="US-2012-123918"/>
    <x v="1"/>
    <x v="52"/>
    <d v="2012-10-15T00:00:00"/>
    <s v="Same Day"/>
    <s v="CG-12520"/>
    <s v="Claire Gute"/>
    <x v="0"/>
    <s v="United States"/>
    <x v="61"/>
    <x v="5"/>
    <n v="75217"/>
    <x v="2"/>
    <s v="OFF-PA-10003001"/>
    <x v="1"/>
    <x v="10"/>
    <s v="Xerox 1986"/>
    <n v="5.3440000000000003"/>
    <n v="1"/>
    <n v="0.2"/>
    <n v="1.8703999999999998"/>
    <n v="0.35"/>
  </r>
  <r>
    <n v="6880"/>
    <s v="CA-2012-137113"/>
    <x v="1"/>
    <x v="494"/>
    <d v="2012-12-05T00:00:00"/>
    <s v="Second Class"/>
    <s v="TW-21025"/>
    <s v="Tamara Willingham"/>
    <x v="2"/>
    <s v="United States"/>
    <x v="4"/>
    <x v="4"/>
    <n v="98105"/>
    <x v="1"/>
    <s v="FUR-CH-10001215"/>
    <x v="0"/>
    <x v="1"/>
    <s v="Global Troy Executive Leather Low-Back Tilter"/>
    <n v="2003.9200000000003"/>
    <n v="5"/>
    <n v="0.2"/>
    <n v="125.24499999999995"/>
    <n v="6.2499999999999965E-2"/>
  </r>
  <r>
    <n v="6881"/>
    <s v="CA-2012-137113"/>
    <x v="1"/>
    <x v="494"/>
    <d v="2012-12-05T00:00:00"/>
    <s v="Second Class"/>
    <s v="TW-21025"/>
    <s v="Tamara Willingham"/>
    <x v="2"/>
    <s v="United States"/>
    <x v="4"/>
    <x v="4"/>
    <n v="98105"/>
    <x v="1"/>
    <s v="OFF-PA-10004255"/>
    <x v="1"/>
    <x v="10"/>
    <s v="Xerox 219"/>
    <n v="32.400000000000006"/>
    <n v="5"/>
    <n v="0"/>
    <n v="15.552000000000001"/>
    <n v="0.48"/>
  </r>
  <r>
    <n v="6882"/>
    <s v="CA-2012-137113"/>
    <x v="1"/>
    <x v="494"/>
    <d v="2012-12-05T00:00:00"/>
    <s v="Second Class"/>
    <s v="TW-21025"/>
    <s v="Tamara Willingham"/>
    <x v="2"/>
    <s v="United States"/>
    <x v="4"/>
    <x v="4"/>
    <n v="98105"/>
    <x v="1"/>
    <s v="FUR-TA-10001705"/>
    <x v="0"/>
    <x v="3"/>
    <s v="Bush Advantage Collection Round Conference Table"/>
    <n v="1913.3999999999999"/>
    <n v="9"/>
    <n v="0"/>
    <n v="401.81399999999985"/>
    <n v="0.20999999999999994"/>
  </r>
  <r>
    <n v="6883"/>
    <s v="CA-2012-137113"/>
    <x v="1"/>
    <x v="494"/>
    <d v="2012-12-05T00:00:00"/>
    <s v="Second Class"/>
    <s v="TW-21025"/>
    <s v="Tamara Willingham"/>
    <x v="2"/>
    <s v="United States"/>
    <x v="4"/>
    <x v="4"/>
    <n v="98105"/>
    <x v="1"/>
    <s v="OFF-ST-10002554"/>
    <x v="1"/>
    <x v="4"/>
    <s v="Tennsco Industrial Shelving"/>
    <n v="146.72999999999999"/>
    <n v="3"/>
    <n v="0"/>
    <n v="2.9346000000000032"/>
    <n v="2.0000000000000025E-2"/>
  </r>
  <r>
    <n v="6884"/>
    <s v="CA-2012-137113"/>
    <x v="1"/>
    <x v="494"/>
    <d v="2012-12-05T00:00:00"/>
    <s v="Second Class"/>
    <s v="TW-21025"/>
    <s v="Tamara Willingham"/>
    <x v="2"/>
    <s v="United States"/>
    <x v="4"/>
    <x v="4"/>
    <n v="98105"/>
    <x v="1"/>
    <s v="OFF-PA-10002222"/>
    <x v="1"/>
    <x v="10"/>
    <s v="Xerox Color Copier Paper, 11&quot; x 17&quot;, Ream"/>
    <n v="114.2"/>
    <n v="5"/>
    <n v="0"/>
    <n v="52.531999999999996"/>
    <n v="0.45999999999999996"/>
  </r>
  <r>
    <n v="6885"/>
    <s v="CA-2012-120677"/>
    <x v="1"/>
    <x v="70"/>
    <d v="2012-06-04T00:00:00"/>
    <s v="Standard Class"/>
    <s v="BD-11320"/>
    <s v="Bill Donatelli"/>
    <x v="0"/>
    <s v="United States"/>
    <x v="31"/>
    <x v="11"/>
    <n v="55407"/>
    <x v="2"/>
    <s v="FUR-CH-10002320"/>
    <x v="0"/>
    <x v="1"/>
    <s v="Hon Pagoda Stacking Chairs"/>
    <n v="2567.84"/>
    <n v="8"/>
    <n v="0"/>
    <n v="770.35199999999986"/>
    <n v="0.29999999999999993"/>
  </r>
  <r>
    <n v="6886"/>
    <s v="CA-2014-123036"/>
    <x v="3"/>
    <x v="18"/>
    <d v="2014-09-18T00:00:00"/>
    <s v="Standard Class"/>
    <s v="HA-14905"/>
    <s v="Helen Abelman"/>
    <x v="0"/>
    <s v="United States"/>
    <x v="24"/>
    <x v="24"/>
    <n v="45503"/>
    <x v="3"/>
    <s v="TEC-AC-10003499"/>
    <x v="2"/>
    <x v="11"/>
    <s v="Memorex Mini Travel Drive 8 GB USB 2.0 Flash Drive"/>
    <n v="37.056000000000004"/>
    <n v="4"/>
    <n v="0.2"/>
    <n v="8.8008000000000006"/>
    <n v="0.23749999999999999"/>
  </r>
  <r>
    <n v="6887"/>
    <s v="CA-2014-123036"/>
    <x v="3"/>
    <x v="18"/>
    <d v="2014-09-18T00:00:00"/>
    <s v="Standard Class"/>
    <s v="HA-14905"/>
    <s v="Helen Abelman"/>
    <x v="0"/>
    <s v="United States"/>
    <x v="24"/>
    <x v="24"/>
    <n v="45503"/>
    <x v="3"/>
    <s v="TEC-PH-10003580"/>
    <x v="2"/>
    <x v="7"/>
    <s v="Cisco IP Phone 7961G-GE VoIP phone"/>
    <n v="259.89600000000002"/>
    <n v="2"/>
    <n v="0.4"/>
    <n v="-56.310799999999972"/>
    <n v="-0.21666666666666654"/>
  </r>
  <r>
    <n v="6888"/>
    <s v="CA-2014-120222"/>
    <x v="3"/>
    <x v="1016"/>
    <d v="2014-05-03T00:00:00"/>
    <s v="Standard Class"/>
    <s v="LL-16840"/>
    <s v="Lauren Leatherbury"/>
    <x v="0"/>
    <s v="United States"/>
    <x v="1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n v="0.46000000000000008"/>
  </r>
  <r>
    <n v="6889"/>
    <s v="CA-2014-120222"/>
    <x v="3"/>
    <x v="1016"/>
    <d v="2014-05-03T00:00:00"/>
    <s v="Standard Class"/>
    <s v="LL-16840"/>
    <s v="Lauren Leatherbury"/>
    <x v="0"/>
    <s v="United States"/>
    <x v="1"/>
    <x v="1"/>
    <n v="90032"/>
    <x v="1"/>
    <s v="OFF-BI-10000666"/>
    <x v="1"/>
    <x v="8"/>
    <s v="Surelock Post Binders"/>
    <n v="73.343999999999994"/>
    <n v="3"/>
    <n v="0.2"/>
    <n v="27.503999999999998"/>
    <n v="0.375"/>
  </r>
  <r>
    <n v="6890"/>
    <s v="CA-2014-164756"/>
    <x v="3"/>
    <x v="65"/>
    <d v="2014-09-23T00:00:00"/>
    <s v="Standard Class"/>
    <s v="SS-20140"/>
    <s v="Saphhira Shifley"/>
    <x v="1"/>
    <s v="United States"/>
    <x v="38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n v="0.28000000000000003"/>
  </r>
  <r>
    <n v="6891"/>
    <s v="CA-2014-164756"/>
    <x v="3"/>
    <x v="65"/>
    <d v="2014-09-23T00:00:00"/>
    <s v="Standard Class"/>
    <s v="SS-20140"/>
    <s v="Saphhira Shifley"/>
    <x v="1"/>
    <s v="United States"/>
    <x v="38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n v="0.48000000000000004"/>
  </r>
  <r>
    <n v="6892"/>
    <s v="CA-2014-164756"/>
    <x v="3"/>
    <x v="65"/>
    <d v="2014-09-23T00:00:00"/>
    <s v="Standard Class"/>
    <s v="SS-20140"/>
    <s v="Saphhira Shifley"/>
    <x v="1"/>
    <s v="United States"/>
    <x v="38"/>
    <x v="32"/>
    <n v="31907"/>
    <x v="0"/>
    <s v="OFF-AR-10000380"/>
    <x v="1"/>
    <x v="6"/>
    <s v="Hunt PowerHouse Electric Pencil Sharpener, Blue"/>
    <n v="113.94"/>
    <n v="3"/>
    <n v="0"/>
    <n v="34.181999999999988"/>
    <n v="0.29999999999999988"/>
  </r>
  <r>
    <n v="6893"/>
    <s v="CA-2014-164756"/>
    <x v="3"/>
    <x v="65"/>
    <d v="2014-09-23T00:00:00"/>
    <s v="Standard Class"/>
    <s v="SS-20140"/>
    <s v="Saphhira Shifley"/>
    <x v="1"/>
    <s v="United States"/>
    <x v="38"/>
    <x v="32"/>
    <n v="31907"/>
    <x v="0"/>
    <s v="OFF-PA-10003848"/>
    <x v="1"/>
    <x v="10"/>
    <s v="Xerox 1997"/>
    <n v="25.92"/>
    <n v="4"/>
    <n v="0"/>
    <n v="12.441600000000001"/>
    <n v="0.48000000000000004"/>
  </r>
  <r>
    <n v="6894"/>
    <s v="CA-2014-164756"/>
    <x v="3"/>
    <x v="65"/>
    <d v="2014-09-23T00:00:00"/>
    <s v="Standard Class"/>
    <s v="SS-20140"/>
    <s v="Saphhira Shifley"/>
    <x v="1"/>
    <s v="United States"/>
    <x v="38"/>
    <x v="32"/>
    <n v="31907"/>
    <x v="0"/>
    <s v="FUR-FU-10002963"/>
    <x v="0"/>
    <x v="5"/>
    <s v="Master Caster Door Stop, Gray"/>
    <n v="20.32"/>
    <n v="4"/>
    <n v="0"/>
    <n v="6.9087999999999994"/>
    <n v="0.33999999999999997"/>
  </r>
  <r>
    <n v="6895"/>
    <s v="CA-2014-164756"/>
    <x v="3"/>
    <x v="65"/>
    <d v="2014-09-23T00:00:00"/>
    <s v="Standard Class"/>
    <s v="SS-20140"/>
    <s v="Saphhira Shifley"/>
    <x v="1"/>
    <s v="United States"/>
    <x v="38"/>
    <x v="32"/>
    <n v="31907"/>
    <x v="0"/>
    <s v="TEC-PH-10002447"/>
    <x v="2"/>
    <x v="7"/>
    <s v="AT&amp;T CL83451 4-Handset Telephone"/>
    <n v="411.98"/>
    <n v="2"/>
    <n v="0"/>
    <n v="119.4742"/>
    <n v="0.28999999999999998"/>
  </r>
  <r>
    <n v="6896"/>
    <s v="CA-2014-164756"/>
    <x v="3"/>
    <x v="65"/>
    <d v="2014-09-23T00:00:00"/>
    <s v="Standard Class"/>
    <s v="SS-20140"/>
    <s v="Saphhira Shifley"/>
    <x v="1"/>
    <s v="United States"/>
    <x v="38"/>
    <x v="32"/>
    <n v="31907"/>
    <x v="0"/>
    <s v="OFF-SU-10004261"/>
    <x v="1"/>
    <x v="14"/>
    <s v="Fiskars 8&quot; Scissors, 2/Pack"/>
    <n v="34.479999999999997"/>
    <n v="2"/>
    <n v="0"/>
    <n v="9.9991999999999948"/>
    <n v="0.28999999999999987"/>
  </r>
  <r>
    <n v="6897"/>
    <s v="CA-2014-164756"/>
    <x v="3"/>
    <x v="65"/>
    <d v="2014-09-23T00:00:00"/>
    <s v="Standard Class"/>
    <s v="SS-20140"/>
    <s v="Saphhira Shifley"/>
    <x v="1"/>
    <s v="United States"/>
    <x v="38"/>
    <x v="32"/>
    <n v="31907"/>
    <x v="0"/>
    <s v="OFF-PA-10003228"/>
    <x v="1"/>
    <x v="10"/>
    <s v="Xerox 1917"/>
    <n v="244.54999999999998"/>
    <n v="5"/>
    <n v="0"/>
    <n v="114.93849999999998"/>
    <n v="0.46999999999999992"/>
  </r>
  <r>
    <n v="6898"/>
    <s v="CA-2014-122028"/>
    <x v="3"/>
    <x v="238"/>
    <d v="2014-08-26T00:00:00"/>
    <s v="Standard Class"/>
    <s v="CK-12205"/>
    <s v="Chloris Kastensmidt"/>
    <x v="0"/>
    <s v="United States"/>
    <x v="80"/>
    <x v="24"/>
    <n v="44107"/>
    <x v="3"/>
    <s v="OFF-BI-10004817"/>
    <x v="1"/>
    <x v="8"/>
    <s v="GBC Personal VeloBind Strips"/>
    <n v="10.782000000000002"/>
    <n v="3"/>
    <n v="0.7"/>
    <n v="-7.9067999999999969"/>
    <n v="-0.73333333333333295"/>
  </r>
  <r>
    <n v="6899"/>
    <s v="US-2012-165512"/>
    <x v="1"/>
    <x v="1137"/>
    <d v="2012-05-26T00:00:00"/>
    <s v="Second Class"/>
    <s v="VS-21820"/>
    <s v="Vivek Sundaresam"/>
    <x v="0"/>
    <s v="United States"/>
    <x v="14"/>
    <x v="10"/>
    <n v="60540"/>
    <x v="2"/>
    <s v="FUR-CH-10002880"/>
    <x v="0"/>
    <x v="1"/>
    <s v="Global High-Back Leather Tilter, Burgundy"/>
    <n v="602.65099999999995"/>
    <n v="7"/>
    <n v="0.3"/>
    <n v="-163.57670000000005"/>
    <n v="-0.27142857142857152"/>
  </r>
  <r>
    <n v="6900"/>
    <s v="US-2012-165512"/>
    <x v="1"/>
    <x v="1137"/>
    <d v="2012-05-26T00:00:00"/>
    <s v="Second Class"/>
    <s v="VS-21820"/>
    <s v="Vivek Sundaresam"/>
    <x v="0"/>
    <s v="United States"/>
    <x v="14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n v="-1.7000000000000008"/>
  </r>
  <r>
    <n v="6901"/>
    <s v="CA-2012-140557"/>
    <x v="1"/>
    <x v="67"/>
    <d v="2012-09-11T00:00:00"/>
    <s v="Standard Class"/>
    <s v="TN-21040"/>
    <s v="Tanja Norvell"/>
    <x v="2"/>
    <s v="United States"/>
    <x v="20"/>
    <x v="15"/>
    <n v="10009"/>
    <x v="3"/>
    <s v="TEC-AC-10002402"/>
    <x v="2"/>
    <x v="11"/>
    <s v="Razer Kraken PRO Over Ear PC and Music Headset"/>
    <n v="559.92999999999995"/>
    <n v="7"/>
    <n v="0"/>
    <n v="167.97899999999996"/>
    <n v="0.29999999999999993"/>
  </r>
  <r>
    <n v="6902"/>
    <s v="US-2014-135013"/>
    <x v="3"/>
    <x v="1138"/>
    <d v="2014-07-25T00:00:00"/>
    <s v="Same Day"/>
    <s v="HR-14830"/>
    <s v="Harold Ryan"/>
    <x v="1"/>
    <s v="United States"/>
    <x v="101"/>
    <x v="1"/>
    <n v="92646"/>
    <x v="1"/>
    <s v="TEC-CO-10001449"/>
    <x v="2"/>
    <x v="16"/>
    <s v="Hewlett Packard LaserJet 3310 Copier"/>
    <n v="2399.96"/>
    <n v="5"/>
    <n v="0.2"/>
    <n v="839.9860000000001"/>
    <n v="0.35000000000000003"/>
  </r>
  <r>
    <n v="6903"/>
    <s v="CA-2014-111220"/>
    <x v="3"/>
    <x v="264"/>
    <d v="2014-09-09T00:00:00"/>
    <s v="Standard Class"/>
    <s v="JS-15595"/>
    <s v="Jill Stevenson"/>
    <x v="1"/>
    <s v="United States"/>
    <x v="22"/>
    <x v="10"/>
    <n v="60653"/>
    <x v="2"/>
    <s v="OFF-FA-10002280"/>
    <x v="1"/>
    <x v="13"/>
    <s v="Advantus Plastic Paper Clips"/>
    <n v="16"/>
    <n v="4"/>
    <n v="0.2"/>
    <n v="5.6"/>
    <n v="0.35"/>
  </r>
  <r>
    <n v="6904"/>
    <s v="CA-2014-111220"/>
    <x v="3"/>
    <x v="264"/>
    <d v="2014-09-09T00:00:00"/>
    <s v="Standard Class"/>
    <s v="JS-15595"/>
    <s v="Jill Stevenson"/>
    <x v="1"/>
    <s v="United States"/>
    <x v="22"/>
    <x v="10"/>
    <n v="60653"/>
    <x v="2"/>
    <s v="OFF-AP-10003278"/>
    <x v="1"/>
    <x v="9"/>
    <s v="Belkin 7-Outlet SurgeMaster Home Series"/>
    <n v="5.5879999999999992"/>
    <n v="2"/>
    <n v="0.8"/>
    <n v="-15.087600000000002"/>
    <n v="-2.7000000000000006"/>
  </r>
  <r>
    <n v="6905"/>
    <s v="CA-2014-111220"/>
    <x v="3"/>
    <x v="264"/>
    <d v="2014-09-09T00:00:00"/>
    <s v="Standard Class"/>
    <s v="JS-15595"/>
    <s v="Jill Stevenson"/>
    <x v="1"/>
    <s v="United States"/>
    <x v="22"/>
    <x v="10"/>
    <n v="60653"/>
    <x v="2"/>
    <s v="OFF-ST-10003994"/>
    <x v="1"/>
    <x v="4"/>
    <s v="Belkin 19&quot; Center-Weighted Shelf, Gray"/>
    <n v="235.92"/>
    <n v="5"/>
    <n v="0.2"/>
    <n v="-44.235000000000007"/>
    <n v="-0.18750000000000003"/>
  </r>
  <r>
    <n v="6906"/>
    <s v="US-2014-149006"/>
    <x v="3"/>
    <x v="1139"/>
    <d v="2014-12-09T00:00:00"/>
    <s v="Second Class"/>
    <s v="BN-11470"/>
    <s v="Brad Norvell"/>
    <x v="1"/>
    <s v="United States"/>
    <x v="71"/>
    <x v="1"/>
    <n v="94513"/>
    <x v="1"/>
    <s v="OFF-ST-10003221"/>
    <x v="1"/>
    <x v="4"/>
    <s v="Staples"/>
    <n v="10.68"/>
    <n v="1"/>
    <n v="0"/>
    <n v="2.8836000000000004"/>
    <n v="0.27"/>
  </r>
  <r>
    <n v="6907"/>
    <s v="CA-2014-149468"/>
    <x v="3"/>
    <x v="968"/>
    <d v="2014-05-21T00:00:00"/>
    <s v="Same Day"/>
    <s v="AR-10405"/>
    <s v="Allen Rosenblatt"/>
    <x v="1"/>
    <s v="United States"/>
    <x v="149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n v="0.48"/>
  </r>
  <r>
    <n v="6908"/>
    <s v="CA-2013-140249"/>
    <x v="0"/>
    <x v="720"/>
    <d v="2013-10-04T00:00:00"/>
    <s v="Standard Class"/>
    <s v="SW-20455"/>
    <s v="Shaun Weien"/>
    <x v="0"/>
    <s v="United States"/>
    <x v="4"/>
    <x v="4"/>
    <n v="98103"/>
    <x v="1"/>
    <s v="TEC-PH-10002584"/>
    <x v="2"/>
    <x v="7"/>
    <s v="Samsung Galaxy S4"/>
    <n v="1001.5840000000001"/>
    <n v="2"/>
    <n v="0.2"/>
    <n v="125.19799999999992"/>
    <n v="0.12499999999999992"/>
  </r>
  <r>
    <n v="6909"/>
    <s v="US-2014-135503"/>
    <x v="3"/>
    <x v="389"/>
    <d v="2014-12-16T00:00:00"/>
    <s v="Standard Class"/>
    <s v="JE-16165"/>
    <s v="Justin Ellison"/>
    <x v="1"/>
    <s v="United States"/>
    <x v="310"/>
    <x v="20"/>
    <n v="29406"/>
    <x v="0"/>
    <s v="FUR-FU-10002364"/>
    <x v="0"/>
    <x v="5"/>
    <s v="Eldon Expressions Wood Desk Accessories, Oak"/>
    <n v="14.76"/>
    <n v="2"/>
    <n v="0"/>
    <n v="4.2803999999999984"/>
    <n v="0.28999999999999992"/>
  </r>
  <r>
    <n v="6910"/>
    <s v="CA-2011-126277"/>
    <x v="2"/>
    <x v="103"/>
    <d v="2011-09-18T00:00:00"/>
    <s v="Second Class"/>
    <s v="LH-16900"/>
    <s v="Lena Hernandez"/>
    <x v="0"/>
    <s v="United States"/>
    <x v="38"/>
    <x v="24"/>
    <n v="43229"/>
    <x v="3"/>
    <s v="OFF-BI-10004022"/>
    <x v="1"/>
    <x v="8"/>
    <s v="Acco Suede Grain Vinyl Round Ring Binder"/>
    <n v="2.5020000000000002"/>
    <n v="3"/>
    <n v="0.7"/>
    <n v="-2.0015999999999998"/>
    <n v="-0.79999999999999982"/>
  </r>
  <r>
    <n v="6911"/>
    <s v="US-2014-115301"/>
    <x v="3"/>
    <x v="570"/>
    <d v="2014-08-03T00:00:00"/>
    <s v="Standard Class"/>
    <s v="VG-21790"/>
    <s v="Vivek Gonzalez"/>
    <x v="0"/>
    <s v="United States"/>
    <x v="4"/>
    <x v="4"/>
    <n v="98103"/>
    <x v="1"/>
    <s v="FUR-BO-10004709"/>
    <x v="0"/>
    <x v="0"/>
    <s v="Bush Westfield Collection Bookcases, Medium Cherry Finish"/>
    <n v="115.96"/>
    <n v="2"/>
    <n v="0"/>
    <n v="25.511200000000002"/>
    <n v="0.22000000000000003"/>
  </r>
  <r>
    <n v="6912"/>
    <s v="CA-2014-168942"/>
    <x v="3"/>
    <x v="378"/>
    <d v="2014-08-06T00:00:00"/>
    <s v="Second Class"/>
    <s v="EM-13960"/>
    <s v="Eric Murdock"/>
    <x v="0"/>
    <s v="United States"/>
    <x v="8"/>
    <x v="1"/>
    <n v="94109"/>
    <x v="1"/>
    <s v="OFF-ST-10004340"/>
    <x v="1"/>
    <x v="4"/>
    <s v="Fellowes Mobile File Cart, Black"/>
    <n v="186.54"/>
    <n v="3"/>
    <n v="0"/>
    <n v="50.365800000000007"/>
    <n v="0.27000000000000007"/>
  </r>
  <r>
    <n v="6913"/>
    <s v="US-2014-128398"/>
    <x v="3"/>
    <x v="743"/>
    <d v="2014-05-06T00:00:00"/>
    <s v="Second Class"/>
    <s v="EM-13825"/>
    <s v="Elizabeth Moffitt"/>
    <x v="1"/>
    <s v="United States"/>
    <x v="1"/>
    <x v="1"/>
    <n v="90049"/>
    <x v="1"/>
    <s v="TEC-AC-10001714"/>
    <x v="2"/>
    <x v="11"/>
    <s v="Logitech MX Performance Wireless Mouse"/>
    <n v="159.56"/>
    <n v="4"/>
    <n v="0"/>
    <n v="59.037199999999999"/>
    <n v="0.37"/>
  </r>
  <r>
    <n v="6914"/>
    <s v="CA-2012-104115"/>
    <x v="1"/>
    <x v="821"/>
    <d v="2012-06-16T00:00:00"/>
    <s v="Standard Class"/>
    <s v="JH-15910"/>
    <s v="Jonathan Howell"/>
    <x v="0"/>
    <s v="United States"/>
    <x v="487"/>
    <x v="2"/>
    <n v="33407"/>
    <x v="0"/>
    <s v="TEC-PH-10002844"/>
    <x v="2"/>
    <x v="7"/>
    <s v="Speck Products Candyshell Flip Case"/>
    <n v="55.984000000000009"/>
    <n v="2"/>
    <n v="0.2"/>
    <n v="4.1987999999999985"/>
    <n v="7.4999999999999956E-2"/>
  </r>
  <r>
    <n v="6915"/>
    <s v="CA-2011-142510"/>
    <x v="2"/>
    <x v="1091"/>
    <d v="2011-12-29T00:00:00"/>
    <s v="Standard Class"/>
    <s v="NP-18700"/>
    <s v="Nora Preis"/>
    <x v="0"/>
    <s v="United States"/>
    <x v="22"/>
    <x v="10"/>
    <n v="60623"/>
    <x v="2"/>
    <s v="OFF-ST-10000585"/>
    <x v="1"/>
    <x v="4"/>
    <s v="Economy Rollaway Files"/>
    <n v="132.16"/>
    <n v="1"/>
    <n v="0.2"/>
    <n v="9.911999999999999"/>
    <n v="7.4999999999999997E-2"/>
  </r>
  <r>
    <n v="6916"/>
    <s v="CA-2011-142510"/>
    <x v="2"/>
    <x v="1091"/>
    <d v="2011-12-29T00:00:00"/>
    <s v="Standard Class"/>
    <s v="NP-18700"/>
    <s v="Nora Preis"/>
    <x v="0"/>
    <s v="United States"/>
    <x v="22"/>
    <x v="10"/>
    <n v="60623"/>
    <x v="2"/>
    <s v="OFF-BI-10002824"/>
    <x v="1"/>
    <x v="8"/>
    <s v="Recycled Easel Ring Binders"/>
    <n v="17.903999999999996"/>
    <n v="6"/>
    <n v="0.8"/>
    <n v="-31.332000000000008"/>
    <n v="-1.7500000000000009"/>
  </r>
  <r>
    <n v="6917"/>
    <s v="CA-2011-142510"/>
    <x v="2"/>
    <x v="1091"/>
    <d v="2011-12-29T00:00:00"/>
    <s v="Standard Class"/>
    <s v="NP-18700"/>
    <s v="Nora Preis"/>
    <x v="0"/>
    <s v="United States"/>
    <x v="22"/>
    <x v="10"/>
    <n v="60623"/>
    <x v="2"/>
    <s v="OFF-PA-10001289"/>
    <x v="1"/>
    <x v="10"/>
    <s v="White Computer Printout Paper by Universal"/>
    <n v="124.032"/>
    <n v="4"/>
    <n v="0.2"/>
    <n v="44.961600000000004"/>
    <n v="0.36250000000000004"/>
  </r>
  <r>
    <n v="6918"/>
    <s v="CA-2011-124247"/>
    <x v="2"/>
    <x v="757"/>
    <d v="2011-12-21T00:00:00"/>
    <s v="Standard Class"/>
    <s v="SH-20635"/>
    <s v="Stefanie Holloman"/>
    <x v="1"/>
    <s v="United States"/>
    <x v="301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n v="5.000000000000001E-2"/>
  </r>
  <r>
    <n v="6919"/>
    <s v="CA-2013-105473"/>
    <x v="0"/>
    <x v="947"/>
    <d v="2013-04-19T00:00:00"/>
    <s v="Second Class"/>
    <s v="BM-11785"/>
    <s v="Bryan Mills"/>
    <x v="0"/>
    <s v="United States"/>
    <x v="4"/>
    <x v="4"/>
    <n v="98115"/>
    <x v="1"/>
    <s v="OFF-SU-10003567"/>
    <x v="1"/>
    <x v="14"/>
    <s v="Stiletto Hand Letter Openers"/>
    <n v="28.799999999999997"/>
    <n v="3"/>
    <n v="0"/>
    <n v="0.86400000000000077"/>
    <n v="3.000000000000003E-2"/>
  </r>
  <r>
    <n v="6920"/>
    <s v="CA-2012-102806"/>
    <x v="1"/>
    <x v="1031"/>
    <d v="2012-05-28T00:00:00"/>
    <s v="Standard Class"/>
    <s v="HG-14965"/>
    <s v="Henry Goldwyn"/>
    <x v="1"/>
    <s v="United States"/>
    <x v="10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n v="-0.73333333333333328"/>
  </r>
  <r>
    <n v="6921"/>
    <s v="CA-2014-121706"/>
    <x v="3"/>
    <x v="425"/>
    <d v="2014-03-03T00:00:00"/>
    <s v="Standard Class"/>
    <s v="BM-11140"/>
    <s v="Becky Martin"/>
    <x v="0"/>
    <s v="United States"/>
    <x v="443"/>
    <x v="1"/>
    <n v="93101"/>
    <x v="1"/>
    <s v="OFF-AP-10003287"/>
    <x v="1"/>
    <x v="9"/>
    <s v="Tripp Lite TLP810NET Broadband Surge for Modem/Fax"/>
    <n v="356.78999999999996"/>
    <n v="7"/>
    <n v="0"/>
    <n v="99.901199999999989"/>
    <n v="0.27999999999999997"/>
  </r>
  <r>
    <n v="6922"/>
    <s v="CA-2014-109211"/>
    <x v="3"/>
    <x v="1095"/>
    <d v="2014-04-11T00:00:00"/>
    <s v="Standard Class"/>
    <s v="PS-19045"/>
    <s v="Penelope Sewall"/>
    <x v="2"/>
    <s v="United States"/>
    <x v="20"/>
    <x v="15"/>
    <n v="10011"/>
    <x v="3"/>
    <s v="OFF-EN-10001532"/>
    <x v="1"/>
    <x v="12"/>
    <s v="Brown Kraft Recycled Envelopes"/>
    <n v="16.98"/>
    <n v="1"/>
    <n v="0"/>
    <n v="8.49"/>
    <n v="0.5"/>
  </r>
  <r>
    <n v="6923"/>
    <s v="CA-2012-134257"/>
    <x v="1"/>
    <x v="199"/>
    <d v="2012-03-19T00:00:00"/>
    <s v="Second Class"/>
    <s v="MS-17710"/>
    <s v="Maurice Satty"/>
    <x v="0"/>
    <s v="United States"/>
    <x v="109"/>
    <x v="19"/>
    <n v="36830"/>
    <x v="0"/>
    <s v="OFF-LA-10003930"/>
    <x v="1"/>
    <x v="2"/>
    <s v="Dot Matrix Printer Tape Reel Labels, White, 5000/Box"/>
    <n v="491.55"/>
    <n v="5"/>
    <n v="0"/>
    <n v="240.8595"/>
    <n v="0.49"/>
  </r>
  <r>
    <n v="6924"/>
    <s v="CA-2012-134257"/>
    <x v="1"/>
    <x v="199"/>
    <d v="2012-03-19T00:00:00"/>
    <s v="Second Class"/>
    <s v="MS-17710"/>
    <s v="Maurice Satty"/>
    <x v="0"/>
    <s v="United States"/>
    <x v="109"/>
    <x v="19"/>
    <n v="36830"/>
    <x v="0"/>
    <s v="OFF-EN-10003845"/>
    <x v="1"/>
    <x v="12"/>
    <s v="Colored Envelopes"/>
    <n v="7.38"/>
    <n v="2"/>
    <n v="0"/>
    <n v="3.3947999999999996"/>
    <n v="0.45999999999999996"/>
  </r>
  <r>
    <n v="6925"/>
    <s v="CA-2012-137925"/>
    <x v="1"/>
    <x v="672"/>
    <d v="2012-12-04T00:00:00"/>
    <s v="Standard Class"/>
    <s v="JL-15235"/>
    <s v="Janet Lee"/>
    <x v="0"/>
    <s v="United States"/>
    <x v="20"/>
    <x v="15"/>
    <n v="10035"/>
    <x v="3"/>
    <s v="OFF-PA-10002659"/>
    <x v="1"/>
    <x v="10"/>
    <s v="Avoid Verbal Orders Carbonless Minifold Book"/>
    <n v="23.66"/>
    <n v="7"/>
    <n v="0"/>
    <n v="10.883599999999998"/>
    <n v="0.45999999999999991"/>
  </r>
  <r>
    <n v="6926"/>
    <s v="CA-2012-137925"/>
    <x v="1"/>
    <x v="672"/>
    <d v="2012-12-04T00:00:00"/>
    <s v="Standard Class"/>
    <s v="JL-15235"/>
    <s v="Janet Lee"/>
    <x v="0"/>
    <s v="United States"/>
    <x v="20"/>
    <x v="15"/>
    <n v="10035"/>
    <x v="3"/>
    <s v="FUR-BO-10001608"/>
    <x v="0"/>
    <x v="0"/>
    <s v="Hon Metal Bookcases, Black"/>
    <n v="681.40800000000013"/>
    <n v="12"/>
    <n v="0.2"/>
    <n v="42.588000000000022"/>
    <n v="6.2500000000000028E-2"/>
  </r>
  <r>
    <n v="6927"/>
    <s v="CA-2013-140046"/>
    <x v="0"/>
    <x v="1062"/>
    <d v="2013-08-04T00:00:00"/>
    <s v="Standard Class"/>
    <s v="KM-16660"/>
    <s v="Khloe Miller"/>
    <x v="0"/>
    <s v="United States"/>
    <x v="1"/>
    <x v="1"/>
    <n v="90032"/>
    <x v="1"/>
    <s v="OFF-LA-10000305"/>
    <x v="1"/>
    <x v="2"/>
    <s v="Avery 495"/>
    <n v="18.899999999999999"/>
    <n v="3"/>
    <n v="0"/>
    <n v="8.6939999999999991"/>
    <n v="0.45999999999999996"/>
  </r>
  <r>
    <n v="6928"/>
    <s v="CA-2013-140382"/>
    <x v="0"/>
    <x v="661"/>
    <d v="2013-06-26T00:00:00"/>
    <s v="Second Class"/>
    <s v="RD-19900"/>
    <s v="Ruben Dartt"/>
    <x v="0"/>
    <s v="United States"/>
    <x v="8"/>
    <x v="1"/>
    <n v="94109"/>
    <x v="1"/>
    <s v="OFF-ST-10003638"/>
    <x v="1"/>
    <x v="4"/>
    <s v="Mobile Personal File Cube"/>
    <n v="93.68"/>
    <n v="4"/>
    <n v="0"/>
    <n v="25.293599999999998"/>
    <n v="0.26999999999999996"/>
  </r>
  <r>
    <n v="6929"/>
    <s v="CA-2013-140382"/>
    <x v="0"/>
    <x v="661"/>
    <d v="2013-06-26T00:00:00"/>
    <s v="Second Class"/>
    <s v="RD-19900"/>
    <s v="Ruben Dartt"/>
    <x v="0"/>
    <s v="United States"/>
    <x v="8"/>
    <x v="1"/>
    <n v="94109"/>
    <x v="1"/>
    <s v="OFF-LA-10001934"/>
    <x v="1"/>
    <x v="2"/>
    <s v="Avery 516"/>
    <n v="21.93"/>
    <n v="3"/>
    <n v="0"/>
    <n v="10.307099999999998"/>
    <n v="0.46999999999999992"/>
  </r>
  <r>
    <n v="6930"/>
    <s v="CA-2013-140382"/>
    <x v="0"/>
    <x v="661"/>
    <d v="2013-06-26T00:00:00"/>
    <s v="Second Class"/>
    <s v="RD-19900"/>
    <s v="Ruben Dartt"/>
    <x v="0"/>
    <s v="United States"/>
    <x v="8"/>
    <x v="1"/>
    <n v="94109"/>
    <x v="1"/>
    <s v="TEC-PH-10003012"/>
    <x v="2"/>
    <x v="7"/>
    <s v="Nortel Meridian M3904 Professional Digital phone"/>
    <n v="862.34400000000005"/>
    <n v="7"/>
    <n v="0.2"/>
    <n v="97.013699999999858"/>
    <n v="0.11249999999999982"/>
  </r>
  <r>
    <n v="6931"/>
    <s v="CA-2013-140382"/>
    <x v="0"/>
    <x v="661"/>
    <d v="2013-06-26T00:00:00"/>
    <s v="Second Class"/>
    <s v="RD-19900"/>
    <s v="Ruben Dartt"/>
    <x v="0"/>
    <s v="United States"/>
    <x v="8"/>
    <x v="1"/>
    <n v="94109"/>
    <x v="1"/>
    <s v="OFF-PA-10001019"/>
    <x v="1"/>
    <x v="10"/>
    <s v="Xerox 1884"/>
    <n v="19.98"/>
    <n v="1"/>
    <n v="0"/>
    <n v="9.3905999999999992"/>
    <n v="0.47"/>
  </r>
  <r>
    <n v="6932"/>
    <s v="CA-2011-164182"/>
    <x v="2"/>
    <x v="686"/>
    <d v="2011-07-18T00:00:00"/>
    <s v="Standard Class"/>
    <s v="ST-20530"/>
    <s v="Shui Tom"/>
    <x v="0"/>
    <s v="United States"/>
    <x v="10"/>
    <x v="9"/>
    <n v="19140"/>
    <x v="3"/>
    <s v="TEC-PH-10002070"/>
    <x v="2"/>
    <x v="7"/>
    <s v="Griffin GC36547 PowerJolt SE Lightning Charger"/>
    <n v="13.493999999999998"/>
    <n v="1"/>
    <n v="0.4"/>
    <n v="-2.2490000000000023"/>
    <n v="-0.16666666666666685"/>
  </r>
  <r>
    <n v="6933"/>
    <s v="CA-2011-164182"/>
    <x v="2"/>
    <x v="686"/>
    <d v="2011-07-18T00:00:00"/>
    <s v="Standard Class"/>
    <s v="ST-20530"/>
    <s v="Shui Tom"/>
    <x v="0"/>
    <s v="United States"/>
    <x v="10"/>
    <x v="9"/>
    <n v="19140"/>
    <x v="3"/>
    <s v="TEC-PH-10002583"/>
    <x v="2"/>
    <x v="7"/>
    <s v="iOttie HLCRIO102 Car Mount"/>
    <n v="23.987999999999996"/>
    <n v="2"/>
    <n v="0.4"/>
    <n v="-13.993000000000004"/>
    <n v="-0.58333333333333359"/>
  </r>
  <r>
    <n v="6934"/>
    <s v="CA-2011-164182"/>
    <x v="2"/>
    <x v="686"/>
    <d v="2011-07-18T00:00:00"/>
    <s v="Standard Class"/>
    <s v="ST-20530"/>
    <s v="Shui Tom"/>
    <x v="0"/>
    <s v="United States"/>
    <x v="10"/>
    <x v="9"/>
    <n v="19140"/>
    <x v="3"/>
    <s v="FUR-FU-10001057"/>
    <x v="0"/>
    <x v="5"/>
    <s v="Tensor Track Tree Floor Lamp"/>
    <n v="31.983999999999998"/>
    <n v="2"/>
    <n v="0.2"/>
    <n v="1.1993999999999998"/>
    <n v="3.7499999999999999E-2"/>
  </r>
  <r>
    <n v="6935"/>
    <s v="CA-2011-164182"/>
    <x v="2"/>
    <x v="686"/>
    <d v="2011-07-18T00:00:00"/>
    <s v="Standard Class"/>
    <s v="ST-20530"/>
    <s v="Shui Tom"/>
    <x v="0"/>
    <s v="United States"/>
    <x v="10"/>
    <x v="9"/>
    <n v="19140"/>
    <x v="3"/>
    <s v="OFF-AR-10001044"/>
    <x v="1"/>
    <x v="6"/>
    <s v="BOSTON Ranger #55 Pencil Sharpener, Black"/>
    <n v="41.584000000000003"/>
    <n v="2"/>
    <n v="0.2"/>
    <n v="4.6781999999999968"/>
    <n v="0.11249999999999992"/>
  </r>
  <r>
    <n v="6936"/>
    <s v="CA-2014-137365"/>
    <x v="3"/>
    <x v="329"/>
    <d v="2014-12-04T00:00:00"/>
    <s v="Second Class"/>
    <s v="BP-11095"/>
    <s v="Bart Pistole"/>
    <x v="1"/>
    <s v="United States"/>
    <x v="236"/>
    <x v="5"/>
    <n v="79907"/>
    <x v="2"/>
    <s v="TEC-AC-10001767"/>
    <x v="2"/>
    <x v="11"/>
    <s v="SanDisk Ultra 64 GB MicroSDHC Class 10 Memory Card"/>
    <n v="95.976000000000013"/>
    <n v="3"/>
    <n v="0.2"/>
    <n v="-10.797300000000011"/>
    <n v="-0.1125000000000001"/>
  </r>
  <r>
    <n v="6937"/>
    <s v="CA-2013-129847"/>
    <x v="0"/>
    <x v="476"/>
    <d v="2013-09-05T00:00:00"/>
    <s v="First Class"/>
    <s v="TA-21385"/>
    <s v="Tom Ashbrook"/>
    <x v="2"/>
    <s v="United States"/>
    <x v="22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n v="-0.9"/>
  </r>
  <r>
    <n v="6938"/>
    <s v="CA-2011-126963"/>
    <x v="2"/>
    <x v="345"/>
    <d v="2011-06-15T00:00:00"/>
    <s v="Same Day"/>
    <s v="PS-18760"/>
    <s v="Pamela Stobb"/>
    <x v="0"/>
    <s v="United States"/>
    <x v="236"/>
    <x v="5"/>
    <n v="79907"/>
    <x v="2"/>
    <s v="OFF-PA-10001952"/>
    <x v="1"/>
    <x v="10"/>
    <s v="Xerox 1902"/>
    <n v="36.544000000000004"/>
    <n v="2"/>
    <n v="0.2"/>
    <n v="11.876799999999998"/>
    <n v="0.3249999999999999"/>
  </r>
  <r>
    <n v="6939"/>
    <s v="CA-2013-125094"/>
    <x v="0"/>
    <x v="732"/>
    <d v="2013-11-10T00:00:00"/>
    <s v="Standard Class"/>
    <s v="NP-18700"/>
    <s v="Nora Preis"/>
    <x v="0"/>
    <s v="United States"/>
    <x v="4"/>
    <x v="4"/>
    <n v="98105"/>
    <x v="1"/>
    <s v="TEC-AC-10004420"/>
    <x v="2"/>
    <x v="11"/>
    <s v="Cherry 142-key Programmable Keyboard"/>
    <n v="479.72"/>
    <n v="4"/>
    <n v="0"/>
    <n v="52.769200000000012"/>
    <n v="0.11000000000000001"/>
  </r>
  <r>
    <n v="6940"/>
    <s v="CA-2014-107132"/>
    <x v="3"/>
    <x v="335"/>
    <d v="2014-07-01T00:00:00"/>
    <s v="Standard Class"/>
    <s v="SC-20260"/>
    <s v="Scott Cohen"/>
    <x v="1"/>
    <s v="United States"/>
    <x v="20"/>
    <x v="15"/>
    <n v="10009"/>
    <x v="3"/>
    <s v="OFF-BI-10001071"/>
    <x v="1"/>
    <x v="8"/>
    <s v="GBC ProClick Punch Binding System"/>
    <n v="102.36799999999999"/>
    <n v="2"/>
    <n v="0.2"/>
    <n v="37.108400000000003"/>
    <n v="0.36250000000000004"/>
  </r>
  <r>
    <n v="6941"/>
    <s v="CA-2014-107132"/>
    <x v="3"/>
    <x v="335"/>
    <d v="2014-07-01T00:00:00"/>
    <s v="Standard Class"/>
    <s v="SC-20260"/>
    <s v="Scott Cohen"/>
    <x v="1"/>
    <s v="United States"/>
    <x v="20"/>
    <x v="15"/>
    <n v="10009"/>
    <x v="3"/>
    <s v="OFF-SU-10002503"/>
    <x v="1"/>
    <x v="14"/>
    <s v="Acme Preferred Stainless Steel Scissors"/>
    <n v="28.4"/>
    <n v="5"/>
    <n v="0"/>
    <n v="8.2359999999999989"/>
    <n v="0.28999999999999998"/>
  </r>
  <r>
    <n v="6942"/>
    <s v="CA-2014-107132"/>
    <x v="3"/>
    <x v="335"/>
    <d v="2014-07-01T00:00:00"/>
    <s v="Standard Class"/>
    <s v="SC-20260"/>
    <s v="Scott Cohen"/>
    <x v="1"/>
    <s v="United States"/>
    <x v="20"/>
    <x v="15"/>
    <n v="10009"/>
    <x v="3"/>
    <s v="OFF-ST-10001490"/>
    <x v="1"/>
    <x v="4"/>
    <s v="Hot File 7-Pocket, Floor Stand"/>
    <n v="713.88"/>
    <n v="4"/>
    <n v="0"/>
    <n v="214.16399999999993"/>
    <n v="0.29999999999999988"/>
  </r>
  <r>
    <n v="6943"/>
    <s v="CA-2014-107132"/>
    <x v="3"/>
    <x v="335"/>
    <d v="2014-07-01T00:00:00"/>
    <s v="Standard Class"/>
    <s v="SC-20260"/>
    <s v="Scott Cohen"/>
    <x v="1"/>
    <s v="United States"/>
    <x v="20"/>
    <x v="15"/>
    <n v="10009"/>
    <x v="3"/>
    <s v="OFF-PA-10003790"/>
    <x v="1"/>
    <x v="10"/>
    <s v="Xerox 1991"/>
    <n v="68.52"/>
    <n v="3"/>
    <n v="0"/>
    <n v="31.519199999999998"/>
    <n v="0.46"/>
  </r>
  <r>
    <n v="6944"/>
    <s v="CA-2012-139248"/>
    <x v="1"/>
    <x v="395"/>
    <d v="2012-07-30T00:00:00"/>
    <s v="Standard Class"/>
    <s v="RD-19930"/>
    <s v="Russell D'Ascenzo"/>
    <x v="0"/>
    <s v="United States"/>
    <x v="1"/>
    <x v="1"/>
    <n v="90032"/>
    <x v="1"/>
    <s v="TEC-PH-10004094"/>
    <x v="2"/>
    <x v="7"/>
    <s v="Motorola L703CM"/>
    <n v="623.96"/>
    <n v="5"/>
    <n v="0.2"/>
    <n v="38.997500000000002"/>
    <n v="6.25E-2"/>
  </r>
  <r>
    <n v="6945"/>
    <s v="CA-2011-148369"/>
    <x v="2"/>
    <x v="865"/>
    <d v="2011-09-27T00:00:00"/>
    <s v="Standard Class"/>
    <s v="TH-21115"/>
    <s v="Thea Hudgings"/>
    <x v="1"/>
    <s v="United States"/>
    <x v="46"/>
    <x v="13"/>
    <n v="19711"/>
    <x v="3"/>
    <s v="OFF-BI-10004876"/>
    <x v="1"/>
    <x v="8"/>
    <s v="Wilson Jones Suede Grain Vinyl Binders"/>
    <n v="11.12"/>
    <n v="4"/>
    <n v="0"/>
    <n v="5.4487999999999994"/>
    <n v="0.49"/>
  </r>
  <r>
    <n v="6946"/>
    <s v="CA-2013-106243"/>
    <x v="0"/>
    <x v="955"/>
    <d v="2013-10-05T00:00:00"/>
    <s v="Standard Class"/>
    <s v="GM-14680"/>
    <s v="Greg Matthias"/>
    <x v="0"/>
    <s v="United States"/>
    <x v="20"/>
    <x v="15"/>
    <n v="10011"/>
    <x v="3"/>
    <s v="FUR-BO-10003034"/>
    <x v="0"/>
    <x v="0"/>
    <s v="O'Sullivan Elevations Bookcase, Cherry Finish"/>
    <n v="523.91999999999996"/>
    <n v="5"/>
    <n v="0.2"/>
    <n v="-26.195999999999984"/>
    <n v="-4.9999999999999975E-2"/>
  </r>
  <r>
    <n v="6947"/>
    <s v="CA-2012-126466"/>
    <x v="1"/>
    <x v="529"/>
    <d v="2012-11-13T00:00:00"/>
    <s v="Standard Class"/>
    <s v="JO-15550"/>
    <s v="Jesus Ocampo"/>
    <x v="2"/>
    <s v="United States"/>
    <x v="43"/>
    <x v="1"/>
    <n v="95661"/>
    <x v="1"/>
    <s v="OFF-FA-10000490"/>
    <x v="1"/>
    <x v="13"/>
    <s v="OIC Binder Clips, Mini, 1/4&quot; Capacity, Black"/>
    <n v="2.48"/>
    <n v="2"/>
    <n v="0"/>
    <n v="1.1656"/>
    <n v="0.47"/>
  </r>
  <r>
    <n v="6948"/>
    <s v="CA-2012-130365"/>
    <x v="1"/>
    <x v="334"/>
    <d v="2012-04-29T00:00:00"/>
    <s v="Standard Class"/>
    <s v="ZC-21910"/>
    <s v="Zuschuss Carroll"/>
    <x v="0"/>
    <s v="United States"/>
    <x v="34"/>
    <x v="10"/>
    <n v="60505"/>
    <x v="2"/>
    <s v="OFF-ST-10002574"/>
    <x v="1"/>
    <x v="4"/>
    <s v="SAFCO Commercial Wire Shelving, Black"/>
    <n v="221.024"/>
    <n v="2"/>
    <n v="0.2"/>
    <n v="-55.256"/>
    <n v="-0.25"/>
  </r>
  <r>
    <n v="6949"/>
    <s v="CA-2012-130365"/>
    <x v="1"/>
    <x v="334"/>
    <d v="2012-04-29T00:00:00"/>
    <s v="Standard Class"/>
    <s v="ZC-21910"/>
    <s v="Zuschuss Carroll"/>
    <x v="0"/>
    <s v="United States"/>
    <x v="34"/>
    <x v="10"/>
    <n v="60505"/>
    <x v="2"/>
    <s v="FUR-CH-10003535"/>
    <x v="0"/>
    <x v="1"/>
    <s v="Global Armless Task Chair, Royal Blue"/>
    <n v="128.05799999999999"/>
    <n v="3"/>
    <n v="0.3"/>
    <n v="-23.782199999999996"/>
    <n v="-0.18571428571428569"/>
  </r>
  <r>
    <n v="6950"/>
    <s v="CA-2014-143021"/>
    <x v="3"/>
    <x v="123"/>
    <d v="2014-11-20T00:00:00"/>
    <s v="Same Day"/>
    <s v="AP-10720"/>
    <s v="Anne Pryor"/>
    <x v="2"/>
    <s v="United States"/>
    <x v="20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n v="0.3125"/>
  </r>
  <r>
    <n v="6951"/>
    <s v="CA-2014-143021"/>
    <x v="3"/>
    <x v="123"/>
    <d v="2014-11-20T00:00:00"/>
    <s v="Same Day"/>
    <s v="AP-10720"/>
    <s v="Anne Pryor"/>
    <x v="2"/>
    <s v="United States"/>
    <x v="20"/>
    <x v="15"/>
    <n v="10011"/>
    <x v="3"/>
    <s v="FUR-TA-10001676"/>
    <x v="0"/>
    <x v="3"/>
    <s v="Hon 61000 Series Interactive Training Tables"/>
    <n v="79.97399999999999"/>
    <n v="3"/>
    <n v="0.4"/>
    <n v="-29.323800000000006"/>
    <n v="-0.36666666666666681"/>
  </r>
  <r>
    <n v="6952"/>
    <s v="CA-2012-161767"/>
    <x v="1"/>
    <x v="312"/>
    <d v="2012-11-24T00:00:00"/>
    <s v="Standard Class"/>
    <s v="GK-14620"/>
    <s v="Grace Kelly"/>
    <x v="1"/>
    <s v="United States"/>
    <x v="61"/>
    <x v="5"/>
    <n v="75217"/>
    <x v="2"/>
    <s v="TEC-MA-10002790"/>
    <x v="2"/>
    <x v="15"/>
    <s v="NeatDesk Desktop Scanner &amp; Digital Filing System"/>
    <n v="479.988"/>
    <n v="2"/>
    <n v="0.4"/>
    <n v="55.998599999999954"/>
    <n v="0.11666666666666657"/>
  </r>
  <r>
    <n v="6953"/>
    <s v="CA-2012-129917"/>
    <x v="1"/>
    <x v="653"/>
    <d v="2012-10-03T00:00:00"/>
    <s v="First Class"/>
    <s v="HM-14980"/>
    <s v="Henry MacAllister"/>
    <x v="0"/>
    <s v="United States"/>
    <x v="1"/>
    <x v="1"/>
    <n v="90008"/>
    <x v="1"/>
    <s v="OFF-BI-10001757"/>
    <x v="1"/>
    <x v="8"/>
    <s v="Pressboard Hanging Data Binders for Unburst Sheets"/>
    <n v="11.808"/>
    <n v="3"/>
    <n v="0.2"/>
    <n v="4.1327999999999996"/>
    <n v="0.35"/>
  </r>
  <r>
    <n v="6954"/>
    <s v="CA-2012-129917"/>
    <x v="1"/>
    <x v="653"/>
    <d v="2012-10-03T00:00:00"/>
    <s v="First Class"/>
    <s v="HM-14980"/>
    <s v="Henry MacAllister"/>
    <x v="0"/>
    <s v="United States"/>
    <x v="1"/>
    <x v="1"/>
    <n v="90008"/>
    <x v="1"/>
    <s v="OFF-BI-10004828"/>
    <x v="1"/>
    <x v="8"/>
    <s v="GBC Poly Designer Binding Covers"/>
    <n v="53.567999999999998"/>
    <n v="4"/>
    <n v="0.2"/>
    <n v="19.418399999999995"/>
    <n v="0.36249999999999993"/>
  </r>
  <r>
    <n v="6955"/>
    <s v="CA-2012-129917"/>
    <x v="1"/>
    <x v="653"/>
    <d v="2012-10-03T00:00:00"/>
    <s v="First Class"/>
    <s v="HM-14980"/>
    <s v="Henry MacAllister"/>
    <x v="0"/>
    <s v="United States"/>
    <x v="1"/>
    <x v="1"/>
    <n v="90008"/>
    <x v="1"/>
    <s v="TEC-PH-10000369"/>
    <x v="2"/>
    <x v="7"/>
    <s v="HTC One Mini"/>
    <n v="503.96000000000004"/>
    <n v="5"/>
    <n v="0.2"/>
    <n v="50.396000000000015"/>
    <n v="0.10000000000000002"/>
  </r>
  <r>
    <n v="6956"/>
    <s v="CA-2012-115420"/>
    <x v="1"/>
    <x v="334"/>
    <d v="2012-05-02T00:00:00"/>
    <s v="Standard Class"/>
    <s v="LS-16945"/>
    <s v="Linda Southworth"/>
    <x v="1"/>
    <s v="United States"/>
    <x v="1"/>
    <x v="1"/>
    <n v="90004"/>
    <x v="1"/>
    <s v="OFF-EN-10003862"/>
    <x v="1"/>
    <x v="12"/>
    <s v="Laser &amp; Ink Jet Business Envelopes"/>
    <n v="21.34"/>
    <n v="2"/>
    <n v="0"/>
    <n v="9.8163999999999998"/>
    <n v="0.46"/>
  </r>
  <r>
    <n v="6957"/>
    <s v="CA-2013-157588"/>
    <x v="0"/>
    <x v="216"/>
    <d v="2013-07-20T00:00:00"/>
    <s v="Standard Class"/>
    <s v="AR-10570"/>
    <s v="Anemone Ratner"/>
    <x v="0"/>
    <s v="United States"/>
    <x v="38"/>
    <x v="32"/>
    <n v="31907"/>
    <x v="0"/>
    <s v="OFF-BI-10003963"/>
    <x v="1"/>
    <x v="8"/>
    <s v="Cardinal Holdit Data Disk Pockets"/>
    <n v="36.4"/>
    <n v="5"/>
    <n v="0"/>
    <n v="17.107999999999997"/>
    <n v="0.46999999999999992"/>
  </r>
  <r>
    <n v="6958"/>
    <s v="CA-2013-157588"/>
    <x v="0"/>
    <x v="216"/>
    <d v="2013-07-20T00:00:00"/>
    <s v="Standard Class"/>
    <s v="AR-10570"/>
    <s v="Anemone Ratner"/>
    <x v="0"/>
    <s v="United States"/>
    <x v="38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n v="0.3"/>
  </r>
  <r>
    <n v="6959"/>
    <s v="CA-2012-167255"/>
    <x v="1"/>
    <x v="874"/>
    <d v="2012-09-29T00:00:00"/>
    <s v="Second Class"/>
    <s v="RH-19510"/>
    <s v="Rick Huthwaite"/>
    <x v="2"/>
    <s v="United States"/>
    <x v="8"/>
    <x v="1"/>
    <n v="94110"/>
    <x v="1"/>
    <s v="OFF-ST-10001328"/>
    <x v="1"/>
    <x v="4"/>
    <s v="Personal Filing Tote with Lid, Black/Gray"/>
    <n v="15.51"/>
    <n v="1"/>
    <n v="0"/>
    <n v="4.3428000000000004"/>
    <n v="0.28000000000000003"/>
  </r>
  <r>
    <n v="6960"/>
    <s v="CA-2012-167255"/>
    <x v="1"/>
    <x v="874"/>
    <d v="2012-09-29T00:00:00"/>
    <s v="Second Class"/>
    <s v="RH-19510"/>
    <s v="Rick Huthwaite"/>
    <x v="2"/>
    <s v="United States"/>
    <x v="8"/>
    <x v="1"/>
    <n v="94110"/>
    <x v="1"/>
    <s v="OFF-PA-10002377"/>
    <x v="1"/>
    <x v="10"/>
    <s v="Xerox 1916"/>
    <n v="146.82"/>
    <n v="3"/>
    <n v="0"/>
    <n v="73.41"/>
    <n v="0.5"/>
  </r>
  <r>
    <n v="6961"/>
    <s v="CA-2012-167255"/>
    <x v="1"/>
    <x v="874"/>
    <d v="2012-09-29T00:00:00"/>
    <s v="Second Class"/>
    <s v="RH-19510"/>
    <s v="Rick Huthwaite"/>
    <x v="2"/>
    <s v="United States"/>
    <x v="8"/>
    <x v="1"/>
    <n v="94110"/>
    <x v="1"/>
    <s v="OFF-PA-10003441"/>
    <x v="1"/>
    <x v="10"/>
    <s v="Xerox 226"/>
    <n v="12.96"/>
    <n v="2"/>
    <n v="0"/>
    <n v="6.2208000000000006"/>
    <n v="0.48000000000000004"/>
  </r>
  <r>
    <n v="6962"/>
    <s v="CA-2014-162096"/>
    <x v="3"/>
    <x v="468"/>
    <d v="2014-11-11T00:00:00"/>
    <s v="Same Day"/>
    <s v="TB-21190"/>
    <s v="Thomas Brumley"/>
    <x v="2"/>
    <s v="United States"/>
    <x v="169"/>
    <x v="1"/>
    <n v="92503"/>
    <x v="1"/>
    <s v="OFF-AR-10002221"/>
    <x v="1"/>
    <x v="6"/>
    <s v="12 Colored Short Pencils"/>
    <n v="7.8000000000000007"/>
    <n v="3"/>
    <n v="0"/>
    <n v="2.1060000000000008"/>
    <n v="0.27000000000000007"/>
  </r>
  <r>
    <n v="6963"/>
    <s v="CA-2013-157161"/>
    <x v="0"/>
    <x v="87"/>
    <d v="2013-07-21T00:00:00"/>
    <s v="Second Class"/>
    <s v="JD-15895"/>
    <s v="Jonathan Doherty"/>
    <x v="1"/>
    <s v="United States"/>
    <x v="29"/>
    <x v="20"/>
    <n v="29203"/>
    <x v="0"/>
    <s v="OFF-EN-10001509"/>
    <x v="1"/>
    <x v="12"/>
    <s v="Poly String Tie Envelopes"/>
    <n v="10.199999999999999"/>
    <n v="5"/>
    <n v="0"/>
    <n v="4.7939999999999996"/>
    <n v="0.47"/>
  </r>
  <r>
    <n v="6964"/>
    <s v="CA-2013-157161"/>
    <x v="0"/>
    <x v="87"/>
    <d v="2013-07-21T00:00:00"/>
    <s v="Second Class"/>
    <s v="JD-15895"/>
    <s v="Jonathan Doherty"/>
    <x v="1"/>
    <s v="United States"/>
    <x v="29"/>
    <x v="20"/>
    <n v="29203"/>
    <x v="0"/>
    <s v="OFF-AR-10003338"/>
    <x v="1"/>
    <x v="6"/>
    <s v="Eberhard Faber 3 1/2&quot; Golf Pencils"/>
    <n v="22.32"/>
    <n v="3"/>
    <n v="0"/>
    <n v="5.580000000000001"/>
    <n v="0.25000000000000006"/>
  </r>
  <r>
    <n v="6965"/>
    <s v="CA-2013-157161"/>
    <x v="0"/>
    <x v="87"/>
    <d v="2013-07-21T00:00:00"/>
    <s v="Second Class"/>
    <s v="JD-15895"/>
    <s v="Jonathan Doherty"/>
    <x v="1"/>
    <s v="United States"/>
    <x v="29"/>
    <x v="20"/>
    <n v="29203"/>
    <x v="0"/>
    <s v="OFF-BI-10004728"/>
    <x v="1"/>
    <x v="8"/>
    <s v="Wilson Jones Turn Tabs Binder Tool for Ring Binders"/>
    <n v="24.1"/>
    <n v="5"/>
    <n v="0"/>
    <n v="11.086"/>
    <n v="0.45999999999999996"/>
  </r>
  <r>
    <n v="6966"/>
    <s v="CA-2013-157161"/>
    <x v="0"/>
    <x v="87"/>
    <d v="2013-07-21T00:00:00"/>
    <s v="Second Class"/>
    <s v="JD-15895"/>
    <s v="Jonathan Doherty"/>
    <x v="1"/>
    <s v="United States"/>
    <x v="29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n v="0.23999999999999996"/>
  </r>
  <r>
    <n v="6967"/>
    <s v="CA-2013-157161"/>
    <x v="0"/>
    <x v="87"/>
    <d v="2013-07-21T00:00:00"/>
    <s v="Second Class"/>
    <s v="JD-15895"/>
    <s v="Jonathan Doherty"/>
    <x v="1"/>
    <s v="United States"/>
    <x v="29"/>
    <x v="20"/>
    <n v="29203"/>
    <x v="0"/>
    <s v="OFF-BI-10002764"/>
    <x v="1"/>
    <x v="8"/>
    <s v="Recycled Pressboard Report Cover with Reinforced Top Hinge"/>
    <n v="6.46"/>
    <n v="2"/>
    <n v="0"/>
    <n v="3.1654"/>
    <n v="0.49"/>
  </r>
  <r>
    <n v="6968"/>
    <s v="CA-2013-157161"/>
    <x v="0"/>
    <x v="87"/>
    <d v="2013-07-21T00:00:00"/>
    <s v="Second Class"/>
    <s v="JD-15895"/>
    <s v="Jonathan Doherty"/>
    <x v="1"/>
    <s v="United States"/>
    <x v="29"/>
    <x v="20"/>
    <n v="29203"/>
    <x v="0"/>
    <s v="OFF-PA-10001461"/>
    <x v="1"/>
    <x v="10"/>
    <s v="HP Office Paper (20Lb. and 87 Bright)"/>
    <n v="60.12"/>
    <n v="9"/>
    <n v="0"/>
    <n v="28.857599999999998"/>
    <n v="0.48"/>
  </r>
  <r>
    <n v="6969"/>
    <s v="CA-2012-110765"/>
    <x v="1"/>
    <x v="1140"/>
    <d v="2012-10-20T00:00:00"/>
    <s v="Second Class"/>
    <s v="MP-17965"/>
    <s v="Michael Paige"/>
    <x v="1"/>
    <s v="United States"/>
    <x v="20"/>
    <x v="15"/>
    <n v="10011"/>
    <x v="3"/>
    <s v="TEC-PH-10004165"/>
    <x v="2"/>
    <x v="7"/>
    <s v="Mitel MiVoice 5330e IP Phone"/>
    <n v="824.97"/>
    <n v="3"/>
    <n v="0"/>
    <n v="214.4922"/>
    <n v="0.26"/>
  </r>
  <r>
    <n v="6970"/>
    <s v="CA-2013-163937"/>
    <x v="0"/>
    <x v="994"/>
    <d v="2013-01-13T00:00:00"/>
    <s v="Second Class"/>
    <s v="JB-16000"/>
    <s v="Joy Bell-"/>
    <x v="0"/>
    <s v="United States"/>
    <x v="468"/>
    <x v="4"/>
    <n v="98632"/>
    <x v="1"/>
    <s v="FUR-FU-10000010"/>
    <x v="0"/>
    <x v="5"/>
    <s v="DAX Value U-Channel Document Frames, Easel Back"/>
    <n v="24.849999999999998"/>
    <n v="5"/>
    <n v="0"/>
    <n v="7.7034999999999982"/>
    <n v="0.30999999999999994"/>
  </r>
  <r>
    <n v="6971"/>
    <s v="CA-2014-153822"/>
    <x v="3"/>
    <x v="20"/>
    <d v="2014-09-26T00:00:00"/>
    <s v="Standard Class"/>
    <s v="AB-10105"/>
    <s v="Adrian Barton"/>
    <x v="0"/>
    <s v="United States"/>
    <x v="42"/>
    <x v="16"/>
    <n v="85023"/>
    <x v="1"/>
    <s v="OFF-ST-10000321"/>
    <x v="1"/>
    <x v="4"/>
    <s v="Akro Stacking Bins"/>
    <n v="12.624000000000001"/>
    <n v="2"/>
    <n v="0.2"/>
    <n v="-2.5248000000000022"/>
    <n v="-0.20000000000000015"/>
  </r>
  <r>
    <n v="6972"/>
    <s v="CA-2014-153822"/>
    <x v="3"/>
    <x v="20"/>
    <d v="2014-09-26T00:00:00"/>
    <s v="Standard Class"/>
    <s v="AB-10105"/>
    <s v="Adrian Barton"/>
    <x v="0"/>
    <s v="United States"/>
    <x v="42"/>
    <x v="16"/>
    <n v="85023"/>
    <x v="1"/>
    <s v="TEC-AC-10000109"/>
    <x v="2"/>
    <x v="11"/>
    <s v="Sony Micro Vault Click 16 GB USB 2.0 Flash Drive"/>
    <n v="89.584000000000003"/>
    <n v="2"/>
    <n v="0.2"/>
    <n v="4.4792000000000058"/>
    <n v="5.0000000000000065E-2"/>
  </r>
  <r>
    <n v="6973"/>
    <s v="CA-2014-153822"/>
    <x v="3"/>
    <x v="20"/>
    <d v="2014-09-26T00:00:00"/>
    <s v="Standard Class"/>
    <s v="AB-10105"/>
    <s v="Adrian Barton"/>
    <x v="0"/>
    <s v="United States"/>
    <x v="42"/>
    <x v="16"/>
    <n v="85023"/>
    <x v="1"/>
    <s v="TEC-PH-10002415"/>
    <x v="2"/>
    <x v="7"/>
    <s v="Polycom VoiceStation 500 Conference phone"/>
    <n v="471.92"/>
    <n v="2"/>
    <n v="0.2"/>
    <n v="29.495000000000019"/>
    <n v="6.2500000000000042E-2"/>
  </r>
  <r>
    <n v="6974"/>
    <s v="CA-2014-153822"/>
    <x v="3"/>
    <x v="20"/>
    <d v="2014-09-26T00:00:00"/>
    <s v="Standard Class"/>
    <s v="AB-10105"/>
    <s v="Adrian Barton"/>
    <x v="0"/>
    <s v="United States"/>
    <x v="42"/>
    <x v="16"/>
    <n v="85023"/>
    <x v="1"/>
    <s v="OFF-BI-10001460"/>
    <x v="1"/>
    <x v="8"/>
    <s v="Plastic Binding Combs"/>
    <n v="18.180000000000003"/>
    <n v="4"/>
    <n v="0.7"/>
    <n v="-13.938000000000002"/>
    <n v="-0.76666666666666661"/>
  </r>
  <r>
    <n v="6975"/>
    <s v="CA-2014-146185"/>
    <x v="3"/>
    <x v="175"/>
    <d v="2014-09-20T00:00:00"/>
    <s v="Standard Class"/>
    <s v="CC-12145"/>
    <s v="Charles Crestani"/>
    <x v="0"/>
    <s v="United States"/>
    <x v="12"/>
    <x v="5"/>
    <n v="77095"/>
    <x v="2"/>
    <s v="OFF-AR-10002987"/>
    <x v="1"/>
    <x v="6"/>
    <s v="Prismacolor Color Pencil Set"/>
    <n v="31.744"/>
    <n v="2"/>
    <n v="0.2"/>
    <n v="8.3328000000000024"/>
    <n v="0.26250000000000007"/>
  </r>
  <r>
    <n v="6976"/>
    <s v="CA-2012-112144"/>
    <x v="1"/>
    <x v="1141"/>
    <d v="2012-07-02T00:00:00"/>
    <s v="Standard Class"/>
    <s v="CY-12745"/>
    <s v="Craig Yedwab"/>
    <x v="1"/>
    <s v="United States"/>
    <x v="23"/>
    <x v="16"/>
    <n v="85234"/>
    <x v="1"/>
    <s v="OFF-LA-10000443"/>
    <x v="1"/>
    <x v="2"/>
    <s v="Avery 501"/>
    <n v="5.9039999999999999"/>
    <n v="2"/>
    <n v="0.2"/>
    <n v="1.9925999999999999"/>
    <n v="0.33749999999999997"/>
  </r>
  <r>
    <n v="6977"/>
    <s v="CA-2012-112144"/>
    <x v="1"/>
    <x v="1141"/>
    <d v="2012-07-02T00:00:00"/>
    <s v="Standard Class"/>
    <s v="CY-12745"/>
    <s v="Craig Yedwab"/>
    <x v="1"/>
    <s v="United States"/>
    <x v="23"/>
    <x v="16"/>
    <n v="85234"/>
    <x v="1"/>
    <s v="FUR-FU-10004306"/>
    <x v="0"/>
    <x v="5"/>
    <s v="Electrix Halogen Magnifier Lamp"/>
    <n v="621.7600000000001"/>
    <n v="4"/>
    <n v="0.2"/>
    <n v="46.631999999999977"/>
    <n v="7.4999999999999956E-2"/>
  </r>
  <r>
    <n v="6978"/>
    <s v="US-2013-119298"/>
    <x v="0"/>
    <x v="881"/>
    <d v="2013-11-29T00:00:00"/>
    <s v="First Class"/>
    <s v="EP-13915"/>
    <s v="Emily Phan"/>
    <x v="0"/>
    <s v="United States"/>
    <x v="186"/>
    <x v="36"/>
    <n v="72401"/>
    <x v="0"/>
    <s v="TEC-PH-10002564"/>
    <x v="2"/>
    <x v="7"/>
    <s v="OtterBox Defender Series Case - Samsung Galaxy S4"/>
    <n v="59.98"/>
    <n v="2"/>
    <n v="0"/>
    <n v="17.993999999999993"/>
    <n v="0.29999999999999988"/>
  </r>
  <r>
    <n v="6979"/>
    <s v="CA-2014-155159"/>
    <x v="3"/>
    <x v="920"/>
    <d v="2014-11-30T00:00:00"/>
    <s v="Second Class"/>
    <s v="DL-13315"/>
    <s v="Delfina Latchford"/>
    <x v="0"/>
    <s v="United States"/>
    <x v="118"/>
    <x v="32"/>
    <n v="30318"/>
    <x v="0"/>
    <s v="OFF-PA-10003724"/>
    <x v="1"/>
    <x v="10"/>
    <s v="Wirebound Message Book, 4 per Page"/>
    <n v="48.87"/>
    <n v="9"/>
    <n v="0"/>
    <n v="23.946299999999997"/>
    <n v="0.49"/>
  </r>
  <r>
    <n v="6980"/>
    <s v="CA-2014-149076"/>
    <x v="3"/>
    <x v="424"/>
    <d v="2014-01-20T00:00:00"/>
    <s v="Standard Class"/>
    <s v="SO-20335"/>
    <s v="Sean O'Donnell"/>
    <x v="0"/>
    <s v="United States"/>
    <x v="1"/>
    <x v="1"/>
    <n v="90036"/>
    <x v="1"/>
    <s v="OFF-PA-10000483"/>
    <x v="1"/>
    <x v="10"/>
    <s v="Xerox 19"/>
    <n v="154.9"/>
    <n v="5"/>
    <n v="0"/>
    <n v="69.704999999999998"/>
    <n v="0.44999999999999996"/>
  </r>
  <r>
    <n v="6981"/>
    <s v="CA-2011-146990"/>
    <x v="2"/>
    <x v="845"/>
    <d v="2011-11-08T00:00:00"/>
    <s v="First Class"/>
    <s v="BP-11095"/>
    <s v="Bart Pistole"/>
    <x v="1"/>
    <s v="United States"/>
    <x v="20"/>
    <x v="15"/>
    <n v="10024"/>
    <x v="3"/>
    <s v="OFF-FA-10000611"/>
    <x v="1"/>
    <x v="13"/>
    <s v="Binder Clips by OIC"/>
    <n v="5.92"/>
    <n v="4"/>
    <n v="0"/>
    <n v="2.8415999999999997"/>
    <n v="0.47999999999999993"/>
  </r>
  <r>
    <n v="6982"/>
    <s v="CA-2011-146990"/>
    <x v="2"/>
    <x v="845"/>
    <d v="2011-11-08T00:00:00"/>
    <s v="First Class"/>
    <s v="BP-11095"/>
    <s v="Bart Pistole"/>
    <x v="1"/>
    <s v="United States"/>
    <x v="20"/>
    <x v="15"/>
    <n v="10024"/>
    <x v="3"/>
    <s v="OFF-PA-10000246"/>
    <x v="1"/>
    <x v="10"/>
    <s v="Riverleaf Stik-Withit Designer Note Cubes"/>
    <n v="30.18"/>
    <n v="3"/>
    <n v="0"/>
    <n v="13.8828"/>
    <n v="0.45999999999999996"/>
  </r>
  <r>
    <n v="6983"/>
    <s v="CA-2013-116526"/>
    <x v="0"/>
    <x v="142"/>
    <d v="2013-09-06T00:00:00"/>
    <s v="Standard Class"/>
    <s v="JA-15970"/>
    <s v="Joseph Airdo"/>
    <x v="0"/>
    <s v="United States"/>
    <x v="66"/>
    <x v="12"/>
    <n v="48227"/>
    <x v="2"/>
    <s v="OFF-BI-10004728"/>
    <x v="1"/>
    <x v="8"/>
    <s v="Wilson Jones Turn Tabs Binder Tool for Ring Binders"/>
    <n v="24.1"/>
    <n v="5"/>
    <n v="0"/>
    <n v="11.086"/>
    <n v="0.45999999999999996"/>
  </r>
  <r>
    <n v="6984"/>
    <s v="CA-2013-116526"/>
    <x v="0"/>
    <x v="142"/>
    <d v="2013-09-06T00:00:00"/>
    <s v="Standard Class"/>
    <s v="JA-15970"/>
    <s v="Joseph Airdo"/>
    <x v="0"/>
    <s v="United States"/>
    <x v="66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n v="0.26"/>
  </r>
  <r>
    <n v="6985"/>
    <s v="CA-2013-116526"/>
    <x v="0"/>
    <x v="142"/>
    <d v="2013-09-06T00:00:00"/>
    <s v="Standard Class"/>
    <s v="JA-15970"/>
    <s v="Joseph Airdo"/>
    <x v="0"/>
    <s v="United States"/>
    <x v="66"/>
    <x v="12"/>
    <n v="48227"/>
    <x v="2"/>
    <s v="OFF-AP-10002457"/>
    <x v="1"/>
    <x v="9"/>
    <s v="Eureka The Boss Plus 12-Amp Hard Box Upright Vacuum, Red"/>
    <n v="376.74"/>
    <n v="4"/>
    <n v="0.1"/>
    <n v="71.161999999999978"/>
    <n v="0.18888888888888883"/>
  </r>
  <r>
    <n v="6986"/>
    <s v="CA-2013-116526"/>
    <x v="0"/>
    <x v="142"/>
    <d v="2013-09-06T00:00:00"/>
    <s v="Standard Class"/>
    <s v="JA-15970"/>
    <s v="Joseph Airdo"/>
    <x v="0"/>
    <s v="United States"/>
    <x v="66"/>
    <x v="12"/>
    <n v="48227"/>
    <x v="2"/>
    <s v="OFF-BI-10000320"/>
    <x v="1"/>
    <x v="8"/>
    <s v="GBC Plastic Binding Combs"/>
    <n v="29.52"/>
    <n v="4"/>
    <n v="0"/>
    <n v="14.4648"/>
    <n v="0.49"/>
  </r>
  <r>
    <n v="6987"/>
    <s v="CA-2013-116526"/>
    <x v="0"/>
    <x v="142"/>
    <d v="2013-09-06T00:00:00"/>
    <s v="Standard Class"/>
    <s v="JA-15970"/>
    <s v="Joseph Airdo"/>
    <x v="0"/>
    <s v="United States"/>
    <x v="66"/>
    <x v="12"/>
    <n v="48227"/>
    <x v="2"/>
    <s v="OFF-AR-10004999"/>
    <x v="1"/>
    <x v="6"/>
    <s v="Newell 315"/>
    <n v="11.96"/>
    <n v="2"/>
    <n v="0"/>
    <n v="2.99"/>
    <n v="0.25"/>
  </r>
  <r>
    <n v="6988"/>
    <s v="CA-2013-116526"/>
    <x v="0"/>
    <x v="142"/>
    <d v="2013-09-06T00:00:00"/>
    <s v="Standard Class"/>
    <s v="JA-15970"/>
    <s v="Joseph Airdo"/>
    <x v="0"/>
    <s v="United States"/>
    <x v="66"/>
    <x v="12"/>
    <n v="48227"/>
    <x v="2"/>
    <s v="OFF-BI-10001116"/>
    <x v="1"/>
    <x v="8"/>
    <s v="Wilson Jones 1&quot; Hanging DublLock Ring Binders"/>
    <n v="26.400000000000002"/>
    <n v="5"/>
    <n v="0"/>
    <n v="12.672000000000001"/>
    <n v="0.48"/>
  </r>
  <r>
    <n v="6989"/>
    <s v="CA-2014-158561"/>
    <x v="3"/>
    <x v="343"/>
    <d v="2014-11-17T00:00:00"/>
    <s v="Second Class"/>
    <s v="BB-11545"/>
    <s v="Brenda Bowman"/>
    <x v="1"/>
    <s v="United States"/>
    <x v="2"/>
    <x v="2"/>
    <n v="33311"/>
    <x v="0"/>
    <s v="OFF-AP-10002651"/>
    <x v="1"/>
    <x v="9"/>
    <s v="Hoover Upright Vacuum With Dirt Cup"/>
    <n v="1158.1199999999999"/>
    <n v="5"/>
    <n v="0.2"/>
    <n v="130.28849999999983"/>
    <n v="0.11249999999999986"/>
  </r>
  <r>
    <n v="6990"/>
    <s v="CA-2014-165099"/>
    <x v="3"/>
    <x v="157"/>
    <d v="2014-12-14T00:00:00"/>
    <s v="First Class"/>
    <s v="DK-13375"/>
    <s v="Dennis Kane"/>
    <x v="0"/>
    <s v="United States"/>
    <x v="488"/>
    <x v="5"/>
    <n v="79605"/>
    <x v="2"/>
    <s v="OFF-AP-10001634"/>
    <x v="1"/>
    <x v="9"/>
    <s v="Hoover Commercial Lightweight Upright Vacuum"/>
    <n v="1.3919999999999997"/>
    <n v="2"/>
    <n v="0.8"/>
    <n v="-3.7584000000000009"/>
    <n v="-2.7000000000000011"/>
  </r>
  <r>
    <n v="6991"/>
    <s v="CA-2012-109386"/>
    <x v="1"/>
    <x v="627"/>
    <d v="2012-11-13T00:00:00"/>
    <s v="Second Class"/>
    <s v="RH-19600"/>
    <s v="Rob Haberlin"/>
    <x v="0"/>
    <s v="United States"/>
    <x v="409"/>
    <x v="17"/>
    <n v="23666"/>
    <x v="0"/>
    <s v="OFF-AP-10003266"/>
    <x v="1"/>
    <x v="9"/>
    <s v="Holmes Replacement Filter for HEPA Air Cleaner, Large Room"/>
    <n v="44.43"/>
    <n v="3"/>
    <n v="0"/>
    <n v="18.660600000000002"/>
    <n v="0.42000000000000004"/>
  </r>
  <r>
    <n v="6992"/>
    <s v="CA-2012-109386"/>
    <x v="1"/>
    <x v="627"/>
    <d v="2012-11-13T00:00:00"/>
    <s v="Second Class"/>
    <s v="RH-19600"/>
    <s v="Rob Haberlin"/>
    <x v="0"/>
    <s v="United States"/>
    <x v="409"/>
    <x v="17"/>
    <n v="23666"/>
    <x v="0"/>
    <s v="TEC-PH-10002890"/>
    <x v="2"/>
    <x v="7"/>
    <s v="AT&amp;T 17929 Lendline Telephone"/>
    <n v="226.20000000000002"/>
    <n v="5"/>
    <n v="0"/>
    <n v="58.811999999999998"/>
    <n v="0.25999999999999995"/>
  </r>
  <r>
    <n v="6993"/>
    <s v="CA-2012-109386"/>
    <x v="1"/>
    <x v="627"/>
    <d v="2012-11-13T00:00:00"/>
    <s v="Second Class"/>
    <s v="RH-19600"/>
    <s v="Rob Haberlin"/>
    <x v="0"/>
    <s v="United States"/>
    <x v="409"/>
    <x v="17"/>
    <n v="23666"/>
    <x v="0"/>
    <s v="FUR-FU-10000308"/>
    <x v="0"/>
    <x v="5"/>
    <s v="Deflect-o Glass Clear Studded Chair Mats"/>
    <n v="186.54"/>
    <n v="3"/>
    <n v="0"/>
    <n v="41.038800000000002"/>
    <n v="0.22000000000000003"/>
  </r>
  <r>
    <n v="6994"/>
    <s v="CA-2012-109386"/>
    <x v="1"/>
    <x v="627"/>
    <d v="2012-11-13T00:00:00"/>
    <s v="Second Class"/>
    <s v="RH-19600"/>
    <s v="Rob Haberlin"/>
    <x v="0"/>
    <s v="United States"/>
    <x v="409"/>
    <x v="17"/>
    <n v="23666"/>
    <x v="0"/>
    <s v="OFF-AR-10000380"/>
    <x v="1"/>
    <x v="6"/>
    <s v="Hunt PowerHouse Electric Pencil Sharpener, Blue"/>
    <n v="265.85999999999996"/>
    <n v="7"/>
    <n v="0"/>
    <n v="79.757999999999967"/>
    <n v="0.29999999999999993"/>
  </r>
  <r>
    <n v="6995"/>
    <s v="CA-2012-109386"/>
    <x v="1"/>
    <x v="627"/>
    <d v="2012-11-13T00:00:00"/>
    <s v="Second Class"/>
    <s v="RH-19600"/>
    <s v="Rob Haberlin"/>
    <x v="0"/>
    <s v="United States"/>
    <x v="409"/>
    <x v="17"/>
    <n v="23666"/>
    <x v="0"/>
    <s v="OFF-AR-10000122"/>
    <x v="1"/>
    <x v="6"/>
    <s v="Newell 314"/>
    <n v="27.9"/>
    <n v="5"/>
    <n v="0"/>
    <n v="6.9749999999999979"/>
    <n v="0.24999999999999994"/>
  </r>
  <r>
    <n v="6996"/>
    <s v="CA-2012-166800"/>
    <x v="1"/>
    <x v="902"/>
    <d v="2012-11-26T00:00:00"/>
    <s v="Standard Class"/>
    <s v="AG-10300"/>
    <s v="Aleksandra Gannaway"/>
    <x v="1"/>
    <s v="United States"/>
    <x v="98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n v="0.27"/>
  </r>
  <r>
    <n v="6997"/>
    <s v="CA-2014-117443"/>
    <x v="3"/>
    <x v="331"/>
    <d v="2014-12-26T00:00:00"/>
    <s v="Second Class"/>
    <s v="JB-15400"/>
    <s v="Jennifer Braxton"/>
    <x v="1"/>
    <s v="United States"/>
    <x v="179"/>
    <x v="10"/>
    <n v="61107"/>
    <x v="2"/>
    <s v="OFF-BI-10004002"/>
    <x v="1"/>
    <x v="8"/>
    <s v="Wilson Jones International Size A4 Ring Binders"/>
    <n v="13.839999999999998"/>
    <n v="4"/>
    <n v="0.8"/>
    <n v="-22.144000000000005"/>
    <n v="-1.6000000000000005"/>
  </r>
  <r>
    <n v="6998"/>
    <s v="CA-2014-117443"/>
    <x v="3"/>
    <x v="331"/>
    <d v="2014-12-26T00:00:00"/>
    <s v="Second Class"/>
    <s v="JB-15400"/>
    <s v="Jennifer Braxton"/>
    <x v="1"/>
    <s v="United States"/>
    <x v="179"/>
    <x v="10"/>
    <n v="61107"/>
    <x v="2"/>
    <s v="OFF-PA-10004475"/>
    <x v="1"/>
    <x v="10"/>
    <s v="Xerox 1940"/>
    <n v="175.87200000000001"/>
    <n v="4"/>
    <n v="0.2"/>
    <n v="63.753599999999992"/>
    <n v="0.36249999999999993"/>
  </r>
  <r>
    <n v="6999"/>
    <s v="US-2013-134369"/>
    <x v="0"/>
    <x v="1142"/>
    <d v="2013-09-23T00:00:00"/>
    <s v="Standard Class"/>
    <s v="BC-11125"/>
    <s v="Becky Castell"/>
    <x v="2"/>
    <s v="United States"/>
    <x v="229"/>
    <x v="1"/>
    <n v="92677"/>
    <x v="1"/>
    <s v="OFF-PA-10002195"/>
    <x v="1"/>
    <x v="10"/>
    <s v="Xerox 1966"/>
    <n v="12.96"/>
    <n v="2"/>
    <n v="0"/>
    <n v="6.3504000000000005"/>
    <n v="0.49"/>
  </r>
  <r>
    <n v="7000"/>
    <s v="CA-2014-123687"/>
    <x v="3"/>
    <x v="1143"/>
    <d v="2014-05-30T00:00:00"/>
    <s v="First Class"/>
    <s v="KC-16675"/>
    <s v="Kimberly Carter"/>
    <x v="1"/>
    <s v="United States"/>
    <x v="103"/>
    <x v="0"/>
    <n v="40214"/>
    <x v="0"/>
    <s v="OFF-AP-10002670"/>
    <x v="1"/>
    <x v="9"/>
    <s v="Belkin 8-Outlet Premiere SurgeMaster II Surge Protectors"/>
    <n v="208.44"/>
    <n v="3"/>
    <n v="0"/>
    <n v="62.531999999999982"/>
    <n v="0.29999999999999993"/>
  </r>
  <r>
    <n v="7001"/>
    <s v="CA-2014-123687"/>
    <x v="3"/>
    <x v="1143"/>
    <d v="2014-05-30T00:00:00"/>
    <s v="First Class"/>
    <s v="KC-16675"/>
    <s v="Kimberly Carter"/>
    <x v="1"/>
    <s v="United States"/>
    <x v="103"/>
    <x v="0"/>
    <n v="40214"/>
    <x v="0"/>
    <s v="OFF-SU-10004498"/>
    <x v="1"/>
    <x v="14"/>
    <s v="Martin-Yale Premier Letter Opener"/>
    <n v="25.76"/>
    <n v="2"/>
    <n v="0"/>
    <n v="0.77280000000000015"/>
    <n v="3.0000000000000006E-2"/>
  </r>
  <r>
    <n v="7002"/>
    <s v="CA-2012-104871"/>
    <x v="1"/>
    <x v="1110"/>
    <d v="2012-04-03T00:00:00"/>
    <s v="Standard Class"/>
    <s v="DR-12940"/>
    <s v="Daniel Raglin"/>
    <x v="2"/>
    <s v="United States"/>
    <x v="489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n v="-0.3000000000000001"/>
  </r>
  <r>
    <n v="7003"/>
    <s v="CA-2011-133158"/>
    <x v="2"/>
    <x v="710"/>
    <d v="2011-08-21T00:00:00"/>
    <s v="Second Class"/>
    <s v="DW-13195"/>
    <s v="David Wiener"/>
    <x v="1"/>
    <s v="United States"/>
    <x v="1"/>
    <x v="1"/>
    <n v="90045"/>
    <x v="1"/>
    <s v="FUR-FU-10000723"/>
    <x v="0"/>
    <x v="5"/>
    <s v="Deflect-o EconoMat Studded, No Bevel Mat for Low Pile Carpeting"/>
    <n v="289.24"/>
    <n v="7"/>
    <n v="0"/>
    <n v="26.031600000000012"/>
    <n v="9.0000000000000038E-2"/>
  </r>
  <r>
    <n v="7004"/>
    <s v="CA-2011-133158"/>
    <x v="2"/>
    <x v="710"/>
    <d v="2011-08-21T00:00:00"/>
    <s v="Second Class"/>
    <s v="DW-13195"/>
    <s v="David Wiener"/>
    <x v="1"/>
    <s v="United States"/>
    <x v="1"/>
    <x v="1"/>
    <n v="90045"/>
    <x v="1"/>
    <s v="OFF-BI-10000632"/>
    <x v="1"/>
    <x v="8"/>
    <s v="Satellite Sectional Post Binders"/>
    <n v="69.456000000000003"/>
    <n v="2"/>
    <n v="0.2"/>
    <n v="22.573199999999996"/>
    <n v="0.32499999999999996"/>
  </r>
  <r>
    <n v="7005"/>
    <s v="CA-2011-126333"/>
    <x v="2"/>
    <x v="851"/>
    <d v="2011-12-28T00:00:00"/>
    <s v="Standard Class"/>
    <s v="ME-18010"/>
    <s v="Michelle Ellison"/>
    <x v="1"/>
    <s v="United States"/>
    <x v="396"/>
    <x v="5"/>
    <n v="77642"/>
    <x v="2"/>
    <s v="OFF-PA-10000223"/>
    <x v="1"/>
    <x v="10"/>
    <s v="Xerox 2000"/>
    <n v="5.1840000000000011"/>
    <n v="1"/>
    <n v="0.2"/>
    <n v="1.8144"/>
    <n v="0.34999999999999992"/>
  </r>
  <r>
    <n v="7006"/>
    <s v="CA-2012-141740"/>
    <x v="1"/>
    <x v="549"/>
    <d v="2012-11-05T00:00:00"/>
    <s v="Standard Class"/>
    <s v="JF-15490"/>
    <s v="Jeremy Farry"/>
    <x v="0"/>
    <s v="United States"/>
    <x v="20"/>
    <x v="15"/>
    <n v="10009"/>
    <x v="3"/>
    <s v="FUR-CH-10001545"/>
    <x v="0"/>
    <x v="1"/>
    <s v="Hon Comfortask Task/Swivel Chairs"/>
    <n v="205.16400000000002"/>
    <n v="2"/>
    <n v="0.1"/>
    <n v="13.677600000000002"/>
    <n v="6.6666666666666666E-2"/>
  </r>
  <r>
    <n v="7007"/>
    <s v="CA-2011-119466"/>
    <x v="2"/>
    <x v="534"/>
    <d v="2011-12-21T00:00:00"/>
    <s v="Standard Class"/>
    <s v="SP-20860"/>
    <s v="Sung Pak"/>
    <x v="1"/>
    <s v="United States"/>
    <x v="22"/>
    <x v="10"/>
    <n v="60623"/>
    <x v="2"/>
    <s v="FUR-FU-10001546"/>
    <x v="0"/>
    <x v="5"/>
    <s v="Dana Swing-Arm Lamps"/>
    <n v="8.5440000000000005"/>
    <n v="2"/>
    <n v="0.6"/>
    <n v="-7.4759999999999991"/>
    <n v="-0.87499999999999989"/>
  </r>
  <r>
    <n v="7008"/>
    <s v="CA-2012-154823"/>
    <x v="1"/>
    <x v="291"/>
    <d v="2012-08-25T00:00:00"/>
    <s v="Standard Class"/>
    <s v="KN-16390"/>
    <s v="Katherine Nockton"/>
    <x v="1"/>
    <s v="United States"/>
    <x v="24"/>
    <x v="24"/>
    <n v="45503"/>
    <x v="3"/>
    <s v="OFF-BI-10001098"/>
    <x v="1"/>
    <x v="8"/>
    <s v="Acco D-Ring Binder w/DublLock"/>
    <n v="12.828000000000001"/>
    <n v="2"/>
    <n v="0.7"/>
    <n v="-8.9795999999999978"/>
    <n v="-0.69999999999999973"/>
  </r>
  <r>
    <n v="7009"/>
    <s v="CA-2012-154823"/>
    <x v="1"/>
    <x v="291"/>
    <d v="2012-08-25T00:00:00"/>
    <s v="Standard Class"/>
    <s v="KN-16390"/>
    <s v="Katherine Nockton"/>
    <x v="1"/>
    <s v="United States"/>
    <x v="24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n v="-7.1428571428571355E-2"/>
  </r>
  <r>
    <n v="7010"/>
    <s v="CA-2012-154823"/>
    <x v="1"/>
    <x v="291"/>
    <d v="2012-08-25T00:00:00"/>
    <s v="Standard Class"/>
    <s v="KN-16390"/>
    <s v="Katherine Nockton"/>
    <x v="1"/>
    <s v="United States"/>
    <x v="24"/>
    <x v="24"/>
    <n v="45503"/>
    <x v="3"/>
    <s v="FUR-FU-10000193"/>
    <x v="0"/>
    <x v="5"/>
    <s v="Tenex Chairmats For Use with Hard Floors"/>
    <n v="25.983999999999998"/>
    <n v="1"/>
    <n v="0.2"/>
    <n v="-3.8976000000000015"/>
    <n v="-0.15000000000000008"/>
  </r>
  <r>
    <n v="7011"/>
    <s v="US-2011-135881"/>
    <x v="2"/>
    <x v="235"/>
    <d v="2011-05-27T00:00:00"/>
    <s v="Standard Class"/>
    <s v="GT-14710"/>
    <s v="Greg Tran"/>
    <x v="0"/>
    <s v="United States"/>
    <x v="20"/>
    <x v="15"/>
    <n v="10035"/>
    <x v="3"/>
    <s v="OFF-BI-10000829"/>
    <x v="1"/>
    <x v="8"/>
    <s v="Avery Non-Stick Binders"/>
    <n v="17.96"/>
    <n v="5"/>
    <n v="0.2"/>
    <n v="5.8369999999999997"/>
    <n v="0.32499999999999996"/>
  </r>
  <r>
    <n v="7012"/>
    <s v="US-2011-135881"/>
    <x v="2"/>
    <x v="235"/>
    <d v="2011-05-27T00:00:00"/>
    <s v="Standard Class"/>
    <s v="GT-14710"/>
    <s v="Greg Tran"/>
    <x v="0"/>
    <s v="United States"/>
    <x v="20"/>
    <x v="15"/>
    <n v="10035"/>
    <x v="3"/>
    <s v="OFF-SU-10003002"/>
    <x v="1"/>
    <x v="14"/>
    <s v="Letter Slitter"/>
    <n v="5.04"/>
    <n v="2"/>
    <n v="0"/>
    <n v="0.15120000000000022"/>
    <n v="3.0000000000000044E-2"/>
  </r>
  <r>
    <n v="7013"/>
    <s v="US-2011-135881"/>
    <x v="2"/>
    <x v="235"/>
    <d v="2011-05-27T00:00:00"/>
    <s v="Standard Class"/>
    <s v="GT-14710"/>
    <s v="Greg Tran"/>
    <x v="0"/>
    <s v="United States"/>
    <x v="20"/>
    <x v="15"/>
    <n v="10035"/>
    <x v="3"/>
    <s v="OFF-AP-10002118"/>
    <x v="1"/>
    <x v="9"/>
    <s v="1.7 Cubic Foot Compact &quot;Cube&quot; Office Refrigerators"/>
    <n v="208.16"/>
    <n v="1"/>
    <n v="0"/>
    <n v="56.20320000000001"/>
    <n v="0.27000000000000007"/>
  </r>
  <r>
    <n v="7014"/>
    <s v="CA-2014-141201"/>
    <x v="3"/>
    <x v="34"/>
    <d v="2014-12-12T00:00:00"/>
    <s v="Second Class"/>
    <s v="DB-12910"/>
    <s v="Daniel Byrd"/>
    <x v="2"/>
    <s v="United States"/>
    <x v="162"/>
    <x v="1"/>
    <n v="93905"/>
    <x v="1"/>
    <s v="FUR-BO-10001519"/>
    <x v="0"/>
    <x v="0"/>
    <s v="O'Sullivan 3-Shelf Heavy-Duty Bookcases"/>
    <n v="148.25700000000001"/>
    <n v="3"/>
    <n v="0.15"/>
    <n v="15.697800000000004"/>
    <n v="0.1058823529411765"/>
  </r>
  <r>
    <n v="7015"/>
    <s v="CA-2011-114790"/>
    <x v="2"/>
    <x v="518"/>
    <d v="2011-03-13T00:00:00"/>
    <s v="Second Class"/>
    <s v="FM-14215"/>
    <s v="Filia McAdams"/>
    <x v="1"/>
    <s v="United States"/>
    <x v="102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n v="0.26"/>
  </r>
  <r>
    <n v="7016"/>
    <s v="CA-2011-114790"/>
    <x v="2"/>
    <x v="518"/>
    <d v="2011-03-13T00:00:00"/>
    <s v="Second Class"/>
    <s v="FM-14215"/>
    <s v="Filia McAdams"/>
    <x v="1"/>
    <s v="United States"/>
    <x v="102"/>
    <x v="0"/>
    <n v="40475"/>
    <x v="0"/>
    <s v="TEC-AC-10000710"/>
    <x v="2"/>
    <x v="11"/>
    <s v="Maxell DVD-RAM Discs"/>
    <n v="32.96"/>
    <n v="2"/>
    <n v="0"/>
    <n v="14.172800000000002"/>
    <n v="0.43000000000000005"/>
  </r>
  <r>
    <n v="7017"/>
    <s v="CA-2011-114790"/>
    <x v="2"/>
    <x v="518"/>
    <d v="2011-03-13T00:00:00"/>
    <s v="Second Class"/>
    <s v="FM-14215"/>
    <s v="Filia McAdams"/>
    <x v="1"/>
    <s v="United States"/>
    <x v="102"/>
    <x v="0"/>
    <n v="40475"/>
    <x v="0"/>
    <s v="TEC-PH-10000984"/>
    <x v="2"/>
    <x v="7"/>
    <s v="Panasonic KX-TG9471B"/>
    <n v="587.97"/>
    <n v="3"/>
    <n v="0"/>
    <n v="164.63160000000005"/>
    <n v="0.28000000000000008"/>
  </r>
  <r>
    <n v="7018"/>
    <s v="CA-2011-114790"/>
    <x v="2"/>
    <x v="518"/>
    <d v="2011-03-13T00:00:00"/>
    <s v="Second Class"/>
    <s v="FM-14215"/>
    <s v="Filia McAdams"/>
    <x v="1"/>
    <s v="United States"/>
    <x v="102"/>
    <x v="0"/>
    <n v="40475"/>
    <x v="0"/>
    <s v="OFF-PA-10000213"/>
    <x v="1"/>
    <x v="10"/>
    <s v="Xerox 198"/>
    <n v="14.940000000000001"/>
    <n v="3"/>
    <n v="0"/>
    <n v="7.0218000000000007"/>
    <n v="0.47000000000000003"/>
  </r>
  <r>
    <n v="7019"/>
    <s v="US-2013-154256"/>
    <x v="0"/>
    <x v="661"/>
    <d v="2013-06-28T00:00:00"/>
    <s v="Second Class"/>
    <s v="SM-20005"/>
    <s v="Sally Matthias"/>
    <x v="0"/>
    <s v="United States"/>
    <x v="20"/>
    <x v="15"/>
    <n v="10035"/>
    <x v="3"/>
    <s v="OFF-LA-10003720"/>
    <x v="1"/>
    <x v="2"/>
    <s v="Avery 487"/>
    <n v="25.83"/>
    <n v="7"/>
    <n v="0"/>
    <n v="12.1401"/>
    <n v="0.47000000000000003"/>
  </r>
  <r>
    <n v="7020"/>
    <s v="CA-2011-124737"/>
    <x v="2"/>
    <x v="709"/>
    <d v="2011-08-27T00:00:00"/>
    <s v="Standard Class"/>
    <s v="AP-10915"/>
    <s v="Arthur Prichep"/>
    <x v="0"/>
    <s v="United States"/>
    <x v="60"/>
    <x v="22"/>
    <n v="80219"/>
    <x v="1"/>
    <s v="OFF-PA-10001837"/>
    <x v="1"/>
    <x v="10"/>
    <s v="Xerox 1976"/>
    <n v="15.552000000000003"/>
    <n v="3"/>
    <n v="0.2"/>
    <n v="5.4432"/>
    <n v="0.34999999999999992"/>
  </r>
  <r>
    <n v="7021"/>
    <s v="CA-2011-124737"/>
    <x v="2"/>
    <x v="709"/>
    <d v="2011-08-27T00:00:00"/>
    <s v="Standard Class"/>
    <s v="AP-10915"/>
    <s v="Arthur Prichep"/>
    <x v="0"/>
    <s v="United States"/>
    <x v="60"/>
    <x v="22"/>
    <n v="80219"/>
    <x v="1"/>
    <s v="OFF-SU-10004661"/>
    <x v="1"/>
    <x v="14"/>
    <s v="Acme Titanium Bonded Scissors"/>
    <n v="6.8000000000000007"/>
    <n v="1"/>
    <n v="0.2"/>
    <n v="0.50999999999999979"/>
    <n v="7.4999999999999956E-2"/>
  </r>
  <r>
    <n v="7022"/>
    <s v="CA-2011-124737"/>
    <x v="2"/>
    <x v="709"/>
    <d v="2011-08-27T00:00:00"/>
    <s v="Standard Class"/>
    <s v="AP-10915"/>
    <s v="Arthur Prichep"/>
    <x v="0"/>
    <s v="United States"/>
    <x v="60"/>
    <x v="22"/>
    <n v="80219"/>
    <x v="1"/>
    <s v="FUR-FU-10003274"/>
    <x v="0"/>
    <x v="5"/>
    <s v="Regeneration Desk Collection"/>
    <n v="4.2240000000000002"/>
    <n v="3"/>
    <n v="0.2"/>
    <n v="1.2672000000000003"/>
    <n v="0.30000000000000004"/>
  </r>
  <r>
    <n v="7023"/>
    <s v="CA-2011-124737"/>
    <x v="2"/>
    <x v="709"/>
    <d v="2011-08-27T00:00:00"/>
    <s v="Standard Class"/>
    <s v="AP-10915"/>
    <s v="Arthur Prichep"/>
    <x v="0"/>
    <s v="United States"/>
    <x v="60"/>
    <x v="22"/>
    <n v="80219"/>
    <x v="1"/>
    <s v="TEC-PH-10000149"/>
    <x v="2"/>
    <x v="7"/>
    <s v="Cisco SPA525G2 IP Phone - Wireless"/>
    <n v="143.64000000000001"/>
    <n v="9"/>
    <n v="0.2"/>
    <n v="10.772999999999989"/>
    <n v="7.4999999999999914E-2"/>
  </r>
  <r>
    <n v="7024"/>
    <s v="CA-2011-124737"/>
    <x v="2"/>
    <x v="709"/>
    <d v="2011-08-27T00:00:00"/>
    <s v="Standard Class"/>
    <s v="AP-10915"/>
    <s v="Arthur Prichep"/>
    <x v="0"/>
    <s v="United States"/>
    <x v="60"/>
    <x v="22"/>
    <n v="80219"/>
    <x v="1"/>
    <s v="OFF-PA-10000019"/>
    <x v="1"/>
    <x v="10"/>
    <s v="Xerox 1931"/>
    <n v="31.104000000000006"/>
    <n v="6"/>
    <n v="0.2"/>
    <n v="10.8864"/>
    <n v="0.34999999999999992"/>
  </r>
  <r>
    <n v="7025"/>
    <s v="CA-2011-124737"/>
    <x v="2"/>
    <x v="709"/>
    <d v="2011-08-27T00:00:00"/>
    <s v="Standard Class"/>
    <s v="AP-10915"/>
    <s v="Arthur Prichep"/>
    <x v="0"/>
    <s v="United States"/>
    <x v="60"/>
    <x v="22"/>
    <n v="80219"/>
    <x v="1"/>
    <s v="OFF-PA-10001125"/>
    <x v="1"/>
    <x v="10"/>
    <s v="Xerox 1988"/>
    <n v="223.05600000000001"/>
    <n v="9"/>
    <n v="0.2"/>
    <n v="69.704999999999984"/>
    <n v="0.31249999999999989"/>
  </r>
  <r>
    <n v="7026"/>
    <s v="US-2014-101840"/>
    <x v="3"/>
    <x v="695"/>
    <d v="2014-02-13T00:00:00"/>
    <s v="Standard Class"/>
    <s v="SP-20545"/>
    <s v="Sibella Parks"/>
    <x v="1"/>
    <s v="United States"/>
    <x v="20"/>
    <x v="15"/>
    <n v="10024"/>
    <x v="3"/>
    <s v="TEC-PH-10002538"/>
    <x v="2"/>
    <x v="7"/>
    <s v="Grandstream GXP1160 VoIP phone"/>
    <n v="227.45999999999998"/>
    <n v="6"/>
    <n v="0"/>
    <n v="65.963399999999979"/>
    <n v="0.28999999999999992"/>
  </r>
  <r>
    <n v="7027"/>
    <s v="US-2014-101840"/>
    <x v="3"/>
    <x v="695"/>
    <d v="2014-02-13T00:00:00"/>
    <s v="Standard Class"/>
    <s v="SP-20545"/>
    <s v="Sibella Parks"/>
    <x v="1"/>
    <s v="United States"/>
    <x v="20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n v="0.33749999999999991"/>
  </r>
  <r>
    <n v="7028"/>
    <s v="CA-2014-131653"/>
    <x v="3"/>
    <x v="926"/>
    <d v="2014-02-06T00:00:00"/>
    <s v="Standard Class"/>
    <s v="RD-19585"/>
    <s v="Rob Dowd"/>
    <x v="0"/>
    <s v="United States"/>
    <x v="20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n v="0.45999999999999996"/>
  </r>
  <r>
    <n v="7029"/>
    <s v="US-2013-157840"/>
    <x v="0"/>
    <x v="887"/>
    <d v="2013-12-24T00:00:00"/>
    <s v="Second Class"/>
    <s v="MC-17575"/>
    <s v="Matt Collins"/>
    <x v="0"/>
    <s v="United States"/>
    <x v="9"/>
    <x v="8"/>
    <n v="68025"/>
    <x v="2"/>
    <s v="OFF-PA-10003673"/>
    <x v="1"/>
    <x v="10"/>
    <s v="Strathmore Photo Mount Cards"/>
    <n v="33.9"/>
    <n v="5"/>
    <n v="0"/>
    <n v="15.593999999999999"/>
    <n v="0.46"/>
  </r>
  <r>
    <n v="7030"/>
    <s v="CA-2013-145548"/>
    <x v="0"/>
    <x v="583"/>
    <d v="2013-11-17T00:00:00"/>
    <s v="Standard Class"/>
    <s v="EB-13750"/>
    <s v="Edward Becker"/>
    <x v="1"/>
    <s v="United States"/>
    <x v="20"/>
    <x v="15"/>
    <n v="10011"/>
    <x v="3"/>
    <s v="OFF-ST-10002562"/>
    <x v="1"/>
    <x v="4"/>
    <s v="Staples"/>
    <n v="28.14"/>
    <n v="3"/>
    <n v="0"/>
    <n v="7.8792000000000009"/>
    <n v="0.28000000000000003"/>
  </r>
  <r>
    <n v="7031"/>
    <s v="CA-2013-145548"/>
    <x v="0"/>
    <x v="583"/>
    <d v="2013-11-17T00:00:00"/>
    <s v="Standard Class"/>
    <s v="EB-13750"/>
    <s v="Edward Becker"/>
    <x v="1"/>
    <s v="United States"/>
    <x v="20"/>
    <x v="15"/>
    <n v="10011"/>
    <x v="3"/>
    <s v="TEC-AC-10002305"/>
    <x v="2"/>
    <x v="11"/>
    <s v="KeyTronic E03601U1 - Keyboard - Beige"/>
    <n v="36"/>
    <n v="2"/>
    <n v="0"/>
    <n v="6.4799999999999969"/>
    <n v="0.17999999999999991"/>
  </r>
  <r>
    <n v="7032"/>
    <s v="CA-2013-145548"/>
    <x v="0"/>
    <x v="583"/>
    <d v="2013-11-17T00:00:00"/>
    <s v="Standard Class"/>
    <s v="EB-13750"/>
    <s v="Edward Becker"/>
    <x v="1"/>
    <s v="United States"/>
    <x v="20"/>
    <x v="15"/>
    <n v="10011"/>
    <x v="3"/>
    <s v="OFF-AR-10003373"/>
    <x v="1"/>
    <x v="6"/>
    <s v="Boston School Pro Electric Pencil Sharpener, 1670"/>
    <n v="92.94"/>
    <n v="3"/>
    <n v="0"/>
    <n v="25.093799999999998"/>
    <n v="0.26999999999999996"/>
  </r>
  <r>
    <n v="7033"/>
    <s v="CA-2013-145548"/>
    <x v="0"/>
    <x v="583"/>
    <d v="2013-11-17T00:00:00"/>
    <s v="Standard Class"/>
    <s v="EB-13750"/>
    <s v="Edward Becker"/>
    <x v="1"/>
    <s v="United States"/>
    <x v="20"/>
    <x v="15"/>
    <n v="10011"/>
    <x v="3"/>
    <s v="FUR-CH-10003774"/>
    <x v="0"/>
    <x v="1"/>
    <s v="Global Wood Trimmed Manager's Task Chair, Khaki"/>
    <n v="245.64600000000002"/>
    <n v="3"/>
    <n v="0.1"/>
    <n v="8.1881999999999877"/>
    <n v="3.3333333333333284E-2"/>
  </r>
  <r>
    <n v="7034"/>
    <s v="CA-2013-145548"/>
    <x v="0"/>
    <x v="583"/>
    <d v="2013-11-17T00:00:00"/>
    <s v="Standard Class"/>
    <s v="EB-13750"/>
    <s v="Edward Becker"/>
    <x v="1"/>
    <s v="United States"/>
    <x v="20"/>
    <x v="15"/>
    <n v="10011"/>
    <x v="3"/>
    <s v="OFF-BI-10001510"/>
    <x v="1"/>
    <x v="8"/>
    <s v="Deluxe Heavy-Duty Vinyl Round Ring Binder"/>
    <n v="55.00800000000001"/>
    <n v="3"/>
    <n v="0.2"/>
    <n v="17.189999999999998"/>
    <n v="0.31249999999999989"/>
  </r>
  <r>
    <n v="7035"/>
    <s v="CA-2013-145548"/>
    <x v="0"/>
    <x v="583"/>
    <d v="2013-11-17T00:00:00"/>
    <s v="Standard Class"/>
    <s v="EB-13750"/>
    <s v="Edward Becker"/>
    <x v="1"/>
    <s v="United States"/>
    <x v="20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n v="0.32499999999999996"/>
  </r>
  <r>
    <n v="7036"/>
    <s v="CA-2014-119494"/>
    <x v="3"/>
    <x v="45"/>
    <d v="2014-11-14T00:00:00"/>
    <s v="Standard Class"/>
    <s v="JE-15610"/>
    <s v="Jim Epp"/>
    <x v="1"/>
    <s v="United States"/>
    <x v="70"/>
    <x v="1"/>
    <n v="92105"/>
    <x v="1"/>
    <s v="FUR-CH-10004675"/>
    <x v="0"/>
    <x v="1"/>
    <s v="Lifetime Advantage Folding Chairs, 4/Carton"/>
    <n v="523.39200000000005"/>
    <n v="3"/>
    <n v="0.2"/>
    <n v="52.339199999999977"/>
    <n v="9.999999999999995E-2"/>
  </r>
  <r>
    <n v="7037"/>
    <s v="CA-2011-124618"/>
    <x v="2"/>
    <x v="1073"/>
    <d v="2011-05-04T00:00:00"/>
    <s v="Second Class"/>
    <s v="CS-11860"/>
    <s v="Cari Schnelling"/>
    <x v="0"/>
    <s v="United States"/>
    <x v="121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n v="0.18749999999999994"/>
  </r>
  <r>
    <n v="7038"/>
    <s v="CA-2014-161970"/>
    <x v="3"/>
    <x v="585"/>
    <d v="2014-09-28T00:00:00"/>
    <s v="Standard Class"/>
    <s v="PB-19105"/>
    <s v="Peter Bühler"/>
    <x v="0"/>
    <s v="United States"/>
    <x v="214"/>
    <x v="32"/>
    <n v="30080"/>
    <x v="0"/>
    <s v="OFF-PA-10004255"/>
    <x v="1"/>
    <x v="10"/>
    <s v="Xerox 219"/>
    <n v="12.96"/>
    <n v="2"/>
    <n v="0"/>
    <n v="6.2208000000000006"/>
    <n v="0.48000000000000004"/>
  </r>
  <r>
    <n v="7039"/>
    <s v="CA-2014-161970"/>
    <x v="3"/>
    <x v="585"/>
    <d v="2014-09-28T00:00:00"/>
    <s v="Standard Class"/>
    <s v="PB-19105"/>
    <s v="Peter Bühler"/>
    <x v="0"/>
    <s v="United States"/>
    <x v="214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n v="0.36"/>
  </r>
  <r>
    <n v="7040"/>
    <s v="CA-2014-103443"/>
    <x v="3"/>
    <x v="94"/>
    <d v="2014-12-24T00:00:00"/>
    <s v="Standard Class"/>
    <s v="AT-10735"/>
    <s v="Annie Thurman"/>
    <x v="0"/>
    <s v="United States"/>
    <x v="20"/>
    <x v="15"/>
    <n v="10009"/>
    <x v="3"/>
    <s v="OFF-ST-10002276"/>
    <x v="1"/>
    <x v="4"/>
    <s v="Safco Steel Mobile File Cart"/>
    <n v="166.72"/>
    <n v="2"/>
    <n v="0"/>
    <n v="41.680000000000007"/>
    <n v="0.25000000000000006"/>
  </r>
  <r>
    <n v="7041"/>
    <s v="CA-2014-103443"/>
    <x v="3"/>
    <x v="94"/>
    <d v="2014-12-24T00:00:00"/>
    <s v="Standard Class"/>
    <s v="AT-10735"/>
    <s v="Annie Thurman"/>
    <x v="0"/>
    <s v="United States"/>
    <x v="20"/>
    <x v="15"/>
    <n v="10009"/>
    <x v="3"/>
    <s v="OFF-BI-10001617"/>
    <x v="1"/>
    <x v="8"/>
    <s v="GBC Wire Binding Combs"/>
    <n v="24.816000000000003"/>
    <n v="3"/>
    <n v="0.2"/>
    <n v="8.3753999999999991"/>
    <n v="0.33749999999999991"/>
  </r>
  <r>
    <n v="7042"/>
    <s v="CA-2014-103443"/>
    <x v="3"/>
    <x v="94"/>
    <d v="2014-12-24T00:00:00"/>
    <s v="Standard Class"/>
    <s v="AT-10735"/>
    <s v="Annie Thurman"/>
    <x v="0"/>
    <s v="United States"/>
    <x v="20"/>
    <x v="15"/>
    <n v="10009"/>
    <x v="3"/>
    <s v="FUR-FU-10000308"/>
    <x v="0"/>
    <x v="5"/>
    <s v="Deflect-o Glass Clear Studded Chair Mats"/>
    <n v="124.36"/>
    <n v="2"/>
    <n v="0"/>
    <n v="27.359200000000001"/>
    <n v="0.22"/>
  </r>
  <r>
    <n v="7043"/>
    <s v="US-2014-165358"/>
    <x v="3"/>
    <x v="930"/>
    <d v="2014-07-24T00:00:00"/>
    <s v="Standard Class"/>
    <s v="SV-20365"/>
    <s v="Seth Vernon"/>
    <x v="0"/>
    <s v="United States"/>
    <x v="10"/>
    <x v="9"/>
    <n v="19134"/>
    <x v="3"/>
    <s v="TEC-CO-10001943"/>
    <x v="2"/>
    <x v="16"/>
    <s v="Canon PC-428 Personal Copier"/>
    <n v="599.97"/>
    <n v="5"/>
    <n v="0.4"/>
    <n v="69.996499999999969"/>
    <n v="0.11666666666666661"/>
  </r>
  <r>
    <n v="7044"/>
    <s v="US-2014-165358"/>
    <x v="3"/>
    <x v="930"/>
    <d v="2014-07-24T00:00:00"/>
    <s v="Standard Class"/>
    <s v="SV-20365"/>
    <s v="Seth Vernon"/>
    <x v="0"/>
    <s v="United States"/>
    <x v="10"/>
    <x v="9"/>
    <n v="19134"/>
    <x v="3"/>
    <s v="FUR-CH-10002647"/>
    <x v="0"/>
    <x v="1"/>
    <s v="Situations Contoured Folding Chairs, 4/Set"/>
    <n v="198.744"/>
    <n v="4"/>
    <n v="0.3"/>
    <n v="-14.195999999999984"/>
    <n v="-7.1428571428571341E-2"/>
  </r>
  <r>
    <n v="7045"/>
    <s v="US-2014-165358"/>
    <x v="3"/>
    <x v="930"/>
    <d v="2014-07-24T00:00:00"/>
    <s v="Standard Class"/>
    <s v="SV-20365"/>
    <s v="Seth Vernon"/>
    <x v="0"/>
    <s v="United States"/>
    <x v="10"/>
    <x v="9"/>
    <n v="19134"/>
    <x v="3"/>
    <s v="OFF-SU-10004768"/>
    <x v="1"/>
    <x v="14"/>
    <s v="Acme Kleencut Forged Steel Scissors"/>
    <n v="9.1840000000000011"/>
    <n v="2"/>
    <n v="0.2"/>
    <n v="1.1479999999999988"/>
    <n v="0.12499999999999986"/>
  </r>
  <r>
    <n v="7046"/>
    <s v="CA-2013-160136"/>
    <x v="0"/>
    <x v="54"/>
    <d v="2013-11-10T00:00:00"/>
    <s v="Standard Class"/>
    <s v="PJ-18835"/>
    <s v="Patrick Jones"/>
    <x v="1"/>
    <s v="United States"/>
    <x v="61"/>
    <x v="5"/>
    <n v="75217"/>
    <x v="2"/>
    <s v="OFF-PA-10002160"/>
    <x v="1"/>
    <x v="10"/>
    <s v="Xerox 1978"/>
    <n v="9.2480000000000011"/>
    <n v="2"/>
    <n v="0.2"/>
    <n v="3.3524000000000003"/>
    <n v="0.36249999999999999"/>
  </r>
  <r>
    <n v="7047"/>
    <s v="CA-2011-150581"/>
    <x v="2"/>
    <x v="918"/>
    <d v="2011-04-12T00:00:00"/>
    <s v="Standard Class"/>
    <s v="NM-18445"/>
    <s v="Nathan Mautz"/>
    <x v="2"/>
    <s v="United States"/>
    <x v="3"/>
    <x v="1"/>
    <n v="94521"/>
    <x v="1"/>
    <s v="FUR-TA-10003748"/>
    <x v="0"/>
    <x v="3"/>
    <s v="Bevis 36 x 72 Conference Tables"/>
    <n v="99.591999999999999"/>
    <n v="1"/>
    <n v="0.2"/>
    <n v="2.4897999999999989"/>
    <n v="2.4999999999999991E-2"/>
  </r>
  <r>
    <n v="7048"/>
    <s v="CA-2011-150581"/>
    <x v="2"/>
    <x v="918"/>
    <d v="2011-04-12T00:00:00"/>
    <s v="Standard Class"/>
    <s v="NM-18445"/>
    <s v="Nathan Mautz"/>
    <x v="2"/>
    <s v="United States"/>
    <x v="3"/>
    <x v="1"/>
    <n v="94521"/>
    <x v="1"/>
    <s v="TEC-AC-10001908"/>
    <x v="2"/>
    <x v="11"/>
    <s v="Logitech Wireless Headset h800"/>
    <n v="399.96"/>
    <n v="4"/>
    <n v="0"/>
    <n v="139.98599999999999"/>
    <n v="0.35"/>
  </r>
  <r>
    <n v="7049"/>
    <s v="CA-2013-119515"/>
    <x v="0"/>
    <x v="1041"/>
    <d v="2013-08-17T00:00:00"/>
    <s v="First Class"/>
    <s v="TR-21325"/>
    <s v="Toby Ritter"/>
    <x v="0"/>
    <s v="United States"/>
    <x v="316"/>
    <x v="18"/>
    <n v="37211"/>
    <x v="0"/>
    <s v="OFF-PA-10000552"/>
    <x v="1"/>
    <x v="10"/>
    <s v="Xerox 200"/>
    <n v="15.552000000000003"/>
    <n v="3"/>
    <n v="0.2"/>
    <n v="5.4432"/>
    <n v="0.34999999999999992"/>
  </r>
  <r>
    <n v="7050"/>
    <s v="CA-2011-141355"/>
    <x v="2"/>
    <x v="794"/>
    <d v="2011-09-30T00:00:00"/>
    <s v="Standard Class"/>
    <s v="BF-11005"/>
    <s v="Barry Franz"/>
    <x v="2"/>
    <s v="United States"/>
    <x v="34"/>
    <x v="22"/>
    <n v="80013"/>
    <x v="1"/>
    <s v="OFF-AR-10003179"/>
    <x v="1"/>
    <x v="6"/>
    <s v="Dixon Ticonderoga Core-Lock Colored Pencils"/>
    <n v="14.576000000000001"/>
    <n v="2"/>
    <n v="0.2"/>
    <n v="2.3685999999999989"/>
    <n v="0.16249999999999992"/>
  </r>
  <r>
    <n v="7051"/>
    <s v="CA-2013-165330"/>
    <x v="0"/>
    <x v="25"/>
    <d v="2013-12-12T00:00:00"/>
    <s v="Same Day"/>
    <s v="WB-21850"/>
    <s v="William Brown"/>
    <x v="0"/>
    <s v="United States"/>
    <x v="125"/>
    <x v="1"/>
    <n v="92804"/>
    <x v="1"/>
    <s v="OFF-BI-10004593"/>
    <x v="1"/>
    <x v="8"/>
    <s v="Ibico Laser Imprintable Binding System Covers"/>
    <n v="209.60000000000002"/>
    <n v="5"/>
    <n v="0.2"/>
    <n v="68.11999999999999"/>
    <n v="0.3249999999999999"/>
  </r>
  <r>
    <n v="7052"/>
    <s v="CA-2013-165330"/>
    <x v="0"/>
    <x v="25"/>
    <d v="2013-12-12T00:00:00"/>
    <s v="Same Day"/>
    <s v="WB-21850"/>
    <s v="William Brown"/>
    <x v="0"/>
    <s v="United States"/>
    <x v="125"/>
    <x v="1"/>
    <n v="92804"/>
    <x v="1"/>
    <s v="OFF-AR-10000914"/>
    <x v="1"/>
    <x v="6"/>
    <s v="Boston 16765 Mini Stand Up Battery Pencil Sharpener"/>
    <n v="23.32"/>
    <n v="2"/>
    <n v="0"/>
    <n v="6.0632000000000019"/>
    <n v="0.26000000000000006"/>
  </r>
  <r>
    <n v="7053"/>
    <s v="CA-2013-165330"/>
    <x v="0"/>
    <x v="25"/>
    <d v="2013-12-12T00:00:00"/>
    <s v="Same Day"/>
    <s v="WB-21850"/>
    <s v="William Brown"/>
    <x v="0"/>
    <s v="United States"/>
    <x v="125"/>
    <x v="1"/>
    <n v="92804"/>
    <x v="1"/>
    <s v="OFF-PA-10000241"/>
    <x v="1"/>
    <x v="10"/>
    <s v="IBM Multi-Purpose Copy Paper, 8 1/2 x 11&quot;, Case"/>
    <n v="30.98"/>
    <n v="1"/>
    <n v="0"/>
    <n v="13.940999999999999"/>
    <n v="0.44999999999999996"/>
  </r>
  <r>
    <n v="7054"/>
    <s v="CA-2013-165330"/>
    <x v="0"/>
    <x v="25"/>
    <d v="2013-12-12T00:00:00"/>
    <s v="Same Day"/>
    <s v="WB-21850"/>
    <s v="William Brown"/>
    <x v="0"/>
    <s v="United States"/>
    <x v="125"/>
    <x v="1"/>
    <n v="92804"/>
    <x v="1"/>
    <s v="TEC-AC-10000057"/>
    <x v="2"/>
    <x v="11"/>
    <s v="Microsoft Natural Ergonomic Keyboard 4000"/>
    <n v="119.96"/>
    <n v="4"/>
    <n v="0"/>
    <n v="25.191599999999994"/>
    <n v="0.20999999999999996"/>
  </r>
  <r>
    <n v="7055"/>
    <s v="CA-2013-165330"/>
    <x v="0"/>
    <x v="25"/>
    <d v="2013-12-12T00:00:00"/>
    <s v="Same Day"/>
    <s v="WB-21850"/>
    <s v="William Brown"/>
    <x v="0"/>
    <s v="United States"/>
    <x v="125"/>
    <x v="1"/>
    <n v="92804"/>
    <x v="1"/>
    <s v="FUR-CH-10003774"/>
    <x v="0"/>
    <x v="1"/>
    <s v="Global Wood Trimmed Manager's Task Chair, Khaki"/>
    <n v="363.92"/>
    <n v="5"/>
    <n v="0.2"/>
    <n v="-31.843000000000018"/>
    <n v="-8.750000000000005E-2"/>
  </r>
  <r>
    <n v="7056"/>
    <s v="CA-2013-165330"/>
    <x v="0"/>
    <x v="25"/>
    <d v="2013-12-12T00:00:00"/>
    <s v="Same Day"/>
    <s v="WB-21850"/>
    <s v="William Brown"/>
    <x v="0"/>
    <s v="United States"/>
    <x v="125"/>
    <x v="1"/>
    <n v="92804"/>
    <x v="1"/>
    <s v="OFF-BI-10002824"/>
    <x v="1"/>
    <x v="8"/>
    <s v="Recycled Easel Ring Binders"/>
    <n v="35.808"/>
    <n v="3"/>
    <n v="0.2"/>
    <n v="11.189999999999996"/>
    <n v="0.31249999999999989"/>
  </r>
  <r>
    <n v="7057"/>
    <s v="CA-2013-165330"/>
    <x v="0"/>
    <x v="25"/>
    <d v="2013-12-12T00:00:00"/>
    <s v="Same Day"/>
    <s v="WB-21850"/>
    <s v="William Brown"/>
    <x v="0"/>
    <s v="United States"/>
    <x v="125"/>
    <x v="1"/>
    <n v="92804"/>
    <x v="1"/>
    <s v="OFF-BI-10004001"/>
    <x v="1"/>
    <x v="8"/>
    <s v="GBC Recycled VeloBinder Covers"/>
    <n v="122.688"/>
    <n v="9"/>
    <n v="0.2"/>
    <n v="39.873599999999982"/>
    <n v="0.32499999999999984"/>
  </r>
  <r>
    <n v="7058"/>
    <s v="CA-2013-165330"/>
    <x v="0"/>
    <x v="25"/>
    <d v="2013-12-12T00:00:00"/>
    <s v="Same Day"/>
    <s v="WB-21850"/>
    <s v="William Brown"/>
    <x v="0"/>
    <s v="United States"/>
    <x v="125"/>
    <x v="1"/>
    <n v="92804"/>
    <x v="1"/>
    <s v="FUR-TA-10004619"/>
    <x v="0"/>
    <x v="3"/>
    <s v="Hon Non-Folding Utility Tables"/>
    <n v="892.13600000000008"/>
    <n v="7"/>
    <n v="0.2"/>
    <n v="111.51699999999991"/>
    <n v="0.12499999999999989"/>
  </r>
  <r>
    <n v="7059"/>
    <s v="CA-2013-165330"/>
    <x v="0"/>
    <x v="25"/>
    <d v="2013-12-12T00:00:00"/>
    <s v="Same Day"/>
    <s v="WB-21850"/>
    <s v="William Brown"/>
    <x v="0"/>
    <s v="United States"/>
    <x v="125"/>
    <x v="1"/>
    <n v="92804"/>
    <x v="1"/>
    <s v="OFF-ST-10000636"/>
    <x v="1"/>
    <x v="4"/>
    <s v="Rogers Profile Extra Capacity Storage Tub"/>
    <n v="50.22"/>
    <n v="3"/>
    <n v="0"/>
    <n v="2.0087999999999973"/>
    <n v="3.9999999999999945E-2"/>
  </r>
  <r>
    <n v="7060"/>
    <s v="CA-2013-165330"/>
    <x v="0"/>
    <x v="25"/>
    <d v="2013-12-12T00:00:00"/>
    <s v="Same Day"/>
    <s v="WB-21850"/>
    <s v="William Brown"/>
    <x v="0"/>
    <s v="United States"/>
    <x v="125"/>
    <x v="1"/>
    <n v="92804"/>
    <x v="1"/>
    <s v="OFF-AP-10001469"/>
    <x v="1"/>
    <x v="9"/>
    <s v="Fellowes 8 Outlet Superior Workstation Surge Protector"/>
    <n v="83.42"/>
    <n v="2"/>
    <n v="0"/>
    <n v="24.191799999999994"/>
    <n v="0.28999999999999992"/>
  </r>
  <r>
    <n v="7061"/>
    <s v="CA-2013-165330"/>
    <x v="0"/>
    <x v="25"/>
    <d v="2013-12-12T00:00:00"/>
    <s v="Same Day"/>
    <s v="WB-21850"/>
    <s v="William Brown"/>
    <x v="0"/>
    <s v="United States"/>
    <x v="125"/>
    <x v="1"/>
    <n v="92804"/>
    <x v="1"/>
    <s v="OFF-BI-10002897"/>
    <x v="1"/>
    <x v="8"/>
    <s v="Black Avery Memo-Size 3-Ring Binder, 5 1/2&quot; x 8 1/2&quot;"/>
    <n v="5.8719999999999999"/>
    <n v="2"/>
    <n v="0.2"/>
    <n v="2.1286"/>
    <n v="0.36249999999999999"/>
  </r>
  <r>
    <n v="7062"/>
    <s v="CA-2012-132633"/>
    <x v="1"/>
    <x v="302"/>
    <d v="2012-02-05T00:00:00"/>
    <s v="Second Class"/>
    <s v="KH-16630"/>
    <s v="Ken Heidel"/>
    <x v="1"/>
    <s v="United States"/>
    <x v="213"/>
    <x v="7"/>
    <n v="84062"/>
    <x v="1"/>
    <s v="OFF-BI-10002432"/>
    <x v="1"/>
    <x v="8"/>
    <s v="Wilson Jones Standard D-Ring Binders"/>
    <n v="12.144"/>
    <n v="3"/>
    <n v="0.2"/>
    <n v="4.0985999999999994"/>
    <n v="0.33749999999999997"/>
  </r>
  <r>
    <n v="7063"/>
    <s v="CA-2013-157742"/>
    <x v="0"/>
    <x v="723"/>
    <d v="2014-01-01T00:00:00"/>
    <s v="Second Class"/>
    <s v="KL-16645"/>
    <s v="Ken Lonsdale"/>
    <x v="0"/>
    <s v="United States"/>
    <x v="24"/>
    <x v="21"/>
    <n v="97477"/>
    <x v="1"/>
    <s v="OFF-EN-10002592"/>
    <x v="1"/>
    <x v="12"/>
    <s v="Peel &amp; Seel Recycled Catalog Envelopes, Brown"/>
    <n v="27.792000000000002"/>
    <n v="3"/>
    <n v="0.2"/>
    <n v="10.422000000000001"/>
    <n v="0.375"/>
  </r>
  <r>
    <n v="7064"/>
    <s v="CA-2014-127712"/>
    <x v="3"/>
    <x v="515"/>
    <d v="2014-09-06T00:00:00"/>
    <s v="Standard Class"/>
    <s v="MG-17890"/>
    <s v="Michael Granlund"/>
    <x v="2"/>
    <s v="United States"/>
    <x v="127"/>
    <x v="21"/>
    <n v="97301"/>
    <x v="1"/>
    <s v="OFF-SU-10002522"/>
    <x v="1"/>
    <x v="14"/>
    <s v="Acme Kleen Earth Office Shears"/>
    <n v="6.2080000000000002"/>
    <n v="2"/>
    <n v="0.2"/>
    <n v="0.69839999999999902"/>
    <n v="0.11249999999999984"/>
  </r>
  <r>
    <n v="7065"/>
    <s v="CA-2014-169474"/>
    <x v="3"/>
    <x v="1144"/>
    <d v="2014-02-10T00:00:00"/>
    <s v="Standard Class"/>
    <s v="JF-15355"/>
    <s v="Jay Fein"/>
    <x v="0"/>
    <s v="United States"/>
    <x v="30"/>
    <x v="15"/>
    <n v="14609"/>
    <x v="3"/>
    <s v="OFF-AP-10003971"/>
    <x v="1"/>
    <x v="9"/>
    <s v="Belkin 6 Outlet Metallic Surge Strip"/>
    <n v="32.67"/>
    <n v="3"/>
    <n v="0"/>
    <n v="8.4942000000000011"/>
    <n v="0.26"/>
  </r>
  <r>
    <n v="7066"/>
    <s v="CA-2011-106726"/>
    <x v="2"/>
    <x v="776"/>
    <d v="2011-12-08T00:00:00"/>
    <s v="First Class"/>
    <s v="RS-19765"/>
    <s v="Roland Schwarz"/>
    <x v="1"/>
    <s v="United States"/>
    <x v="1"/>
    <x v="1"/>
    <n v="90008"/>
    <x v="1"/>
    <s v="OFF-ST-10001496"/>
    <x v="1"/>
    <x v="4"/>
    <s v="Standard Rollaway File with Lock"/>
    <n v="1261.33"/>
    <n v="7"/>
    <n v="0"/>
    <n v="327.94580000000002"/>
    <n v="0.26"/>
  </r>
  <r>
    <n v="7067"/>
    <s v="CA-2013-147473"/>
    <x v="0"/>
    <x v="198"/>
    <d v="2013-06-04T00:00:00"/>
    <s v="Standard Class"/>
    <s v="NL-18310"/>
    <s v="Nancy Lomonaco"/>
    <x v="2"/>
    <s v="United States"/>
    <x v="1"/>
    <x v="1"/>
    <n v="90049"/>
    <x v="1"/>
    <s v="OFF-PA-10004782"/>
    <x v="1"/>
    <x v="10"/>
    <s v="Xerox 228"/>
    <n v="38.880000000000003"/>
    <n v="6"/>
    <n v="0"/>
    <n v="18.662400000000002"/>
    <n v="0.48000000000000004"/>
  </r>
  <r>
    <n v="7068"/>
    <s v="CA-2013-114209"/>
    <x v="0"/>
    <x v="206"/>
    <d v="2013-05-27T00:00:00"/>
    <s v="Standard Class"/>
    <s v="AS-10285"/>
    <s v="Alejandro Savely"/>
    <x v="1"/>
    <s v="United States"/>
    <x v="61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n v="-1.6500000000000008"/>
  </r>
  <r>
    <n v="7069"/>
    <s v="CA-2013-114209"/>
    <x v="0"/>
    <x v="206"/>
    <d v="2013-05-27T00:00:00"/>
    <s v="Standard Class"/>
    <s v="AS-10285"/>
    <s v="Alejandro Savely"/>
    <x v="1"/>
    <s v="United States"/>
    <x v="61"/>
    <x v="5"/>
    <n v="75081"/>
    <x v="2"/>
    <s v="OFF-PA-10003591"/>
    <x v="1"/>
    <x v="10"/>
    <s v="Southworth 100% Cotton The Best Paper"/>
    <n v="82.656000000000006"/>
    <n v="9"/>
    <n v="0.2"/>
    <n v="30.996000000000002"/>
    <n v="0.375"/>
  </r>
  <r>
    <n v="7070"/>
    <s v="CA-2011-141901"/>
    <x v="2"/>
    <x v="128"/>
    <d v="2011-08-14T00:00:00"/>
    <s v="Standard Class"/>
    <s v="GM-14500"/>
    <s v="Gene McClure"/>
    <x v="0"/>
    <s v="United States"/>
    <x v="201"/>
    <x v="1"/>
    <n v="93727"/>
    <x v="1"/>
    <s v="OFF-PA-10001667"/>
    <x v="1"/>
    <x v="10"/>
    <s v="Great White Multi-Use Recycled Paper (20Lb. and 84 Bright)"/>
    <n v="5.98"/>
    <n v="1"/>
    <n v="0"/>
    <n v="2.6909999999999998"/>
    <n v="0.44999999999999996"/>
  </r>
  <r>
    <n v="7071"/>
    <s v="CA-2013-164490"/>
    <x v="0"/>
    <x v="64"/>
    <d v="2013-09-11T00:00:00"/>
    <s v="Second Class"/>
    <s v="SU-20665"/>
    <s v="Stephanie Ulpright"/>
    <x v="2"/>
    <s v="United States"/>
    <x v="22"/>
    <x v="10"/>
    <n v="60653"/>
    <x v="2"/>
    <s v="OFF-PA-10004971"/>
    <x v="1"/>
    <x v="10"/>
    <s v="Xerox 196"/>
    <n v="9.2480000000000011"/>
    <n v="2"/>
    <n v="0.2"/>
    <n v="3.3524000000000003"/>
    <n v="0.36249999999999999"/>
  </r>
  <r>
    <n v="7072"/>
    <s v="CA-2013-112256"/>
    <x v="0"/>
    <x v="310"/>
    <d v="2013-07-29T00:00:00"/>
    <s v="Standard Class"/>
    <s v="CK-12205"/>
    <s v="Chloris Kastensmidt"/>
    <x v="0"/>
    <s v="United States"/>
    <x v="392"/>
    <x v="5"/>
    <n v="78501"/>
    <x v="2"/>
    <s v="OFF-AR-10001216"/>
    <x v="1"/>
    <x v="6"/>
    <s v="Newell 339"/>
    <n v="4.4479999999999995"/>
    <n v="2"/>
    <n v="0.2"/>
    <n v="0.3335999999999999"/>
    <n v="7.4999999999999983E-2"/>
  </r>
  <r>
    <n v="7073"/>
    <s v="CA-2013-112256"/>
    <x v="0"/>
    <x v="310"/>
    <d v="2013-07-29T00:00:00"/>
    <s v="Standard Class"/>
    <s v="CK-12205"/>
    <s v="Chloris Kastensmidt"/>
    <x v="0"/>
    <s v="United States"/>
    <x v="392"/>
    <x v="5"/>
    <n v="78501"/>
    <x v="2"/>
    <s v="OFF-PA-10004355"/>
    <x v="1"/>
    <x v="10"/>
    <s v="Xerox 231"/>
    <n v="5.1840000000000011"/>
    <n v="1"/>
    <n v="0.2"/>
    <n v="1.8144"/>
    <n v="0.34999999999999992"/>
  </r>
  <r>
    <n v="7074"/>
    <s v="CA-2013-112256"/>
    <x v="0"/>
    <x v="310"/>
    <d v="2013-07-29T00:00:00"/>
    <s v="Standard Class"/>
    <s v="CK-12205"/>
    <s v="Chloris Kastensmidt"/>
    <x v="0"/>
    <s v="United States"/>
    <x v="392"/>
    <x v="5"/>
    <n v="78501"/>
    <x v="2"/>
    <s v="OFF-AR-10001953"/>
    <x v="1"/>
    <x v="6"/>
    <s v="Boston 1645 Deluxe Heavier-Duty Electric Pencil Sharpener"/>
    <n v="175.92"/>
    <n v="5"/>
    <n v="0.2"/>
    <n v="15.393000000000008"/>
    <n v="8.750000000000005E-2"/>
  </r>
  <r>
    <n v="7075"/>
    <s v="CA-2013-112256"/>
    <x v="0"/>
    <x v="310"/>
    <d v="2013-07-29T00:00:00"/>
    <s v="Standard Class"/>
    <s v="CK-12205"/>
    <s v="Chloris Kastensmidt"/>
    <x v="0"/>
    <s v="United States"/>
    <x v="392"/>
    <x v="5"/>
    <n v="78501"/>
    <x v="2"/>
    <s v="OFF-BI-10004364"/>
    <x v="1"/>
    <x v="8"/>
    <s v="Storex Dura Pro Binders"/>
    <n v="4.7519999999999989"/>
    <n v="4"/>
    <n v="0.8"/>
    <n v="-8.3160000000000025"/>
    <n v="-1.7500000000000009"/>
  </r>
  <r>
    <n v="7076"/>
    <s v="CA-2013-112256"/>
    <x v="0"/>
    <x v="310"/>
    <d v="2013-07-29T00:00:00"/>
    <s v="Standard Class"/>
    <s v="CK-12205"/>
    <s v="Chloris Kastensmidt"/>
    <x v="0"/>
    <s v="United States"/>
    <x v="392"/>
    <x v="5"/>
    <n v="78501"/>
    <x v="2"/>
    <s v="OFF-SU-10001165"/>
    <x v="1"/>
    <x v="14"/>
    <s v="Acme Elite Stainless Steel Scissors"/>
    <n v="13.344000000000001"/>
    <n v="2"/>
    <n v="0.2"/>
    <n v="1.0007999999999999"/>
    <n v="7.4999999999999983E-2"/>
  </r>
  <r>
    <n v="7077"/>
    <s v="CA-2013-167416"/>
    <x v="0"/>
    <x v="536"/>
    <d v="2013-05-18T00:00:00"/>
    <s v="Standard Class"/>
    <s v="JM-15580"/>
    <s v="Jill Matthias"/>
    <x v="0"/>
    <s v="United States"/>
    <x v="4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n v="0.49"/>
  </r>
  <r>
    <n v="7078"/>
    <s v="CA-2013-106950"/>
    <x v="0"/>
    <x v="476"/>
    <d v="2013-09-07T00:00:00"/>
    <s v="Standard Class"/>
    <s v="JE-15715"/>
    <s v="Joe Elijah"/>
    <x v="0"/>
    <s v="United States"/>
    <x v="35"/>
    <x v="3"/>
    <n v="28205"/>
    <x v="0"/>
    <s v="OFF-BI-10000014"/>
    <x v="1"/>
    <x v="8"/>
    <s v="Heavy-Duty E-Z-D Binders"/>
    <n v="22.911000000000005"/>
    <n v="7"/>
    <n v="0.7"/>
    <n v="-17.565099999999994"/>
    <n v="-0.76666666666666627"/>
  </r>
  <r>
    <n v="7079"/>
    <s v="CA-2013-106950"/>
    <x v="0"/>
    <x v="476"/>
    <d v="2013-09-07T00:00:00"/>
    <s v="Standard Class"/>
    <s v="JE-15715"/>
    <s v="Joe Elijah"/>
    <x v="0"/>
    <s v="United States"/>
    <x v="35"/>
    <x v="3"/>
    <n v="28205"/>
    <x v="0"/>
    <s v="OFF-AP-10000159"/>
    <x v="1"/>
    <x v="9"/>
    <s v="Belkin F9M820V08 8 Outlet Surge"/>
    <n v="309.45600000000002"/>
    <n v="9"/>
    <n v="0.2"/>
    <n v="34.813799999999944"/>
    <n v="0.11249999999999981"/>
  </r>
  <r>
    <n v="7080"/>
    <s v="CA-2013-106950"/>
    <x v="0"/>
    <x v="476"/>
    <d v="2013-09-07T00:00:00"/>
    <s v="Standard Class"/>
    <s v="JE-15715"/>
    <s v="Joe Elijah"/>
    <x v="0"/>
    <s v="United States"/>
    <x v="35"/>
    <x v="3"/>
    <n v="28205"/>
    <x v="0"/>
    <s v="OFF-AR-10003560"/>
    <x v="1"/>
    <x v="6"/>
    <s v="Zebra Zazzle Fluorescent Highlighters"/>
    <n v="19.456000000000003"/>
    <n v="4"/>
    <n v="0.2"/>
    <n v="3.4047999999999981"/>
    <n v="0.17499999999999988"/>
  </r>
  <r>
    <n v="7081"/>
    <s v="CA-2013-106950"/>
    <x v="0"/>
    <x v="476"/>
    <d v="2013-09-07T00:00:00"/>
    <s v="Standard Class"/>
    <s v="JE-15715"/>
    <s v="Joe Elijah"/>
    <x v="0"/>
    <s v="United States"/>
    <x v="35"/>
    <x v="3"/>
    <n v="28205"/>
    <x v="0"/>
    <s v="FUR-TA-10001768"/>
    <x v="0"/>
    <x v="3"/>
    <s v="Hon Racetrack Conference Tables"/>
    <n v="472.51800000000003"/>
    <n v="3"/>
    <n v="0.4"/>
    <n v="-149.63070000000005"/>
    <n v="-0.31666666666666676"/>
  </r>
  <r>
    <n v="7082"/>
    <s v="CA-2013-106950"/>
    <x v="0"/>
    <x v="476"/>
    <d v="2013-09-07T00:00:00"/>
    <s v="Standard Class"/>
    <s v="JE-15715"/>
    <s v="Joe Elijah"/>
    <x v="0"/>
    <s v="United States"/>
    <x v="35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n v="0.3"/>
  </r>
  <r>
    <n v="7083"/>
    <s v="CA-2013-106950"/>
    <x v="0"/>
    <x v="476"/>
    <d v="2013-09-07T00:00:00"/>
    <s v="Standard Class"/>
    <s v="JE-15715"/>
    <s v="Joe Elijah"/>
    <x v="0"/>
    <s v="United States"/>
    <x v="35"/>
    <x v="3"/>
    <n v="28205"/>
    <x v="0"/>
    <s v="OFF-BI-10003166"/>
    <x v="1"/>
    <x v="8"/>
    <s v="GBC Plasticlear Binding Covers"/>
    <n v="17.220000000000006"/>
    <n v="5"/>
    <n v="0.7"/>
    <n v="-12.628"/>
    <n v="-0.73333333333333306"/>
  </r>
  <r>
    <n v="7084"/>
    <s v="CA-2014-118724"/>
    <x v="3"/>
    <x v="246"/>
    <d v="2014-07-26T00:00:00"/>
    <s v="Second Class"/>
    <s v="AR-10825"/>
    <s v="Anthony Rawles"/>
    <x v="1"/>
    <s v="United States"/>
    <x v="3"/>
    <x v="1"/>
    <n v="94521"/>
    <x v="1"/>
    <s v="OFF-AR-10003469"/>
    <x v="1"/>
    <x v="6"/>
    <s v="Nontoxic Chalk"/>
    <n v="3.52"/>
    <n v="2"/>
    <n v="0"/>
    <n v="1.6896"/>
    <n v="0.48"/>
  </r>
  <r>
    <n v="7085"/>
    <s v="CA-2014-118724"/>
    <x v="3"/>
    <x v="246"/>
    <d v="2014-07-26T00:00:00"/>
    <s v="Second Class"/>
    <s v="AR-10825"/>
    <s v="Anthony Rawles"/>
    <x v="1"/>
    <s v="United States"/>
    <x v="3"/>
    <x v="1"/>
    <n v="94521"/>
    <x v="1"/>
    <s v="TEC-PH-10002549"/>
    <x v="2"/>
    <x v="7"/>
    <s v="Polycom SoundPoint IP 450 VoIP phone"/>
    <n v="1626.1920000000002"/>
    <n v="9"/>
    <n v="0.2"/>
    <n v="121.96440000000001"/>
    <n v="7.4999999999999997E-2"/>
  </r>
  <r>
    <n v="7086"/>
    <s v="CA-2014-112004"/>
    <x v="3"/>
    <x v="145"/>
    <d v="2014-09-29T00:00:00"/>
    <s v="First Class"/>
    <s v="AH-10075"/>
    <s v="Adam Hart"/>
    <x v="1"/>
    <s v="United States"/>
    <x v="142"/>
    <x v="9"/>
    <n v="19013"/>
    <x v="3"/>
    <s v="OFF-BI-10003476"/>
    <x v="1"/>
    <x v="8"/>
    <s v="Avery Metallic Poly Binders"/>
    <n v="8.5950000000000024"/>
    <n v="5"/>
    <n v="0.7"/>
    <n v="-6.3030000000000008"/>
    <n v="-0.73333333333333317"/>
  </r>
  <r>
    <n v="7087"/>
    <s v="CA-2014-112004"/>
    <x v="3"/>
    <x v="145"/>
    <d v="2014-09-29T00:00:00"/>
    <s v="First Class"/>
    <s v="AH-10075"/>
    <s v="Adam Hart"/>
    <x v="1"/>
    <s v="United States"/>
    <x v="142"/>
    <x v="9"/>
    <n v="19013"/>
    <x v="3"/>
    <s v="OFF-SU-10000157"/>
    <x v="1"/>
    <x v="14"/>
    <s v="Compact Automatic Electric Letter Opener"/>
    <n v="190.89600000000002"/>
    <n v="2"/>
    <n v="0.2"/>
    <n v="-42.951599999999999"/>
    <n v="-0.22499999999999998"/>
  </r>
  <r>
    <n v="7088"/>
    <s v="US-2014-143175"/>
    <x v="3"/>
    <x v="646"/>
    <d v="2014-08-07T00:00:00"/>
    <s v="Second Class"/>
    <s v="GA-14515"/>
    <s v="George Ashbrook"/>
    <x v="0"/>
    <s v="United States"/>
    <x v="1"/>
    <x v="1"/>
    <n v="90004"/>
    <x v="1"/>
    <s v="OFF-ST-10003123"/>
    <x v="1"/>
    <x v="4"/>
    <s v="Fellowes Bases and Tops For Staxonsteel/High-Stak Systems"/>
    <n v="99.87"/>
    <n v="3"/>
    <n v="0"/>
    <n v="23.968799999999998"/>
    <n v="0.23999999999999996"/>
  </r>
  <r>
    <n v="7089"/>
    <s v="CA-2012-105844"/>
    <x v="1"/>
    <x v="969"/>
    <d v="2012-10-27T00:00:00"/>
    <s v="Second Class"/>
    <s v="JF-15415"/>
    <s v="Jennifer Ferguson"/>
    <x v="0"/>
    <s v="United States"/>
    <x v="306"/>
    <x v="33"/>
    <n v="89431"/>
    <x v="1"/>
    <s v="OFF-AR-10001955"/>
    <x v="1"/>
    <x v="6"/>
    <s v="Newell 319"/>
    <n v="79.36"/>
    <n v="4"/>
    <n v="0"/>
    <n v="23.807999999999993"/>
    <n v="0.29999999999999993"/>
  </r>
  <r>
    <n v="7090"/>
    <s v="CA-2014-118864"/>
    <x v="3"/>
    <x v="140"/>
    <d v="2014-06-20T00:00:00"/>
    <s v="Second Class"/>
    <s v="KH-16690"/>
    <s v="Kristen Hastings"/>
    <x v="1"/>
    <s v="United States"/>
    <x v="1"/>
    <x v="1"/>
    <n v="90032"/>
    <x v="1"/>
    <s v="TEC-PH-10001809"/>
    <x v="2"/>
    <x v="7"/>
    <s v="Panasonic KX T7736-B Digital phone"/>
    <n v="119.96"/>
    <n v="1"/>
    <n v="0.2"/>
    <n v="7.4974999999999987"/>
    <n v="6.2499999999999993E-2"/>
  </r>
  <r>
    <n v="7091"/>
    <s v="CA-2012-119480"/>
    <x v="1"/>
    <x v="1145"/>
    <d v="2012-01-13T00:00:00"/>
    <s v="Standard Class"/>
    <s v="CC-12685"/>
    <s v="Craig Carroll"/>
    <x v="0"/>
    <s v="United States"/>
    <x v="0"/>
    <x v="0"/>
    <n v="42420"/>
    <x v="0"/>
    <s v="OFF-PA-10000474"/>
    <x v="1"/>
    <x v="10"/>
    <s v="Staples"/>
    <n v="106.32"/>
    <n v="3"/>
    <n v="0"/>
    <n v="49.970399999999991"/>
    <n v="0.46999999999999992"/>
  </r>
  <r>
    <n v="7092"/>
    <s v="CA-2012-119480"/>
    <x v="1"/>
    <x v="1145"/>
    <d v="2012-01-13T00:00:00"/>
    <s v="Standard Class"/>
    <s v="CC-12685"/>
    <s v="Craig Carroll"/>
    <x v="0"/>
    <s v="United States"/>
    <x v="0"/>
    <x v="0"/>
    <n v="42420"/>
    <x v="0"/>
    <s v="OFF-AP-10001205"/>
    <x v="1"/>
    <x v="9"/>
    <s v="Belkin 5 Outlet SurgeMaster Power Centers"/>
    <n v="163.44"/>
    <n v="3"/>
    <n v="0"/>
    <n v="45.763200000000012"/>
    <n v="0.28000000000000008"/>
  </r>
  <r>
    <n v="7093"/>
    <s v="CA-2012-119480"/>
    <x v="1"/>
    <x v="1145"/>
    <d v="2012-01-13T00:00:00"/>
    <s v="Standard Class"/>
    <s v="CC-12685"/>
    <s v="Craig Carroll"/>
    <x v="0"/>
    <s v="United States"/>
    <x v="0"/>
    <x v="0"/>
    <n v="42420"/>
    <x v="0"/>
    <s v="OFF-AR-10004691"/>
    <x v="1"/>
    <x v="6"/>
    <s v="Boston 1730 StandUp Electric Pencil Sharpener"/>
    <n v="42.76"/>
    <n v="2"/>
    <n v="0"/>
    <n v="11.117599999999999"/>
    <n v="0.26"/>
  </r>
  <r>
    <n v="7094"/>
    <s v="CA-2012-119480"/>
    <x v="1"/>
    <x v="1145"/>
    <d v="2012-01-13T00:00:00"/>
    <s v="Standard Class"/>
    <s v="CC-12685"/>
    <s v="Craig Carroll"/>
    <x v="0"/>
    <s v="United States"/>
    <x v="0"/>
    <x v="0"/>
    <n v="42420"/>
    <x v="0"/>
    <s v="OFF-PA-10004996"/>
    <x v="1"/>
    <x v="10"/>
    <s v="Speediset Carbonless Redi-Letter 7&quot; x 8 1/2&quot;"/>
    <n v="51.550000000000004"/>
    <n v="5"/>
    <n v="0"/>
    <n v="24.2285"/>
    <n v="0.47"/>
  </r>
  <r>
    <n v="7095"/>
    <s v="US-2012-153374"/>
    <x v="1"/>
    <x v="97"/>
    <d v="2012-02-13T00:00:00"/>
    <s v="Second Class"/>
    <s v="JF-15565"/>
    <s v="Jill Fjeld"/>
    <x v="0"/>
    <s v="United States"/>
    <x v="27"/>
    <x v="10"/>
    <n v="62521"/>
    <x v="2"/>
    <s v="TEC-AC-10001908"/>
    <x v="2"/>
    <x v="11"/>
    <s v="Logitech Wireless Headset h800"/>
    <n v="479.952"/>
    <n v="6"/>
    <n v="0.2"/>
    <n v="89.990999999999985"/>
    <n v="0.18749999999999997"/>
  </r>
  <r>
    <n v="7096"/>
    <s v="CA-2013-101980"/>
    <x v="0"/>
    <x v="1146"/>
    <d v="2013-08-21T00:00:00"/>
    <s v="First Class"/>
    <s v="RP-19390"/>
    <s v="Resi Pölking"/>
    <x v="0"/>
    <s v="United States"/>
    <x v="20"/>
    <x v="15"/>
    <n v="10009"/>
    <x v="3"/>
    <s v="OFF-BI-10000666"/>
    <x v="1"/>
    <x v="8"/>
    <s v="Surelock Post Binders"/>
    <n v="146.68799999999999"/>
    <n v="6"/>
    <n v="0.2"/>
    <n v="55.007999999999996"/>
    <n v="0.375"/>
  </r>
  <r>
    <n v="7097"/>
    <s v="CA-2013-101980"/>
    <x v="0"/>
    <x v="1146"/>
    <d v="2013-08-21T00:00:00"/>
    <s v="First Class"/>
    <s v="RP-19390"/>
    <s v="Resi Pölking"/>
    <x v="0"/>
    <s v="United States"/>
    <x v="20"/>
    <x v="15"/>
    <n v="10009"/>
    <x v="3"/>
    <s v="OFF-BI-10004318"/>
    <x v="1"/>
    <x v="8"/>
    <s v="Ibico EB-19 Dual Function Manual Binding System"/>
    <n v="276.78400000000005"/>
    <n v="2"/>
    <n v="0.2"/>
    <n v="89.954799999999992"/>
    <n v="0.3249999999999999"/>
  </r>
  <r>
    <n v="7098"/>
    <s v="CA-2013-101980"/>
    <x v="0"/>
    <x v="1146"/>
    <d v="2013-08-21T00:00:00"/>
    <s v="First Class"/>
    <s v="RP-19390"/>
    <s v="Resi Pölking"/>
    <x v="0"/>
    <s v="United States"/>
    <x v="20"/>
    <x v="15"/>
    <n v="10009"/>
    <x v="3"/>
    <s v="OFF-BI-10003429"/>
    <x v="1"/>
    <x v="8"/>
    <s v="Cardinal HOLDit! Binder Insert Strips,Extra Strips"/>
    <n v="25.32"/>
    <n v="5"/>
    <n v="0.2"/>
    <n v="9.1785000000000014"/>
    <n v="0.36250000000000004"/>
  </r>
  <r>
    <n v="7099"/>
    <s v="CA-2014-144596"/>
    <x v="3"/>
    <x v="44"/>
    <d v="2014-11-11T00:00:00"/>
    <s v="Standard Class"/>
    <s v="CD-11980"/>
    <s v="Carol Darley"/>
    <x v="0"/>
    <s v="United States"/>
    <x v="20"/>
    <x v="15"/>
    <n v="10011"/>
    <x v="3"/>
    <s v="OFF-PA-10003302"/>
    <x v="1"/>
    <x v="10"/>
    <s v="Xerox 1906"/>
    <n v="318.95999999999998"/>
    <n v="9"/>
    <n v="0"/>
    <n v="149.91119999999998"/>
    <n v="0.47"/>
  </r>
  <r>
    <n v="7100"/>
    <s v="CA-2012-124933"/>
    <x v="1"/>
    <x v="207"/>
    <d v="2012-12-30T00:00:00"/>
    <s v="Second Class"/>
    <s v="DF-13135"/>
    <s v="David Flashing"/>
    <x v="0"/>
    <s v="United States"/>
    <x v="20"/>
    <x v="15"/>
    <n v="10009"/>
    <x v="3"/>
    <s v="OFF-PA-10003302"/>
    <x v="1"/>
    <x v="10"/>
    <s v="Xerox 1906"/>
    <n v="212.64"/>
    <n v="6"/>
    <n v="0"/>
    <n v="99.940799999999982"/>
    <n v="0.46999999999999992"/>
  </r>
  <r>
    <n v="7101"/>
    <s v="CA-2011-159625"/>
    <x v="2"/>
    <x v="533"/>
    <d v="2011-11-28T00:00:00"/>
    <s v="Standard Class"/>
    <s v="SM-20005"/>
    <s v="Sally Matthias"/>
    <x v="0"/>
    <s v="United States"/>
    <x v="48"/>
    <x v="16"/>
    <n v="85254"/>
    <x v="1"/>
    <s v="OFF-EN-10002621"/>
    <x v="1"/>
    <x v="12"/>
    <s v="Staples"/>
    <n v="23.472000000000001"/>
    <n v="3"/>
    <n v="0.2"/>
    <n v="8.8019999999999978"/>
    <n v="0.37499999999999989"/>
  </r>
  <r>
    <n v="7102"/>
    <s v="CA-2013-144337"/>
    <x v="0"/>
    <x v="1147"/>
    <d v="2013-08-06T00:00:00"/>
    <s v="Second Class"/>
    <s v="SG-20890"/>
    <s v="Susan Gilcrest"/>
    <x v="1"/>
    <s v="United States"/>
    <x v="112"/>
    <x v="5"/>
    <n v="79109"/>
    <x v="2"/>
    <s v="OFF-PA-10000249"/>
    <x v="1"/>
    <x v="10"/>
    <s v="Staples"/>
    <n v="19.648"/>
    <n v="2"/>
    <n v="0.2"/>
    <n v="6.6311999999999989"/>
    <n v="0.33749999999999997"/>
  </r>
  <r>
    <n v="7103"/>
    <s v="CA-2011-117478"/>
    <x v="2"/>
    <x v="158"/>
    <d v="2011-09-24T00:00:00"/>
    <s v="First Class"/>
    <s v="LH-16750"/>
    <s v="Larry Hughes"/>
    <x v="0"/>
    <s v="United States"/>
    <x v="10"/>
    <x v="9"/>
    <n v="19140"/>
    <x v="3"/>
    <s v="OFF-BI-10000050"/>
    <x v="1"/>
    <x v="8"/>
    <s v="Angle-D Binders with Locking Rings, Label Holders"/>
    <n v="6.5700000000000012"/>
    <n v="3"/>
    <n v="0.7"/>
    <n v="-5.036999999999999"/>
    <n v="-0.76666666666666639"/>
  </r>
  <r>
    <n v="7104"/>
    <s v="CA-2014-147410"/>
    <x v="3"/>
    <x v="507"/>
    <d v="2014-09-09T00:00:00"/>
    <s v="Standard Class"/>
    <s v="EJ-14155"/>
    <s v="Eva Jacobs"/>
    <x v="0"/>
    <s v="United States"/>
    <x v="157"/>
    <x v="1"/>
    <n v="92704"/>
    <x v="1"/>
    <s v="OFF-ST-10003805"/>
    <x v="1"/>
    <x v="4"/>
    <s v="24 Capacity Maxi Data Binder Racks, Pearl"/>
    <n v="421.1"/>
    <n v="2"/>
    <n v="0"/>
    <n v="105.27499999999998"/>
    <n v="0.24999999999999994"/>
  </r>
  <r>
    <n v="7105"/>
    <s v="CA-2014-128944"/>
    <x v="3"/>
    <x v="249"/>
    <d v="2014-06-22T00:00:00"/>
    <s v="Second Class"/>
    <s v="KH-16330"/>
    <s v="Katharine Harms"/>
    <x v="1"/>
    <s v="United States"/>
    <x v="46"/>
    <x v="24"/>
    <n v="43055"/>
    <x v="3"/>
    <s v="FUR-CH-10000785"/>
    <x v="0"/>
    <x v="1"/>
    <s v="Global Ergonomic Managers Chair"/>
    <n v="760.11599999999987"/>
    <n v="6"/>
    <n v="0.3"/>
    <n v="-43.435200000000009"/>
    <n v="-5.7142857142857162E-2"/>
  </r>
  <r>
    <n v="7106"/>
    <s v="CA-2014-128944"/>
    <x v="3"/>
    <x v="249"/>
    <d v="2014-06-22T00:00:00"/>
    <s v="Second Class"/>
    <s v="KH-16330"/>
    <s v="Katharine Harms"/>
    <x v="1"/>
    <s v="United States"/>
    <x v="46"/>
    <x v="24"/>
    <n v="43055"/>
    <x v="3"/>
    <s v="FUR-FU-10004909"/>
    <x v="0"/>
    <x v="5"/>
    <s v="Contemporary Wood/Metal Frame"/>
    <n v="38.784000000000006"/>
    <n v="3"/>
    <n v="0.2"/>
    <n v="7.2719999999999949"/>
    <n v="0.18749999999999983"/>
  </r>
  <r>
    <n v="7107"/>
    <s v="CA-2014-128944"/>
    <x v="3"/>
    <x v="249"/>
    <d v="2014-06-22T00:00:00"/>
    <s v="Second Class"/>
    <s v="KH-16330"/>
    <s v="Katharine Harms"/>
    <x v="1"/>
    <s v="United States"/>
    <x v="46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n v="1.2500000000000028E-2"/>
  </r>
  <r>
    <n v="7108"/>
    <s v="CA-2013-109666"/>
    <x v="0"/>
    <x v="475"/>
    <d v="2013-04-27T00:00:00"/>
    <s v="Standard Class"/>
    <s v="KM-16720"/>
    <s v="Kunst Miller"/>
    <x v="0"/>
    <s v="United States"/>
    <x v="20"/>
    <x v="15"/>
    <n v="10035"/>
    <x v="3"/>
    <s v="TEC-PH-10004774"/>
    <x v="2"/>
    <x v="7"/>
    <s v="Gear Head AU3700S Headset"/>
    <n v="25.98"/>
    <n v="2"/>
    <n v="0"/>
    <n v="0.77939999999999898"/>
    <n v="2.9999999999999961E-2"/>
  </r>
  <r>
    <n v="7109"/>
    <s v="CA-2013-109666"/>
    <x v="0"/>
    <x v="475"/>
    <d v="2013-04-27T00:00:00"/>
    <s v="Standard Class"/>
    <s v="KM-16720"/>
    <s v="Kunst Miller"/>
    <x v="0"/>
    <s v="United States"/>
    <x v="20"/>
    <x v="15"/>
    <n v="10035"/>
    <x v="3"/>
    <s v="OFF-AR-10004582"/>
    <x v="1"/>
    <x v="6"/>
    <s v="BIC Brite Liner Grip Highlighters"/>
    <n v="3.28"/>
    <n v="2"/>
    <n v="0"/>
    <n v="1.4759999999999998"/>
    <n v="0.44999999999999996"/>
  </r>
  <r>
    <n v="7110"/>
    <s v="CA-2013-109666"/>
    <x v="0"/>
    <x v="475"/>
    <d v="2013-04-27T00:00:00"/>
    <s v="Standard Class"/>
    <s v="KM-16720"/>
    <s v="Kunst Miller"/>
    <x v="0"/>
    <s v="United States"/>
    <x v="20"/>
    <x v="15"/>
    <n v="10035"/>
    <x v="3"/>
    <s v="OFF-ST-10000991"/>
    <x v="1"/>
    <x v="4"/>
    <s v="Space Solutions HD Industrial Steel Shelving."/>
    <n v="459.88"/>
    <n v="4"/>
    <n v="0"/>
    <n v="13.796400000000006"/>
    <n v="3.0000000000000013E-2"/>
  </r>
  <r>
    <n v="7111"/>
    <s v="CA-2013-109666"/>
    <x v="0"/>
    <x v="475"/>
    <d v="2013-04-27T00:00:00"/>
    <s v="Standard Class"/>
    <s v="KM-16720"/>
    <s v="Kunst Miller"/>
    <x v="0"/>
    <s v="United States"/>
    <x v="20"/>
    <x v="15"/>
    <n v="10035"/>
    <x v="3"/>
    <s v="OFF-SU-10002522"/>
    <x v="1"/>
    <x v="14"/>
    <s v="Acme Kleen Earth Office Shears"/>
    <n v="7.76"/>
    <n v="2"/>
    <n v="0"/>
    <n v="2.2503999999999991"/>
    <n v="0.28999999999999987"/>
  </r>
  <r>
    <n v="7112"/>
    <s v="CA-2013-109666"/>
    <x v="0"/>
    <x v="475"/>
    <d v="2013-04-27T00:00:00"/>
    <s v="Standard Class"/>
    <s v="KM-16720"/>
    <s v="Kunst Miller"/>
    <x v="0"/>
    <s v="United States"/>
    <x v="20"/>
    <x v="15"/>
    <n v="10035"/>
    <x v="3"/>
    <s v="OFF-AR-10004022"/>
    <x v="1"/>
    <x v="6"/>
    <s v="Panasonic KP-380BK Classic Electric Pencil Sharpener"/>
    <n v="71.959999999999994"/>
    <n v="2"/>
    <n v="0"/>
    <n v="17.989999999999995"/>
    <n v="0.24999999999999994"/>
  </r>
  <r>
    <n v="7113"/>
    <s v="CA-2013-109666"/>
    <x v="0"/>
    <x v="475"/>
    <d v="2013-04-27T00:00:00"/>
    <s v="Standard Class"/>
    <s v="KM-16720"/>
    <s v="Kunst Miller"/>
    <x v="0"/>
    <s v="United States"/>
    <x v="20"/>
    <x v="15"/>
    <n v="10035"/>
    <x v="3"/>
    <s v="OFF-SU-10001218"/>
    <x v="1"/>
    <x v="14"/>
    <s v="Fiskars Softgrip Scissors"/>
    <n v="54.900000000000006"/>
    <n v="5"/>
    <n v="0"/>
    <n v="15.372000000000003"/>
    <n v="0.28000000000000003"/>
  </r>
  <r>
    <n v="7114"/>
    <s v="CA-2013-109666"/>
    <x v="0"/>
    <x v="475"/>
    <d v="2013-04-27T00:00:00"/>
    <s v="Standard Class"/>
    <s v="KM-16720"/>
    <s v="Kunst Miller"/>
    <x v="0"/>
    <s v="United States"/>
    <x v="20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n v="0.35"/>
  </r>
  <r>
    <n v="7115"/>
    <s v="US-2013-102239"/>
    <x v="0"/>
    <x v="465"/>
    <d v="2013-05-07T00:00:00"/>
    <s v="First Class"/>
    <s v="LW-16990"/>
    <s v="Lindsay Williams"/>
    <x v="1"/>
    <s v="United States"/>
    <x v="0"/>
    <x v="33"/>
    <n v="89015"/>
    <x v="1"/>
    <s v="FUR-TA-10003392"/>
    <x v="0"/>
    <x v="3"/>
    <s v="Global Adaptabilities Conference Tables"/>
    <n v="1685.88"/>
    <n v="6"/>
    <n v="0"/>
    <n v="320.31720000000001"/>
    <n v="0.19"/>
  </r>
  <r>
    <n v="7116"/>
    <s v="US-2013-102239"/>
    <x v="0"/>
    <x v="465"/>
    <d v="2013-05-07T00:00:00"/>
    <s v="First Class"/>
    <s v="LW-16990"/>
    <s v="Lindsay Williams"/>
    <x v="1"/>
    <s v="United States"/>
    <x v="0"/>
    <x v="33"/>
    <n v="89015"/>
    <x v="1"/>
    <s v="OFF-BI-10001890"/>
    <x v="1"/>
    <x v="8"/>
    <s v="Avery Poly Binder Pockets"/>
    <n v="5.7280000000000006"/>
    <n v="2"/>
    <n v="0.2"/>
    <n v="2.0047999999999995"/>
    <n v="0.34999999999999987"/>
  </r>
  <r>
    <n v="7117"/>
    <s v="CA-2011-143168"/>
    <x v="2"/>
    <x v="638"/>
    <d v="2011-10-23T00:00:00"/>
    <s v="Second Class"/>
    <s v="IG-15085"/>
    <s v="Ivan Gibson"/>
    <x v="0"/>
    <s v="United States"/>
    <x v="4"/>
    <x v="4"/>
    <n v="98103"/>
    <x v="1"/>
    <s v="OFF-PA-10000167"/>
    <x v="1"/>
    <x v="10"/>
    <s v="Xerox 1925"/>
    <n v="61.96"/>
    <n v="2"/>
    <n v="0"/>
    <n v="27.881999999999998"/>
    <n v="0.44999999999999996"/>
  </r>
  <r>
    <n v="7118"/>
    <s v="CA-2011-143168"/>
    <x v="2"/>
    <x v="638"/>
    <d v="2011-10-23T00:00:00"/>
    <s v="Second Class"/>
    <s v="IG-15085"/>
    <s v="Ivan Gibson"/>
    <x v="0"/>
    <s v="United States"/>
    <x v="4"/>
    <x v="4"/>
    <n v="98103"/>
    <x v="1"/>
    <s v="OFF-BI-10003784"/>
    <x v="1"/>
    <x v="8"/>
    <s v="Computer Printout Index Tabs"/>
    <n v="1.3440000000000001"/>
    <n v="1"/>
    <n v="0.2"/>
    <n v="0.47039999999999987"/>
    <n v="0.34999999999999987"/>
  </r>
  <r>
    <n v="7119"/>
    <s v="CA-2014-104906"/>
    <x v="3"/>
    <x v="778"/>
    <d v="2014-02-18T00:00:00"/>
    <s v="Standard Class"/>
    <s v="JP-15460"/>
    <s v="Jennifer Patt"/>
    <x v="1"/>
    <s v="United States"/>
    <x v="20"/>
    <x v="15"/>
    <n v="10009"/>
    <x v="3"/>
    <s v="OFF-PA-10001184"/>
    <x v="1"/>
    <x v="10"/>
    <s v="Xerox 1903"/>
    <n v="17.940000000000001"/>
    <n v="3"/>
    <n v="0"/>
    <n v="8.7906000000000013"/>
    <n v="0.49000000000000005"/>
  </r>
  <r>
    <n v="7120"/>
    <s v="CA-2014-118122"/>
    <x v="3"/>
    <x v="701"/>
    <d v="2014-11-25T00:00:00"/>
    <s v="Standard Class"/>
    <s v="GG-14650"/>
    <s v="Greg Guthrie"/>
    <x v="1"/>
    <s v="United States"/>
    <x v="4"/>
    <x v="4"/>
    <n v="98103"/>
    <x v="1"/>
    <s v="OFF-BI-10002103"/>
    <x v="1"/>
    <x v="8"/>
    <s v="Cardinal Slant-D Ring Binder, Heavy Gauge Vinyl"/>
    <n v="13.904"/>
    <n v="2"/>
    <n v="0.2"/>
    <n v="4.5187999999999997"/>
    <n v="0.32499999999999996"/>
  </r>
  <r>
    <n v="7121"/>
    <s v="US-2011-147774"/>
    <x v="2"/>
    <x v="407"/>
    <d v="2011-01-27T00:00:00"/>
    <s v="Standard Class"/>
    <s v="MM-18280"/>
    <s v="Muhammed MacIntyre"/>
    <x v="1"/>
    <s v="United States"/>
    <x v="214"/>
    <x v="18"/>
    <n v="37167"/>
    <x v="0"/>
    <s v="OFF-BI-10003091"/>
    <x v="1"/>
    <x v="8"/>
    <s v="GBC DocuBind TL200 Manual Binding Machine"/>
    <n v="67.194000000000003"/>
    <n v="1"/>
    <n v="0.7"/>
    <n v="-51.515399999999985"/>
    <n v="-0.76666666666666639"/>
  </r>
  <r>
    <n v="7122"/>
    <s v="CA-2014-166926"/>
    <x v="3"/>
    <x v="96"/>
    <d v="2014-12-09T00:00:00"/>
    <s v="Standard Class"/>
    <s v="SO-20335"/>
    <s v="Sean O'Donnell"/>
    <x v="0"/>
    <s v="United States"/>
    <x v="4"/>
    <x v="4"/>
    <n v="98105"/>
    <x v="1"/>
    <s v="OFF-PA-10001593"/>
    <x v="1"/>
    <x v="10"/>
    <s v="Xerox 1947"/>
    <n v="41.86"/>
    <n v="7"/>
    <n v="0"/>
    <n v="18.837"/>
    <n v="0.45"/>
  </r>
  <r>
    <n v="7123"/>
    <s v="CA-2014-166926"/>
    <x v="3"/>
    <x v="96"/>
    <d v="2014-12-09T00:00:00"/>
    <s v="Standard Class"/>
    <s v="SO-20335"/>
    <s v="Sean O'Donnell"/>
    <x v="0"/>
    <s v="United States"/>
    <x v="4"/>
    <x v="4"/>
    <n v="98105"/>
    <x v="1"/>
    <s v="FUR-BO-10002598"/>
    <x v="0"/>
    <x v="0"/>
    <s v="Hon Metal Bookcases, Putty"/>
    <n v="141.96"/>
    <n v="2"/>
    <n v="0"/>
    <n v="41.168399999999991"/>
    <n v="0.28999999999999992"/>
  </r>
  <r>
    <n v="7124"/>
    <s v="CA-2012-128013"/>
    <x v="1"/>
    <x v="101"/>
    <d v="2012-08-16T00:00:00"/>
    <s v="Standard Class"/>
    <s v="MF-18250"/>
    <s v="Monica Federle"/>
    <x v="1"/>
    <s v="United States"/>
    <x v="20"/>
    <x v="15"/>
    <n v="10035"/>
    <x v="3"/>
    <s v="FUR-FU-10000320"/>
    <x v="0"/>
    <x v="5"/>
    <s v="OIC Stacking Trays"/>
    <n v="10.02"/>
    <n v="3"/>
    <n v="0"/>
    <n v="4.4088000000000012"/>
    <n v="0.44000000000000011"/>
  </r>
  <r>
    <n v="7125"/>
    <s v="CA-2012-128013"/>
    <x v="1"/>
    <x v="101"/>
    <d v="2012-08-16T00:00:00"/>
    <s v="Standard Class"/>
    <s v="MF-18250"/>
    <s v="Monica Federle"/>
    <x v="1"/>
    <s v="United States"/>
    <x v="20"/>
    <x v="15"/>
    <n v="10035"/>
    <x v="3"/>
    <s v="OFF-PA-10001815"/>
    <x v="1"/>
    <x v="10"/>
    <s v="Xerox 1885"/>
    <n v="144.12"/>
    <n v="3"/>
    <n v="0"/>
    <n v="69.177599999999984"/>
    <n v="0.47999999999999987"/>
  </r>
  <r>
    <n v="7126"/>
    <s v="CA-2013-123176"/>
    <x v="0"/>
    <x v="720"/>
    <d v="2013-09-30T00:00:00"/>
    <s v="Second Class"/>
    <s v="JG-15160"/>
    <s v="James Galang"/>
    <x v="0"/>
    <s v="United States"/>
    <x v="118"/>
    <x v="32"/>
    <n v="30318"/>
    <x v="0"/>
    <s v="OFF-PA-10003971"/>
    <x v="1"/>
    <x v="10"/>
    <s v="Xerox 1965"/>
    <n v="17.940000000000001"/>
    <n v="3"/>
    <n v="0"/>
    <n v="8.7906000000000013"/>
    <n v="0.49000000000000005"/>
  </r>
  <r>
    <n v="7127"/>
    <s v="CA-2013-123176"/>
    <x v="0"/>
    <x v="720"/>
    <d v="2013-09-30T00:00:00"/>
    <s v="Second Class"/>
    <s v="JG-15160"/>
    <s v="James Galang"/>
    <x v="0"/>
    <s v="United States"/>
    <x v="118"/>
    <x v="32"/>
    <n v="30318"/>
    <x v="0"/>
    <s v="OFF-AR-10004685"/>
    <x v="1"/>
    <x v="6"/>
    <s v="Binney &amp; Smith Crayola Metallic Colored Pencils, 8-Color Set"/>
    <n v="13.89"/>
    <n v="3"/>
    <n v="0"/>
    <n v="4.5836999999999994"/>
    <n v="0.32999999999999996"/>
  </r>
  <r>
    <n v="7128"/>
    <s v="US-2013-117541"/>
    <x v="0"/>
    <x v="696"/>
    <d v="2013-11-21T00:00:00"/>
    <s v="Standard Class"/>
    <s v="JM-16195"/>
    <s v="Justin MacKendrick"/>
    <x v="0"/>
    <s v="United States"/>
    <x v="46"/>
    <x v="13"/>
    <n v="19711"/>
    <x v="3"/>
    <s v="OFF-PA-10001609"/>
    <x v="1"/>
    <x v="10"/>
    <s v="Tops Wirebound Message Log Books"/>
    <n v="16.45"/>
    <n v="5"/>
    <n v="0"/>
    <n v="7.5669999999999993"/>
    <n v="0.45999999999999996"/>
  </r>
  <r>
    <n v="7129"/>
    <s v="US-2013-117541"/>
    <x v="0"/>
    <x v="696"/>
    <d v="2013-11-21T00:00:00"/>
    <s v="Standard Class"/>
    <s v="JM-16195"/>
    <s v="Justin MacKendrick"/>
    <x v="0"/>
    <s v="United States"/>
    <x v="46"/>
    <x v="13"/>
    <n v="19711"/>
    <x v="3"/>
    <s v="FUR-FU-10000550"/>
    <x v="0"/>
    <x v="5"/>
    <s v="Stacking Trays by OIC"/>
    <n v="19.920000000000002"/>
    <n v="4"/>
    <n v="0"/>
    <n v="6.573599999999999"/>
    <n v="0.3299999999999999"/>
  </r>
  <r>
    <n v="7130"/>
    <s v="CA-2013-166282"/>
    <x v="0"/>
    <x v="947"/>
    <d v="2013-04-23T00:00:00"/>
    <s v="Standard Class"/>
    <s v="PK-19075"/>
    <s v="Pete Kriz"/>
    <x v="0"/>
    <s v="United States"/>
    <x v="316"/>
    <x v="18"/>
    <n v="37211"/>
    <x v="0"/>
    <s v="TEC-AC-10004209"/>
    <x v="2"/>
    <x v="11"/>
    <s v="Memorex Froggy Flash Drive 4 GB"/>
    <n v="35.167999999999999"/>
    <n v="4"/>
    <n v="0.2"/>
    <n v="8.3524000000000012"/>
    <n v="0.23750000000000004"/>
  </r>
  <r>
    <n v="7131"/>
    <s v="CA-2013-166282"/>
    <x v="0"/>
    <x v="947"/>
    <d v="2013-04-23T00:00:00"/>
    <s v="Standard Class"/>
    <s v="PK-19075"/>
    <s v="Pete Kriz"/>
    <x v="0"/>
    <s v="United States"/>
    <x v="316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n v="0.32500000000000001"/>
  </r>
  <r>
    <n v="7132"/>
    <s v="CA-2014-141439"/>
    <x v="3"/>
    <x v="200"/>
    <d v="2014-12-02T00:00:00"/>
    <s v="Standard Class"/>
    <s v="TT-21460"/>
    <s v="Tonja Turnell"/>
    <x v="2"/>
    <s v="United States"/>
    <x v="102"/>
    <x v="14"/>
    <n v="47374"/>
    <x v="2"/>
    <s v="FUR-TA-10001039"/>
    <x v="0"/>
    <x v="3"/>
    <s v="KI Adjustable-Height Table"/>
    <n v="257.94"/>
    <n v="3"/>
    <n v="0"/>
    <n v="67.064400000000006"/>
    <n v="0.26"/>
  </r>
  <r>
    <n v="7133"/>
    <s v="CA-2014-141439"/>
    <x v="3"/>
    <x v="200"/>
    <d v="2014-12-02T00:00:00"/>
    <s v="Standard Class"/>
    <s v="TT-21460"/>
    <s v="Tonja Turnell"/>
    <x v="2"/>
    <s v="United States"/>
    <x v="102"/>
    <x v="14"/>
    <n v="47374"/>
    <x v="2"/>
    <s v="TEC-PH-10002624"/>
    <x v="2"/>
    <x v="7"/>
    <s v="Samsung Galaxy S4 Mini"/>
    <n v="1879.96"/>
    <n v="4"/>
    <n v="0"/>
    <n v="545.18839999999977"/>
    <n v="0.28999999999999987"/>
  </r>
  <r>
    <n v="7134"/>
    <s v="CA-2014-141439"/>
    <x v="3"/>
    <x v="200"/>
    <d v="2014-12-02T00:00:00"/>
    <s v="Standard Class"/>
    <s v="TT-21460"/>
    <s v="Tonja Turnell"/>
    <x v="2"/>
    <s v="United States"/>
    <x v="102"/>
    <x v="14"/>
    <n v="47374"/>
    <x v="2"/>
    <s v="FUR-FU-10001473"/>
    <x v="0"/>
    <x v="5"/>
    <s v="DAX Wood Document Frame"/>
    <n v="27.46"/>
    <n v="2"/>
    <n v="0"/>
    <n v="9.8856000000000002"/>
    <n v="0.36"/>
  </r>
  <r>
    <n v="7135"/>
    <s v="CA-2014-141439"/>
    <x v="3"/>
    <x v="200"/>
    <d v="2014-12-02T00:00:00"/>
    <s v="Standard Class"/>
    <s v="TT-21460"/>
    <s v="Tonja Turnell"/>
    <x v="2"/>
    <s v="United States"/>
    <x v="102"/>
    <x v="14"/>
    <n v="47374"/>
    <x v="2"/>
    <s v="TEC-PH-10001819"/>
    <x v="2"/>
    <x v="7"/>
    <s v="Innergie mMini Combo Duo USB Travel Charging Kit"/>
    <n v="89.98"/>
    <n v="2"/>
    <n v="0"/>
    <n v="43.190399999999997"/>
    <n v="0.47999999999999993"/>
  </r>
  <r>
    <n v="7136"/>
    <s v="CA-2014-141439"/>
    <x v="3"/>
    <x v="200"/>
    <d v="2014-12-02T00:00:00"/>
    <s v="Standard Class"/>
    <s v="TT-21460"/>
    <s v="Tonja Turnell"/>
    <x v="2"/>
    <s v="United States"/>
    <x v="102"/>
    <x v="14"/>
    <n v="47374"/>
    <x v="2"/>
    <s v="FUR-CH-10004287"/>
    <x v="0"/>
    <x v="1"/>
    <s v="SAFCO Arco Folding Chair"/>
    <n v="828.59999999999991"/>
    <n v="3"/>
    <n v="0"/>
    <n v="240.29399999999995"/>
    <n v="0.28999999999999998"/>
  </r>
  <r>
    <n v="7137"/>
    <s v="CA-2012-163965"/>
    <x v="1"/>
    <x v="312"/>
    <d v="2012-11-27T00:00:00"/>
    <s v="Standard Class"/>
    <s v="SS-20875"/>
    <s v="Sung Shariari"/>
    <x v="0"/>
    <s v="United States"/>
    <x v="100"/>
    <x v="2"/>
    <n v="33180"/>
    <x v="0"/>
    <s v="OFF-BI-10004728"/>
    <x v="1"/>
    <x v="8"/>
    <s v="Wilson Jones Turn Tabs Binder Tool for Ring Binders"/>
    <n v="7.2300000000000022"/>
    <n v="5"/>
    <n v="0.7"/>
    <n v="-5.7840000000000007"/>
    <n v="-0.79999999999999982"/>
  </r>
  <r>
    <n v="7138"/>
    <s v="CA-2012-163965"/>
    <x v="1"/>
    <x v="312"/>
    <d v="2012-11-27T00:00:00"/>
    <s v="Standard Class"/>
    <s v="SS-20875"/>
    <s v="Sung Shariari"/>
    <x v="0"/>
    <s v="United States"/>
    <x v="100"/>
    <x v="2"/>
    <n v="33180"/>
    <x v="0"/>
    <s v="OFF-ST-10000918"/>
    <x v="1"/>
    <x v="4"/>
    <s v="Crate-A-Files"/>
    <n v="17.440000000000001"/>
    <n v="2"/>
    <n v="0.2"/>
    <n v="1.3079999999999989"/>
    <n v="7.4999999999999928E-2"/>
  </r>
  <r>
    <n v="7139"/>
    <s v="CA-2012-163965"/>
    <x v="1"/>
    <x v="312"/>
    <d v="2012-11-27T00:00:00"/>
    <s v="Standard Class"/>
    <s v="SS-20875"/>
    <s v="Sung Shariari"/>
    <x v="0"/>
    <s v="United States"/>
    <x v="100"/>
    <x v="2"/>
    <n v="33180"/>
    <x v="0"/>
    <s v="OFF-BI-10004593"/>
    <x v="1"/>
    <x v="8"/>
    <s v="Ibico Laser Imprintable Binding System Covers"/>
    <n v="62.88000000000001"/>
    <n v="4"/>
    <n v="0.7"/>
    <n v="-50.304000000000002"/>
    <n v="-0.79999999999999993"/>
  </r>
  <r>
    <n v="7140"/>
    <s v="CA-2012-163965"/>
    <x v="1"/>
    <x v="312"/>
    <d v="2012-11-27T00:00:00"/>
    <s v="Standard Class"/>
    <s v="SS-20875"/>
    <s v="Sung Shariari"/>
    <x v="0"/>
    <s v="United States"/>
    <x v="100"/>
    <x v="2"/>
    <n v="33180"/>
    <x v="0"/>
    <s v="FUR-BO-10001337"/>
    <x v="0"/>
    <x v="0"/>
    <s v="O'Sullivan Living Dimensions 2-Shelf Bookcases"/>
    <n v="290.35200000000003"/>
    <n v="3"/>
    <n v="0.2"/>
    <n v="-36.294000000000011"/>
    <n v="-0.12500000000000003"/>
  </r>
  <r>
    <n v="7141"/>
    <s v="CA-2014-128783"/>
    <x v="3"/>
    <x v="210"/>
    <d v="2014-09-08T00:00:00"/>
    <s v="Same Day"/>
    <s v="TG-21640"/>
    <s v="Trudy Glocke"/>
    <x v="0"/>
    <s v="United States"/>
    <x v="490"/>
    <x v="25"/>
    <n v="63301"/>
    <x v="2"/>
    <s v="TEC-AC-10002473"/>
    <x v="2"/>
    <x v="11"/>
    <s v="Maxell 4.7GB DVD-R"/>
    <n v="113.52"/>
    <n v="4"/>
    <n v="0"/>
    <n v="46.543199999999999"/>
    <n v="0.41000000000000003"/>
  </r>
  <r>
    <n v="7142"/>
    <s v="CA-2014-128783"/>
    <x v="3"/>
    <x v="210"/>
    <d v="2014-09-08T00:00:00"/>
    <s v="Same Day"/>
    <s v="TG-21640"/>
    <s v="Trudy Glocke"/>
    <x v="0"/>
    <s v="United States"/>
    <x v="490"/>
    <x v="25"/>
    <n v="63301"/>
    <x v="2"/>
    <s v="FUR-FU-10003623"/>
    <x v="0"/>
    <x v="5"/>
    <s v="DataProducts Ampli Magnifier Task Lamp, Black,"/>
    <n v="135.29999999999998"/>
    <n v="5"/>
    <n v="0"/>
    <n v="37.883999999999993"/>
    <n v="0.27999999999999997"/>
  </r>
  <r>
    <n v="7143"/>
    <s v="CA-2011-122217"/>
    <x v="2"/>
    <x v="156"/>
    <d v="2011-11-29T00:00:00"/>
    <s v="Standard Class"/>
    <s v="HP-14815"/>
    <s v="Harold Pawlan"/>
    <x v="2"/>
    <s v="United States"/>
    <x v="173"/>
    <x v="17"/>
    <n v="23464"/>
    <x v="0"/>
    <s v="FUR-FU-10002045"/>
    <x v="0"/>
    <x v="5"/>
    <s v="Executive Impressions 14&quot;"/>
    <n v="111.15"/>
    <n v="5"/>
    <n v="0"/>
    <n v="48.906000000000006"/>
    <n v="0.44000000000000006"/>
  </r>
  <r>
    <n v="7144"/>
    <s v="US-2014-141558"/>
    <x v="3"/>
    <x v="825"/>
    <d v="2014-03-17T00:00:00"/>
    <s v="Standard Class"/>
    <s v="MH-17290"/>
    <s v="Marc Harrigan"/>
    <x v="2"/>
    <s v="United States"/>
    <x v="10"/>
    <x v="9"/>
    <n v="19140"/>
    <x v="3"/>
    <s v="TEC-PH-10002555"/>
    <x v="2"/>
    <x v="7"/>
    <s v="Nortel Meridian M5316 Digital phone"/>
    <n v="776.84999999999991"/>
    <n v="5"/>
    <n v="0.4"/>
    <n v="-181.26499999999999"/>
    <n v="-0.23333333333333334"/>
  </r>
  <r>
    <n v="7145"/>
    <s v="US-2014-141558"/>
    <x v="3"/>
    <x v="825"/>
    <d v="2014-03-17T00:00:00"/>
    <s v="Standard Class"/>
    <s v="MH-17290"/>
    <s v="Marc Harrigan"/>
    <x v="2"/>
    <s v="United States"/>
    <x v="10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n v="-0.69999999999999984"/>
  </r>
  <r>
    <n v="7146"/>
    <s v="US-2014-141558"/>
    <x v="3"/>
    <x v="825"/>
    <d v="2014-03-17T00:00:00"/>
    <s v="Standard Class"/>
    <s v="MH-17290"/>
    <s v="Marc Harrigan"/>
    <x v="2"/>
    <s v="United States"/>
    <x v="10"/>
    <x v="9"/>
    <n v="19140"/>
    <x v="3"/>
    <s v="FUR-TA-10004086"/>
    <x v="0"/>
    <x v="3"/>
    <s v="KI Adjustable-Height Table"/>
    <n v="154.76400000000001"/>
    <n v="3"/>
    <n v="0.4"/>
    <n v="-46.429200000000023"/>
    <n v="-0.30000000000000016"/>
  </r>
  <r>
    <n v="7147"/>
    <s v="US-2014-141558"/>
    <x v="3"/>
    <x v="825"/>
    <d v="2014-03-17T00:00:00"/>
    <s v="Standard Class"/>
    <s v="MH-17290"/>
    <s v="Marc Harrigan"/>
    <x v="2"/>
    <s v="United States"/>
    <x v="10"/>
    <x v="9"/>
    <n v="19140"/>
    <x v="3"/>
    <s v="OFF-ST-10004946"/>
    <x v="1"/>
    <x v="4"/>
    <s v="Desktop 3-Pocket Hot File"/>
    <n v="43.28"/>
    <n v="1"/>
    <n v="0.2"/>
    <n v="3.2460000000000022"/>
    <n v="7.5000000000000053E-2"/>
  </r>
  <r>
    <n v="7148"/>
    <s v="CA-2013-139941"/>
    <x v="0"/>
    <x v="1"/>
    <d v="2013-06-18T00:00:00"/>
    <s v="Standard Class"/>
    <s v="CB-12415"/>
    <s v="Christy Brittain"/>
    <x v="0"/>
    <s v="United States"/>
    <x v="85"/>
    <x v="15"/>
    <n v="11561"/>
    <x v="3"/>
    <s v="OFF-PA-10000241"/>
    <x v="1"/>
    <x v="10"/>
    <s v="IBM Multi-Purpose Copy Paper, 8 1/2 x 11&quot;, Case"/>
    <n v="92.94"/>
    <n v="3"/>
    <n v="0"/>
    <n v="41.822999999999993"/>
    <n v="0.44999999999999996"/>
  </r>
  <r>
    <n v="7149"/>
    <s v="CA-2013-139941"/>
    <x v="0"/>
    <x v="1"/>
    <d v="2013-06-18T00:00:00"/>
    <s v="Standard Class"/>
    <s v="CB-12415"/>
    <s v="Christy Brittain"/>
    <x v="0"/>
    <s v="United States"/>
    <x v="85"/>
    <x v="15"/>
    <n v="11561"/>
    <x v="3"/>
    <s v="OFF-AP-10004036"/>
    <x v="1"/>
    <x v="9"/>
    <s v="Bionaire 99.97% HEPA Air Cleaner"/>
    <n v="52.56"/>
    <n v="3"/>
    <n v="0"/>
    <n v="18.396000000000001"/>
    <n v="0.35"/>
  </r>
  <r>
    <n v="7150"/>
    <s v="CA-2012-166583"/>
    <x v="1"/>
    <x v="153"/>
    <d v="2012-06-30T00:00:00"/>
    <s v="Standard Class"/>
    <s v="VD-21670"/>
    <s v="Valerie Dominguez"/>
    <x v="0"/>
    <s v="United States"/>
    <x v="12"/>
    <x v="5"/>
    <n v="77070"/>
    <x v="2"/>
    <s v="TEC-PH-10001578"/>
    <x v="2"/>
    <x v="7"/>
    <s v="Polycom SoundStation2 EX Conference phone"/>
    <n v="971.88000000000011"/>
    <n v="3"/>
    <n v="0.2"/>
    <n v="109.33649999999994"/>
    <n v="0.11249999999999993"/>
  </r>
  <r>
    <n v="7151"/>
    <s v="CA-2014-100412"/>
    <x v="3"/>
    <x v="66"/>
    <d v="2014-12-27T00:00:00"/>
    <s v="Standard Class"/>
    <s v="SR-20425"/>
    <s v="Sharelle Roach"/>
    <x v="2"/>
    <s v="United States"/>
    <x v="428"/>
    <x v="19"/>
    <n v="35401"/>
    <x v="0"/>
    <s v="FUR-CH-10002647"/>
    <x v="0"/>
    <x v="1"/>
    <s v="Situations Contoured Folding Chairs, 4/Set"/>
    <n v="141.96"/>
    <n v="2"/>
    <n v="0"/>
    <n v="35.490000000000009"/>
    <n v="0.25000000000000006"/>
  </r>
  <r>
    <n v="7152"/>
    <s v="CA-2014-142909"/>
    <x v="3"/>
    <x v="66"/>
    <d v="2014-12-26T00:00:00"/>
    <s v="Second Class"/>
    <s v="AG-10330"/>
    <s v="Alex Grayson"/>
    <x v="0"/>
    <s v="United States"/>
    <x v="123"/>
    <x v="16"/>
    <n v="85204"/>
    <x v="1"/>
    <s v="FUR-TA-10003008"/>
    <x v="0"/>
    <x v="3"/>
    <s v="Lesro Round Back Collection Coffee Table, End Table"/>
    <n v="182.55"/>
    <n v="2"/>
    <n v="0.5"/>
    <n v="-135.08699999999999"/>
    <n v="-0.73999999999999988"/>
  </r>
  <r>
    <n v="7153"/>
    <s v="CA-2011-137911"/>
    <x v="2"/>
    <x v="1148"/>
    <d v="2011-10-15T00:00:00"/>
    <s v="Standard Class"/>
    <s v="BP-11095"/>
    <s v="Bart Pistole"/>
    <x v="1"/>
    <s v="United States"/>
    <x v="108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n v="0.35"/>
  </r>
  <r>
    <n v="7154"/>
    <s v="CA-2012-106208"/>
    <x v="1"/>
    <x v="895"/>
    <d v="2012-12-15T00:00:00"/>
    <s v="Standard Class"/>
    <s v="JW-16075"/>
    <s v="Julia West"/>
    <x v="0"/>
    <s v="United States"/>
    <x v="22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n v="-2.0500000000000003"/>
  </r>
  <r>
    <n v="7155"/>
    <s v="US-2012-136749"/>
    <x v="1"/>
    <x v="707"/>
    <d v="2012-12-27T00:00:00"/>
    <s v="Second Class"/>
    <s v="LH-16900"/>
    <s v="Lena Hernandez"/>
    <x v="0"/>
    <s v="United States"/>
    <x v="38"/>
    <x v="32"/>
    <n v="31907"/>
    <x v="0"/>
    <s v="FUR-FU-10000747"/>
    <x v="0"/>
    <x v="5"/>
    <s v="Tenex B1-RE Series Chair Mats for Low Pile Carpets"/>
    <n v="275.88"/>
    <n v="6"/>
    <n v="0"/>
    <n v="46.899599999999964"/>
    <n v="0.16999999999999987"/>
  </r>
  <r>
    <n v="7156"/>
    <s v="US-2012-136749"/>
    <x v="1"/>
    <x v="707"/>
    <d v="2012-12-27T00:00:00"/>
    <s v="Second Class"/>
    <s v="LH-16900"/>
    <s v="Lena Hernandez"/>
    <x v="0"/>
    <s v="United States"/>
    <x v="38"/>
    <x v="32"/>
    <n v="31907"/>
    <x v="0"/>
    <s v="OFF-BI-10004492"/>
    <x v="1"/>
    <x v="8"/>
    <s v="Tuf-Vin Binders"/>
    <n v="157.89999999999998"/>
    <n v="5"/>
    <n v="0"/>
    <n v="74.212999999999994"/>
    <n v="0.47000000000000003"/>
  </r>
  <r>
    <n v="7157"/>
    <s v="CA-2014-126718"/>
    <x v="3"/>
    <x v="568"/>
    <d v="2014-05-05T00:00:00"/>
    <s v="Standard Class"/>
    <s v="KT-16480"/>
    <s v="Kean Thornton"/>
    <x v="0"/>
    <s v="United States"/>
    <x v="334"/>
    <x v="30"/>
    <n v="7050"/>
    <x v="3"/>
    <s v="OFF-LA-10004055"/>
    <x v="1"/>
    <x v="2"/>
    <s v="Color-Coded Legal Exhibit Labels"/>
    <n v="4.91"/>
    <n v="1"/>
    <n v="0"/>
    <n v="2.4058999999999999"/>
    <n v="0.49"/>
  </r>
  <r>
    <n v="7158"/>
    <s v="CA-2013-131380"/>
    <x v="0"/>
    <x v="463"/>
    <d v="2013-04-01T00:00:00"/>
    <s v="Second Class"/>
    <s v="CC-12220"/>
    <s v="Chris Cortes"/>
    <x v="0"/>
    <s v="United States"/>
    <x v="1"/>
    <x v="1"/>
    <n v="90032"/>
    <x v="1"/>
    <s v="OFF-ST-10002485"/>
    <x v="1"/>
    <x v="4"/>
    <s v="Rogers Deluxe File Chest"/>
    <n v="87.92"/>
    <n v="4"/>
    <n v="0"/>
    <n v="0.87919999999999732"/>
    <n v="9.999999999999969E-3"/>
  </r>
  <r>
    <n v="7159"/>
    <s v="CA-2013-131380"/>
    <x v="0"/>
    <x v="463"/>
    <d v="2013-04-01T00:00:00"/>
    <s v="Second Class"/>
    <s v="CC-12220"/>
    <s v="Chris Cortes"/>
    <x v="0"/>
    <s v="United States"/>
    <x v="1"/>
    <x v="1"/>
    <n v="90032"/>
    <x v="1"/>
    <s v="OFF-PA-10001243"/>
    <x v="1"/>
    <x v="10"/>
    <s v="Xerox 1983"/>
    <n v="5.98"/>
    <n v="1"/>
    <n v="0"/>
    <n v="2.9302000000000001"/>
    <n v="0.49"/>
  </r>
  <r>
    <n v="7160"/>
    <s v="CA-2012-145835"/>
    <x v="1"/>
    <x v="1149"/>
    <d v="2012-05-18T00:00:00"/>
    <s v="Second Class"/>
    <s v="BF-11170"/>
    <s v="Ben Ferrer"/>
    <x v="2"/>
    <s v="United States"/>
    <x v="22"/>
    <x v="10"/>
    <n v="60623"/>
    <x v="2"/>
    <s v="TEC-PH-10004447"/>
    <x v="2"/>
    <x v="7"/>
    <s v="Toshiba IPT2010-SD IP Telephone"/>
    <n v="222.38400000000001"/>
    <n v="2"/>
    <n v="0.2"/>
    <n v="16.678799999999995"/>
    <n v="7.4999999999999969E-2"/>
  </r>
  <r>
    <n v="7161"/>
    <s v="CA-2012-145835"/>
    <x v="1"/>
    <x v="1149"/>
    <d v="2012-05-18T00:00:00"/>
    <s v="Second Class"/>
    <s v="BF-11170"/>
    <s v="Ben Ferrer"/>
    <x v="2"/>
    <s v="United States"/>
    <x v="22"/>
    <x v="10"/>
    <n v="60623"/>
    <x v="2"/>
    <s v="OFF-FA-10002280"/>
    <x v="1"/>
    <x v="13"/>
    <s v="Advantus Plastic Paper Clips"/>
    <n v="16"/>
    <n v="4"/>
    <n v="0.2"/>
    <n v="5.6"/>
    <n v="0.35"/>
  </r>
  <r>
    <n v="7162"/>
    <s v="CA-2011-138709"/>
    <x v="2"/>
    <x v="1129"/>
    <d v="2011-07-09T00:00:00"/>
    <s v="Standard Class"/>
    <s v="MS-17770"/>
    <s v="Maxwell Schwartz"/>
    <x v="0"/>
    <s v="United States"/>
    <x v="102"/>
    <x v="17"/>
    <n v="23223"/>
    <x v="0"/>
    <s v="OFF-PA-10004734"/>
    <x v="1"/>
    <x v="10"/>
    <s v="Southworth Structures Collection"/>
    <n v="21.84"/>
    <n v="3"/>
    <n v="0"/>
    <n v="10.92"/>
    <n v="0.5"/>
  </r>
  <r>
    <n v="7163"/>
    <s v="CA-2011-138709"/>
    <x v="2"/>
    <x v="1129"/>
    <d v="2011-07-09T00:00:00"/>
    <s v="Standard Class"/>
    <s v="MS-17770"/>
    <s v="Maxwell Schwartz"/>
    <x v="0"/>
    <s v="United States"/>
    <x v="102"/>
    <x v="17"/>
    <n v="23223"/>
    <x v="0"/>
    <s v="OFF-BI-10000145"/>
    <x v="1"/>
    <x v="8"/>
    <s v="Zipper Ring Binder Pockets"/>
    <n v="15.600000000000001"/>
    <n v="5"/>
    <n v="0"/>
    <n v="7.6440000000000001"/>
    <n v="0.49"/>
  </r>
  <r>
    <n v="7164"/>
    <s v="CA-2011-122070"/>
    <x v="2"/>
    <x v="1150"/>
    <d v="2011-04-24T00:00:00"/>
    <s v="Second Class"/>
    <s v="AH-10030"/>
    <s v="Aaron Hawkins"/>
    <x v="1"/>
    <s v="United States"/>
    <x v="21"/>
    <x v="15"/>
    <n v="12180"/>
    <x v="3"/>
    <s v="OFF-EN-10004773"/>
    <x v="1"/>
    <x v="12"/>
    <s v="Staples"/>
    <n v="247.84"/>
    <n v="8"/>
    <n v="0"/>
    <n v="121.44159999999999"/>
    <n v="0.49"/>
  </r>
  <r>
    <n v="7165"/>
    <s v="CA-2011-122070"/>
    <x v="2"/>
    <x v="1150"/>
    <d v="2011-04-24T00:00:00"/>
    <s v="Second Class"/>
    <s v="AH-10030"/>
    <s v="Aaron Hawkins"/>
    <x v="1"/>
    <s v="United States"/>
    <x v="21"/>
    <x v="15"/>
    <n v="12180"/>
    <x v="3"/>
    <s v="OFF-BI-10004970"/>
    <x v="1"/>
    <x v="8"/>
    <s v="ACCOHIDE 3-Ring Binder, Blue, 1&quot;"/>
    <n v="9.9120000000000008"/>
    <n v="3"/>
    <n v="0.2"/>
    <n v="3.3452999999999995"/>
    <n v="0.33749999999999991"/>
  </r>
  <r>
    <n v="7166"/>
    <s v="CA-2013-158610"/>
    <x v="0"/>
    <x v="251"/>
    <d v="2013-09-23T00:00:00"/>
    <s v="First Class"/>
    <s v="CK-12595"/>
    <s v="Clytie Kelty"/>
    <x v="0"/>
    <s v="United States"/>
    <x v="205"/>
    <x v="34"/>
    <n v="2908"/>
    <x v="3"/>
    <s v="OFF-ST-10000604"/>
    <x v="1"/>
    <x v="4"/>
    <s v="Home/Office Personal File Carts"/>
    <n v="69.52"/>
    <n v="2"/>
    <n v="0"/>
    <n v="17.379999999999995"/>
    <n v="0.24999999999999994"/>
  </r>
  <r>
    <n v="7167"/>
    <s v="CA-2011-117464"/>
    <x v="2"/>
    <x v="192"/>
    <d v="2011-07-24T00:00:00"/>
    <s v="Second Class"/>
    <s v="NP-18325"/>
    <s v="Naresj Patel"/>
    <x v="0"/>
    <s v="United States"/>
    <x v="8"/>
    <x v="1"/>
    <n v="94122"/>
    <x v="1"/>
    <s v="OFF-AR-10003190"/>
    <x v="1"/>
    <x v="6"/>
    <s v="Newell 32"/>
    <n v="11.52"/>
    <n v="4"/>
    <n v="0"/>
    <n v="3.2256"/>
    <n v="0.28000000000000003"/>
  </r>
  <r>
    <n v="7168"/>
    <s v="CA-2011-117464"/>
    <x v="2"/>
    <x v="192"/>
    <d v="2011-07-24T00:00:00"/>
    <s v="Second Class"/>
    <s v="NP-18325"/>
    <s v="Naresj Patel"/>
    <x v="0"/>
    <s v="United States"/>
    <x v="8"/>
    <x v="1"/>
    <n v="94122"/>
    <x v="1"/>
    <s v="FUR-CH-10000155"/>
    <x v="0"/>
    <x v="1"/>
    <s v="Global Comet Stacking Armless Chair"/>
    <n v="717.72"/>
    <n v="3"/>
    <n v="0.2"/>
    <n v="71.77200000000002"/>
    <n v="0.10000000000000002"/>
  </r>
  <r>
    <n v="7169"/>
    <s v="CA-2011-117464"/>
    <x v="2"/>
    <x v="192"/>
    <d v="2011-07-24T00:00:00"/>
    <s v="Second Class"/>
    <s v="NP-18325"/>
    <s v="Naresj Patel"/>
    <x v="0"/>
    <s v="United States"/>
    <x v="8"/>
    <x v="1"/>
    <n v="94122"/>
    <x v="1"/>
    <s v="OFF-ST-10003058"/>
    <x v="1"/>
    <x v="4"/>
    <s v="Eldon Mobile Mega Data Cart  Mega Stackable  Add-On Trays"/>
    <n v="236.5"/>
    <n v="10"/>
    <n v="0"/>
    <n v="68.584999999999994"/>
    <n v="0.28999999999999998"/>
  </r>
  <r>
    <n v="7170"/>
    <s v="CA-2011-117464"/>
    <x v="2"/>
    <x v="192"/>
    <d v="2011-07-24T00:00:00"/>
    <s v="Second Class"/>
    <s v="NP-18325"/>
    <s v="Naresj Patel"/>
    <x v="0"/>
    <s v="United States"/>
    <x v="8"/>
    <x v="1"/>
    <n v="94122"/>
    <x v="1"/>
    <s v="FUR-TA-10004767"/>
    <x v="0"/>
    <x v="3"/>
    <s v="Safco Drafting Table"/>
    <n v="170.35200000000003"/>
    <n v="3"/>
    <n v="0.2"/>
    <n v="19.164599999999979"/>
    <n v="0.11249999999999985"/>
  </r>
  <r>
    <n v="7171"/>
    <s v="US-2014-168613"/>
    <x v="3"/>
    <x v="1048"/>
    <d v="2014-10-15T00:00:00"/>
    <s v="Standard Class"/>
    <s v="GM-14440"/>
    <s v="Gary McGarr"/>
    <x v="0"/>
    <s v="United States"/>
    <x v="20"/>
    <x v="15"/>
    <n v="10009"/>
    <x v="3"/>
    <s v="FUR-CH-10002372"/>
    <x v="0"/>
    <x v="1"/>
    <s v="Office Star - Ergonomically Designed Knee Chair"/>
    <n v="145.76400000000001"/>
    <n v="2"/>
    <n v="0.1"/>
    <n v="3.2392000000000074"/>
    <n v="2.2222222222222272E-2"/>
  </r>
  <r>
    <n v="7172"/>
    <s v="CA-2014-125381"/>
    <x v="3"/>
    <x v="1016"/>
    <d v="2014-04-28T00:00:00"/>
    <s v="Second Class"/>
    <s v="SG-20605"/>
    <s v="Speros Goranitis"/>
    <x v="0"/>
    <s v="United States"/>
    <x v="8"/>
    <x v="1"/>
    <n v="94109"/>
    <x v="1"/>
    <s v="TEC-AC-10000158"/>
    <x v="2"/>
    <x v="11"/>
    <s v="Sony 64GB Class 10 Micro SDHC R40 Memory Card"/>
    <n v="107.97"/>
    <n v="3"/>
    <n v="0"/>
    <n v="22.6737"/>
    <n v="0.21"/>
  </r>
  <r>
    <n v="7173"/>
    <s v="US-2014-141677"/>
    <x v="3"/>
    <x v="606"/>
    <d v="2014-03-31T00:00:00"/>
    <s v="Standard Class"/>
    <s v="HK-14890"/>
    <s v="Heather Kirkland"/>
    <x v="1"/>
    <s v="United States"/>
    <x v="12"/>
    <x v="5"/>
    <n v="77070"/>
    <x v="2"/>
    <s v="TEC-AC-10000158"/>
    <x v="2"/>
    <x v="11"/>
    <s v="Sony 64GB Class 10 Micro SDHC R40 Memory Card"/>
    <n v="143.96"/>
    <n v="5"/>
    <n v="0.2"/>
    <n v="1.7995000000000019"/>
    <n v="1.2500000000000013E-2"/>
  </r>
  <r>
    <n v="7174"/>
    <s v="US-2014-141677"/>
    <x v="3"/>
    <x v="606"/>
    <d v="2014-03-31T00:00:00"/>
    <s v="Standard Class"/>
    <s v="HK-14890"/>
    <s v="Heather Kirkland"/>
    <x v="1"/>
    <s v="United States"/>
    <x v="12"/>
    <x v="5"/>
    <n v="77070"/>
    <x v="2"/>
    <s v="TEC-CO-10002313"/>
    <x v="2"/>
    <x v="16"/>
    <s v="Canon PC1080F Personal Copier"/>
    <n v="2399.96"/>
    <n v="5"/>
    <n v="0.2"/>
    <n v="569.99050000000011"/>
    <n v="0.23750000000000004"/>
  </r>
  <r>
    <n v="7175"/>
    <s v="US-2014-141677"/>
    <x v="3"/>
    <x v="606"/>
    <d v="2014-03-31T00:00:00"/>
    <s v="Standard Class"/>
    <s v="HK-14890"/>
    <s v="Heather Kirkland"/>
    <x v="1"/>
    <s v="United States"/>
    <x v="12"/>
    <x v="5"/>
    <n v="77070"/>
    <x v="2"/>
    <s v="OFF-PA-10002581"/>
    <x v="1"/>
    <x v="10"/>
    <s v="Xerox 1951"/>
    <n v="74.352000000000004"/>
    <n v="3"/>
    <n v="0.2"/>
    <n v="23.234999999999992"/>
    <n v="0.31249999999999989"/>
  </r>
  <r>
    <n v="7176"/>
    <s v="US-2014-141677"/>
    <x v="3"/>
    <x v="606"/>
    <d v="2014-03-31T00:00:00"/>
    <s v="Standard Class"/>
    <s v="HK-14890"/>
    <s v="Heather Kirkland"/>
    <x v="1"/>
    <s v="United States"/>
    <x v="12"/>
    <x v="5"/>
    <n v="77070"/>
    <x v="2"/>
    <s v="OFF-AP-10001205"/>
    <x v="1"/>
    <x v="9"/>
    <s v="Belkin 5 Outlet SurgeMaster Power Centers"/>
    <n v="87.167999999999978"/>
    <n v="8"/>
    <n v="0.8"/>
    <n v="-226.63679999999999"/>
    <n v="-2.6000000000000005"/>
  </r>
  <r>
    <n v="7177"/>
    <s v="US-2014-141677"/>
    <x v="3"/>
    <x v="606"/>
    <d v="2014-03-31T00:00:00"/>
    <s v="Standard Class"/>
    <s v="HK-14890"/>
    <s v="Heather Kirkland"/>
    <x v="1"/>
    <s v="United States"/>
    <x v="12"/>
    <x v="5"/>
    <n v="77070"/>
    <x v="2"/>
    <s v="OFF-ST-10000344"/>
    <x v="1"/>
    <x v="4"/>
    <s v="Neat Ideas Personal Hanging Folder Files, Black"/>
    <n v="32.231999999999999"/>
    <n v="3"/>
    <n v="0.2"/>
    <n v="2.4173999999999989"/>
    <n v="7.4999999999999969E-2"/>
  </r>
  <r>
    <n v="7178"/>
    <s v="CA-2014-133067"/>
    <x v="3"/>
    <x v="464"/>
    <d v="2014-05-11T00:00:00"/>
    <s v="Standard Class"/>
    <s v="MY-18295"/>
    <s v="Muhammed Yedwab"/>
    <x v="1"/>
    <s v="United States"/>
    <x v="10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n v="-0.69999999999999984"/>
  </r>
  <r>
    <n v="7179"/>
    <s v="CA-2014-133067"/>
    <x v="3"/>
    <x v="464"/>
    <d v="2014-05-11T00:00:00"/>
    <s v="Standard Class"/>
    <s v="MY-18295"/>
    <s v="Muhammed Yedwab"/>
    <x v="1"/>
    <s v="United States"/>
    <x v="10"/>
    <x v="9"/>
    <n v="19140"/>
    <x v="3"/>
    <s v="OFF-BI-10003694"/>
    <x v="1"/>
    <x v="8"/>
    <s v="Avery 3 1/2&quot; Diskette Storage Pages, 10/Pack"/>
    <n v="9.3960000000000008"/>
    <n v="3"/>
    <n v="0.7"/>
    <n v="-7.5167999999999964"/>
    <n v="-0.7999999999999996"/>
  </r>
  <r>
    <n v="7180"/>
    <s v="US-2013-144351"/>
    <x v="0"/>
    <x v="696"/>
    <d v="2013-11-19T00:00:00"/>
    <s v="Standard Class"/>
    <s v="RC-19960"/>
    <s v="Ryan Crowe"/>
    <x v="0"/>
    <s v="United States"/>
    <x v="248"/>
    <x v="39"/>
    <n v="21215"/>
    <x v="3"/>
    <s v="TEC-PH-10001644"/>
    <x v="2"/>
    <x v="7"/>
    <s v="BlueLounge Milo Smartphone Stand, White/Metallic"/>
    <n v="89.97"/>
    <n v="3"/>
    <n v="0"/>
    <n v="25.191600000000005"/>
    <n v="0.28000000000000008"/>
  </r>
  <r>
    <n v="7181"/>
    <s v="CA-2011-106054"/>
    <x v="2"/>
    <x v="1037"/>
    <d v="2011-01-08T00:00:00"/>
    <s v="First Class"/>
    <s v="JO-15145"/>
    <s v="Jack O'Briant"/>
    <x v="1"/>
    <s v="United States"/>
    <x v="417"/>
    <x v="32"/>
    <n v="30605"/>
    <x v="0"/>
    <s v="OFF-AR-10002399"/>
    <x v="1"/>
    <x v="6"/>
    <s v="Dixon Prang Watercolor Pencils, 10-Color Set with Brush"/>
    <n v="12.78"/>
    <n v="3"/>
    <n v="0"/>
    <n v="5.2397999999999998"/>
    <n v="0.41000000000000003"/>
  </r>
  <r>
    <n v="7182"/>
    <s v="CA-2013-138667"/>
    <x v="0"/>
    <x v="797"/>
    <d v="2013-12-31T00:00:00"/>
    <s v="Second Class"/>
    <s v="MW-18220"/>
    <s v="Mitch Webber"/>
    <x v="0"/>
    <s v="United States"/>
    <x v="152"/>
    <x v="24"/>
    <n v="43130"/>
    <x v="3"/>
    <s v="TEC-AC-10003063"/>
    <x v="2"/>
    <x v="11"/>
    <s v="Micro Innovations USB RF Wireless Keyboard with Mouse"/>
    <n v="40"/>
    <n v="2"/>
    <n v="0.2"/>
    <n v="0.5"/>
    <n v="1.2500000000000001E-2"/>
  </r>
  <r>
    <n v="7183"/>
    <s v="CA-2014-150609"/>
    <x v="3"/>
    <x v="504"/>
    <d v="2014-05-05T00:00:00"/>
    <s v="Standard Class"/>
    <s v="NZ-18565"/>
    <s v="Nick Zandusky"/>
    <x v="2"/>
    <s v="United States"/>
    <x v="1"/>
    <x v="1"/>
    <n v="90032"/>
    <x v="1"/>
    <s v="OFF-BI-10002071"/>
    <x v="1"/>
    <x v="8"/>
    <s v="Fellowes Black Plastic Comb Bindings"/>
    <n v="23.24"/>
    <n v="5"/>
    <n v="0.2"/>
    <n v="7.5529999999999982"/>
    <n v="0.32499999999999996"/>
  </r>
  <r>
    <n v="7184"/>
    <s v="CA-2014-128853"/>
    <x v="3"/>
    <x v="81"/>
    <d v="2014-04-24T00:00:00"/>
    <s v="First Class"/>
    <s v="JM-15250"/>
    <s v="Janet Martin"/>
    <x v="0"/>
    <s v="United States"/>
    <x v="248"/>
    <x v="39"/>
    <n v="21215"/>
    <x v="3"/>
    <s v="FUR-CH-10004218"/>
    <x v="0"/>
    <x v="1"/>
    <s v="Global Fabric Manager's Chair, Dark Gray"/>
    <n v="908.82"/>
    <n v="9"/>
    <n v="0"/>
    <n v="227.20500000000004"/>
    <n v="0.25000000000000006"/>
  </r>
  <r>
    <n v="7185"/>
    <s v="CA-2014-133102"/>
    <x v="3"/>
    <x v="629"/>
    <d v="2014-08-25T00:00:00"/>
    <s v="Standard Class"/>
    <s v="ED-13885"/>
    <s v="Emily Ducich"/>
    <x v="2"/>
    <s v="United States"/>
    <x v="12"/>
    <x v="5"/>
    <n v="77095"/>
    <x v="2"/>
    <s v="OFF-SU-10000432"/>
    <x v="1"/>
    <x v="14"/>
    <s v="Acco Side-Punched Conventional Columnar Pads"/>
    <n v="5.5520000000000005"/>
    <n v="2"/>
    <n v="0.2"/>
    <n v="-1.0410000000000006"/>
    <n v="-0.18750000000000008"/>
  </r>
  <r>
    <n v="7186"/>
    <s v="CA-2014-133102"/>
    <x v="3"/>
    <x v="629"/>
    <d v="2014-08-25T00:00:00"/>
    <s v="Standard Class"/>
    <s v="ED-13885"/>
    <s v="Emily Ducich"/>
    <x v="2"/>
    <s v="United States"/>
    <x v="12"/>
    <x v="5"/>
    <n v="77095"/>
    <x v="2"/>
    <s v="OFF-AR-10003183"/>
    <x v="1"/>
    <x v="6"/>
    <s v="Avery Fluorescent Highlighter Four-Color Set"/>
    <n v="8.016"/>
    <n v="3"/>
    <n v="0.2"/>
    <n v="1.0019999999999993"/>
    <n v="0.12499999999999992"/>
  </r>
  <r>
    <n v="7187"/>
    <s v="CA-2014-133102"/>
    <x v="3"/>
    <x v="629"/>
    <d v="2014-08-25T00:00:00"/>
    <s v="Standard Class"/>
    <s v="ED-13885"/>
    <s v="Emily Ducich"/>
    <x v="2"/>
    <s v="United States"/>
    <x v="12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n v="-2.8571428571428616E-2"/>
  </r>
  <r>
    <n v="7188"/>
    <s v="CA-2014-133102"/>
    <x v="3"/>
    <x v="629"/>
    <d v="2014-08-25T00:00:00"/>
    <s v="Standard Class"/>
    <s v="ED-13885"/>
    <s v="Emily Ducich"/>
    <x v="2"/>
    <s v="United States"/>
    <x v="12"/>
    <x v="5"/>
    <n v="77095"/>
    <x v="2"/>
    <s v="FUR-FU-10003247"/>
    <x v="0"/>
    <x v="5"/>
    <s v="36X48 HARDFLOOR CHAIRMAT"/>
    <n v="16.784000000000002"/>
    <n v="2"/>
    <n v="0.6"/>
    <n v="-22.238800000000001"/>
    <n v="-1.325"/>
  </r>
  <r>
    <n v="7189"/>
    <s v="CA-2014-133102"/>
    <x v="3"/>
    <x v="629"/>
    <d v="2014-08-25T00:00:00"/>
    <s v="Standard Class"/>
    <s v="ED-13885"/>
    <s v="Emily Ducich"/>
    <x v="2"/>
    <s v="United States"/>
    <x v="12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n v="-2.5500000000000016"/>
  </r>
  <r>
    <n v="7190"/>
    <s v="CA-2013-164399"/>
    <x v="0"/>
    <x v="396"/>
    <d v="2013-11-16T00:00:00"/>
    <s v="First Class"/>
    <s v="DW-13480"/>
    <s v="Dianna Wilson"/>
    <x v="2"/>
    <s v="United States"/>
    <x v="70"/>
    <x v="1"/>
    <n v="92024"/>
    <x v="1"/>
    <s v="TEC-PH-10004908"/>
    <x v="2"/>
    <x v="7"/>
    <s v="Panasonic KX TS3282W Corded phone"/>
    <n v="203.976"/>
    <n v="3"/>
    <n v="0.2"/>
    <n v="25.496999999999986"/>
    <n v="0.12499999999999993"/>
  </r>
  <r>
    <n v="7191"/>
    <s v="CA-2013-164399"/>
    <x v="0"/>
    <x v="396"/>
    <d v="2013-11-16T00:00:00"/>
    <s v="First Class"/>
    <s v="DW-13480"/>
    <s v="Dianna Wilson"/>
    <x v="2"/>
    <s v="United States"/>
    <x v="70"/>
    <x v="1"/>
    <n v="92024"/>
    <x v="1"/>
    <s v="FUR-TA-10003392"/>
    <x v="0"/>
    <x v="3"/>
    <s v="Global Adaptabilities Conference Tables"/>
    <n v="674.35200000000009"/>
    <n v="3"/>
    <n v="0.2"/>
    <n v="-8.4294000000000153"/>
    <n v="-1.2500000000000022E-2"/>
  </r>
  <r>
    <n v="7192"/>
    <s v="CA-2013-116918"/>
    <x v="0"/>
    <x v="393"/>
    <d v="2013-10-07T00:00:00"/>
    <s v="Second Class"/>
    <s v="JK-15205"/>
    <s v="Jamie Kunitz"/>
    <x v="0"/>
    <s v="United States"/>
    <x v="146"/>
    <x v="2"/>
    <n v="33012"/>
    <x v="0"/>
    <s v="OFF-BI-10004140"/>
    <x v="1"/>
    <x v="8"/>
    <s v="Avery Non-Stick Binders"/>
    <n v="5.3880000000000008"/>
    <n v="4"/>
    <n v="0.7"/>
    <n v="-4.49"/>
    <n v="-0.83333333333333326"/>
  </r>
  <r>
    <n v="7193"/>
    <s v="CA-2013-116918"/>
    <x v="0"/>
    <x v="393"/>
    <d v="2013-10-07T00:00:00"/>
    <s v="Second Class"/>
    <s v="JK-15205"/>
    <s v="Jamie Kunitz"/>
    <x v="0"/>
    <s v="United States"/>
    <x v="146"/>
    <x v="2"/>
    <n v="33012"/>
    <x v="0"/>
    <s v="OFF-AR-10003631"/>
    <x v="1"/>
    <x v="6"/>
    <s v="Staples"/>
    <n v="30.975999999999999"/>
    <n v="8"/>
    <n v="0.2"/>
    <n v="5.0335999999999999"/>
    <n v="0.16250000000000001"/>
  </r>
  <r>
    <n v="7194"/>
    <s v="CA-2013-110492"/>
    <x v="0"/>
    <x v="1151"/>
    <d v="2013-02-14T00:00:00"/>
    <s v="First Class"/>
    <s v="JS-15880"/>
    <s v="John Stevenson"/>
    <x v="0"/>
    <s v="United States"/>
    <x v="118"/>
    <x v="32"/>
    <n v="30318"/>
    <x v="0"/>
    <s v="OFF-ST-10003716"/>
    <x v="1"/>
    <x v="4"/>
    <s v="Tennsco Double-Tier Lockers"/>
    <n v="1350.1200000000001"/>
    <n v="6"/>
    <n v="0"/>
    <n v="175.51560000000001"/>
    <n v="0.13"/>
  </r>
  <r>
    <n v="7195"/>
    <s v="CA-2013-110492"/>
    <x v="0"/>
    <x v="1151"/>
    <d v="2013-02-14T00:00:00"/>
    <s v="First Class"/>
    <s v="JS-15880"/>
    <s v="John Stevenson"/>
    <x v="0"/>
    <s v="United States"/>
    <x v="118"/>
    <x v="32"/>
    <n v="30318"/>
    <x v="0"/>
    <s v="OFF-BI-10003274"/>
    <x v="1"/>
    <x v="8"/>
    <s v="Avery Durable Slant Ring Binders, No Labels"/>
    <n v="15.92"/>
    <n v="4"/>
    <n v="0"/>
    <n v="7.4824000000000002"/>
    <n v="0.47000000000000003"/>
  </r>
  <r>
    <n v="7196"/>
    <s v="CA-2013-147683"/>
    <x v="0"/>
    <x v="373"/>
    <d v="2013-11-18T00:00:00"/>
    <s v="Standard Class"/>
    <s v="PO-19180"/>
    <s v="Philisse Overcash"/>
    <x v="2"/>
    <s v="United States"/>
    <x v="4"/>
    <x v="4"/>
    <n v="98103"/>
    <x v="1"/>
    <s v="FUR-FU-10004848"/>
    <x v="0"/>
    <x v="5"/>
    <s v="DAX Solid Wood Frames"/>
    <n v="19.54"/>
    <n v="2"/>
    <n v="0"/>
    <n v="7.2297999999999991"/>
    <n v="0.37"/>
  </r>
  <r>
    <n v="7197"/>
    <s v="CA-2011-116785"/>
    <x v="2"/>
    <x v="759"/>
    <d v="2011-04-30T00:00:00"/>
    <s v="Standard Class"/>
    <s v="MH-17290"/>
    <s v="Marc Harrigan"/>
    <x v="2"/>
    <s v="United States"/>
    <x v="1"/>
    <x v="1"/>
    <n v="90036"/>
    <x v="1"/>
    <s v="OFF-AR-10003504"/>
    <x v="1"/>
    <x v="6"/>
    <s v="Newell 347"/>
    <n v="21.400000000000002"/>
    <n v="5"/>
    <n v="0"/>
    <n v="6.2059999999999977"/>
    <n v="0.28999999999999987"/>
  </r>
  <r>
    <n v="7198"/>
    <s v="CA-2011-116785"/>
    <x v="2"/>
    <x v="759"/>
    <d v="2011-04-30T00:00:00"/>
    <s v="Standard Class"/>
    <s v="MH-17290"/>
    <s v="Marc Harrigan"/>
    <x v="2"/>
    <s v="United States"/>
    <x v="1"/>
    <x v="1"/>
    <n v="90036"/>
    <x v="1"/>
    <s v="OFF-LA-10000305"/>
    <x v="1"/>
    <x v="2"/>
    <s v="Avery 495"/>
    <n v="12.6"/>
    <n v="2"/>
    <n v="0"/>
    <n v="5.7959999999999994"/>
    <n v="0.45999999999999996"/>
  </r>
  <r>
    <n v="7199"/>
    <s v="US-2012-156797"/>
    <x v="1"/>
    <x v="1067"/>
    <d v="2012-08-15T00:00:00"/>
    <s v="Standard Class"/>
    <s v="PO-19180"/>
    <s v="Philisse Overcash"/>
    <x v="2"/>
    <s v="United States"/>
    <x v="20"/>
    <x v="15"/>
    <n v="10035"/>
    <x v="3"/>
    <s v="OFF-AR-10001427"/>
    <x v="1"/>
    <x v="6"/>
    <s v="Newell 330"/>
    <n v="11.96"/>
    <n v="2"/>
    <n v="0"/>
    <n v="3.1096000000000004"/>
    <n v="0.26"/>
  </r>
  <r>
    <n v="7200"/>
    <s v="US-2012-156797"/>
    <x v="1"/>
    <x v="1067"/>
    <d v="2012-08-15T00:00:00"/>
    <s v="Standard Class"/>
    <s v="PO-19180"/>
    <s v="Philisse Overcash"/>
    <x v="2"/>
    <s v="United States"/>
    <x v="20"/>
    <x v="15"/>
    <n v="10035"/>
    <x v="3"/>
    <s v="TEC-PH-10004614"/>
    <x v="2"/>
    <x v="7"/>
    <s v="AT&amp;T 841000 Phone"/>
    <n v="138"/>
    <n v="2"/>
    <n v="0"/>
    <n v="34.5"/>
    <n v="0.25"/>
  </r>
  <r>
    <n v="7201"/>
    <s v="CA-2013-104276"/>
    <x v="0"/>
    <x v="581"/>
    <d v="2013-12-04T00:00:00"/>
    <s v="Standard Class"/>
    <s v="HF-14995"/>
    <s v="Herbert Flentye"/>
    <x v="0"/>
    <s v="United States"/>
    <x v="2"/>
    <x v="2"/>
    <n v="33311"/>
    <x v="0"/>
    <s v="TEC-PH-10001944"/>
    <x v="2"/>
    <x v="7"/>
    <s v="Wi-Ex zBoost YX540 Cellular Phone Signal Booster"/>
    <n v="116.75999999999999"/>
    <n v="1"/>
    <n v="0.2"/>
    <n v="14.594999999999985"/>
    <n v="0.12499999999999988"/>
  </r>
  <r>
    <n v="7202"/>
    <s v="CA-2013-104276"/>
    <x v="0"/>
    <x v="581"/>
    <d v="2013-12-04T00:00:00"/>
    <s v="Standard Class"/>
    <s v="HF-14995"/>
    <s v="Herbert Flentye"/>
    <x v="0"/>
    <s v="United States"/>
    <x v="2"/>
    <x v="2"/>
    <n v="33311"/>
    <x v="0"/>
    <s v="FUR-TA-10001039"/>
    <x v="0"/>
    <x v="3"/>
    <s v="KI Adjustable-Height Table"/>
    <n v="331.02300000000008"/>
    <n v="7"/>
    <n v="0.45"/>
    <n v="-114.35339999999997"/>
    <n v="-0.34545454545454524"/>
  </r>
  <r>
    <n v="7203"/>
    <s v="CA-2013-120369"/>
    <x v="0"/>
    <x v="99"/>
    <d v="2013-10-29T00:00:00"/>
    <s v="Same Day"/>
    <s v="VB-21745"/>
    <s v="Victoria Brennan"/>
    <x v="1"/>
    <s v="United States"/>
    <x v="30"/>
    <x v="15"/>
    <n v="14609"/>
    <x v="3"/>
    <s v="FUR-FU-10003806"/>
    <x v="0"/>
    <x v="5"/>
    <s v="Tenex Chairmat w/ Average Lip, 45&quot; x 53&quot;"/>
    <n v="756.80000000000007"/>
    <n v="5"/>
    <n v="0"/>
    <n v="75.679999999999978"/>
    <n v="9.9999999999999964E-2"/>
  </r>
  <r>
    <n v="7204"/>
    <s v="CA-2011-118276"/>
    <x v="2"/>
    <x v="282"/>
    <d v="2012-01-02T00:00:00"/>
    <s v="Standard Class"/>
    <s v="MG-17890"/>
    <s v="Michael Granlund"/>
    <x v="2"/>
    <s v="United States"/>
    <x v="490"/>
    <x v="10"/>
    <n v="60174"/>
    <x v="2"/>
    <s v="FUR-FU-10002111"/>
    <x v="0"/>
    <x v="5"/>
    <s v="Master Caster Door Stop, Large Brown"/>
    <n v="8.7360000000000007"/>
    <n v="3"/>
    <n v="0.6"/>
    <n v="-4.804800000000002"/>
    <n v="-0.55000000000000016"/>
  </r>
  <r>
    <n v="7205"/>
    <s v="CA-2012-136658"/>
    <x v="1"/>
    <x v="229"/>
    <d v="2012-09-17T00:00:00"/>
    <s v="Standard Class"/>
    <s v="BO-11425"/>
    <s v="Bobby Odegard"/>
    <x v="0"/>
    <s v="United States"/>
    <x v="20"/>
    <x v="15"/>
    <n v="10024"/>
    <x v="3"/>
    <s v="OFF-AR-10000817"/>
    <x v="1"/>
    <x v="6"/>
    <s v="Manco Dry-Lighter Erasable Highlighter"/>
    <n v="6.08"/>
    <n v="2"/>
    <n v="0"/>
    <n v="2.0671999999999997"/>
    <n v="0.33999999999999997"/>
  </r>
  <r>
    <n v="7206"/>
    <s v="CA-2014-137414"/>
    <x v="3"/>
    <x v="280"/>
    <d v="2014-10-07T00:00:00"/>
    <s v="Standard Class"/>
    <s v="CM-12115"/>
    <s v="Chad McGuire"/>
    <x v="0"/>
    <s v="United States"/>
    <x v="8"/>
    <x v="1"/>
    <n v="94109"/>
    <x v="1"/>
    <s v="FUR-FU-10001424"/>
    <x v="0"/>
    <x v="5"/>
    <s v="Dax Clear Box Frame"/>
    <n v="17.46"/>
    <n v="2"/>
    <n v="0"/>
    <n v="5.936399999999999"/>
    <n v="0.33999999999999991"/>
  </r>
  <r>
    <n v="7207"/>
    <s v="CA-2014-137414"/>
    <x v="3"/>
    <x v="280"/>
    <d v="2014-10-07T00:00:00"/>
    <s v="Standard Class"/>
    <s v="CM-12115"/>
    <s v="Chad McGuire"/>
    <x v="0"/>
    <s v="United States"/>
    <x v="8"/>
    <x v="1"/>
    <n v="94109"/>
    <x v="1"/>
    <s v="TEC-MA-10002930"/>
    <x v="2"/>
    <x v="15"/>
    <s v="Ricoh - Ink Collector Unit for GX3000 Series Printers"/>
    <n v="369.16"/>
    <n v="11"/>
    <n v="0.2"/>
    <n v="32.301500000000019"/>
    <n v="8.750000000000005E-2"/>
  </r>
  <r>
    <n v="7208"/>
    <s v="CA-2013-143476"/>
    <x v="0"/>
    <x v="108"/>
    <d v="2013-09-14T00:00:00"/>
    <s v="First Class"/>
    <s v="LC-16930"/>
    <s v="Linda Cazamias"/>
    <x v="1"/>
    <s v="United States"/>
    <x v="42"/>
    <x v="16"/>
    <n v="85023"/>
    <x v="1"/>
    <s v="OFF-AR-10003759"/>
    <x v="1"/>
    <x v="6"/>
    <s v="Crayola Anti Dust Chalk, 12/Pack"/>
    <n v="2.9120000000000004"/>
    <n v="2"/>
    <n v="0.2"/>
    <n v="0.90999999999999981"/>
    <n v="0.31249999999999989"/>
  </r>
  <r>
    <n v="7209"/>
    <s v="CA-2013-143476"/>
    <x v="0"/>
    <x v="108"/>
    <d v="2013-09-14T00:00:00"/>
    <s v="First Class"/>
    <s v="LC-16930"/>
    <s v="Linda Cazamias"/>
    <x v="1"/>
    <s v="United States"/>
    <x v="42"/>
    <x v="16"/>
    <n v="85023"/>
    <x v="1"/>
    <s v="OFF-PA-10001837"/>
    <x v="1"/>
    <x v="10"/>
    <s v="Xerox 1976"/>
    <n v="20.736000000000004"/>
    <n v="4"/>
    <n v="0.2"/>
    <n v="7.2576000000000001"/>
    <n v="0.34999999999999992"/>
  </r>
  <r>
    <n v="7210"/>
    <s v="CA-2013-143476"/>
    <x v="0"/>
    <x v="108"/>
    <d v="2013-09-14T00:00:00"/>
    <s v="First Class"/>
    <s v="LC-16930"/>
    <s v="Linda Cazamias"/>
    <x v="1"/>
    <s v="United States"/>
    <x v="42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n v="0.31249999999999989"/>
  </r>
  <r>
    <n v="7211"/>
    <s v="US-2013-119046"/>
    <x v="0"/>
    <x v="799"/>
    <d v="2013-06-07T00:00:00"/>
    <s v="Standard Class"/>
    <s v="EH-13765"/>
    <s v="Edward Hooks"/>
    <x v="1"/>
    <s v="United States"/>
    <x v="4"/>
    <x v="4"/>
    <n v="98115"/>
    <x v="1"/>
    <s v="OFF-PA-10000246"/>
    <x v="1"/>
    <x v="10"/>
    <s v="Riverleaf Stik-Withit Designer Note Cubes"/>
    <n v="30.18"/>
    <n v="3"/>
    <n v="0"/>
    <n v="13.8828"/>
    <n v="0.45999999999999996"/>
  </r>
  <r>
    <n v="7212"/>
    <s v="US-2013-119046"/>
    <x v="0"/>
    <x v="799"/>
    <d v="2013-06-07T00:00:00"/>
    <s v="Standard Class"/>
    <s v="EH-13765"/>
    <s v="Edward Hooks"/>
    <x v="1"/>
    <s v="United States"/>
    <x v="4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n v="0.36249999999999999"/>
  </r>
  <r>
    <n v="7213"/>
    <s v="US-2013-119046"/>
    <x v="0"/>
    <x v="799"/>
    <d v="2013-06-07T00:00:00"/>
    <s v="Standard Class"/>
    <s v="EH-13765"/>
    <s v="Edward Hooks"/>
    <x v="1"/>
    <s v="United States"/>
    <x v="4"/>
    <x v="4"/>
    <n v="98115"/>
    <x v="1"/>
    <s v="OFF-BI-10000138"/>
    <x v="1"/>
    <x v="8"/>
    <s v="Acco Translucent Poly Ring Binders"/>
    <n v="11.231999999999999"/>
    <n v="3"/>
    <n v="0.2"/>
    <n v="3.9312000000000005"/>
    <n v="0.35000000000000009"/>
  </r>
  <r>
    <n v="7214"/>
    <s v="CA-2014-154949"/>
    <x v="3"/>
    <x v="453"/>
    <d v="2014-10-20T00:00:00"/>
    <s v="Standard Class"/>
    <s v="MC-17275"/>
    <s v="Marc Crier"/>
    <x v="0"/>
    <s v="United States"/>
    <x v="491"/>
    <x v="1"/>
    <n v="93010"/>
    <x v="1"/>
    <s v="OFF-LA-10002034"/>
    <x v="1"/>
    <x v="2"/>
    <s v="Avery 478"/>
    <n v="14.73"/>
    <n v="3"/>
    <n v="0"/>
    <n v="7.2176999999999998"/>
    <n v="0.49"/>
  </r>
  <r>
    <n v="7215"/>
    <s v="CA-2012-103072"/>
    <x v="1"/>
    <x v="874"/>
    <d v="2012-09-30T00:00:00"/>
    <s v="Second Class"/>
    <s v="HW-14935"/>
    <s v="Helen Wasserman"/>
    <x v="1"/>
    <s v="United States"/>
    <x v="66"/>
    <x v="12"/>
    <n v="48205"/>
    <x v="2"/>
    <s v="OFF-AR-10000127"/>
    <x v="1"/>
    <x v="6"/>
    <s v="Newell 321"/>
    <n v="16.399999999999999"/>
    <n v="5"/>
    <n v="0"/>
    <n v="4.7559999999999985"/>
    <n v="0.28999999999999992"/>
  </r>
  <r>
    <n v="7216"/>
    <s v="CA-2012-103072"/>
    <x v="1"/>
    <x v="874"/>
    <d v="2012-09-30T00:00:00"/>
    <s v="Second Class"/>
    <s v="HW-14935"/>
    <s v="Helen Wasserman"/>
    <x v="1"/>
    <s v="United States"/>
    <x v="66"/>
    <x v="12"/>
    <n v="48205"/>
    <x v="2"/>
    <s v="OFF-PA-10003172"/>
    <x v="1"/>
    <x v="10"/>
    <s v="Xerox 1996"/>
    <n v="25.92"/>
    <n v="4"/>
    <n v="0"/>
    <n v="12.441600000000001"/>
    <n v="0.48000000000000004"/>
  </r>
  <r>
    <n v="7217"/>
    <s v="CA-2012-150770"/>
    <x v="1"/>
    <x v="910"/>
    <d v="2012-05-06T00:00:00"/>
    <s v="First Class"/>
    <s v="LC-16870"/>
    <s v="Lena Cacioppo"/>
    <x v="0"/>
    <s v="United States"/>
    <x v="8"/>
    <x v="1"/>
    <n v="94109"/>
    <x v="1"/>
    <s v="OFF-AR-10001246"/>
    <x v="1"/>
    <x v="6"/>
    <s v="Newell 317"/>
    <n v="8.82"/>
    <n v="3"/>
    <n v="0"/>
    <n v="2.5577999999999994"/>
    <n v="0.28999999999999992"/>
  </r>
  <r>
    <n v="7218"/>
    <s v="CA-2012-150770"/>
    <x v="1"/>
    <x v="910"/>
    <d v="2012-05-06T00:00:00"/>
    <s v="First Class"/>
    <s v="LC-16870"/>
    <s v="Lena Cacioppo"/>
    <x v="0"/>
    <s v="United States"/>
    <x v="8"/>
    <x v="1"/>
    <n v="94109"/>
    <x v="1"/>
    <s v="OFF-BI-10002026"/>
    <x v="1"/>
    <x v="8"/>
    <s v="Ibico Recycled Linen-Style Covers"/>
    <n v="62.496000000000009"/>
    <n v="2"/>
    <n v="0.2"/>
    <n v="21.873599999999996"/>
    <n v="0.34999999999999987"/>
  </r>
  <r>
    <n v="7219"/>
    <s v="CA-2012-150770"/>
    <x v="1"/>
    <x v="910"/>
    <d v="2012-05-06T00:00:00"/>
    <s v="First Class"/>
    <s v="LC-16870"/>
    <s v="Lena Cacioppo"/>
    <x v="0"/>
    <s v="United States"/>
    <x v="8"/>
    <x v="1"/>
    <n v="94109"/>
    <x v="1"/>
    <s v="TEC-AC-10000844"/>
    <x v="2"/>
    <x v="11"/>
    <s v="Logitech Gaming G510s - Keyboard"/>
    <n v="339.96"/>
    <n v="4"/>
    <n v="0"/>
    <n v="122.38559999999998"/>
    <n v="0.36"/>
  </r>
  <r>
    <n v="7220"/>
    <s v="CA-2012-150770"/>
    <x v="1"/>
    <x v="910"/>
    <d v="2012-05-06T00:00:00"/>
    <s v="First Class"/>
    <s v="LC-16870"/>
    <s v="Lena Cacioppo"/>
    <x v="0"/>
    <s v="United States"/>
    <x v="8"/>
    <x v="1"/>
    <n v="94109"/>
    <x v="1"/>
    <s v="OFF-BI-10001575"/>
    <x v="1"/>
    <x v="8"/>
    <s v="GBC Linen Binding Covers"/>
    <n v="49.568000000000005"/>
    <n v="2"/>
    <n v="0.2"/>
    <n v="17.348799999999997"/>
    <n v="0.34999999999999992"/>
  </r>
  <r>
    <n v="7221"/>
    <s v="CA-2014-154760"/>
    <x v="3"/>
    <x v="1152"/>
    <d v="2014-01-14T00:00:00"/>
    <s v="Standard Class"/>
    <s v="BP-11290"/>
    <s v="Beth Paige"/>
    <x v="0"/>
    <s v="United States"/>
    <x v="10"/>
    <x v="9"/>
    <n v="19140"/>
    <x v="3"/>
    <s v="OFF-BI-10004632"/>
    <x v="1"/>
    <x v="8"/>
    <s v="Ibico Hi-Tech Manual Binding System"/>
    <n v="274.49100000000004"/>
    <n v="3"/>
    <n v="0.7"/>
    <n v="-228.74250000000006"/>
    <n v="-0.83333333333333348"/>
  </r>
  <r>
    <n v="7222"/>
    <s v="US-2014-104437"/>
    <x v="3"/>
    <x v="678"/>
    <d v="2014-02-01T00:00:00"/>
    <s v="Standard Class"/>
    <s v="TG-21310"/>
    <s v="Toby Gnade"/>
    <x v="0"/>
    <s v="United States"/>
    <x v="20"/>
    <x v="15"/>
    <n v="10035"/>
    <x v="3"/>
    <s v="TEC-PH-10000193"/>
    <x v="2"/>
    <x v="7"/>
    <s v="Jensen SMPS-640 - speaker phone"/>
    <n v="137.94"/>
    <n v="3"/>
    <n v="0"/>
    <n v="35.864399999999996"/>
    <n v="0.25999999999999995"/>
  </r>
  <r>
    <n v="7223"/>
    <s v="CA-2014-113075"/>
    <x v="3"/>
    <x v="264"/>
    <d v="2014-09-07T00:00:00"/>
    <s v="Standard Class"/>
    <s v="MC-18100"/>
    <s v="Mick Crebagga"/>
    <x v="0"/>
    <s v="United States"/>
    <x v="22"/>
    <x v="10"/>
    <n v="60623"/>
    <x v="2"/>
    <s v="TEC-AC-10003441"/>
    <x v="2"/>
    <x v="11"/>
    <s v="Kingston Digital DataTraveler 32GB USB 2.0"/>
    <n v="40.68"/>
    <n v="3"/>
    <n v="0.2"/>
    <n v="-7.1190000000000015"/>
    <n v="-0.17500000000000004"/>
  </r>
  <r>
    <n v="7224"/>
    <s v="CA-2013-109953"/>
    <x v="0"/>
    <x v="216"/>
    <d v="2013-07-19T00:00:00"/>
    <s v="Standard Class"/>
    <s v="RB-19360"/>
    <s v="Raymond Buch"/>
    <x v="0"/>
    <s v="United States"/>
    <x v="8"/>
    <x v="1"/>
    <n v="94122"/>
    <x v="1"/>
    <s v="TEC-PH-10004093"/>
    <x v="2"/>
    <x v="7"/>
    <s v="Panasonic Kx-TS550"/>
    <n v="110.376"/>
    <n v="3"/>
    <n v="0.2"/>
    <n v="12.417299999999997"/>
    <n v="0.11249999999999998"/>
  </r>
  <r>
    <n v="7225"/>
    <s v="CA-2013-109953"/>
    <x v="0"/>
    <x v="216"/>
    <d v="2013-07-19T00:00:00"/>
    <s v="Standard Class"/>
    <s v="RB-19360"/>
    <s v="Raymond Buch"/>
    <x v="0"/>
    <s v="United States"/>
    <x v="8"/>
    <x v="1"/>
    <n v="94122"/>
    <x v="1"/>
    <s v="OFF-AP-10002998"/>
    <x v="1"/>
    <x v="9"/>
    <s v="Holmes 99% HEPA Air Purifier"/>
    <n v="151.62"/>
    <n v="7"/>
    <n v="0"/>
    <n v="50.03459999999999"/>
    <n v="0.3299999999999999"/>
  </r>
  <r>
    <n v="7226"/>
    <s v="CA-2013-109953"/>
    <x v="0"/>
    <x v="216"/>
    <d v="2013-07-19T00:00:00"/>
    <s v="Standard Class"/>
    <s v="RB-19360"/>
    <s v="Raymond Buch"/>
    <x v="0"/>
    <s v="United States"/>
    <x v="8"/>
    <x v="1"/>
    <n v="94122"/>
    <x v="1"/>
    <s v="FUR-FU-10000073"/>
    <x v="0"/>
    <x v="5"/>
    <s v="Deflect-O Glasstique Clear Desk Accessories"/>
    <n v="30.8"/>
    <n v="4"/>
    <n v="0"/>
    <n v="10.163999999999998"/>
    <n v="0.3299999999999999"/>
  </r>
  <r>
    <n v="7227"/>
    <s v="CA-2014-127397"/>
    <x v="3"/>
    <x v="642"/>
    <d v="2014-03-01T00:00:00"/>
    <s v="Standard Class"/>
    <s v="ES-14080"/>
    <s v="Erin Smith"/>
    <x v="1"/>
    <s v="United States"/>
    <x v="10"/>
    <x v="9"/>
    <n v="19134"/>
    <x v="3"/>
    <s v="OFF-PA-10001125"/>
    <x v="1"/>
    <x v="10"/>
    <s v="Xerox 1988"/>
    <n v="123.92000000000002"/>
    <n v="5"/>
    <n v="0.2"/>
    <n v="38.724999999999994"/>
    <n v="0.31249999999999989"/>
  </r>
  <r>
    <n v="7228"/>
    <s v="CA-2014-127397"/>
    <x v="3"/>
    <x v="642"/>
    <d v="2014-03-01T00:00:00"/>
    <s v="Standard Class"/>
    <s v="ES-14080"/>
    <s v="Erin Smith"/>
    <x v="1"/>
    <s v="United States"/>
    <x v="10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n v="0.16249999999999987"/>
  </r>
  <r>
    <n v="7229"/>
    <s v="CA-2011-157546"/>
    <x v="2"/>
    <x v="836"/>
    <d v="2011-07-22T00:00:00"/>
    <s v="First Class"/>
    <s v="RD-19720"/>
    <s v="Roger Demir"/>
    <x v="0"/>
    <s v="United States"/>
    <x v="8"/>
    <x v="1"/>
    <n v="94122"/>
    <x v="1"/>
    <s v="OFF-BI-10002498"/>
    <x v="1"/>
    <x v="8"/>
    <s v="Clear Mylar Reinforcing Strips"/>
    <n v="89.712000000000018"/>
    <n v="6"/>
    <n v="0.2"/>
    <n v="30.277799999999992"/>
    <n v="0.33749999999999986"/>
  </r>
  <r>
    <n v="7230"/>
    <s v="CA-2011-157546"/>
    <x v="2"/>
    <x v="836"/>
    <d v="2011-07-22T00:00:00"/>
    <s v="First Class"/>
    <s v="RD-19720"/>
    <s v="Roger Demir"/>
    <x v="0"/>
    <s v="United States"/>
    <x v="8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n v="0.47"/>
  </r>
  <r>
    <n v="7231"/>
    <s v="CA-2014-153843"/>
    <x v="3"/>
    <x v="677"/>
    <d v="2014-03-16T00:00:00"/>
    <s v="First Class"/>
    <s v="SC-20380"/>
    <s v="Shahid Collister"/>
    <x v="0"/>
    <s v="United States"/>
    <x v="54"/>
    <x v="29"/>
    <n v="6824"/>
    <x v="3"/>
    <s v="OFF-BI-10002353"/>
    <x v="1"/>
    <x v="8"/>
    <s v="GBC VeloBind Cover Sets"/>
    <n v="30.88"/>
    <n v="2"/>
    <n v="0"/>
    <n v="15.44"/>
    <n v="0.5"/>
  </r>
  <r>
    <n v="7232"/>
    <s v="CA-2014-153843"/>
    <x v="3"/>
    <x v="677"/>
    <d v="2014-03-16T00:00:00"/>
    <s v="First Class"/>
    <s v="SC-20380"/>
    <s v="Shahid Collister"/>
    <x v="0"/>
    <s v="United States"/>
    <x v="54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n v="0.25999999999999995"/>
  </r>
  <r>
    <n v="7233"/>
    <s v="CA-2014-153843"/>
    <x v="3"/>
    <x v="677"/>
    <d v="2014-03-16T00:00:00"/>
    <s v="First Class"/>
    <s v="SC-20380"/>
    <s v="Shahid Collister"/>
    <x v="0"/>
    <s v="United States"/>
    <x v="54"/>
    <x v="29"/>
    <n v="6824"/>
    <x v="3"/>
    <s v="OFF-PA-10003673"/>
    <x v="1"/>
    <x v="10"/>
    <s v="Strathmore Photo Mount Cards"/>
    <n v="27.12"/>
    <n v="4"/>
    <n v="0"/>
    <n v="12.475199999999999"/>
    <n v="0.45999999999999996"/>
  </r>
  <r>
    <n v="7234"/>
    <s v="CA-2013-137337"/>
    <x v="0"/>
    <x v="387"/>
    <d v="2013-03-13T00:00:00"/>
    <s v="Standard Class"/>
    <s v="GB-14575"/>
    <s v="Giulietta Baptist"/>
    <x v="0"/>
    <s v="United States"/>
    <x v="20"/>
    <x v="15"/>
    <n v="10011"/>
    <x v="3"/>
    <s v="FUR-FU-10003347"/>
    <x v="0"/>
    <x v="5"/>
    <s v="Coloredge Poster Frame"/>
    <n v="113.6"/>
    <n v="8"/>
    <n v="0"/>
    <n v="44.304000000000002"/>
    <n v="0.39"/>
  </r>
  <r>
    <n v="7235"/>
    <s v="CA-2013-137337"/>
    <x v="0"/>
    <x v="387"/>
    <d v="2013-03-13T00:00:00"/>
    <s v="Standard Class"/>
    <s v="GB-14575"/>
    <s v="Giulietta Baptist"/>
    <x v="0"/>
    <s v="United States"/>
    <x v="20"/>
    <x v="15"/>
    <n v="10011"/>
    <x v="3"/>
    <s v="OFF-PA-10001934"/>
    <x v="1"/>
    <x v="10"/>
    <s v="Xerox 1993"/>
    <n v="12.96"/>
    <n v="2"/>
    <n v="0"/>
    <n v="6.3504000000000005"/>
    <n v="0.49"/>
  </r>
  <r>
    <n v="7236"/>
    <s v="CA-2013-137337"/>
    <x v="0"/>
    <x v="387"/>
    <d v="2013-03-13T00:00:00"/>
    <s v="Standard Class"/>
    <s v="GB-14575"/>
    <s v="Giulietta Baptist"/>
    <x v="0"/>
    <s v="United States"/>
    <x v="20"/>
    <x v="15"/>
    <n v="10011"/>
    <x v="3"/>
    <s v="OFF-BI-10000632"/>
    <x v="1"/>
    <x v="8"/>
    <s v="Satellite Sectional Post Binders"/>
    <n v="69.456000000000003"/>
    <n v="2"/>
    <n v="0.2"/>
    <n v="22.573199999999996"/>
    <n v="0.32499999999999996"/>
  </r>
  <r>
    <n v="7237"/>
    <s v="CA-2011-138737"/>
    <x v="2"/>
    <x v="1035"/>
    <d v="2011-12-10T00:00:00"/>
    <s v="First Class"/>
    <s v="FP-14320"/>
    <s v="Frank Preis"/>
    <x v="0"/>
    <s v="United States"/>
    <x v="1"/>
    <x v="1"/>
    <n v="90049"/>
    <x v="1"/>
    <s v="OFF-AR-10003190"/>
    <x v="1"/>
    <x v="6"/>
    <s v="Newell 32"/>
    <n v="8.64"/>
    <n v="3"/>
    <n v="0"/>
    <n v="2.4192"/>
    <n v="0.27999999999999997"/>
  </r>
  <r>
    <n v="7238"/>
    <s v="CA-2013-164924"/>
    <x v="0"/>
    <x v="212"/>
    <d v="2013-07-11T00:00:00"/>
    <s v="Same Day"/>
    <s v="EA-14035"/>
    <s v="Erin Ashbrook"/>
    <x v="1"/>
    <s v="United States"/>
    <x v="10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n v="-0.93333333333333324"/>
  </r>
  <r>
    <n v="7239"/>
    <s v="CA-2013-101651"/>
    <x v="0"/>
    <x v="435"/>
    <d v="2013-12-31T00:00:00"/>
    <s v="Standard Class"/>
    <s v="SC-20305"/>
    <s v="Sean Christensen"/>
    <x v="0"/>
    <s v="United States"/>
    <x v="49"/>
    <x v="1"/>
    <n v="95123"/>
    <x v="1"/>
    <s v="FUR-FU-10000771"/>
    <x v="0"/>
    <x v="5"/>
    <s v="Eldon 200 Class Desk Accessories, Smoke"/>
    <n v="43.96"/>
    <n v="7"/>
    <n v="0"/>
    <n v="18.463200000000004"/>
    <n v="0.4200000000000001"/>
  </r>
  <r>
    <n v="7240"/>
    <s v="CA-2013-101651"/>
    <x v="0"/>
    <x v="435"/>
    <d v="2013-12-31T00:00:00"/>
    <s v="Standard Class"/>
    <s v="SC-20305"/>
    <s v="Sean Christensen"/>
    <x v="0"/>
    <s v="United States"/>
    <x v="49"/>
    <x v="1"/>
    <n v="95123"/>
    <x v="1"/>
    <s v="OFF-EN-10001990"/>
    <x v="1"/>
    <x v="12"/>
    <s v="Staples"/>
    <n v="39.76"/>
    <n v="7"/>
    <n v="0"/>
    <n v="18.687199999999997"/>
    <n v="0.47"/>
  </r>
  <r>
    <n v="7241"/>
    <s v="CA-2014-136651"/>
    <x v="3"/>
    <x v="756"/>
    <d v="2014-04-26T00:00:00"/>
    <s v="Second Class"/>
    <s v="JF-15355"/>
    <s v="Jay Fein"/>
    <x v="0"/>
    <s v="United States"/>
    <x v="45"/>
    <x v="1"/>
    <n v="91104"/>
    <x v="1"/>
    <s v="FUR-FU-10002445"/>
    <x v="0"/>
    <x v="5"/>
    <s v="DAX Two-Tone Rosewood/Black Document Frame, Desktop, 5 x 7"/>
    <n v="66.36"/>
    <n v="7"/>
    <n v="0"/>
    <n v="26.544000000000004"/>
    <n v="0.40000000000000008"/>
  </r>
  <r>
    <n v="7242"/>
    <s v="CA-2014-136651"/>
    <x v="3"/>
    <x v="756"/>
    <d v="2014-04-26T00:00:00"/>
    <s v="Second Class"/>
    <s v="JF-15355"/>
    <s v="Jay Fein"/>
    <x v="0"/>
    <s v="United States"/>
    <x v="45"/>
    <x v="1"/>
    <n v="91104"/>
    <x v="1"/>
    <s v="OFF-BI-10003638"/>
    <x v="1"/>
    <x v="8"/>
    <s v="GBC Durable Plastic Covers"/>
    <n v="92.88000000000001"/>
    <n v="6"/>
    <n v="0.2"/>
    <n v="30.185999999999996"/>
    <n v="0.3249999999999999"/>
  </r>
  <r>
    <n v="7243"/>
    <s v="CA-2014-136651"/>
    <x v="3"/>
    <x v="756"/>
    <d v="2014-04-26T00:00:00"/>
    <s v="Second Class"/>
    <s v="JF-15355"/>
    <s v="Jay Fein"/>
    <x v="0"/>
    <s v="United States"/>
    <x v="45"/>
    <x v="1"/>
    <n v="91104"/>
    <x v="1"/>
    <s v="FUR-FU-10004864"/>
    <x v="0"/>
    <x v="5"/>
    <s v="Eldon 500 Class Desk Accessories"/>
    <n v="24.14"/>
    <n v="2"/>
    <n v="0"/>
    <n v="7.9662000000000006"/>
    <n v="0.33"/>
  </r>
  <r>
    <n v="7244"/>
    <s v="CA-2014-118892"/>
    <x v="3"/>
    <x v="629"/>
    <d v="2014-08-23T00:00:00"/>
    <s v="Second Class"/>
    <s v="TP-21415"/>
    <s v="Tom Prescott"/>
    <x v="0"/>
    <s v="United States"/>
    <x v="10"/>
    <x v="9"/>
    <n v="19134"/>
    <x v="3"/>
    <s v="FUR-CH-10002024"/>
    <x v="0"/>
    <x v="1"/>
    <s v="HON 5400 Series Task Chairs for Big and Tall"/>
    <n v="4416.174"/>
    <n v="9"/>
    <n v="0.3"/>
    <n v="-630.88200000000006"/>
    <n v="-0.14285714285714288"/>
  </r>
  <r>
    <n v="7245"/>
    <s v="US-2014-151127"/>
    <x v="3"/>
    <x v="1053"/>
    <d v="2014-05-26T00:00:00"/>
    <s v="First Class"/>
    <s v="RL-19615"/>
    <s v="Rob Lucas"/>
    <x v="0"/>
    <s v="United States"/>
    <x v="1"/>
    <x v="1"/>
    <n v="90049"/>
    <x v="1"/>
    <s v="OFF-AR-10002445"/>
    <x v="1"/>
    <x v="6"/>
    <s v="SANFORD Major Accent Highlighters"/>
    <n v="49.56"/>
    <n v="7"/>
    <n v="0"/>
    <n v="18.832800000000002"/>
    <n v="0.38"/>
  </r>
  <r>
    <n v="7246"/>
    <s v="CA-2014-145807"/>
    <x v="3"/>
    <x v="839"/>
    <d v="2014-02-14T00:00:00"/>
    <s v="Standard Class"/>
    <s v="SB-20170"/>
    <s v="Sarah Bern"/>
    <x v="0"/>
    <s v="United States"/>
    <x v="1"/>
    <x v="1"/>
    <n v="90032"/>
    <x v="1"/>
    <s v="OFF-ST-10001370"/>
    <x v="1"/>
    <x v="4"/>
    <s v="Sensible Storage WireTech Storage Systems"/>
    <n v="354.90000000000003"/>
    <n v="5"/>
    <n v="0"/>
    <n v="17.744999999999962"/>
    <n v="4.9999999999999885E-2"/>
  </r>
  <r>
    <n v="7247"/>
    <s v="US-2011-127978"/>
    <x v="2"/>
    <x v="223"/>
    <d v="2011-03-08T00:00:00"/>
    <s v="Standard Class"/>
    <s v="JS-15595"/>
    <s v="Jill Stevenson"/>
    <x v="1"/>
    <s v="United States"/>
    <x v="38"/>
    <x v="24"/>
    <n v="43229"/>
    <x v="3"/>
    <s v="OFF-LA-10000305"/>
    <x v="1"/>
    <x v="2"/>
    <s v="Avery 495"/>
    <n v="15.120000000000001"/>
    <n v="3"/>
    <n v="0.2"/>
    <n v="4.9139999999999988"/>
    <n v="0.3249999999999999"/>
  </r>
  <r>
    <n v="7248"/>
    <s v="US-2011-127978"/>
    <x v="2"/>
    <x v="223"/>
    <d v="2011-03-08T00:00:00"/>
    <s v="Standard Class"/>
    <s v="JS-15595"/>
    <s v="Jill Stevenson"/>
    <x v="1"/>
    <s v="United States"/>
    <x v="38"/>
    <x v="24"/>
    <n v="43229"/>
    <x v="3"/>
    <s v="FUR-BO-10001972"/>
    <x v="0"/>
    <x v="0"/>
    <s v="O'Sullivan 4-Shelf Bookcase in Odessa Pine"/>
    <n v="302.45"/>
    <n v="5"/>
    <n v="0.5"/>
    <n v="-199.61700000000002"/>
    <n v="-0.66"/>
  </r>
  <r>
    <n v="7249"/>
    <s v="US-2011-127978"/>
    <x v="2"/>
    <x v="223"/>
    <d v="2011-03-08T00:00:00"/>
    <s v="Standard Class"/>
    <s v="JS-15595"/>
    <s v="Jill Stevenson"/>
    <x v="1"/>
    <s v="United States"/>
    <x v="38"/>
    <x v="24"/>
    <n v="43229"/>
    <x v="3"/>
    <s v="OFF-ST-10002486"/>
    <x v="1"/>
    <x v="4"/>
    <s v="Eldon Shelf Savers Cubes and Bins"/>
    <n v="44.672000000000004"/>
    <n v="8"/>
    <n v="0.2"/>
    <n v="-10.051200000000003"/>
    <n v="-0.22500000000000006"/>
  </r>
  <r>
    <n v="7250"/>
    <s v="CA-2012-158491"/>
    <x v="1"/>
    <x v="593"/>
    <d v="2012-06-09T00:00:00"/>
    <s v="Second Class"/>
    <s v="BP-11155"/>
    <s v="Becky Pak"/>
    <x v="0"/>
    <s v="United States"/>
    <x v="1"/>
    <x v="1"/>
    <n v="90008"/>
    <x v="1"/>
    <s v="TEC-AC-10001874"/>
    <x v="2"/>
    <x v="11"/>
    <s v="Logitech Wireless Anywhere Mouse MX for PC and Mac"/>
    <n v="119.98"/>
    <n v="2"/>
    <n v="0"/>
    <n v="35.994"/>
    <n v="0.3"/>
  </r>
  <r>
    <n v="7251"/>
    <s v="CA-2012-158491"/>
    <x v="1"/>
    <x v="593"/>
    <d v="2012-06-09T00:00:00"/>
    <s v="Second Class"/>
    <s v="BP-11155"/>
    <s v="Becky Pak"/>
    <x v="0"/>
    <s v="United States"/>
    <x v="1"/>
    <x v="1"/>
    <n v="90008"/>
    <x v="1"/>
    <s v="TEC-AC-10003870"/>
    <x v="2"/>
    <x v="11"/>
    <s v="Logitech Z-906 Speaker sys - home theater - 5.1-CH"/>
    <n v="989.97"/>
    <n v="3"/>
    <n v="0"/>
    <n v="395.98800000000006"/>
    <n v="0.4"/>
  </r>
  <r>
    <n v="7252"/>
    <s v="CA-2013-116764"/>
    <x v="0"/>
    <x v="278"/>
    <d v="2013-09-03T00:00:00"/>
    <s v="Standard Class"/>
    <s v="EM-13825"/>
    <s v="Elizabeth Moffitt"/>
    <x v="1"/>
    <s v="United States"/>
    <x v="389"/>
    <x v="2"/>
    <n v="33021"/>
    <x v="0"/>
    <s v="OFF-LA-10002473"/>
    <x v="1"/>
    <x v="2"/>
    <s v="Avery 484"/>
    <n v="9.2159999999999993"/>
    <n v="4"/>
    <n v="0.2"/>
    <n v="3.3408000000000002"/>
    <n v="0.36250000000000004"/>
  </r>
  <r>
    <n v="7253"/>
    <s v="CA-2013-152457"/>
    <x v="0"/>
    <x v="126"/>
    <d v="2013-09-19T00:00:00"/>
    <s v="Standard Class"/>
    <s v="SC-20695"/>
    <s v="Steve Chapman"/>
    <x v="1"/>
    <s v="United States"/>
    <x v="43"/>
    <x v="12"/>
    <n v="48066"/>
    <x v="2"/>
    <s v="OFF-PA-10003790"/>
    <x v="1"/>
    <x v="10"/>
    <s v="Xerox 1991"/>
    <n v="68.52"/>
    <n v="3"/>
    <n v="0"/>
    <n v="31.519199999999998"/>
    <n v="0.46"/>
  </r>
  <r>
    <n v="7254"/>
    <s v="CA-2013-152730"/>
    <x v="0"/>
    <x v="198"/>
    <d v="2013-06-05T00:00:00"/>
    <s v="Standard Class"/>
    <s v="EM-14140"/>
    <s v="Eugene Moren"/>
    <x v="2"/>
    <s v="United States"/>
    <x v="384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n v="0.29999999999999993"/>
  </r>
  <r>
    <n v="7255"/>
    <s v="CA-2013-152730"/>
    <x v="0"/>
    <x v="198"/>
    <d v="2013-06-05T00:00:00"/>
    <s v="Standard Class"/>
    <s v="EM-14140"/>
    <s v="Eugene Moren"/>
    <x v="2"/>
    <s v="United States"/>
    <x v="384"/>
    <x v="6"/>
    <n v="54880"/>
    <x v="2"/>
    <s v="FUR-FU-10001037"/>
    <x v="0"/>
    <x v="5"/>
    <s v="DAX Charcoal/Nickel-Tone Document Frame, 5 x 7"/>
    <n v="47.400000000000006"/>
    <n v="5"/>
    <n v="0"/>
    <n v="21.33"/>
    <n v="0.4499999999999999"/>
  </r>
  <r>
    <n v="7256"/>
    <s v="CA-2013-152730"/>
    <x v="0"/>
    <x v="198"/>
    <d v="2013-06-05T00:00:00"/>
    <s v="Standard Class"/>
    <s v="EM-14140"/>
    <s v="Eugene Moren"/>
    <x v="2"/>
    <s v="United States"/>
    <x v="384"/>
    <x v="6"/>
    <n v="54880"/>
    <x v="2"/>
    <s v="OFF-ST-10000876"/>
    <x v="1"/>
    <x v="4"/>
    <s v="Eldon Simplefile Box Office"/>
    <n v="49.76"/>
    <n v="4"/>
    <n v="0"/>
    <n v="13.9328"/>
    <n v="0.28000000000000003"/>
  </r>
  <r>
    <n v="7257"/>
    <s v="CA-2013-152730"/>
    <x v="0"/>
    <x v="198"/>
    <d v="2013-06-05T00:00:00"/>
    <s v="Standard Class"/>
    <s v="EM-14140"/>
    <s v="Eugene Moren"/>
    <x v="2"/>
    <s v="United States"/>
    <x v="384"/>
    <x v="6"/>
    <n v="54880"/>
    <x v="2"/>
    <s v="OFF-AR-10003732"/>
    <x v="1"/>
    <x v="6"/>
    <s v="Newell 333"/>
    <n v="5.56"/>
    <n v="2"/>
    <n v="0"/>
    <n v="1.4455999999999998"/>
    <n v="0.25999999999999995"/>
  </r>
  <r>
    <n v="7258"/>
    <s v="CA-2013-152730"/>
    <x v="0"/>
    <x v="198"/>
    <d v="2013-06-05T00:00:00"/>
    <s v="Standard Class"/>
    <s v="EM-14140"/>
    <s v="Eugene Moren"/>
    <x v="2"/>
    <s v="United States"/>
    <x v="384"/>
    <x v="6"/>
    <n v="54880"/>
    <x v="2"/>
    <s v="OFF-PA-10000994"/>
    <x v="1"/>
    <x v="10"/>
    <s v="Xerox 1915"/>
    <n v="629.09999999999991"/>
    <n v="6"/>
    <n v="0"/>
    <n v="301.96799999999996"/>
    <n v="0.48"/>
  </r>
  <r>
    <n v="7259"/>
    <s v="CA-2013-152730"/>
    <x v="0"/>
    <x v="198"/>
    <d v="2013-06-05T00:00:00"/>
    <s v="Standard Class"/>
    <s v="EM-14140"/>
    <s v="Eugene Moren"/>
    <x v="2"/>
    <s v="United States"/>
    <x v="384"/>
    <x v="6"/>
    <n v="54880"/>
    <x v="2"/>
    <s v="OFF-AR-10000940"/>
    <x v="1"/>
    <x v="6"/>
    <s v="Newell 343"/>
    <n v="14.7"/>
    <n v="5"/>
    <n v="0"/>
    <n v="3.9690000000000003"/>
    <n v="0.27"/>
  </r>
  <r>
    <n v="7260"/>
    <s v="CA-2013-152730"/>
    <x v="0"/>
    <x v="198"/>
    <d v="2013-06-05T00:00:00"/>
    <s v="Standard Class"/>
    <s v="EM-14140"/>
    <s v="Eugene Moren"/>
    <x v="2"/>
    <s v="United States"/>
    <x v="384"/>
    <x v="6"/>
    <n v="54880"/>
    <x v="2"/>
    <s v="OFF-PA-10004888"/>
    <x v="1"/>
    <x v="10"/>
    <s v="Xerox 217"/>
    <n v="45.36"/>
    <n v="7"/>
    <n v="0"/>
    <n v="21.772800000000004"/>
    <n v="0.48000000000000009"/>
  </r>
  <r>
    <n v="7261"/>
    <s v="CA-2013-152730"/>
    <x v="0"/>
    <x v="198"/>
    <d v="2013-06-05T00:00:00"/>
    <s v="Standard Class"/>
    <s v="EM-14140"/>
    <s v="Eugene Moren"/>
    <x v="2"/>
    <s v="United States"/>
    <x v="384"/>
    <x v="6"/>
    <n v="54880"/>
    <x v="2"/>
    <s v="TEC-PH-10000441"/>
    <x v="2"/>
    <x v="7"/>
    <s v="VTech DS6151"/>
    <n v="125.99"/>
    <n v="1"/>
    <n v="0"/>
    <n v="35.277200000000008"/>
    <n v="0.28000000000000008"/>
  </r>
  <r>
    <n v="7262"/>
    <s v="CA-2014-137001"/>
    <x v="3"/>
    <x v="193"/>
    <d v="2014-06-14T00:00:00"/>
    <s v="Second Class"/>
    <s v="GZ-14545"/>
    <s v="George Zrebassa"/>
    <x v="1"/>
    <s v="United States"/>
    <x v="302"/>
    <x v="1"/>
    <n v="91360"/>
    <x v="1"/>
    <s v="OFF-AR-10001231"/>
    <x v="1"/>
    <x v="6"/>
    <s v="Sanford EarthWrite Recycled Pencils, Medium Soft, #2"/>
    <n v="14.700000000000001"/>
    <n v="7"/>
    <n v="0"/>
    <n v="4.1160000000000005"/>
    <n v="0.28000000000000003"/>
  </r>
  <r>
    <n v="7263"/>
    <s v="CA-2014-156363"/>
    <x v="3"/>
    <x v="760"/>
    <d v="2014-10-29T00:00:00"/>
    <s v="Standard Class"/>
    <s v="ML-17395"/>
    <s v="Marina Lichtenstein"/>
    <x v="1"/>
    <s v="United States"/>
    <x v="10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n v="-0.19999999999999996"/>
  </r>
  <r>
    <n v="7264"/>
    <s v="CA-2014-156363"/>
    <x v="3"/>
    <x v="760"/>
    <d v="2014-10-29T00:00:00"/>
    <s v="Standard Class"/>
    <s v="ML-17395"/>
    <s v="Marina Lichtenstein"/>
    <x v="1"/>
    <s v="United States"/>
    <x v="10"/>
    <x v="9"/>
    <n v="19134"/>
    <x v="3"/>
    <s v="OFF-EN-10003068"/>
    <x v="1"/>
    <x v="12"/>
    <s v="#6 3/4 Gummed Flap White Envelopes"/>
    <n v="31.680000000000003"/>
    <n v="4"/>
    <n v="0.2"/>
    <n v="11.087999999999997"/>
    <n v="0.34999999999999987"/>
  </r>
  <r>
    <n v="7265"/>
    <s v="CA-2014-122056"/>
    <x v="3"/>
    <x v="487"/>
    <d v="2014-06-18T00:00:00"/>
    <s v="Standard Class"/>
    <s v="PG-18895"/>
    <s v="Paul Gonzalez"/>
    <x v="0"/>
    <s v="United States"/>
    <x v="24"/>
    <x v="17"/>
    <n v="22153"/>
    <x v="0"/>
    <s v="OFF-AR-10004260"/>
    <x v="1"/>
    <x v="6"/>
    <s v="Boston 1799 Powerhouse Electric Pencil Sharpener"/>
    <n v="181.86"/>
    <n v="7"/>
    <n v="0"/>
    <n v="50.9208"/>
    <n v="0.27999999999999997"/>
  </r>
  <r>
    <n v="7266"/>
    <s v="US-2011-143721"/>
    <x v="2"/>
    <x v="533"/>
    <d v="2011-11-26T00:00:00"/>
    <s v="Second Class"/>
    <s v="DK-12835"/>
    <s v="Damala Kotsonis"/>
    <x v="1"/>
    <s v="United States"/>
    <x v="12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n v="-0.22857142857142856"/>
  </r>
  <r>
    <n v="7267"/>
    <s v="CA-2014-122987"/>
    <x v="3"/>
    <x v="1153"/>
    <d v="2014-08-17T00:00:00"/>
    <s v="Same Day"/>
    <s v="SJ-20215"/>
    <s v="Sarah Jordon"/>
    <x v="0"/>
    <s v="United States"/>
    <x v="29"/>
    <x v="18"/>
    <n v="38401"/>
    <x v="0"/>
    <s v="OFF-BI-10002824"/>
    <x v="1"/>
    <x v="8"/>
    <s v="Recycled Easel Ring Binders"/>
    <n v="13.428000000000003"/>
    <n v="3"/>
    <n v="0.7"/>
    <n v="-11.190000000000001"/>
    <n v="-0.83333333333333326"/>
  </r>
  <r>
    <n v="7268"/>
    <s v="CA-2014-122987"/>
    <x v="3"/>
    <x v="1153"/>
    <d v="2014-08-17T00:00:00"/>
    <s v="Same Day"/>
    <s v="SJ-20215"/>
    <s v="Sarah Jordon"/>
    <x v="0"/>
    <s v="United States"/>
    <x v="29"/>
    <x v="18"/>
    <n v="38401"/>
    <x v="0"/>
    <s v="OFF-ST-10004950"/>
    <x v="1"/>
    <x v="4"/>
    <s v="Acco Perma 3000 Stacking Storage Drawers"/>
    <n v="67.13600000000001"/>
    <n v="4"/>
    <n v="0.2"/>
    <n v="-0.83920000000000172"/>
    <n v="-1.2500000000000023E-2"/>
  </r>
  <r>
    <n v="7269"/>
    <s v="CA-2013-133368"/>
    <x v="0"/>
    <x v="1154"/>
    <d v="2013-01-20T00:00:00"/>
    <s v="Standard Class"/>
    <s v="AG-10675"/>
    <s v="Anna Gayman"/>
    <x v="0"/>
    <s v="United States"/>
    <x v="3"/>
    <x v="3"/>
    <n v="28027"/>
    <x v="0"/>
    <s v="OFF-PA-10004039"/>
    <x v="1"/>
    <x v="10"/>
    <s v="Xerox 1882"/>
    <n v="89.567999999999998"/>
    <n v="2"/>
    <n v="0.2"/>
    <n v="32.468400000000003"/>
    <n v="0.36250000000000004"/>
  </r>
  <r>
    <n v="7270"/>
    <s v="CA-2013-133368"/>
    <x v="0"/>
    <x v="1154"/>
    <d v="2013-01-20T00:00:00"/>
    <s v="Standard Class"/>
    <s v="AG-10675"/>
    <s v="Anna Gayman"/>
    <x v="0"/>
    <s v="United States"/>
    <x v="3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n v="0.10000000000000003"/>
  </r>
  <r>
    <n v="7271"/>
    <s v="CA-2013-123337"/>
    <x v="0"/>
    <x v="1142"/>
    <d v="2013-09-23T00:00:00"/>
    <s v="Standard Class"/>
    <s v="KD-16495"/>
    <s v="Keith Dawkins"/>
    <x v="1"/>
    <s v="United States"/>
    <x v="49"/>
    <x v="1"/>
    <n v="95123"/>
    <x v="1"/>
    <s v="FUR-BO-10001918"/>
    <x v="0"/>
    <x v="0"/>
    <s v="Sauder Forest Hills Library with Doors, Woodland Oak Finish"/>
    <n v="273.666"/>
    <n v="2"/>
    <n v="0.15"/>
    <n v="-12.878400000000013"/>
    <n v="-4.7058823529411813E-2"/>
  </r>
  <r>
    <n v="7272"/>
    <s v="CA-2013-123337"/>
    <x v="0"/>
    <x v="1142"/>
    <d v="2013-09-23T00:00:00"/>
    <s v="Standard Class"/>
    <s v="KD-16495"/>
    <s v="Keith Dawkins"/>
    <x v="1"/>
    <s v="United States"/>
    <x v="49"/>
    <x v="1"/>
    <n v="95123"/>
    <x v="1"/>
    <s v="OFF-AP-10002287"/>
    <x v="1"/>
    <x v="9"/>
    <s v="Eureka Sanitaire  Multi-Pro Heavy-Duty Upright, Disposable Bags"/>
    <n v="17.48"/>
    <n v="4"/>
    <n v="0"/>
    <n v="4.5448000000000004"/>
    <n v="0.26"/>
  </r>
  <r>
    <n v="7273"/>
    <s v="US-2013-150357"/>
    <x v="0"/>
    <x v="1155"/>
    <d v="2013-10-15T00:00:00"/>
    <s v="Standard Class"/>
    <s v="EB-13975"/>
    <s v="Erica Bern"/>
    <x v="1"/>
    <s v="United States"/>
    <x v="247"/>
    <x v="3"/>
    <n v="27405"/>
    <x v="0"/>
    <s v="OFF-SU-10004498"/>
    <x v="1"/>
    <x v="14"/>
    <s v="Martin-Yale Premier Letter Opener"/>
    <n v="20.608000000000004"/>
    <n v="2"/>
    <n v="0.2"/>
    <n v="-4.3792000000000009"/>
    <n v="-0.21249999999999999"/>
  </r>
  <r>
    <n v="7274"/>
    <s v="US-2013-150357"/>
    <x v="0"/>
    <x v="1155"/>
    <d v="2013-10-15T00:00:00"/>
    <s v="Standard Class"/>
    <s v="EB-13975"/>
    <s v="Erica Bern"/>
    <x v="1"/>
    <s v="United States"/>
    <x v="247"/>
    <x v="3"/>
    <n v="27405"/>
    <x v="0"/>
    <s v="OFF-BI-10002557"/>
    <x v="1"/>
    <x v="8"/>
    <s v="Presstex Flexible Ring Binders"/>
    <n v="4.0950000000000006"/>
    <n v="3"/>
    <n v="0.7"/>
    <n v="-2.7300000000000004"/>
    <n v="-0.66666666666666663"/>
  </r>
  <r>
    <n v="7275"/>
    <s v="CA-2012-144519"/>
    <x v="1"/>
    <x v="50"/>
    <d v="2012-11-17T00:00:00"/>
    <s v="Standard Class"/>
    <s v="AW-10930"/>
    <s v="Arthur Wiediger"/>
    <x v="2"/>
    <s v="United States"/>
    <x v="433"/>
    <x v="37"/>
    <n v="59601"/>
    <x v="1"/>
    <s v="TEC-PH-10004908"/>
    <x v="2"/>
    <x v="7"/>
    <s v="Panasonic KX TS3282W Corded phone"/>
    <n v="339.96000000000004"/>
    <n v="5"/>
    <n v="0.2"/>
    <n v="42.494999999999948"/>
    <n v="0.12499999999999983"/>
  </r>
  <r>
    <n v="7276"/>
    <s v="CA-2012-144519"/>
    <x v="1"/>
    <x v="50"/>
    <d v="2012-11-17T00:00:00"/>
    <s v="Standard Class"/>
    <s v="AW-10930"/>
    <s v="Arthur Wiediger"/>
    <x v="2"/>
    <s v="United States"/>
    <x v="433"/>
    <x v="37"/>
    <n v="59601"/>
    <x v="1"/>
    <s v="FUR-FU-10000794"/>
    <x v="0"/>
    <x v="5"/>
    <s v="Eldon Stackable Tray, Side-Load, Legal, Smoke"/>
    <n v="63.980000000000004"/>
    <n v="7"/>
    <n v="0"/>
    <n v="21.7532"/>
    <n v="0.33999999999999997"/>
  </r>
  <r>
    <n v="7277"/>
    <s v="CA-2011-120670"/>
    <x v="2"/>
    <x v="981"/>
    <d v="2011-11-06T00:00:00"/>
    <s v="Standard Class"/>
    <s v="JK-16120"/>
    <s v="Julie Kriz"/>
    <x v="2"/>
    <s v="United States"/>
    <x v="2"/>
    <x v="2"/>
    <n v="33311"/>
    <x v="0"/>
    <s v="TEC-AC-10004171"/>
    <x v="2"/>
    <x v="11"/>
    <s v="Razer Kraken 7.1 Surround Sound Over Ear USB Gaming Headset"/>
    <n v="799.92000000000007"/>
    <n v="10"/>
    <n v="0.2"/>
    <n v="239.976"/>
    <n v="0.3"/>
  </r>
  <r>
    <n v="7278"/>
    <s v="CA-2013-157217"/>
    <x v="0"/>
    <x v="1080"/>
    <d v="2013-07-22T00:00:00"/>
    <s v="First Class"/>
    <s v="TC-21535"/>
    <s v="Tracy Collins"/>
    <x v="2"/>
    <s v="United States"/>
    <x v="8"/>
    <x v="1"/>
    <n v="94110"/>
    <x v="1"/>
    <s v="TEC-PH-10002070"/>
    <x v="2"/>
    <x v="7"/>
    <s v="Griffin GC36547 PowerJolt SE Lightning Charger"/>
    <n v="35.984000000000002"/>
    <n v="2"/>
    <n v="0.2"/>
    <n v="4.4979999999999958"/>
    <n v="0.12499999999999988"/>
  </r>
  <r>
    <n v="7279"/>
    <s v="CA-2013-157217"/>
    <x v="0"/>
    <x v="1080"/>
    <d v="2013-07-22T00:00:00"/>
    <s v="First Class"/>
    <s v="TC-21535"/>
    <s v="Tracy Collins"/>
    <x v="2"/>
    <s v="United States"/>
    <x v="8"/>
    <x v="1"/>
    <n v="94110"/>
    <x v="1"/>
    <s v="TEC-AC-10003095"/>
    <x v="2"/>
    <x v="11"/>
    <s v="Logitech G35 7.1-Channel Surround Sound Headset"/>
    <n v="389.97"/>
    <n v="3"/>
    <n v="0"/>
    <n v="132.58980000000003"/>
    <n v="0.34"/>
  </r>
  <r>
    <n v="7280"/>
    <s v="CA-2013-108224"/>
    <x v="0"/>
    <x v="675"/>
    <d v="2013-05-15T00:00:00"/>
    <s v="Same Day"/>
    <s v="TH-21235"/>
    <s v="Tiffany House"/>
    <x v="1"/>
    <s v="United States"/>
    <x v="420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n v="0.26249999999999996"/>
  </r>
  <r>
    <n v="7281"/>
    <s v="CA-2012-162782"/>
    <x v="1"/>
    <x v="780"/>
    <d v="2012-02-27T00:00:00"/>
    <s v="Standard Class"/>
    <s v="PW-19240"/>
    <s v="Pierre Wener"/>
    <x v="0"/>
    <s v="United States"/>
    <x v="29"/>
    <x v="39"/>
    <n v="21044"/>
    <x v="3"/>
    <s v="OFF-BI-10003527"/>
    <x v="1"/>
    <x v="8"/>
    <s v="Fellowes PB500 Electric Punch Plastic Comb Binding Machine with Manual Bind"/>
    <n v="2541.98"/>
    <n v="2"/>
    <n v="0"/>
    <n v="1270.99"/>
    <n v="0.5"/>
  </r>
  <r>
    <n v="7282"/>
    <s v="CA-2014-159282"/>
    <x v="3"/>
    <x v="524"/>
    <d v="2014-10-22T00:00:00"/>
    <s v="Standard Class"/>
    <s v="GH-14410"/>
    <s v="Gary Hansen"/>
    <x v="2"/>
    <s v="United States"/>
    <x v="420"/>
    <x v="16"/>
    <n v="85364"/>
    <x v="1"/>
    <s v="TEC-MA-10001148"/>
    <x v="2"/>
    <x v="15"/>
    <s v="Swingline SM12-08 MicroCut Jam Free Shredder"/>
    <n v="599.98500000000013"/>
    <n v="5"/>
    <n v="0.7"/>
    <n v="-479.98799999999994"/>
    <n v="-0.79999999999999971"/>
  </r>
  <r>
    <n v="7283"/>
    <s v="CA-2014-155936"/>
    <x v="3"/>
    <x v="738"/>
    <d v="2014-06-30T00:00:00"/>
    <s v="Standard Class"/>
    <s v="JK-15730"/>
    <s v="Joe Kamberova"/>
    <x v="0"/>
    <s v="United States"/>
    <x v="22"/>
    <x v="10"/>
    <n v="60653"/>
    <x v="2"/>
    <s v="OFF-BI-10002432"/>
    <x v="1"/>
    <x v="8"/>
    <s v="Wilson Jones Standard D-Ring Binders"/>
    <n v="3.0359999999999996"/>
    <n v="3"/>
    <n v="0.8"/>
    <n v="-5.0094000000000012"/>
    <n v="-1.6500000000000006"/>
  </r>
  <r>
    <n v="7284"/>
    <s v="CA-2014-169439"/>
    <x v="3"/>
    <x v="428"/>
    <d v="2014-09-14T00:00:00"/>
    <s v="Standard Class"/>
    <s v="LC-17140"/>
    <s v="Logan Currie"/>
    <x v="0"/>
    <s v="United States"/>
    <x v="138"/>
    <x v="24"/>
    <n v="44105"/>
    <x v="3"/>
    <s v="OFF-AR-10001374"/>
    <x v="1"/>
    <x v="6"/>
    <s v="BIC Brite Liner Highlighters, Chisel Tip"/>
    <n v="25.920000000000005"/>
    <n v="5"/>
    <n v="0.2"/>
    <n v="3.8879999999999972"/>
    <n v="0.14999999999999986"/>
  </r>
  <r>
    <n v="7285"/>
    <s v="CA-2014-169439"/>
    <x v="3"/>
    <x v="428"/>
    <d v="2014-09-14T00:00:00"/>
    <s v="Standard Class"/>
    <s v="LC-17140"/>
    <s v="Logan Currie"/>
    <x v="0"/>
    <s v="United States"/>
    <x v="138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n v="-0.13749999999999996"/>
  </r>
  <r>
    <n v="7286"/>
    <s v="CA-2014-151183"/>
    <x v="3"/>
    <x v="336"/>
    <d v="2014-10-20T00:00:00"/>
    <s v="Standard Class"/>
    <s v="BK-11260"/>
    <s v="Berenike Kampe"/>
    <x v="0"/>
    <s v="United States"/>
    <x v="8"/>
    <x v="1"/>
    <n v="94110"/>
    <x v="1"/>
    <s v="TEC-AC-10003614"/>
    <x v="2"/>
    <x v="11"/>
    <s v="Verbatim 25 GB 6x Blu-ray Single Layer Recordable Disc, 10/Pack"/>
    <n v="46.36"/>
    <n v="4"/>
    <n v="0"/>
    <n v="15.298799999999996"/>
    <n v="0.3299999999999999"/>
  </r>
  <r>
    <n v="7287"/>
    <s v="CA-2013-149965"/>
    <x v="0"/>
    <x v="23"/>
    <d v="2013-06-26T00:00:00"/>
    <s v="Standard Class"/>
    <s v="BS-11365"/>
    <s v="Bill Shonely"/>
    <x v="1"/>
    <s v="United States"/>
    <x v="268"/>
    <x v="26"/>
    <n v="73120"/>
    <x v="2"/>
    <s v="TEC-AC-10004877"/>
    <x v="2"/>
    <x v="11"/>
    <s v="Imation 30456 USB Flash Drive 8GB"/>
    <n v="6.9"/>
    <n v="1"/>
    <n v="0"/>
    <n v="0.5519999999999996"/>
    <n v="7.9999999999999932E-2"/>
  </r>
  <r>
    <n v="7288"/>
    <s v="CA-2013-149965"/>
    <x v="0"/>
    <x v="23"/>
    <d v="2013-06-26T00:00:00"/>
    <s v="Standard Class"/>
    <s v="BS-11365"/>
    <s v="Bill Shonely"/>
    <x v="1"/>
    <s v="United States"/>
    <x v="268"/>
    <x v="26"/>
    <n v="73120"/>
    <x v="2"/>
    <s v="FUR-FU-10004270"/>
    <x v="0"/>
    <x v="5"/>
    <s v="Executive Impressions 13&quot; Clairmont Wall Clock"/>
    <n v="57.69"/>
    <n v="3"/>
    <n v="0"/>
    <n v="23.652900000000002"/>
    <n v="0.41000000000000009"/>
  </r>
  <r>
    <n v="7289"/>
    <s v="CA-2011-158281"/>
    <x v="2"/>
    <x v="814"/>
    <d v="2011-09-07T00:00:00"/>
    <s v="Standard Class"/>
    <s v="AG-10525"/>
    <s v="Andy Gerbode"/>
    <x v="1"/>
    <s v="United States"/>
    <x v="12"/>
    <x v="5"/>
    <n v="77095"/>
    <x v="2"/>
    <s v="TEC-MA-10002210"/>
    <x v="2"/>
    <x v="15"/>
    <s v="Epson TM-T88V Direct Thermal Printer - Monochrome - Desktop"/>
    <n v="559.71"/>
    <n v="3"/>
    <n v="0.4"/>
    <n v="-121.27049999999997"/>
    <n v="-0.21666666666666659"/>
  </r>
  <r>
    <n v="7290"/>
    <s v="CA-2013-153661"/>
    <x v="0"/>
    <x v="806"/>
    <d v="2013-01-31T00:00:00"/>
    <s v="First Class"/>
    <s v="SC-20725"/>
    <s v="Steven Cartwright"/>
    <x v="0"/>
    <s v="United States"/>
    <x v="8"/>
    <x v="1"/>
    <n v="94122"/>
    <x v="1"/>
    <s v="OFF-ST-10000675"/>
    <x v="1"/>
    <x v="4"/>
    <s v="File Shuttle II and Handi-File, Black"/>
    <n v="305.01"/>
    <n v="9"/>
    <n v="0"/>
    <n v="76.252499999999998"/>
    <n v="0.25"/>
  </r>
  <r>
    <n v="7291"/>
    <s v="CA-2013-153661"/>
    <x v="0"/>
    <x v="806"/>
    <d v="2013-01-31T00:00:00"/>
    <s v="First Class"/>
    <s v="SC-20725"/>
    <s v="Steven Cartwright"/>
    <x v="0"/>
    <s v="United States"/>
    <x v="8"/>
    <x v="1"/>
    <n v="94122"/>
    <x v="1"/>
    <s v="OFF-BI-10004781"/>
    <x v="1"/>
    <x v="8"/>
    <s v="GBC Wire Binding Strips"/>
    <n v="50.783999999999999"/>
    <n v="2"/>
    <n v="0.2"/>
    <n v="17.7744"/>
    <n v="0.35000000000000003"/>
  </r>
  <r>
    <n v="7292"/>
    <s v="CA-2013-153661"/>
    <x v="0"/>
    <x v="806"/>
    <d v="2013-01-31T00:00:00"/>
    <s v="First Class"/>
    <s v="SC-20725"/>
    <s v="Steven Cartwright"/>
    <x v="0"/>
    <s v="United States"/>
    <x v="8"/>
    <x v="1"/>
    <n v="94122"/>
    <x v="1"/>
    <s v="OFF-LA-10004689"/>
    <x v="1"/>
    <x v="2"/>
    <s v="Avery 512"/>
    <n v="26.01"/>
    <n v="9"/>
    <n v="0"/>
    <n v="12.2247"/>
    <n v="0.47"/>
  </r>
  <r>
    <n v="7293"/>
    <s v="CA-2014-109183"/>
    <x v="3"/>
    <x v="769"/>
    <d v="2014-12-10T00:00:00"/>
    <s v="Standard Class"/>
    <s v="LR-16915"/>
    <s v="Lena Radford"/>
    <x v="0"/>
    <s v="United States"/>
    <x v="316"/>
    <x v="18"/>
    <n v="37211"/>
    <x v="0"/>
    <s v="TEC-MA-10001856"/>
    <x v="2"/>
    <x v="15"/>
    <s v="Okidata C610n Printer"/>
    <n v="649"/>
    <n v="2"/>
    <n v="0.5"/>
    <n v="-272.58000000000015"/>
    <n v="-0.42000000000000026"/>
  </r>
  <r>
    <n v="7294"/>
    <s v="CA-2013-113656"/>
    <x v="0"/>
    <x v="1156"/>
    <d v="2013-01-29T00:00:00"/>
    <s v="Standard Class"/>
    <s v="CB-12415"/>
    <s v="Christy Brittain"/>
    <x v="0"/>
    <s v="United States"/>
    <x v="1"/>
    <x v="1"/>
    <n v="90036"/>
    <x v="1"/>
    <s v="FUR-FU-10000719"/>
    <x v="0"/>
    <x v="5"/>
    <s v="DAX Cubicle Frames, 8-1/2 x 11"/>
    <n v="59.99"/>
    <n v="7"/>
    <n v="0"/>
    <n v="21.596400000000003"/>
    <n v="0.36000000000000004"/>
  </r>
  <r>
    <n v="7295"/>
    <s v="CA-2012-148964"/>
    <x v="1"/>
    <x v="989"/>
    <d v="2012-05-31T00:00:00"/>
    <s v="Standard Class"/>
    <s v="RD-19900"/>
    <s v="Ruben Dartt"/>
    <x v="0"/>
    <s v="United States"/>
    <x v="234"/>
    <x v="4"/>
    <n v="98006"/>
    <x v="1"/>
    <s v="FUR-FU-10003849"/>
    <x v="0"/>
    <x v="5"/>
    <s v="DAX Metal Frame, Desktop, Stepped-Edge"/>
    <n v="20.239999999999998"/>
    <n v="1"/>
    <n v="0"/>
    <n v="7.8935999999999993"/>
    <n v="0.39"/>
  </r>
  <r>
    <n v="7296"/>
    <s v="CA-2011-111899"/>
    <x v="2"/>
    <x v="417"/>
    <d v="2011-05-05T00:00:00"/>
    <s v="First Class"/>
    <s v="NC-18340"/>
    <s v="Nat Carroll"/>
    <x v="0"/>
    <s v="United States"/>
    <x v="12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n v="7.500000000000008E-2"/>
  </r>
  <r>
    <n v="7297"/>
    <s v="CA-2011-111899"/>
    <x v="2"/>
    <x v="417"/>
    <d v="2011-05-05T00:00:00"/>
    <s v="First Class"/>
    <s v="NC-18340"/>
    <s v="Nat Carroll"/>
    <x v="0"/>
    <s v="United States"/>
    <x v="12"/>
    <x v="5"/>
    <n v="77036"/>
    <x v="2"/>
    <s v="OFF-FA-10000840"/>
    <x v="1"/>
    <x v="13"/>
    <s v="OIC Thumb-Tacks"/>
    <n v="5.4719999999999995"/>
    <n v="6"/>
    <n v="0.2"/>
    <n v="1.8467999999999996"/>
    <n v="0.33749999999999997"/>
  </r>
  <r>
    <n v="7298"/>
    <s v="CA-2012-101126"/>
    <x v="1"/>
    <x v="1157"/>
    <d v="2012-02-14T00:00:00"/>
    <s v="Second Class"/>
    <s v="NB-18655"/>
    <s v="Nona Balk"/>
    <x v="1"/>
    <s v="United States"/>
    <x v="10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n v="9.9999999999999992E-2"/>
  </r>
  <r>
    <n v="7299"/>
    <s v="CA-2011-163468"/>
    <x v="2"/>
    <x v="728"/>
    <d v="2011-11-21T00:00:00"/>
    <s v="First Class"/>
    <s v="JK-15730"/>
    <s v="Joe Kamberova"/>
    <x v="0"/>
    <s v="United States"/>
    <x v="467"/>
    <x v="10"/>
    <n v="60016"/>
    <x v="2"/>
    <s v="FUR-TA-10002533"/>
    <x v="0"/>
    <x v="3"/>
    <s v="BPI Conference Tables"/>
    <n v="292.10000000000002"/>
    <n v="4"/>
    <n v="0.5"/>
    <n v="-175.26000000000005"/>
    <n v="-0.60000000000000009"/>
  </r>
  <r>
    <n v="7300"/>
    <s v="CA-2011-163468"/>
    <x v="2"/>
    <x v="728"/>
    <d v="2011-11-21T00:00:00"/>
    <s v="First Class"/>
    <s v="JK-15730"/>
    <s v="Joe Kamberova"/>
    <x v="0"/>
    <s v="United States"/>
    <x v="467"/>
    <x v="10"/>
    <n v="60016"/>
    <x v="2"/>
    <s v="FUR-FU-10001546"/>
    <x v="0"/>
    <x v="5"/>
    <s v="Dana Swing-Arm Lamps"/>
    <n v="8.5440000000000005"/>
    <n v="2"/>
    <n v="0.6"/>
    <n v="-7.4759999999999991"/>
    <n v="-0.87499999999999989"/>
  </r>
  <r>
    <n v="7301"/>
    <s v="CA-2011-163468"/>
    <x v="2"/>
    <x v="728"/>
    <d v="2011-11-21T00:00:00"/>
    <s v="First Class"/>
    <s v="JK-15730"/>
    <s v="Joe Kamberova"/>
    <x v="0"/>
    <s v="United States"/>
    <x v="467"/>
    <x v="10"/>
    <n v="60016"/>
    <x v="2"/>
    <s v="FUR-BO-10003546"/>
    <x v="0"/>
    <x v="0"/>
    <s v="Hon 4-Shelf Metal Bookcases"/>
    <n v="424.11599999999999"/>
    <n v="6"/>
    <n v="0.3"/>
    <n v="-30.293999999999983"/>
    <n v="-7.1428571428571397E-2"/>
  </r>
  <r>
    <n v="7302"/>
    <s v="CA-2011-163468"/>
    <x v="2"/>
    <x v="728"/>
    <d v="2011-11-21T00:00:00"/>
    <s v="First Class"/>
    <s v="JK-15730"/>
    <s v="Joe Kamberova"/>
    <x v="0"/>
    <s v="United States"/>
    <x v="467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n v="-1.7000000000000008"/>
  </r>
  <r>
    <n v="7303"/>
    <s v="CA-2011-163468"/>
    <x v="2"/>
    <x v="728"/>
    <d v="2011-11-21T00:00:00"/>
    <s v="First Class"/>
    <s v="JK-15730"/>
    <s v="Joe Kamberova"/>
    <x v="0"/>
    <s v="United States"/>
    <x v="467"/>
    <x v="10"/>
    <n v="60016"/>
    <x v="2"/>
    <s v="OFF-ST-10000025"/>
    <x v="1"/>
    <x v="4"/>
    <s v="Fellowes Stor/Drawer Steel Plus Storage Drawers"/>
    <n v="381.72"/>
    <n v="5"/>
    <n v="0.2"/>
    <n v="-66.801000000000045"/>
    <n v="-0.1750000000000001"/>
  </r>
  <r>
    <n v="7304"/>
    <s v="US-2014-117450"/>
    <x v="3"/>
    <x v="507"/>
    <d v="2014-09-09T00:00:00"/>
    <s v="Standard Class"/>
    <s v="DO-13645"/>
    <s v="Doug O'Connell"/>
    <x v="0"/>
    <s v="United States"/>
    <x v="199"/>
    <x v="2"/>
    <n v="33437"/>
    <x v="0"/>
    <s v="FUR-CH-10003817"/>
    <x v="0"/>
    <x v="1"/>
    <s v="Global Value Steno Chair, Gray"/>
    <n v="97.184000000000012"/>
    <n v="2"/>
    <n v="0.2"/>
    <n v="6.0740000000000016"/>
    <n v="6.2500000000000014E-2"/>
  </r>
  <r>
    <n v="7305"/>
    <s v="US-2014-117450"/>
    <x v="3"/>
    <x v="507"/>
    <d v="2014-09-09T00:00:00"/>
    <s v="Standard Class"/>
    <s v="DO-13645"/>
    <s v="Doug O'Connell"/>
    <x v="0"/>
    <s v="United States"/>
    <x v="199"/>
    <x v="2"/>
    <n v="33437"/>
    <x v="0"/>
    <s v="OFF-PA-10000289"/>
    <x v="1"/>
    <x v="10"/>
    <s v="Xerox 213"/>
    <n v="10.368000000000002"/>
    <n v="2"/>
    <n v="0.2"/>
    <n v="3.6288"/>
    <n v="0.34999999999999992"/>
  </r>
  <r>
    <n v="7306"/>
    <s v="CA-2011-137274"/>
    <x v="2"/>
    <x v="1158"/>
    <d v="2011-04-02T00:00:00"/>
    <s v="Standard Class"/>
    <s v="MG-18145"/>
    <s v="Mike Gockenbach"/>
    <x v="0"/>
    <s v="United States"/>
    <x v="243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n v="-0.17142857142857143"/>
  </r>
  <r>
    <n v="7307"/>
    <s v="CA-2013-144092"/>
    <x v="0"/>
    <x v="732"/>
    <d v="2013-11-08T00:00:00"/>
    <s v="Second Class"/>
    <s v="LH-17155"/>
    <s v="Logan Haushalter"/>
    <x v="0"/>
    <s v="United States"/>
    <x v="49"/>
    <x v="1"/>
    <n v="95123"/>
    <x v="1"/>
    <s v="TEC-AC-10002305"/>
    <x v="2"/>
    <x v="11"/>
    <s v="KeyTronic E03601U1 - Keyboard - Beige"/>
    <n v="72"/>
    <n v="4"/>
    <n v="0"/>
    <n v="12.959999999999994"/>
    <n v="0.17999999999999991"/>
  </r>
  <r>
    <n v="7308"/>
    <s v="CA-2013-144092"/>
    <x v="0"/>
    <x v="732"/>
    <d v="2013-11-08T00:00:00"/>
    <s v="Second Class"/>
    <s v="LH-17155"/>
    <s v="Logan Haushalter"/>
    <x v="0"/>
    <s v="United States"/>
    <x v="49"/>
    <x v="1"/>
    <n v="95123"/>
    <x v="1"/>
    <s v="FUR-CH-10004875"/>
    <x v="0"/>
    <x v="1"/>
    <s v="Harbour Creations 67200 Series Stacking Chairs"/>
    <n v="113.88800000000002"/>
    <n v="2"/>
    <n v="0.2"/>
    <n v="9.9651999999999994"/>
    <n v="8.7499999999999981E-2"/>
  </r>
  <r>
    <n v="7309"/>
    <s v="CA-2013-144092"/>
    <x v="0"/>
    <x v="732"/>
    <d v="2013-11-08T00:00:00"/>
    <s v="Second Class"/>
    <s v="LH-17155"/>
    <s v="Logan Haushalter"/>
    <x v="0"/>
    <s v="United States"/>
    <x v="49"/>
    <x v="1"/>
    <n v="95123"/>
    <x v="1"/>
    <s v="OFF-EN-10001434"/>
    <x v="1"/>
    <x v="12"/>
    <s v="Strathmore #10 Envelopes, Ultimate White"/>
    <n v="158.13"/>
    <n v="3"/>
    <n v="0"/>
    <n v="77.483699999999999"/>
    <n v="0.49"/>
  </r>
  <r>
    <n v="7310"/>
    <s v="CA-2014-112172"/>
    <x v="3"/>
    <x v="193"/>
    <d v="2014-06-15T00:00:00"/>
    <s v="Second Class"/>
    <s v="MM-18280"/>
    <s v="Muhammed MacIntyre"/>
    <x v="1"/>
    <s v="United States"/>
    <x v="20"/>
    <x v="15"/>
    <n v="10024"/>
    <x v="3"/>
    <s v="OFF-FA-10004395"/>
    <x v="1"/>
    <x v="13"/>
    <s v="Plymouth Boxed Rubber Bands by Plymouth"/>
    <n v="14.129999999999999"/>
    <n v="3"/>
    <n v="0"/>
    <n v="0.70650000000000013"/>
    <n v="5.000000000000001E-2"/>
  </r>
  <r>
    <n v="7311"/>
    <s v="CA-2012-121699"/>
    <x v="1"/>
    <x v="544"/>
    <d v="2012-08-14T00:00:00"/>
    <s v="Standard Class"/>
    <s v="BD-11320"/>
    <s v="Bill Donatelli"/>
    <x v="0"/>
    <s v="United States"/>
    <x v="66"/>
    <x v="12"/>
    <n v="48227"/>
    <x v="2"/>
    <s v="OFF-BI-10004632"/>
    <x v="1"/>
    <x v="8"/>
    <s v="GBC Binding covers"/>
    <n v="64.75"/>
    <n v="5"/>
    <n v="0"/>
    <n v="29.137499999999996"/>
    <n v="0.44999999999999996"/>
  </r>
  <r>
    <n v="7312"/>
    <s v="CA-2012-162761"/>
    <x v="1"/>
    <x v="330"/>
    <d v="2012-10-13T00:00:00"/>
    <s v="Standard Class"/>
    <s v="SC-20575"/>
    <s v="Sonia Cooley"/>
    <x v="0"/>
    <s v="United States"/>
    <x v="100"/>
    <x v="2"/>
    <n v="33178"/>
    <x v="0"/>
    <s v="OFF-BI-10000145"/>
    <x v="1"/>
    <x v="8"/>
    <s v="Zipper Ring Binder Pockets"/>
    <n v="1.8720000000000003"/>
    <n v="2"/>
    <n v="0.7"/>
    <n v="-1.3103999999999996"/>
    <n v="-0.69999999999999962"/>
  </r>
  <r>
    <n v="7313"/>
    <s v="CA-2012-162761"/>
    <x v="1"/>
    <x v="330"/>
    <d v="2012-10-13T00:00:00"/>
    <s v="Standard Class"/>
    <s v="SC-20575"/>
    <s v="Sonia Cooley"/>
    <x v="0"/>
    <s v="United States"/>
    <x v="100"/>
    <x v="2"/>
    <n v="33178"/>
    <x v="0"/>
    <s v="OFF-BI-10002498"/>
    <x v="1"/>
    <x v="8"/>
    <s v="Clear Mylar Reinforcing Strips"/>
    <n v="11.214000000000002"/>
    <n v="2"/>
    <n v="0.7"/>
    <n v="-8.5974000000000004"/>
    <n v="-0.7666666666666665"/>
  </r>
  <r>
    <n v="7314"/>
    <s v="CA-2012-162761"/>
    <x v="1"/>
    <x v="330"/>
    <d v="2012-10-13T00:00:00"/>
    <s v="Standard Class"/>
    <s v="SC-20575"/>
    <s v="Sonia Cooley"/>
    <x v="0"/>
    <s v="United States"/>
    <x v="100"/>
    <x v="2"/>
    <n v="33178"/>
    <x v="0"/>
    <s v="OFF-AR-10001761"/>
    <x v="1"/>
    <x v="6"/>
    <s v="Avery Hi-Liter Smear-Safe Highlighters"/>
    <n v="37.375999999999998"/>
    <n v="8"/>
    <n v="0.2"/>
    <n v="7.4751999999999992"/>
    <n v="0.19999999999999998"/>
  </r>
  <r>
    <n v="7315"/>
    <s v="CA-2013-121377"/>
    <x v="0"/>
    <x v="316"/>
    <d v="2013-06-03T00:00:00"/>
    <s v="Standard Class"/>
    <s v="TN-21040"/>
    <s v="Tanja Norvell"/>
    <x v="2"/>
    <s v="United States"/>
    <x v="111"/>
    <x v="10"/>
    <n v="60068"/>
    <x v="2"/>
    <s v="TEC-PH-10001817"/>
    <x v="2"/>
    <x v="7"/>
    <s v="Wilson Electronics DB Pro Signal Booster"/>
    <n v="286.40000000000003"/>
    <n v="1"/>
    <n v="0.2"/>
    <n v="25.060000000000016"/>
    <n v="8.750000000000005E-2"/>
  </r>
  <r>
    <n v="7316"/>
    <s v="CA-2014-115322"/>
    <x v="3"/>
    <x v="943"/>
    <d v="2014-05-17T00:00:00"/>
    <s v="Second Class"/>
    <s v="ZC-21910"/>
    <s v="Zuschuss Carroll"/>
    <x v="0"/>
    <s v="United States"/>
    <x v="20"/>
    <x v="15"/>
    <n v="10024"/>
    <x v="3"/>
    <s v="OFF-AR-10004456"/>
    <x v="1"/>
    <x v="6"/>
    <s v="Panasonic KP-4ABK Battery-Operated Pencil Sharpener"/>
    <n v="43.92"/>
    <n v="3"/>
    <n v="0"/>
    <n v="12.736799999999999"/>
    <n v="0.28999999999999998"/>
  </r>
  <r>
    <n v="7317"/>
    <s v="CA-2013-132066"/>
    <x v="0"/>
    <x v="1159"/>
    <d v="2013-10-21T00:00:00"/>
    <s v="Standard Class"/>
    <s v="NB-18655"/>
    <s v="Nona Balk"/>
    <x v="1"/>
    <s v="United States"/>
    <x v="20"/>
    <x v="15"/>
    <n v="10011"/>
    <x v="3"/>
    <s v="FUR-TA-10001539"/>
    <x v="0"/>
    <x v="3"/>
    <s v="Chromcraft Rectangular Conference Tables"/>
    <n v="142.18199999999999"/>
    <n v="1"/>
    <n v="0.4"/>
    <n v="-37.915200000000027"/>
    <n v="-0.26666666666666689"/>
  </r>
  <r>
    <n v="7318"/>
    <s v="CA-2014-158120"/>
    <x v="3"/>
    <x v="701"/>
    <d v="2014-11-22T00:00:00"/>
    <s v="Standard Class"/>
    <s v="KH-16330"/>
    <s v="Katharine Harms"/>
    <x v="1"/>
    <s v="United States"/>
    <x v="492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n v="0.33750000000000002"/>
  </r>
  <r>
    <n v="7319"/>
    <s v="CA-2014-158120"/>
    <x v="3"/>
    <x v="701"/>
    <d v="2014-11-22T00:00:00"/>
    <s v="Standard Class"/>
    <s v="KH-16330"/>
    <s v="Katharine Harms"/>
    <x v="1"/>
    <s v="United States"/>
    <x v="492"/>
    <x v="21"/>
    <n v="97123"/>
    <x v="1"/>
    <s v="OFF-BI-10002813"/>
    <x v="1"/>
    <x v="8"/>
    <s v="Avery Reinforcements for Hole-Punch Pages"/>
    <n v="4.1580000000000004"/>
    <n v="7"/>
    <n v="0.7"/>
    <n v="-3.4649999999999999"/>
    <n v="-0.83333333333333326"/>
  </r>
  <r>
    <n v="7320"/>
    <s v="CA-2014-100097"/>
    <x v="3"/>
    <x v="200"/>
    <d v="2014-11-30T00:00:00"/>
    <s v="Second Class"/>
    <s v="MN-17935"/>
    <s v="Michael Nguyen"/>
    <x v="0"/>
    <s v="United States"/>
    <x v="20"/>
    <x v="15"/>
    <n v="10009"/>
    <x v="3"/>
    <s v="TEC-PH-10002310"/>
    <x v="2"/>
    <x v="7"/>
    <s v="Plantronics Calisto P620-M USB Wireless Speakerphone System"/>
    <n v="979.95"/>
    <n v="5"/>
    <n v="0"/>
    <n v="264.58650000000006"/>
    <n v="0.27000000000000007"/>
  </r>
  <r>
    <n v="7321"/>
    <s v="CA-2014-100097"/>
    <x v="3"/>
    <x v="200"/>
    <d v="2014-11-30T00:00:00"/>
    <s v="Second Class"/>
    <s v="MN-17935"/>
    <s v="Michael Nguyen"/>
    <x v="0"/>
    <s v="United States"/>
    <x v="20"/>
    <x v="15"/>
    <n v="10009"/>
    <x v="3"/>
    <s v="FUR-FU-10003623"/>
    <x v="0"/>
    <x v="5"/>
    <s v="DataProducts Ampli Magnifier Task Lamp, Black,"/>
    <n v="135.29999999999998"/>
    <n v="5"/>
    <n v="0"/>
    <n v="37.883999999999993"/>
    <n v="0.27999999999999997"/>
  </r>
  <r>
    <n v="7322"/>
    <s v="CA-2014-167626"/>
    <x v="3"/>
    <x v="213"/>
    <d v="2014-09-08T00:00:00"/>
    <s v="Standard Class"/>
    <s v="MY-18295"/>
    <s v="Muhammed Yedwab"/>
    <x v="1"/>
    <s v="United States"/>
    <x v="22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n v="0.37499999999999994"/>
  </r>
  <r>
    <n v="7323"/>
    <s v="CA-2014-167626"/>
    <x v="3"/>
    <x v="213"/>
    <d v="2014-09-08T00:00:00"/>
    <s v="Standard Class"/>
    <s v="MY-18295"/>
    <s v="Muhammed Yedwab"/>
    <x v="1"/>
    <s v="United States"/>
    <x v="22"/>
    <x v="10"/>
    <n v="60623"/>
    <x v="2"/>
    <s v="TEC-AC-10004353"/>
    <x v="2"/>
    <x v="11"/>
    <s v="Hypercom P1300 Pinpad"/>
    <n v="100.80000000000001"/>
    <n v="2"/>
    <n v="0.2"/>
    <n v="21.42"/>
    <n v="0.21249999999999999"/>
  </r>
  <r>
    <n v="7324"/>
    <s v="US-2014-126053"/>
    <x v="3"/>
    <x v="256"/>
    <d v="2014-12-09T00:00:00"/>
    <s v="First Class"/>
    <s v="CS-11950"/>
    <s v="Carlos Soltero"/>
    <x v="0"/>
    <s v="United States"/>
    <x v="20"/>
    <x v="15"/>
    <n v="10024"/>
    <x v="3"/>
    <s v="FUR-FU-10001934"/>
    <x v="0"/>
    <x v="5"/>
    <s v="Magnifier Swing Arm Lamp"/>
    <n v="41.96"/>
    <n v="2"/>
    <n v="0"/>
    <n v="10.909600000000001"/>
    <n v="0.26"/>
  </r>
  <r>
    <n v="7325"/>
    <s v="US-2014-126053"/>
    <x v="3"/>
    <x v="256"/>
    <d v="2014-12-09T00:00:00"/>
    <s v="First Class"/>
    <s v="CS-11950"/>
    <s v="Carlos Soltero"/>
    <x v="0"/>
    <s v="United States"/>
    <x v="20"/>
    <x v="15"/>
    <n v="10024"/>
    <x v="3"/>
    <s v="OFF-LA-10003766"/>
    <x v="1"/>
    <x v="2"/>
    <s v="Self-Adhesive Removable Labels"/>
    <n v="9.4499999999999993"/>
    <n v="3"/>
    <n v="0"/>
    <n v="4.5359999999999996"/>
    <n v="0.48"/>
  </r>
  <r>
    <n v="7326"/>
    <s v="US-2014-128447"/>
    <x v="3"/>
    <x v="468"/>
    <d v="2014-11-18T00:00:00"/>
    <s v="Standard Class"/>
    <s v="MC-17845"/>
    <s v="Michael Chen"/>
    <x v="0"/>
    <s v="United States"/>
    <x v="422"/>
    <x v="4"/>
    <n v="99301"/>
    <x v="1"/>
    <s v="OFF-AP-10004540"/>
    <x v="1"/>
    <x v="9"/>
    <s v="Eureka The Boss Lite 10-Amp Upright Vacuum, Blue"/>
    <n v="400.79999999999995"/>
    <n v="5"/>
    <n v="0"/>
    <n v="112.224"/>
    <n v="0.28000000000000003"/>
  </r>
  <r>
    <n v="7327"/>
    <s v="US-2014-128447"/>
    <x v="3"/>
    <x v="468"/>
    <d v="2014-11-18T00:00:00"/>
    <s v="Standard Class"/>
    <s v="MC-17845"/>
    <s v="Michael Chen"/>
    <x v="0"/>
    <s v="United States"/>
    <x v="422"/>
    <x v="4"/>
    <n v="99301"/>
    <x v="1"/>
    <s v="OFF-BI-10001543"/>
    <x v="1"/>
    <x v="8"/>
    <s v="GBC VeloBinder Manual Binding System"/>
    <n v="28.792000000000002"/>
    <n v="1"/>
    <n v="0.2"/>
    <n v="10.077200000000001"/>
    <n v="0.35000000000000003"/>
  </r>
  <r>
    <n v="7328"/>
    <s v="US-2011-131275"/>
    <x v="2"/>
    <x v="772"/>
    <d v="2011-03-24T00:00:00"/>
    <s v="Standard Class"/>
    <s v="SC-20050"/>
    <s v="Sample Company A"/>
    <x v="2"/>
    <s v="United States"/>
    <x v="493"/>
    <x v="1"/>
    <n v="91505"/>
    <x v="1"/>
    <s v="FUR-FU-10004597"/>
    <x v="0"/>
    <x v="5"/>
    <s v="Eldon Cleatmat Chair Mats for Medium Pile Carpets"/>
    <n v="111"/>
    <n v="2"/>
    <n v="0"/>
    <n v="14.430000000000007"/>
    <n v="0.13000000000000006"/>
  </r>
  <r>
    <n v="7329"/>
    <s v="US-2011-131275"/>
    <x v="2"/>
    <x v="772"/>
    <d v="2011-03-24T00:00:00"/>
    <s v="Standard Class"/>
    <s v="SC-20050"/>
    <s v="Sample Company A"/>
    <x v="2"/>
    <s v="United States"/>
    <x v="493"/>
    <x v="1"/>
    <n v="91505"/>
    <x v="1"/>
    <s v="TEC-MA-10001148"/>
    <x v="2"/>
    <x v="15"/>
    <s v="Swingline SM12-08 MicroCut Jam Free Shredder"/>
    <n v="1279.9680000000001"/>
    <n v="4"/>
    <n v="0.2"/>
    <n v="415.98959999999994"/>
    <n v="0.32499999999999996"/>
  </r>
  <r>
    <n v="7330"/>
    <s v="US-2011-131275"/>
    <x v="2"/>
    <x v="772"/>
    <d v="2011-03-24T00:00:00"/>
    <s v="Standard Class"/>
    <s v="SC-20050"/>
    <s v="Sample Company A"/>
    <x v="2"/>
    <s v="United States"/>
    <x v="493"/>
    <x v="1"/>
    <n v="91505"/>
    <x v="1"/>
    <s v="OFF-ST-10000078"/>
    <x v="1"/>
    <x v="4"/>
    <s v="Tennsco 6- and 18-Compartment Lockers"/>
    <n v="1856.19"/>
    <n v="7"/>
    <n v="0"/>
    <n v="334.11419999999987"/>
    <n v="0.17999999999999994"/>
  </r>
  <r>
    <n v="7331"/>
    <s v="CA-2013-149349"/>
    <x v="0"/>
    <x v="396"/>
    <d v="2013-11-14T00:00:00"/>
    <s v="First Class"/>
    <s v="SP-20650"/>
    <s v="Stephanie Phelps"/>
    <x v="1"/>
    <s v="United States"/>
    <x v="22"/>
    <x v="10"/>
    <n v="60623"/>
    <x v="2"/>
    <s v="FUR-FU-10001037"/>
    <x v="0"/>
    <x v="5"/>
    <s v="DAX Charcoal/Nickel-Tone Document Frame, 5 x 7"/>
    <n v="22.752000000000002"/>
    <n v="6"/>
    <n v="0.6"/>
    <n v="-8.532"/>
    <n v="-0.37499999999999994"/>
  </r>
  <r>
    <n v="7332"/>
    <s v="CA-2014-115119"/>
    <x v="3"/>
    <x v="40"/>
    <d v="2014-10-31T00:00:00"/>
    <s v="Standard Class"/>
    <s v="SC-20440"/>
    <s v="Shaun Chance"/>
    <x v="1"/>
    <s v="United States"/>
    <x v="152"/>
    <x v="9"/>
    <n v="17602"/>
    <x v="3"/>
    <s v="TEC-PH-10001433"/>
    <x v="2"/>
    <x v="7"/>
    <s v="Cisco Small Business SPA 502G VoIP phone"/>
    <n v="61.541999999999994"/>
    <n v="1"/>
    <n v="0.4"/>
    <n v="-13.334099999999999"/>
    <n v="-0.21666666666666667"/>
  </r>
  <r>
    <n v="7333"/>
    <s v="CA-2014-115119"/>
    <x v="3"/>
    <x v="40"/>
    <d v="2014-10-31T00:00:00"/>
    <s v="Standard Class"/>
    <s v="SC-20440"/>
    <s v="Shaun Chance"/>
    <x v="1"/>
    <s v="United States"/>
    <x v="152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n v="-0.79999999999999971"/>
  </r>
  <r>
    <n v="7334"/>
    <s v="CA-2012-125563"/>
    <x v="1"/>
    <x v="347"/>
    <d v="2012-04-17T00:00:00"/>
    <s v="Standard Class"/>
    <s v="PR-18880"/>
    <s v="Patrick Ryan"/>
    <x v="0"/>
    <s v="United States"/>
    <x v="67"/>
    <x v="2"/>
    <n v="33614"/>
    <x v="0"/>
    <s v="FUR-FU-10001290"/>
    <x v="0"/>
    <x v="5"/>
    <s v="Executive Impressions Supervisor Wall Clock"/>
    <n v="67.36"/>
    <n v="2"/>
    <n v="0.2"/>
    <n v="10.103999999999996"/>
    <n v="0.14999999999999994"/>
  </r>
  <r>
    <n v="7335"/>
    <s v="CA-2012-125563"/>
    <x v="1"/>
    <x v="347"/>
    <d v="2012-04-17T00:00:00"/>
    <s v="Standard Class"/>
    <s v="PR-18880"/>
    <s v="Patrick Ryan"/>
    <x v="0"/>
    <s v="United States"/>
    <x v="67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n v="0.26250000000000012"/>
  </r>
  <r>
    <n v="7336"/>
    <s v="CA-2012-113152"/>
    <x v="1"/>
    <x v="707"/>
    <d v="2012-12-30T00:00:00"/>
    <s v="Standard Class"/>
    <s v="JK-15625"/>
    <s v="Jim Karlsson"/>
    <x v="0"/>
    <s v="United States"/>
    <x v="20"/>
    <x v="15"/>
    <n v="10024"/>
    <x v="3"/>
    <s v="TEC-AC-10002049"/>
    <x v="2"/>
    <x v="11"/>
    <s v="Plantronics Savi W720 Multi-Device Wireless Headset System"/>
    <n v="843.9"/>
    <n v="2"/>
    <n v="0"/>
    <n v="371.31600000000003"/>
    <n v="0.44000000000000006"/>
  </r>
  <r>
    <n v="7337"/>
    <s v="CA-2012-113152"/>
    <x v="1"/>
    <x v="707"/>
    <d v="2012-12-30T00:00:00"/>
    <s v="Standard Class"/>
    <s v="JK-15625"/>
    <s v="Jim Karlsson"/>
    <x v="0"/>
    <s v="United States"/>
    <x v="20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n v="0.12499999999999989"/>
  </r>
  <r>
    <n v="7338"/>
    <s v="CA-2014-165155"/>
    <x v="3"/>
    <x v="296"/>
    <d v="2014-09-24T00:00:00"/>
    <s v="First Class"/>
    <s v="BM-11575"/>
    <s v="Brendan Murry"/>
    <x v="1"/>
    <s v="United States"/>
    <x v="1"/>
    <x v="1"/>
    <n v="90045"/>
    <x v="1"/>
    <s v="OFF-ST-10004950"/>
    <x v="1"/>
    <x v="4"/>
    <s v="Tenex Personal Filing Tote With Secure Closure Lid, Black/Frost"/>
    <n v="15.51"/>
    <n v="1"/>
    <n v="0"/>
    <n v="3.8774999999999995"/>
    <n v="0.24999999999999997"/>
  </r>
  <r>
    <n v="7339"/>
    <s v="CA-2011-163412"/>
    <x v="2"/>
    <x v="414"/>
    <d v="2011-12-23T00:00:00"/>
    <s v="Second Class"/>
    <s v="SM-20950"/>
    <s v="Suzanne McNair"/>
    <x v="1"/>
    <s v="United States"/>
    <x v="20"/>
    <x v="15"/>
    <n v="10035"/>
    <x v="3"/>
    <s v="FUR-CH-10004875"/>
    <x v="0"/>
    <x v="1"/>
    <s v="Harbour Creations 67200 Series Stacking Chairs"/>
    <n v="192.18600000000004"/>
    <n v="3"/>
    <n v="0.1"/>
    <n v="36.3018"/>
    <n v="0.18888888888888886"/>
  </r>
  <r>
    <n v="7340"/>
    <s v="CA-2012-159590"/>
    <x v="1"/>
    <x v="1074"/>
    <d v="2012-07-21T00:00:00"/>
    <s v="First Class"/>
    <s v="KC-16255"/>
    <s v="Karen Carlisle"/>
    <x v="1"/>
    <s v="United States"/>
    <x v="20"/>
    <x v="15"/>
    <n v="10009"/>
    <x v="3"/>
    <s v="OFF-AR-10003190"/>
    <x v="1"/>
    <x v="6"/>
    <s v="Newell 32"/>
    <n v="5.76"/>
    <n v="2"/>
    <n v="0"/>
    <n v="1.6128"/>
    <n v="0.28000000000000003"/>
  </r>
  <r>
    <n v="7341"/>
    <s v="CA-2011-116190"/>
    <x v="2"/>
    <x v="711"/>
    <d v="2011-08-01T00:00:00"/>
    <s v="Standard Class"/>
    <s v="SG-20470"/>
    <s v="Sheri Gordon"/>
    <x v="0"/>
    <s v="United States"/>
    <x v="118"/>
    <x v="32"/>
    <n v="30318"/>
    <x v="0"/>
    <s v="FUR-CH-10000553"/>
    <x v="0"/>
    <x v="1"/>
    <s v="Metal Folding Chairs, Beige, 4/Carton"/>
    <n v="67.88"/>
    <n v="2"/>
    <n v="0"/>
    <n v="18.327599999999997"/>
    <n v="0.26999999999999996"/>
  </r>
  <r>
    <n v="7342"/>
    <s v="CA-2011-116190"/>
    <x v="2"/>
    <x v="711"/>
    <d v="2011-08-01T00:00:00"/>
    <s v="Standard Class"/>
    <s v="SG-20470"/>
    <s v="Sheri Gordon"/>
    <x v="0"/>
    <s v="United States"/>
    <x v="118"/>
    <x v="32"/>
    <n v="30318"/>
    <x v="0"/>
    <s v="OFF-LA-10002762"/>
    <x v="1"/>
    <x v="2"/>
    <s v="Avery 485"/>
    <n v="162.88999999999999"/>
    <n v="13"/>
    <n v="0"/>
    <n v="76.558299999999988"/>
    <n v="0.47"/>
  </r>
  <r>
    <n v="7343"/>
    <s v="CA-2011-116190"/>
    <x v="2"/>
    <x v="711"/>
    <d v="2011-08-01T00:00:00"/>
    <s v="Standard Class"/>
    <s v="SG-20470"/>
    <s v="Sheri Gordon"/>
    <x v="0"/>
    <s v="United States"/>
    <x v="118"/>
    <x v="32"/>
    <n v="30318"/>
    <x v="0"/>
    <s v="FUR-FU-10000719"/>
    <x v="0"/>
    <x v="5"/>
    <s v="DAX Cubicle Frames, 8-1/2 x 11"/>
    <n v="25.71"/>
    <n v="3"/>
    <n v="0"/>
    <n v="9.2556000000000012"/>
    <n v="0.36000000000000004"/>
  </r>
  <r>
    <n v="7344"/>
    <s v="CA-2011-168473"/>
    <x v="2"/>
    <x v="58"/>
    <d v="2012-01-01T00:00:00"/>
    <s v="Standard Class"/>
    <s v="TB-21520"/>
    <s v="Tracy Blumstein"/>
    <x v="0"/>
    <s v="United States"/>
    <x v="20"/>
    <x v="15"/>
    <n v="10009"/>
    <x v="3"/>
    <s v="OFF-ST-10000563"/>
    <x v="1"/>
    <x v="4"/>
    <s v="Fellowes Bankers Box Stor/Drawer Steel Plus"/>
    <n v="191.88"/>
    <n v="6"/>
    <n v="0"/>
    <n v="19.188000000000002"/>
    <n v="0.10000000000000002"/>
  </r>
  <r>
    <n v="7345"/>
    <s v="CA-2014-168389"/>
    <x v="3"/>
    <x v="157"/>
    <d v="2014-12-18T00:00:00"/>
    <s v="Standard Class"/>
    <s v="DV-13045"/>
    <s v="Darrin Van Huff"/>
    <x v="1"/>
    <s v="United States"/>
    <x v="108"/>
    <x v="2"/>
    <n v="32216"/>
    <x v="0"/>
    <s v="FUR-TA-10004289"/>
    <x v="0"/>
    <x v="3"/>
    <s v="BoxOffice By Design Rectangular and Half-Moon Meeting Room Tables"/>
    <n v="721.87500000000011"/>
    <n v="6"/>
    <n v="0.45"/>
    <n v="-420"/>
    <n v="-0.58181818181818168"/>
  </r>
  <r>
    <n v="7346"/>
    <s v="CA-2014-168389"/>
    <x v="3"/>
    <x v="157"/>
    <d v="2014-12-18T00:00:00"/>
    <s v="Standard Class"/>
    <s v="DV-13045"/>
    <s v="Darrin Van Huff"/>
    <x v="1"/>
    <s v="United States"/>
    <x v="108"/>
    <x v="2"/>
    <n v="32216"/>
    <x v="0"/>
    <s v="TEC-PH-10003555"/>
    <x v="2"/>
    <x v="7"/>
    <s v="Motorola HK250 Universal Bluetooth Headset"/>
    <n v="73.567999999999998"/>
    <n v="4"/>
    <n v="0.2"/>
    <n v="-16.552799999999994"/>
    <n v="-0.22499999999999992"/>
  </r>
  <r>
    <n v="7347"/>
    <s v="CA-2014-168389"/>
    <x v="3"/>
    <x v="157"/>
    <d v="2014-12-18T00:00:00"/>
    <s v="Standard Class"/>
    <s v="DV-13045"/>
    <s v="Darrin Van Huff"/>
    <x v="1"/>
    <s v="United States"/>
    <x v="108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n v="9.9999999999999992E-2"/>
  </r>
  <r>
    <n v="7348"/>
    <s v="CA-2014-168389"/>
    <x v="3"/>
    <x v="157"/>
    <d v="2014-12-18T00:00:00"/>
    <s v="Standard Class"/>
    <s v="DV-13045"/>
    <s v="Darrin Van Huff"/>
    <x v="1"/>
    <s v="United States"/>
    <x v="108"/>
    <x v="2"/>
    <n v="32216"/>
    <x v="0"/>
    <s v="FUR-CH-10000225"/>
    <x v="0"/>
    <x v="1"/>
    <s v="Global Geo Office Task Chair, Gray"/>
    <n v="64.784000000000006"/>
    <n v="1"/>
    <n v="0.2"/>
    <n v="-12.147000000000009"/>
    <n v="-0.18750000000000011"/>
  </r>
  <r>
    <n v="7349"/>
    <s v="CA-2011-130421"/>
    <x v="2"/>
    <x v="223"/>
    <d v="2011-03-07T00:00:00"/>
    <s v="Standard Class"/>
    <s v="SC-20020"/>
    <s v="Sam Craven"/>
    <x v="0"/>
    <s v="United States"/>
    <x v="12"/>
    <x v="5"/>
    <n v="77095"/>
    <x v="2"/>
    <s v="OFF-AP-10002534"/>
    <x v="1"/>
    <x v="9"/>
    <s v="3.6 Cubic Foot Counter Height Office Refrigerator"/>
    <n v="176.77199999999996"/>
    <n v="3"/>
    <n v="0.8"/>
    <n v="-459.60720000000003"/>
    <n v="-2.6000000000000005"/>
  </r>
  <r>
    <n v="7350"/>
    <s v="CA-2014-142125"/>
    <x v="3"/>
    <x v="208"/>
    <d v="2014-10-28T00:00:00"/>
    <s v="Standard Class"/>
    <s v="JB-15400"/>
    <s v="Jennifer Braxton"/>
    <x v="1"/>
    <s v="United States"/>
    <x v="158"/>
    <x v="6"/>
    <n v="53209"/>
    <x v="2"/>
    <s v="OFF-BI-10000301"/>
    <x v="1"/>
    <x v="8"/>
    <s v="GBC Instant Report Kit"/>
    <n v="38.82"/>
    <n v="6"/>
    <n v="0"/>
    <n v="19.41"/>
    <n v="0.5"/>
  </r>
  <r>
    <n v="7351"/>
    <s v="CA-2014-142125"/>
    <x v="3"/>
    <x v="208"/>
    <d v="2014-10-28T00:00:00"/>
    <s v="Standard Class"/>
    <s v="JB-15400"/>
    <s v="Jennifer Braxton"/>
    <x v="1"/>
    <s v="United States"/>
    <x v="158"/>
    <x v="6"/>
    <n v="53209"/>
    <x v="2"/>
    <s v="OFF-BI-10003460"/>
    <x v="1"/>
    <x v="8"/>
    <s v="Acco 3-Hole Punch"/>
    <n v="21.9"/>
    <n v="5"/>
    <n v="0"/>
    <n v="10.511999999999999"/>
    <n v="0.48"/>
  </r>
  <r>
    <n v="7352"/>
    <s v="CA-2014-141138"/>
    <x v="3"/>
    <x v="468"/>
    <d v="2014-11-17T00:00:00"/>
    <s v="Standard Class"/>
    <s v="GH-14425"/>
    <s v="Gary Hwang"/>
    <x v="0"/>
    <s v="United States"/>
    <x v="494"/>
    <x v="1"/>
    <n v="95351"/>
    <x v="1"/>
    <s v="TEC-AC-10001772"/>
    <x v="2"/>
    <x v="11"/>
    <s v="Memorex Mini Travel Drive 16 GB USB 2.0 Flash Drive"/>
    <n v="111.79"/>
    <n v="7"/>
    <n v="0"/>
    <n v="43.598100000000002"/>
    <n v="0.39"/>
  </r>
  <r>
    <n v="7353"/>
    <s v="CA-2014-152135"/>
    <x v="3"/>
    <x v="633"/>
    <d v="2014-03-19T00:00:00"/>
    <s v="Second Class"/>
    <s v="MG-17650"/>
    <s v="Matthew Grinstein"/>
    <x v="2"/>
    <s v="United States"/>
    <x v="80"/>
    <x v="24"/>
    <n v="44107"/>
    <x v="3"/>
    <s v="TEC-PH-10003505"/>
    <x v="2"/>
    <x v="7"/>
    <s v="Geemarc AmpliPOWER60"/>
    <n v="445.44"/>
    <n v="8"/>
    <n v="0.4"/>
    <n v="-81.664000000000044"/>
    <n v="-0.18333333333333343"/>
  </r>
  <r>
    <n v="7354"/>
    <s v="CA-2013-151974"/>
    <x v="0"/>
    <x v="897"/>
    <d v="2013-09-30T00:00:00"/>
    <s v="Standard Class"/>
    <s v="RD-19660"/>
    <s v="Robert Dilbeck"/>
    <x v="2"/>
    <s v="United States"/>
    <x v="10"/>
    <x v="9"/>
    <n v="19134"/>
    <x v="3"/>
    <s v="OFF-LA-10004484"/>
    <x v="1"/>
    <x v="2"/>
    <s v="Avery 476"/>
    <n v="16.520000000000003"/>
    <n v="5"/>
    <n v="0.2"/>
    <n v="5.368999999999998"/>
    <n v="0.32499999999999984"/>
  </r>
  <r>
    <n v="7355"/>
    <s v="CA-2014-154102"/>
    <x v="3"/>
    <x v="695"/>
    <d v="2014-02-14T00:00:00"/>
    <s v="Standard Class"/>
    <s v="SN-20560"/>
    <s v="Skye Norling"/>
    <x v="2"/>
    <s v="United States"/>
    <x v="8"/>
    <x v="1"/>
    <n v="94109"/>
    <x v="1"/>
    <s v="OFF-PA-10001593"/>
    <x v="1"/>
    <x v="10"/>
    <s v="Xerox 1947"/>
    <n v="29.900000000000002"/>
    <n v="5"/>
    <n v="0"/>
    <n v="13.454999999999998"/>
    <n v="0.4499999999999999"/>
  </r>
  <r>
    <n v="7356"/>
    <s v="CA-2012-139780"/>
    <x v="1"/>
    <x v="620"/>
    <d v="2013-01-02T00:00:00"/>
    <s v="Second Class"/>
    <s v="AH-10690"/>
    <s v="Anna Häberlin"/>
    <x v="1"/>
    <s v="United States"/>
    <x v="66"/>
    <x v="12"/>
    <n v="48205"/>
    <x v="2"/>
    <s v="OFF-BI-10004139"/>
    <x v="1"/>
    <x v="8"/>
    <s v="Fellowes Presentation Covers for Comb Binding Machines"/>
    <n v="116.4"/>
    <n v="8"/>
    <n v="0"/>
    <n v="52.379999999999995"/>
    <n v="0.44999999999999996"/>
  </r>
  <r>
    <n v="7357"/>
    <s v="CA-2013-114748"/>
    <x v="0"/>
    <x v="790"/>
    <d v="2013-10-15T00:00:00"/>
    <s v="Standard Class"/>
    <s v="MZ-17335"/>
    <s v="Maria Zettner"/>
    <x v="2"/>
    <s v="United States"/>
    <x v="42"/>
    <x v="16"/>
    <n v="85023"/>
    <x v="1"/>
    <s v="OFF-AR-10001315"/>
    <x v="1"/>
    <x v="6"/>
    <s v="Newell 310"/>
    <n v="1.4080000000000001"/>
    <n v="1"/>
    <n v="0.2"/>
    <n v="0.15839999999999993"/>
    <n v="0.11249999999999993"/>
  </r>
  <r>
    <n v="7358"/>
    <s v="CA-2013-114748"/>
    <x v="0"/>
    <x v="790"/>
    <d v="2013-10-15T00:00:00"/>
    <s v="Standard Class"/>
    <s v="MZ-17335"/>
    <s v="Maria Zettner"/>
    <x v="2"/>
    <s v="United States"/>
    <x v="42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n v="0"/>
  </r>
  <r>
    <n v="7359"/>
    <s v="US-2011-115189"/>
    <x v="2"/>
    <x v="125"/>
    <d v="2012-01-03T00:00:00"/>
    <s v="Second Class"/>
    <s v="AR-10345"/>
    <s v="Alex Russell"/>
    <x v="1"/>
    <s v="United States"/>
    <x v="10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n v="-0.2"/>
  </r>
  <r>
    <n v="7360"/>
    <s v="US-2011-115189"/>
    <x v="2"/>
    <x v="125"/>
    <d v="2012-01-03T00:00:00"/>
    <s v="Second Class"/>
    <s v="AR-10345"/>
    <s v="Alex Russell"/>
    <x v="1"/>
    <s v="United States"/>
    <x v="10"/>
    <x v="9"/>
    <n v="19143"/>
    <x v="3"/>
    <s v="FUR-TA-10004575"/>
    <x v="0"/>
    <x v="3"/>
    <s v="Hon 5100 Series Wood Tables"/>
    <n v="523.76400000000001"/>
    <n v="3"/>
    <n v="0.4"/>
    <n v="-192.04680000000008"/>
    <n v="-0.36666666666666681"/>
  </r>
  <r>
    <n v="7361"/>
    <s v="CA-2013-163594"/>
    <x v="0"/>
    <x v="408"/>
    <d v="2013-04-15T00:00:00"/>
    <s v="First Class"/>
    <s v="JF-15295"/>
    <s v="Jason Fortune-"/>
    <x v="0"/>
    <s v="United States"/>
    <x v="1"/>
    <x v="1"/>
    <n v="90036"/>
    <x v="1"/>
    <s v="OFF-PA-10000809"/>
    <x v="1"/>
    <x v="10"/>
    <s v="Xerox 206"/>
    <n v="19.440000000000001"/>
    <n v="3"/>
    <n v="0"/>
    <n v="9.3312000000000008"/>
    <n v="0.48000000000000004"/>
  </r>
  <r>
    <n v="7362"/>
    <s v="CA-2013-163594"/>
    <x v="0"/>
    <x v="408"/>
    <d v="2013-04-15T00:00:00"/>
    <s v="First Class"/>
    <s v="JF-15295"/>
    <s v="Jason Fortune-"/>
    <x v="0"/>
    <s v="United States"/>
    <x v="1"/>
    <x v="1"/>
    <n v="90036"/>
    <x v="1"/>
    <s v="FUR-CH-10000225"/>
    <x v="0"/>
    <x v="1"/>
    <s v="Global Geo Office Task Chair, Gray"/>
    <n v="194.35200000000003"/>
    <n v="3"/>
    <n v="0.2"/>
    <n v="-36.441000000000031"/>
    <n v="-0.18750000000000014"/>
  </r>
  <r>
    <n v="7363"/>
    <s v="CA-2013-163594"/>
    <x v="0"/>
    <x v="408"/>
    <d v="2013-04-15T00:00:00"/>
    <s v="First Class"/>
    <s v="JF-15295"/>
    <s v="Jason Fortune-"/>
    <x v="0"/>
    <s v="United States"/>
    <x v="1"/>
    <x v="1"/>
    <n v="90036"/>
    <x v="1"/>
    <s v="OFF-BI-10003707"/>
    <x v="1"/>
    <x v="8"/>
    <s v="Aluminum Screw Posts"/>
    <n v="36.624000000000002"/>
    <n v="3"/>
    <n v="0.2"/>
    <n v="13.734"/>
    <n v="0.375"/>
  </r>
  <r>
    <n v="7364"/>
    <s v="CA-2013-127243"/>
    <x v="0"/>
    <x v="85"/>
    <d v="2013-12-05T00:00:00"/>
    <s v="Standard Class"/>
    <s v="DS-13180"/>
    <s v="David Smith"/>
    <x v="1"/>
    <s v="United States"/>
    <x v="10"/>
    <x v="9"/>
    <n v="19140"/>
    <x v="3"/>
    <s v="TEC-PH-10004539"/>
    <x v="2"/>
    <x v="7"/>
    <s v="Wireless Extenders zBoost YX545 SOHO Signal Booster"/>
    <n v="340.18200000000002"/>
    <n v="3"/>
    <n v="0.4"/>
    <n v="-73.706100000000021"/>
    <n v="-0.21666666666666673"/>
  </r>
  <r>
    <n v="7365"/>
    <s v="CA-2013-127243"/>
    <x v="0"/>
    <x v="85"/>
    <d v="2013-12-05T00:00:00"/>
    <s v="Standard Class"/>
    <s v="DS-13180"/>
    <s v="David Smith"/>
    <x v="1"/>
    <s v="United States"/>
    <x v="10"/>
    <x v="9"/>
    <n v="19140"/>
    <x v="3"/>
    <s v="OFF-FA-10004076"/>
    <x v="1"/>
    <x v="13"/>
    <s v="Translucent Push Pins by OIC"/>
    <n v="12.672000000000001"/>
    <n v="8"/>
    <n v="0.2"/>
    <n v="2.6927999999999992"/>
    <n v="0.21249999999999994"/>
  </r>
  <r>
    <n v="7366"/>
    <s v="CA-2013-127243"/>
    <x v="0"/>
    <x v="85"/>
    <d v="2013-12-05T00:00:00"/>
    <s v="Standard Class"/>
    <s v="DS-13180"/>
    <s v="David Smith"/>
    <x v="1"/>
    <s v="United States"/>
    <x v="10"/>
    <x v="9"/>
    <n v="19140"/>
    <x v="3"/>
    <s v="OFF-BI-10003166"/>
    <x v="1"/>
    <x v="8"/>
    <s v="GBC Plasticlear Binding Covers"/>
    <n v="6.8880000000000017"/>
    <n v="2"/>
    <n v="0.7"/>
    <n v="-5.0511999999999997"/>
    <n v="-0.73333333333333306"/>
  </r>
  <r>
    <n v="7367"/>
    <s v="CA-2013-127243"/>
    <x v="0"/>
    <x v="85"/>
    <d v="2013-12-05T00:00:00"/>
    <s v="Standard Class"/>
    <s v="DS-13180"/>
    <s v="David Smith"/>
    <x v="1"/>
    <s v="United States"/>
    <x v="10"/>
    <x v="9"/>
    <n v="19140"/>
    <x v="3"/>
    <s v="OFF-ST-10002301"/>
    <x v="1"/>
    <x v="4"/>
    <s v="Tennsco Commercial Shelving"/>
    <n v="32.544000000000004"/>
    <n v="2"/>
    <n v="0.2"/>
    <n v="-7.7292000000000041"/>
    <n v="-0.2375000000000001"/>
  </r>
  <r>
    <n v="7368"/>
    <s v="CA-2013-127243"/>
    <x v="0"/>
    <x v="85"/>
    <d v="2013-12-05T00:00:00"/>
    <s v="Standard Class"/>
    <s v="DS-13180"/>
    <s v="David Smith"/>
    <x v="1"/>
    <s v="United States"/>
    <x v="10"/>
    <x v="9"/>
    <n v="19140"/>
    <x v="3"/>
    <s v="FUR-CH-10002647"/>
    <x v="0"/>
    <x v="1"/>
    <s v="Situations Contoured Folding Chairs, 4/Set"/>
    <n v="347.80200000000002"/>
    <n v="7"/>
    <n v="0.3"/>
    <n v="-24.842999999999961"/>
    <n v="-7.1428571428571314E-2"/>
  </r>
  <r>
    <n v="7369"/>
    <s v="CA-2014-161851"/>
    <x v="3"/>
    <x v="4"/>
    <d v="2014-04-18T00:00:00"/>
    <s v="First Class"/>
    <s v="BP-11095"/>
    <s v="Bart Pistole"/>
    <x v="1"/>
    <s v="United States"/>
    <x v="100"/>
    <x v="2"/>
    <n v="33180"/>
    <x v="0"/>
    <s v="OFF-BI-10004654"/>
    <x v="1"/>
    <x v="8"/>
    <s v="VariCap6 Expandable Binder"/>
    <n v="15.570000000000004"/>
    <n v="3"/>
    <n v="0.7"/>
    <n v="-11.936999999999998"/>
    <n v="-0.76666666666666627"/>
  </r>
  <r>
    <n v="7370"/>
    <s v="CA-2012-110345"/>
    <x v="1"/>
    <x v="1000"/>
    <d v="2012-03-11T00:00:00"/>
    <s v="Second Class"/>
    <s v="TG-21310"/>
    <s v="Toby Gnade"/>
    <x v="0"/>
    <s v="United States"/>
    <x v="253"/>
    <x v="3"/>
    <n v="27604"/>
    <x v="0"/>
    <s v="OFF-LA-10001175"/>
    <x v="1"/>
    <x v="2"/>
    <s v="Avery 514"/>
    <n v="4.6079999999999997"/>
    <n v="2"/>
    <n v="0.2"/>
    <n v="1.6704000000000001"/>
    <n v="0.36250000000000004"/>
  </r>
  <r>
    <n v="7371"/>
    <s v="CA-2011-107769"/>
    <x v="2"/>
    <x v="919"/>
    <d v="2011-11-01T00:00:00"/>
    <s v="Standard Class"/>
    <s v="BT-11395"/>
    <s v="Bill Tyler"/>
    <x v="1"/>
    <s v="United States"/>
    <x v="495"/>
    <x v="41"/>
    <n v="67846"/>
    <x v="2"/>
    <s v="TEC-PH-10001336"/>
    <x v="2"/>
    <x v="7"/>
    <s v="Digium D40 VoIP phone"/>
    <n v="257.98"/>
    <n v="2"/>
    <n v="0"/>
    <n v="74.8142"/>
    <n v="0.28999999999999998"/>
  </r>
  <r>
    <n v="7372"/>
    <s v="US-2014-123862"/>
    <x v="3"/>
    <x v="363"/>
    <d v="2014-01-10T00:00:00"/>
    <s v="Second Class"/>
    <s v="JF-15190"/>
    <s v="Jamie Frazer"/>
    <x v="0"/>
    <s v="United States"/>
    <x v="85"/>
    <x v="1"/>
    <n v="90805"/>
    <x v="1"/>
    <s v="OFF-ST-10000760"/>
    <x v="1"/>
    <x v="4"/>
    <s v="Eldon Fold 'N Roll Cart System"/>
    <n v="153.78"/>
    <n v="11"/>
    <n v="0"/>
    <n v="44.596199999999996"/>
    <n v="0.28999999999999998"/>
  </r>
  <r>
    <n v="7373"/>
    <s v="US-2014-123862"/>
    <x v="3"/>
    <x v="363"/>
    <d v="2014-01-10T00:00:00"/>
    <s v="Second Class"/>
    <s v="JF-15190"/>
    <s v="Jamie Frazer"/>
    <x v="0"/>
    <s v="United States"/>
    <x v="85"/>
    <x v="1"/>
    <n v="90805"/>
    <x v="1"/>
    <s v="OFF-ST-10002301"/>
    <x v="1"/>
    <x v="4"/>
    <s v="Tennsco Commercial Shelving"/>
    <n v="61.019999999999996"/>
    <n v="3"/>
    <n v="0"/>
    <n v="0.61019999999999541"/>
    <n v="9.9999999999999256E-3"/>
  </r>
  <r>
    <n v="7374"/>
    <s v="US-2014-123862"/>
    <x v="3"/>
    <x v="363"/>
    <d v="2014-01-10T00:00:00"/>
    <s v="Second Class"/>
    <s v="JF-15190"/>
    <s v="Jamie Frazer"/>
    <x v="0"/>
    <s v="United States"/>
    <x v="85"/>
    <x v="1"/>
    <n v="90805"/>
    <x v="1"/>
    <s v="OFF-SU-10004884"/>
    <x v="1"/>
    <x v="14"/>
    <s v="Acme Galleria Hot Forged Steel Scissors with Colored Handles"/>
    <n v="110.11"/>
    <n v="7"/>
    <n v="0"/>
    <n v="31.931899999999988"/>
    <n v="0.28999999999999987"/>
  </r>
  <r>
    <n v="7375"/>
    <s v="US-2014-123862"/>
    <x v="3"/>
    <x v="363"/>
    <d v="2014-01-10T00:00:00"/>
    <s v="Second Class"/>
    <s v="JF-15190"/>
    <s v="Jamie Frazer"/>
    <x v="0"/>
    <s v="United States"/>
    <x v="85"/>
    <x v="1"/>
    <n v="90805"/>
    <x v="1"/>
    <s v="OFF-FA-10003112"/>
    <x v="1"/>
    <x v="13"/>
    <s v="Staples"/>
    <n v="7.89"/>
    <n v="1"/>
    <n v="0"/>
    <n v="3.5504999999999995"/>
    <n v="0.44999999999999996"/>
  </r>
  <r>
    <n v="7376"/>
    <s v="CA-2014-100580"/>
    <x v="3"/>
    <x v="802"/>
    <d v="2014-08-21T00:00:00"/>
    <s v="Standard Class"/>
    <s v="MK-17905"/>
    <s v="Michael Kennedy"/>
    <x v="1"/>
    <s v="United States"/>
    <x v="70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n v="0.32499999999999984"/>
  </r>
  <r>
    <n v="7377"/>
    <s v="US-2014-145597"/>
    <x v="3"/>
    <x v="808"/>
    <d v="2014-11-06T00:00:00"/>
    <s v="First Class"/>
    <s v="GG-14650"/>
    <s v="Greg Guthrie"/>
    <x v="1"/>
    <s v="United States"/>
    <x v="41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n v="9.9999999999999992E-2"/>
  </r>
  <r>
    <n v="7378"/>
    <s v="CA-2011-132787"/>
    <x v="2"/>
    <x v="111"/>
    <d v="2011-09-23T00:00:00"/>
    <s v="Standard Class"/>
    <s v="MC-18130"/>
    <s v="Mike Caudle"/>
    <x v="1"/>
    <s v="United States"/>
    <x v="4"/>
    <x v="4"/>
    <n v="98115"/>
    <x v="1"/>
    <s v="OFF-ST-10001321"/>
    <x v="1"/>
    <x v="4"/>
    <s v="Decoflex Hanging Personal Folder File, Blue"/>
    <n v="92.52"/>
    <n v="6"/>
    <n v="0"/>
    <n v="24.980400000000007"/>
    <n v="0.27000000000000007"/>
  </r>
  <r>
    <n v="7379"/>
    <s v="CA-2012-136224"/>
    <x v="1"/>
    <x v="70"/>
    <d v="2012-05-31T00:00:00"/>
    <s v="Same Day"/>
    <s v="ML-18265"/>
    <s v="Muhammed Lee"/>
    <x v="0"/>
    <s v="United States"/>
    <x v="115"/>
    <x v="3"/>
    <n v="28314"/>
    <x v="0"/>
    <s v="OFF-AR-10003504"/>
    <x v="1"/>
    <x v="6"/>
    <s v="Newell 347"/>
    <n v="10.272000000000002"/>
    <n v="3"/>
    <n v="0.2"/>
    <n v="1.1555999999999984"/>
    <n v="0.11249999999999982"/>
  </r>
  <r>
    <n v="7380"/>
    <s v="CA-2013-105732"/>
    <x v="0"/>
    <x v="1160"/>
    <d v="2013-09-19T00:00:00"/>
    <s v="Standard Class"/>
    <s v="AG-10270"/>
    <s v="Alejandro Grove"/>
    <x v="0"/>
    <s v="United States"/>
    <x v="155"/>
    <x v="8"/>
    <n v="68104"/>
    <x v="2"/>
    <s v="OFF-ST-10000419"/>
    <x v="1"/>
    <x v="4"/>
    <s v="Rogers Jumbo File, Granite"/>
    <n v="40.74"/>
    <n v="3"/>
    <n v="0"/>
    <n v="0.4073999999999991"/>
    <n v="9.9999999999999777E-3"/>
  </r>
  <r>
    <n v="7381"/>
    <s v="CA-2013-105732"/>
    <x v="0"/>
    <x v="1160"/>
    <d v="2013-09-19T00:00:00"/>
    <s v="Standard Class"/>
    <s v="AG-10270"/>
    <s v="Alejandro Grove"/>
    <x v="0"/>
    <s v="United States"/>
    <x v="155"/>
    <x v="8"/>
    <n v="68104"/>
    <x v="2"/>
    <s v="OFF-LA-10004559"/>
    <x v="1"/>
    <x v="2"/>
    <s v="Avery 49"/>
    <n v="14.399999999999999"/>
    <n v="5"/>
    <n v="0"/>
    <n v="7.056"/>
    <n v="0.49000000000000005"/>
  </r>
  <r>
    <n v="7382"/>
    <s v="CA-2013-105732"/>
    <x v="0"/>
    <x v="1160"/>
    <d v="2013-09-19T00:00:00"/>
    <s v="Standard Class"/>
    <s v="AG-10270"/>
    <s v="Alejandro Grove"/>
    <x v="0"/>
    <s v="United States"/>
    <x v="155"/>
    <x v="8"/>
    <n v="68104"/>
    <x v="2"/>
    <s v="TEC-PH-10001644"/>
    <x v="2"/>
    <x v="7"/>
    <s v="BlueLounge Milo Smartphone Stand, White/Metallic"/>
    <n v="149.94999999999999"/>
    <n v="5"/>
    <n v="0"/>
    <n v="41.986000000000004"/>
    <n v="0.28000000000000003"/>
  </r>
  <r>
    <n v="7383"/>
    <s v="CA-2013-105732"/>
    <x v="0"/>
    <x v="1160"/>
    <d v="2013-09-19T00:00:00"/>
    <s v="Standard Class"/>
    <s v="AG-10270"/>
    <s v="Alejandro Grove"/>
    <x v="0"/>
    <s v="United States"/>
    <x v="155"/>
    <x v="8"/>
    <n v="68104"/>
    <x v="2"/>
    <s v="OFF-SU-10004782"/>
    <x v="1"/>
    <x v="14"/>
    <s v="Elite 5&quot; Scissors"/>
    <n v="16.899999999999999"/>
    <n v="2"/>
    <n v="0"/>
    <n v="5.0699999999999985"/>
    <n v="0.29999999999999993"/>
  </r>
  <r>
    <n v="7384"/>
    <s v="CA-2013-105732"/>
    <x v="0"/>
    <x v="1160"/>
    <d v="2013-09-19T00:00:00"/>
    <s v="Standard Class"/>
    <s v="AG-10270"/>
    <s v="Alejandro Grove"/>
    <x v="0"/>
    <s v="United States"/>
    <x v="155"/>
    <x v="8"/>
    <n v="68104"/>
    <x v="2"/>
    <s v="OFF-PA-10002250"/>
    <x v="1"/>
    <x v="10"/>
    <s v="Things To Do Today Pad"/>
    <n v="17.61"/>
    <n v="3"/>
    <n v="0"/>
    <n v="8.4527999999999999"/>
    <n v="0.48"/>
  </r>
  <r>
    <n v="7385"/>
    <s v="CA-2013-105732"/>
    <x v="0"/>
    <x v="1160"/>
    <d v="2013-09-19T00:00:00"/>
    <s v="Standard Class"/>
    <s v="AG-10270"/>
    <s v="Alejandro Grove"/>
    <x v="0"/>
    <s v="United States"/>
    <x v="155"/>
    <x v="8"/>
    <n v="68104"/>
    <x v="2"/>
    <s v="OFF-AP-10001394"/>
    <x v="1"/>
    <x v="9"/>
    <s v="Harmony Air Purifier"/>
    <n v="378"/>
    <n v="2"/>
    <n v="0"/>
    <n v="136.07999999999998"/>
    <n v="0.35999999999999993"/>
  </r>
  <r>
    <n v="7386"/>
    <s v="CA-2013-105732"/>
    <x v="0"/>
    <x v="1160"/>
    <d v="2013-09-19T00:00:00"/>
    <s v="Standard Class"/>
    <s v="AG-10270"/>
    <s v="Alejandro Grove"/>
    <x v="0"/>
    <s v="United States"/>
    <x v="155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n v="0.48999999999999994"/>
  </r>
  <r>
    <n v="7387"/>
    <s v="CA-2013-105732"/>
    <x v="0"/>
    <x v="1160"/>
    <d v="2013-09-19T00:00:00"/>
    <s v="Standard Class"/>
    <s v="AG-10270"/>
    <s v="Alejandro Grove"/>
    <x v="0"/>
    <s v="United States"/>
    <x v="155"/>
    <x v="8"/>
    <n v="68104"/>
    <x v="2"/>
    <s v="OFF-ST-10004340"/>
    <x v="1"/>
    <x v="4"/>
    <s v="Fellowes Mobile File Cart, Black"/>
    <n v="373.08"/>
    <n v="6"/>
    <n v="0"/>
    <n v="100.73160000000001"/>
    <n v="0.27000000000000007"/>
  </r>
  <r>
    <n v="7388"/>
    <s v="CA-2013-105732"/>
    <x v="0"/>
    <x v="1160"/>
    <d v="2013-09-19T00:00:00"/>
    <s v="Standard Class"/>
    <s v="AG-10270"/>
    <s v="Alejandro Grove"/>
    <x v="0"/>
    <s v="United States"/>
    <x v="155"/>
    <x v="8"/>
    <n v="68104"/>
    <x v="2"/>
    <s v="FUR-FU-10003664"/>
    <x v="0"/>
    <x v="5"/>
    <s v="Electrix Architect's Clamp-On Swing Arm Lamp, Black"/>
    <n v="1336.4399999999998"/>
    <n v="14"/>
    <n v="0"/>
    <n v="387.56759999999986"/>
    <n v="0.28999999999999992"/>
  </r>
  <r>
    <n v="7389"/>
    <s v="CA-2013-105732"/>
    <x v="0"/>
    <x v="1160"/>
    <d v="2013-09-19T00:00:00"/>
    <s v="Standard Class"/>
    <s v="AG-10270"/>
    <s v="Alejandro Grove"/>
    <x v="0"/>
    <s v="United States"/>
    <x v="155"/>
    <x v="8"/>
    <n v="68104"/>
    <x v="2"/>
    <s v="TEC-PH-10004897"/>
    <x v="2"/>
    <x v="7"/>
    <s v="Mediabridge Sport Armband iPhone 5s"/>
    <n v="29.97"/>
    <n v="3"/>
    <n v="0"/>
    <n v="0.29969999999999963"/>
    <n v="9.9999999999999881E-3"/>
  </r>
  <r>
    <n v="7390"/>
    <s v="CA-2014-108035"/>
    <x v="3"/>
    <x v="1161"/>
    <d v="2014-12-04T00:00:00"/>
    <s v="Standard Class"/>
    <s v="TT-21070"/>
    <s v="Ted Trevino"/>
    <x v="0"/>
    <s v="United States"/>
    <x v="346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n v="0.12499999999999994"/>
  </r>
  <r>
    <n v="7391"/>
    <s v="CA-2014-108035"/>
    <x v="3"/>
    <x v="1161"/>
    <d v="2014-12-04T00:00:00"/>
    <s v="Standard Class"/>
    <s v="TT-21070"/>
    <s v="Ted Trevino"/>
    <x v="0"/>
    <s v="United States"/>
    <x v="346"/>
    <x v="18"/>
    <n v="37421"/>
    <x v="0"/>
    <s v="FUR-FU-10004017"/>
    <x v="0"/>
    <x v="5"/>
    <s v="Executive Impressions 13&quot; Chairman Wall Clock"/>
    <n v="101.52000000000001"/>
    <n v="5"/>
    <n v="0.2"/>
    <n v="19.034999999999989"/>
    <n v="0.18749999999999989"/>
  </r>
  <r>
    <n v="7392"/>
    <s v="CA-2014-160031"/>
    <x v="3"/>
    <x v="769"/>
    <d v="2014-12-08T00:00:00"/>
    <s v="Second Class"/>
    <s v="LT-16765"/>
    <s v="Larry Tron"/>
    <x v="0"/>
    <s v="United States"/>
    <x v="54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n v="0.31249999999999989"/>
  </r>
  <r>
    <n v="7393"/>
    <s v="CA-2014-147844"/>
    <x v="3"/>
    <x v="743"/>
    <d v="2014-05-07T00:00:00"/>
    <s v="Standard Class"/>
    <s v="DD-13570"/>
    <s v="Dorothy Dickinson"/>
    <x v="0"/>
    <s v="United States"/>
    <x v="1"/>
    <x v="1"/>
    <n v="90049"/>
    <x v="1"/>
    <s v="OFF-PA-10003016"/>
    <x v="1"/>
    <x v="10"/>
    <s v="Adams &quot;While You Were Out&quot; Message Pads"/>
    <n v="15.700000000000001"/>
    <n v="5"/>
    <n v="0"/>
    <n v="7.0649999999999995"/>
    <n v="0.44999999999999996"/>
  </r>
  <r>
    <n v="7394"/>
    <s v="CA-2014-147844"/>
    <x v="3"/>
    <x v="743"/>
    <d v="2014-05-07T00:00:00"/>
    <s v="Standard Class"/>
    <s v="DD-13570"/>
    <s v="Dorothy Dickinson"/>
    <x v="0"/>
    <s v="United States"/>
    <x v="1"/>
    <x v="1"/>
    <n v="90049"/>
    <x v="1"/>
    <s v="OFF-AR-10001615"/>
    <x v="1"/>
    <x v="6"/>
    <s v="Newell 34"/>
    <n v="59.519999999999996"/>
    <n v="3"/>
    <n v="0"/>
    <n v="15.475200000000001"/>
    <n v="0.26"/>
  </r>
  <r>
    <n v="7395"/>
    <s v="CA-2014-147844"/>
    <x v="3"/>
    <x v="743"/>
    <d v="2014-05-07T00:00:00"/>
    <s v="Standard Class"/>
    <s v="DD-13570"/>
    <s v="Dorothy Dickinson"/>
    <x v="0"/>
    <s v="United States"/>
    <x v="1"/>
    <x v="1"/>
    <n v="90049"/>
    <x v="1"/>
    <s v="OFF-PA-10002713"/>
    <x v="1"/>
    <x v="10"/>
    <s v="Adams Phone Message Book, 200 Message Capacity, 8 1/16” x 11”"/>
    <n v="34.4"/>
    <n v="5"/>
    <n v="0"/>
    <n v="15.823999999999998"/>
    <n v="0.45999999999999996"/>
  </r>
  <r>
    <n v="7396"/>
    <s v="CA-2013-110975"/>
    <x v="0"/>
    <x v="591"/>
    <d v="2013-12-31T00:00:00"/>
    <s v="Standard Class"/>
    <s v="DB-12970"/>
    <s v="Darren Budd"/>
    <x v="1"/>
    <s v="United States"/>
    <x v="20"/>
    <x v="15"/>
    <n v="10024"/>
    <x v="3"/>
    <s v="FUR-TA-10002958"/>
    <x v="0"/>
    <x v="3"/>
    <s v="Bevis Oval Conference Table, Walnut"/>
    <n v="313.17599999999999"/>
    <n v="2"/>
    <n v="0.4"/>
    <n v="-120.05080000000007"/>
    <n v="-0.38333333333333358"/>
  </r>
  <r>
    <n v="7397"/>
    <s v="CA-2013-110975"/>
    <x v="0"/>
    <x v="591"/>
    <d v="2013-12-31T00:00:00"/>
    <s v="Standard Class"/>
    <s v="DB-12970"/>
    <s v="Darren Budd"/>
    <x v="1"/>
    <s v="United States"/>
    <x v="20"/>
    <x v="15"/>
    <n v="10024"/>
    <x v="3"/>
    <s v="FUR-CH-10003746"/>
    <x v="0"/>
    <x v="1"/>
    <s v="Hon 4070 Series Pagoda Round Back Stacking Chairs"/>
    <n v="866.64599999999996"/>
    <n v="3"/>
    <n v="0.1"/>
    <n v="173.32919999999999"/>
    <n v="0.19999999999999998"/>
  </r>
  <r>
    <n v="7398"/>
    <s v="CA-2011-141649"/>
    <x v="2"/>
    <x v="587"/>
    <d v="2011-09-30T00:00:00"/>
    <s v="Same Day"/>
    <s v="DM-12955"/>
    <s v="Dario Medina"/>
    <x v="1"/>
    <s v="United States"/>
    <x v="54"/>
    <x v="24"/>
    <n v="45014"/>
    <x v="3"/>
    <s v="OFF-AP-10003217"/>
    <x v="1"/>
    <x v="9"/>
    <s v="Eureka Sanitaire  Commercial Upright"/>
    <n v="795.40800000000013"/>
    <n v="6"/>
    <n v="0.2"/>
    <n v="59.655599999999993"/>
    <n v="7.4999999999999983E-2"/>
  </r>
  <r>
    <n v="7399"/>
    <s v="CA-2011-124807"/>
    <x v="2"/>
    <x v="136"/>
    <d v="2011-07-15T00:00:00"/>
    <s v="Second Class"/>
    <s v="ME-17725"/>
    <s v="Max Engle"/>
    <x v="0"/>
    <s v="United States"/>
    <x v="22"/>
    <x v="10"/>
    <n v="60610"/>
    <x v="2"/>
    <s v="OFF-PA-10001526"/>
    <x v="1"/>
    <x v="10"/>
    <s v="Xerox 1949"/>
    <n v="35.856000000000002"/>
    <n v="9"/>
    <n v="0.2"/>
    <n v="12.997800000000003"/>
    <n v="0.3625000000000001"/>
  </r>
  <r>
    <n v="7400"/>
    <s v="CA-2011-124807"/>
    <x v="2"/>
    <x v="136"/>
    <d v="2011-07-15T00:00:00"/>
    <s v="Second Class"/>
    <s v="ME-17725"/>
    <s v="Max Engle"/>
    <x v="0"/>
    <s v="United States"/>
    <x v="22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n v="0.13749999999999993"/>
  </r>
  <r>
    <n v="7401"/>
    <s v="CA-2013-110009"/>
    <x v="0"/>
    <x v="162"/>
    <d v="2013-09-14T00:00:00"/>
    <s v="Standard Class"/>
    <s v="TR-21325"/>
    <s v="Toby Ritter"/>
    <x v="0"/>
    <s v="United States"/>
    <x v="4"/>
    <x v="4"/>
    <n v="98103"/>
    <x v="1"/>
    <s v="FUR-FU-10003039"/>
    <x v="0"/>
    <x v="5"/>
    <s v="Howard Miller 11-1/2&quot; Diameter Grantwood Wall Clock"/>
    <n v="43.13"/>
    <n v="1"/>
    <n v="0"/>
    <n v="14.664200000000001"/>
    <n v="0.34"/>
  </r>
  <r>
    <n v="7402"/>
    <s v="CA-2013-110009"/>
    <x v="0"/>
    <x v="162"/>
    <d v="2013-09-14T00:00:00"/>
    <s v="Standard Class"/>
    <s v="TR-21325"/>
    <s v="Toby Ritter"/>
    <x v="0"/>
    <s v="United States"/>
    <x v="4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n v="0.45999999999999996"/>
  </r>
  <r>
    <n v="7403"/>
    <s v="CA-2014-168172"/>
    <x v="3"/>
    <x v="634"/>
    <d v="2014-08-11T00:00:00"/>
    <s v="Standard Class"/>
    <s v="SH-20395"/>
    <s v="Shahid Hopkins"/>
    <x v="0"/>
    <s v="United States"/>
    <x v="20"/>
    <x v="15"/>
    <n v="10011"/>
    <x v="3"/>
    <s v="OFF-SU-10002573"/>
    <x v="1"/>
    <x v="14"/>
    <s v="Acme 10&quot; Easy Grip Assistive Scissors"/>
    <n v="70.12"/>
    <n v="4"/>
    <n v="0"/>
    <n v="21.035999999999994"/>
    <n v="0.29999999999999988"/>
  </r>
  <r>
    <n v="7404"/>
    <s v="CA-2012-100146"/>
    <x v="1"/>
    <x v="263"/>
    <d v="2012-05-19T00:00:00"/>
    <s v="Standard Class"/>
    <s v="CB-12535"/>
    <s v="Claudia Bergmann"/>
    <x v="1"/>
    <s v="United States"/>
    <x v="491"/>
    <x v="1"/>
    <n v="93010"/>
    <x v="1"/>
    <s v="FUR-BO-10004015"/>
    <x v="0"/>
    <x v="0"/>
    <s v="Bush Andora Bookcase, Maple/Graphite Gray Finish"/>
    <n v="509.95749999999992"/>
    <n v="5"/>
    <n v="0.15"/>
    <n v="41.996499999999941"/>
    <n v="8.235294117647049E-2"/>
  </r>
  <r>
    <n v="7405"/>
    <s v="CA-2012-100146"/>
    <x v="1"/>
    <x v="263"/>
    <d v="2012-05-19T00:00:00"/>
    <s v="Standard Class"/>
    <s v="CB-12535"/>
    <s v="Claudia Bergmann"/>
    <x v="1"/>
    <s v="United States"/>
    <x v="491"/>
    <x v="1"/>
    <n v="93010"/>
    <x v="1"/>
    <s v="FUR-FU-10001979"/>
    <x v="0"/>
    <x v="5"/>
    <s v="Dana Halogen Swing-Arm Architect Lamp"/>
    <n v="122.91"/>
    <n v="3"/>
    <n v="0"/>
    <n v="34.414800000000007"/>
    <n v="0.28000000000000008"/>
  </r>
  <r>
    <n v="7406"/>
    <s v="CA-2012-100146"/>
    <x v="1"/>
    <x v="263"/>
    <d v="2012-05-19T00:00:00"/>
    <s v="Standard Class"/>
    <s v="CB-12535"/>
    <s v="Claudia Bergmann"/>
    <x v="1"/>
    <s v="United States"/>
    <x v="491"/>
    <x v="1"/>
    <n v="93010"/>
    <x v="1"/>
    <s v="FUR-CH-10003833"/>
    <x v="0"/>
    <x v="1"/>
    <s v="Novimex Fabric Task Chair"/>
    <n v="97.567999999999998"/>
    <n v="2"/>
    <n v="0.2"/>
    <n v="-6.0980000000000025"/>
    <n v="-6.2500000000000028E-2"/>
  </r>
  <r>
    <n v="7407"/>
    <s v="CA-2012-100146"/>
    <x v="1"/>
    <x v="263"/>
    <d v="2012-05-19T00:00:00"/>
    <s v="Standard Class"/>
    <s v="CB-12535"/>
    <s v="Claudia Bergmann"/>
    <x v="1"/>
    <s v="United States"/>
    <x v="491"/>
    <x v="1"/>
    <n v="93010"/>
    <x v="1"/>
    <s v="FUR-CH-10004495"/>
    <x v="0"/>
    <x v="1"/>
    <s v="Global Leather and Oak Executive Chair, Black"/>
    <n v="722.35200000000009"/>
    <n v="3"/>
    <n v="0.2"/>
    <n v="81.264599999999916"/>
    <n v="0.11249999999999986"/>
  </r>
  <r>
    <n v="7408"/>
    <s v="CA-2014-152079"/>
    <x v="3"/>
    <x v="176"/>
    <d v="2014-01-22T00:00:00"/>
    <s v="First Class"/>
    <s v="ML-17410"/>
    <s v="Maris LaWare"/>
    <x v="0"/>
    <s v="United States"/>
    <x v="22"/>
    <x v="10"/>
    <n v="60653"/>
    <x v="2"/>
    <s v="OFF-LA-10001613"/>
    <x v="1"/>
    <x v="2"/>
    <s v="Avery File Folder Labels"/>
    <n v="11.52"/>
    <n v="5"/>
    <n v="0.2"/>
    <n v="4.1760000000000002"/>
    <n v="0.36250000000000004"/>
  </r>
  <r>
    <n v="7409"/>
    <s v="CA-2013-129728"/>
    <x v="0"/>
    <x v="198"/>
    <d v="2013-06-07T00:00:00"/>
    <s v="Standard Class"/>
    <s v="JG-15310"/>
    <s v="Jason Gross"/>
    <x v="1"/>
    <s v="United States"/>
    <x v="1"/>
    <x v="1"/>
    <n v="90032"/>
    <x v="1"/>
    <s v="FUR-FU-10003247"/>
    <x v="0"/>
    <x v="5"/>
    <s v="36X48 HARDFLOOR CHAIRMAT"/>
    <n v="167.84"/>
    <n v="8"/>
    <n v="0"/>
    <n v="11.748799999999989"/>
    <n v="6.9999999999999937E-2"/>
  </r>
  <r>
    <n v="7410"/>
    <s v="CA-2011-121769"/>
    <x v="2"/>
    <x v="918"/>
    <d v="2011-04-12T00:00:00"/>
    <s v="Standard Class"/>
    <s v="JS-15880"/>
    <s v="John Stevenson"/>
    <x v="0"/>
    <s v="United States"/>
    <x v="167"/>
    <x v="24"/>
    <n v="43615"/>
    <x v="3"/>
    <s v="FUR-TA-10004442"/>
    <x v="0"/>
    <x v="3"/>
    <s v="Riverside Furniture Stanwyck Manor Table Series"/>
    <n v="172.11"/>
    <n v="1"/>
    <n v="0.4"/>
    <n v="-94.660500000000013"/>
    <n v="-0.55000000000000004"/>
  </r>
  <r>
    <n v="7411"/>
    <s v="CA-2011-103058"/>
    <x v="2"/>
    <x v="149"/>
    <d v="2011-07-24T00:00:00"/>
    <s v="First Class"/>
    <s v="AG-10270"/>
    <s v="Alejandro Grove"/>
    <x v="0"/>
    <s v="United States"/>
    <x v="20"/>
    <x v="15"/>
    <n v="10011"/>
    <x v="3"/>
    <s v="TEC-AC-10001314"/>
    <x v="2"/>
    <x v="11"/>
    <s v="Case Logic 2.4GHz Wireless Keyboard"/>
    <n v="99.98"/>
    <n v="2"/>
    <n v="0"/>
    <n v="7.9983999999999895"/>
    <n v="7.9999999999999891E-2"/>
  </r>
  <r>
    <n v="7412"/>
    <s v="CA-2014-121125"/>
    <x v="3"/>
    <x v="1109"/>
    <d v="2014-06-04T00:00:00"/>
    <s v="Standard Class"/>
    <s v="MG-17890"/>
    <s v="Michael Granlund"/>
    <x v="2"/>
    <s v="United States"/>
    <x v="241"/>
    <x v="21"/>
    <n v="97224"/>
    <x v="1"/>
    <s v="TEC-PH-10001619"/>
    <x v="2"/>
    <x v="7"/>
    <s v="LG G3"/>
    <n v="156.79200000000003"/>
    <n v="1"/>
    <n v="0.2"/>
    <n v="17.639099999999985"/>
    <n v="0.11249999999999988"/>
  </r>
  <r>
    <n v="7413"/>
    <s v="CA-2014-121125"/>
    <x v="3"/>
    <x v="1109"/>
    <d v="2014-06-04T00:00:00"/>
    <s v="Standard Class"/>
    <s v="MG-17890"/>
    <s v="Michael Granlund"/>
    <x v="2"/>
    <s v="United States"/>
    <x v="241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n v="-8.7499999999999967E-2"/>
  </r>
  <r>
    <n v="7414"/>
    <s v="CA-2014-121125"/>
    <x v="3"/>
    <x v="1109"/>
    <d v="2014-06-04T00:00:00"/>
    <s v="Standard Class"/>
    <s v="MG-17890"/>
    <s v="Michael Granlund"/>
    <x v="2"/>
    <s v="United States"/>
    <x v="241"/>
    <x v="21"/>
    <n v="97224"/>
    <x v="1"/>
    <s v="FUR-FU-10000820"/>
    <x v="0"/>
    <x v="5"/>
    <s v="Tensor Brushed Steel Torchiere Floor Lamp"/>
    <n v="13.591999999999999"/>
    <n v="1"/>
    <n v="0.2"/>
    <n v="-0.33980000000000032"/>
    <n v="-2.5000000000000026E-2"/>
  </r>
  <r>
    <n v="7415"/>
    <s v="US-2013-114013"/>
    <x v="0"/>
    <x v="69"/>
    <d v="2013-03-16T00:00:00"/>
    <s v="Second Class"/>
    <s v="SC-20770"/>
    <s v="Stewart Carmichael"/>
    <x v="1"/>
    <s v="United States"/>
    <x v="10"/>
    <x v="9"/>
    <n v="19134"/>
    <x v="3"/>
    <s v="FUR-CH-10004287"/>
    <x v="0"/>
    <x v="1"/>
    <s v="SAFCO Arco Folding Chair"/>
    <n v="386.67999999999995"/>
    <n v="2"/>
    <n v="0.3"/>
    <n v="-5.5240000000000293"/>
    <n v="-1.4285714285714363E-2"/>
  </r>
  <r>
    <n v="7416"/>
    <s v="US-2013-114013"/>
    <x v="0"/>
    <x v="69"/>
    <d v="2013-03-16T00:00:00"/>
    <s v="Second Class"/>
    <s v="SC-20770"/>
    <s v="Stewart Carmichael"/>
    <x v="1"/>
    <s v="United States"/>
    <x v="10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n v="0.12499999999999978"/>
  </r>
  <r>
    <n v="7417"/>
    <s v="US-2013-114013"/>
    <x v="0"/>
    <x v="69"/>
    <d v="2013-03-16T00:00:00"/>
    <s v="Second Class"/>
    <s v="SC-20770"/>
    <s v="Stewart Carmichael"/>
    <x v="1"/>
    <s v="United States"/>
    <x v="10"/>
    <x v="9"/>
    <n v="19134"/>
    <x v="3"/>
    <s v="TEC-PH-10001494"/>
    <x v="2"/>
    <x v="7"/>
    <s v="Polycom CX600 IP Phone VoIP phone"/>
    <n v="539.91"/>
    <n v="3"/>
    <n v="0.4"/>
    <n v="-116.98049999999998"/>
    <n v="-0.21666666666666665"/>
  </r>
  <r>
    <n v="7418"/>
    <s v="US-2013-114013"/>
    <x v="0"/>
    <x v="69"/>
    <d v="2013-03-16T00:00:00"/>
    <s v="Second Class"/>
    <s v="SC-20770"/>
    <s v="Stewart Carmichael"/>
    <x v="1"/>
    <s v="United States"/>
    <x v="10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n v="0.33749999999999986"/>
  </r>
  <r>
    <n v="7419"/>
    <s v="US-2013-114013"/>
    <x v="0"/>
    <x v="69"/>
    <d v="2013-03-16T00:00:00"/>
    <s v="Second Class"/>
    <s v="SC-20770"/>
    <s v="Stewart Carmichael"/>
    <x v="1"/>
    <s v="United States"/>
    <x v="10"/>
    <x v="9"/>
    <n v="19134"/>
    <x v="3"/>
    <s v="OFF-BI-10004318"/>
    <x v="1"/>
    <x v="8"/>
    <s v="Ibico EB-19 Dual Function Manual Binding System"/>
    <n v="51.897000000000013"/>
    <n v="1"/>
    <n v="0.7"/>
    <n v="-41.517600000000002"/>
    <n v="-0.79999999999999982"/>
  </r>
  <r>
    <n v="7420"/>
    <s v="US-2013-114013"/>
    <x v="0"/>
    <x v="69"/>
    <d v="2013-03-16T00:00:00"/>
    <s v="Second Class"/>
    <s v="SC-20770"/>
    <s v="Stewart Carmichael"/>
    <x v="1"/>
    <s v="United States"/>
    <x v="10"/>
    <x v="9"/>
    <n v="19134"/>
    <x v="3"/>
    <s v="OFF-ST-10002574"/>
    <x v="1"/>
    <x v="4"/>
    <s v="SAFCO Commercial Wire Shelving, Black"/>
    <n v="552.55999999999995"/>
    <n v="5"/>
    <n v="0.2"/>
    <n v="-138.13999999999999"/>
    <n v="-0.25"/>
  </r>
  <r>
    <n v="7421"/>
    <s v="US-2013-114013"/>
    <x v="0"/>
    <x v="69"/>
    <d v="2013-03-16T00:00:00"/>
    <s v="Second Class"/>
    <s v="SC-20770"/>
    <s v="Stewart Carmichael"/>
    <x v="1"/>
    <s v="United States"/>
    <x v="10"/>
    <x v="9"/>
    <n v="19134"/>
    <x v="3"/>
    <s v="OFF-BI-10002353"/>
    <x v="1"/>
    <x v="8"/>
    <s v="GBC VeloBind Cover Sets"/>
    <n v="23.160000000000004"/>
    <n v="5"/>
    <n v="0.7"/>
    <n v="-15.439999999999998"/>
    <n v="-0.66666666666666641"/>
  </r>
  <r>
    <n v="7422"/>
    <s v="US-2013-114013"/>
    <x v="0"/>
    <x v="69"/>
    <d v="2013-03-16T00:00:00"/>
    <s v="Second Class"/>
    <s v="SC-20770"/>
    <s v="Stewart Carmichael"/>
    <x v="1"/>
    <s v="United States"/>
    <x v="10"/>
    <x v="9"/>
    <n v="19134"/>
    <x v="3"/>
    <s v="OFF-ST-10003641"/>
    <x v="1"/>
    <x v="4"/>
    <s v="Space Solutions Industrial Galvanized Steel Shelving."/>
    <n v="126.08"/>
    <n v="2"/>
    <n v="0.2"/>
    <n v="-28.367999999999984"/>
    <n v="-0.22499999999999987"/>
  </r>
  <r>
    <n v="7423"/>
    <s v="US-2013-114013"/>
    <x v="0"/>
    <x v="69"/>
    <d v="2013-03-16T00:00:00"/>
    <s v="Second Class"/>
    <s v="SC-20770"/>
    <s v="Stewart Carmichael"/>
    <x v="1"/>
    <s v="United States"/>
    <x v="10"/>
    <x v="9"/>
    <n v="19134"/>
    <x v="3"/>
    <s v="TEC-MA-10001148"/>
    <x v="2"/>
    <x v="15"/>
    <s v="Okidata MB491 Multifunction Printer"/>
    <n v="449.1"/>
    <n v="3"/>
    <n v="0.7"/>
    <n v="-643.70999999999981"/>
    <n v="-1.4333333333333329"/>
  </r>
  <r>
    <n v="7424"/>
    <s v="CA-2014-135069"/>
    <x v="3"/>
    <x v="318"/>
    <d v="2014-04-15T00:00:00"/>
    <s v="Standard Class"/>
    <s v="BS-11755"/>
    <s v="Bruce Stewart"/>
    <x v="0"/>
    <s v="United States"/>
    <x v="10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n v="0.11249999999999984"/>
  </r>
  <r>
    <n v="7425"/>
    <s v="CA-2014-135069"/>
    <x v="3"/>
    <x v="318"/>
    <d v="2014-04-15T00:00:00"/>
    <s v="Standard Class"/>
    <s v="BS-11755"/>
    <s v="Bruce Stewart"/>
    <x v="0"/>
    <s v="United States"/>
    <x v="10"/>
    <x v="9"/>
    <n v="19143"/>
    <x v="3"/>
    <s v="FUR-FU-10003878"/>
    <x v="0"/>
    <x v="5"/>
    <s v="Linden 10&quot; Round Wall Clock, Black"/>
    <n v="36.671999999999997"/>
    <n v="3"/>
    <n v="0.2"/>
    <n v="6.4176000000000002"/>
    <n v="0.17500000000000002"/>
  </r>
  <r>
    <n v="7426"/>
    <s v="CA-2013-101693"/>
    <x v="0"/>
    <x v="674"/>
    <d v="2013-06-28T00:00:00"/>
    <s v="Second Class"/>
    <s v="LC-17140"/>
    <s v="Logan Currie"/>
    <x v="0"/>
    <s v="United States"/>
    <x v="12"/>
    <x v="5"/>
    <n v="77070"/>
    <x v="2"/>
    <s v="FUR-CH-10001146"/>
    <x v="0"/>
    <x v="1"/>
    <s v="Global Value Mid-Back Manager's Chair, Gray"/>
    <n v="85.245999999999995"/>
    <n v="2"/>
    <n v="0.3"/>
    <n v="-6.0890000000000057"/>
    <n v="-7.1428571428571494E-2"/>
  </r>
  <r>
    <n v="7427"/>
    <s v="CA-2013-101693"/>
    <x v="0"/>
    <x v="674"/>
    <d v="2013-06-28T00:00:00"/>
    <s v="Second Class"/>
    <s v="LC-17140"/>
    <s v="Logan Currie"/>
    <x v="0"/>
    <s v="United States"/>
    <x v="12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n v="-0.79999999999999982"/>
  </r>
  <r>
    <n v="7428"/>
    <s v="US-2011-164763"/>
    <x v="2"/>
    <x v="461"/>
    <d v="2011-03-21T00:00:00"/>
    <s v="Standard Class"/>
    <s v="MH-17440"/>
    <s v="Mark Haberlin"/>
    <x v="1"/>
    <s v="United States"/>
    <x v="25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n v="0.47"/>
  </r>
  <r>
    <n v="7429"/>
    <s v="US-2011-164763"/>
    <x v="2"/>
    <x v="461"/>
    <d v="2011-03-21T00:00:00"/>
    <s v="Standard Class"/>
    <s v="MH-17440"/>
    <s v="Mark Haberlin"/>
    <x v="1"/>
    <s v="United States"/>
    <x v="25"/>
    <x v="35"/>
    <n v="39212"/>
    <x v="0"/>
    <s v="OFF-BI-10000309"/>
    <x v="1"/>
    <x v="8"/>
    <s v="GBC Twin Loop Wire Binding Elements, 9/16&quot; Spine, Black"/>
    <n v="30.44"/>
    <n v="2"/>
    <n v="0"/>
    <n v="14.9156"/>
    <n v="0.49"/>
  </r>
  <r>
    <n v="7430"/>
    <s v="US-2011-164763"/>
    <x v="2"/>
    <x v="461"/>
    <d v="2011-03-21T00:00:00"/>
    <s v="Standard Class"/>
    <s v="MH-17440"/>
    <s v="Mark Haberlin"/>
    <x v="1"/>
    <s v="United States"/>
    <x v="25"/>
    <x v="35"/>
    <n v="39212"/>
    <x v="0"/>
    <s v="OFF-PA-10003349"/>
    <x v="1"/>
    <x v="10"/>
    <s v="Xerox 1957"/>
    <n v="12.96"/>
    <n v="2"/>
    <n v="0"/>
    <n v="6.3504000000000005"/>
    <n v="0.49"/>
  </r>
  <r>
    <n v="7431"/>
    <s v="US-2011-164763"/>
    <x v="2"/>
    <x v="461"/>
    <d v="2011-03-21T00:00:00"/>
    <s v="Standard Class"/>
    <s v="MH-17440"/>
    <s v="Mark Haberlin"/>
    <x v="1"/>
    <s v="United States"/>
    <x v="25"/>
    <x v="35"/>
    <n v="39212"/>
    <x v="0"/>
    <s v="OFF-PA-10003063"/>
    <x v="1"/>
    <x v="10"/>
    <s v="EcoTones Memo Sheets"/>
    <n v="16"/>
    <n v="4"/>
    <n v="0"/>
    <n v="7.68"/>
    <n v="0.48"/>
  </r>
  <r>
    <n v="7432"/>
    <s v="US-2011-164763"/>
    <x v="2"/>
    <x v="461"/>
    <d v="2011-03-21T00:00:00"/>
    <s v="Standard Class"/>
    <s v="MH-17440"/>
    <s v="Mark Haberlin"/>
    <x v="1"/>
    <s v="United States"/>
    <x v="25"/>
    <x v="35"/>
    <n v="39212"/>
    <x v="0"/>
    <s v="OFF-AP-10003971"/>
    <x v="1"/>
    <x v="9"/>
    <s v="Belkin 6 Outlet Metallic Surge Strip"/>
    <n v="32.67"/>
    <n v="3"/>
    <n v="0"/>
    <n v="8.4942000000000011"/>
    <n v="0.26"/>
  </r>
  <r>
    <n v="7433"/>
    <s v="CA-2011-161249"/>
    <x v="2"/>
    <x v="128"/>
    <d v="2011-08-13T00:00:00"/>
    <s v="Standard Class"/>
    <s v="RD-19720"/>
    <s v="Roger Demir"/>
    <x v="0"/>
    <s v="United States"/>
    <x v="42"/>
    <x v="16"/>
    <n v="85023"/>
    <x v="1"/>
    <s v="OFF-FA-10004838"/>
    <x v="1"/>
    <x v="13"/>
    <s v="Super Bands, 12/Pack"/>
    <n v="4.4640000000000004"/>
    <n v="3"/>
    <n v="0.2"/>
    <n v="-0.94859999999999989"/>
    <n v="-0.21249999999999997"/>
  </r>
  <r>
    <n v="7434"/>
    <s v="CA-2011-161249"/>
    <x v="2"/>
    <x v="128"/>
    <d v="2011-08-13T00:00:00"/>
    <s v="Standard Class"/>
    <s v="RD-19720"/>
    <s v="Roger Demir"/>
    <x v="0"/>
    <s v="United States"/>
    <x v="42"/>
    <x v="16"/>
    <n v="85023"/>
    <x v="1"/>
    <s v="OFF-BI-10001097"/>
    <x v="1"/>
    <x v="8"/>
    <s v="Avery Hole Reinforcements"/>
    <n v="9.3450000000000024"/>
    <n v="5"/>
    <n v="0.7"/>
    <n v="-6.5414999999999992"/>
    <n v="-0.69999999999999973"/>
  </r>
  <r>
    <n v="7435"/>
    <s v="CA-2012-148180"/>
    <x v="1"/>
    <x v="353"/>
    <d v="2012-07-31T00:00:00"/>
    <s v="Standard Class"/>
    <s v="BP-11095"/>
    <s v="Bart Pistole"/>
    <x v="1"/>
    <s v="United States"/>
    <x v="475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n v="0.33749999999999997"/>
  </r>
  <r>
    <n v="7436"/>
    <s v="CA-2012-148180"/>
    <x v="1"/>
    <x v="353"/>
    <d v="2012-07-31T00:00:00"/>
    <s v="Standard Class"/>
    <s v="BP-11095"/>
    <s v="Bart Pistole"/>
    <x v="1"/>
    <s v="United States"/>
    <x v="475"/>
    <x v="1"/>
    <n v="93030"/>
    <x v="1"/>
    <s v="OFF-BI-10003314"/>
    <x v="1"/>
    <x v="8"/>
    <s v="Tuff Stuff Recycled Round Ring Binders"/>
    <n v="23.136000000000003"/>
    <n v="6"/>
    <n v="0.2"/>
    <n v="8.3867999999999991"/>
    <n v="0.36249999999999993"/>
  </r>
  <r>
    <n v="7437"/>
    <s v="CA-2012-148180"/>
    <x v="1"/>
    <x v="353"/>
    <d v="2012-07-31T00:00:00"/>
    <s v="Standard Class"/>
    <s v="BP-11095"/>
    <s v="Bart Pistole"/>
    <x v="1"/>
    <s v="United States"/>
    <x v="475"/>
    <x v="1"/>
    <n v="93030"/>
    <x v="1"/>
    <s v="OFF-AR-10002067"/>
    <x v="1"/>
    <x v="6"/>
    <s v="Newell 334"/>
    <n v="99.2"/>
    <n v="5"/>
    <n v="0"/>
    <n v="25.792000000000002"/>
    <n v="0.26"/>
  </r>
  <r>
    <n v="7438"/>
    <s v="CA-2011-165568"/>
    <x v="2"/>
    <x v="1162"/>
    <d v="2011-02-20T00:00:00"/>
    <s v="Standard Class"/>
    <s v="BF-11020"/>
    <s v="Barry Französisch"/>
    <x v="1"/>
    <s v="United States"/>
    <x v="4"/>
    <x v="4"/>
    <n v="98105"/>
    <x v="1"/>
    <s v="OFF-BI-10001031"/>
    <x v="1"/>
    <x v="8"/>
    <s v="Pressboard Data Binders by Wilson Jones"/>
    <n v="21.36"/>
    <n v="5"/>
    <n v="0.2"/>
    <n v="7.2089999999999996"/>
    <n v="0.33749999999999997"/>
  </r>
  <r>
    <n v="7439"/>
    <s v="CA-2012-145457"/>
    <x v="1"/>
    <x v="539"/>
    <d v="2012-03-27T00:00:00"/>
    <s v="Second Class"/>
    <s v="CP-12085"/>
    <s v="Cathy Prescott"/>
    <x v="1"/>
    <s v="United States"/>
    <x v="386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n v="0.27999999999999997"/>
  </r>
  <r>
    <n v="7440"/>
    <s v="US-2014-163657"/>
    <x v="3"/>
    <x v="264"/>
    <d v="2014-09-07T00:00:00"/>
    <s v="Standard Class"/>
    <s v="JL-15235"/>
    <s v="Janet Lee"/>
    <x v="0"/>
    <s v="United States"/>
    <x v="1"/>
    <x v="1"/>
    <n v="90049"/>
    <x v="1"/>
    <s v="OFF-BI-10000138"/>
    <x v="1"/>
    <x v="8"/>
    <s v="Acco Translucent Poly Ring Binders"/>
    <n v="18.72"/>
    <n v="5"/>
    <n v="0.2"/>
    <n v="6.5519999999999996"/>
    <n v="0.35"/>
  </r>
  <r>
    <n v="7441"/>
    <s v="US-2014-163657"/>
    <x v="3"/>
    <x v="264"/>
    <d v="2014-09-07T00:00:00"/>
    <s v="Standard Class"/>
    <s v="JL-15235"/>
    <s v="Janet Lee"/>
    <x v="0"/>
    <s v="United States"/>
    <x v="1"/>
    <x v="1"/>
    <n v="90049"/>
    <x v="1"/>
    <s v="FUR-TA-10004607"/>
    <x v="0"/>
    <x v="3"/>
    <s v="Hon 2111 Invitation Series Straight Table"/>
    <n v="236.52800000000002"/>
    <n v="2"/>
    <n v="0.2"/>
    <n v="-2.9566000000000088"/>
    <n v="-1.2500000000000035E-2"/>
  </r>
  <r>
    <n v="7442"/>
    <s v="CA-2012-120446"/>
    <x v="1"/>
    <x v="547"/>
    <d v="2012-11-18T00:00:00"/>
    <s v="First Class"/>
    <s v="JG-15805"/>
    <s v="John Grady"/>
    <x v="1"/>
    <s v="United States"/>
    <x v="70"/>
    <x v="1"/>
    <n v="92105"/>
    <x v="1"/>
    <s v="OFF-LA-10003148"/>
    <x v="1"/>
    <x v="2"/>
    <s v="Avery 51"/>
    <n v="18.899999999999999"/>
    <n v="3"/>
    <n v="0"/>
    <n v="8.6939999999999991"/>
    <n v="0.45999999999999996"/>
  </r>
  <r>
    <n v="7443"/>
    <s v="CA-2011-109932"/>
    <x v="2"/>
    <x v="337"/>
    <d v="2011-12-11T00:00:00"/>
    <s v="First Class"/>
    <s v="VP-21760"/>
    <s v="Victoria Pisteka"/>
    <x v="1"/>
    <s v="United States"/>
    <x v="180"/>
    <x v="5"/>
    <n v="78521"/>
    <x v="2"/>
    <s v="OFF-PA-10001804"/>
    <x v="1"/>
    <x v="10"/>
    <s v="Xerox 195"/>
    <n v="10.688000000000001"/>
    <n v="2"/>
    <n v="0.2"/>
    <n v="3.7407999999999997"/>
    <n v="0.35"/>
  </r>
  <r>
    <n v="7444"/>
    <s v="CA-2011-109932"/>
    <x v="2"/>
    <x v="337"/>
    <d v="2011-12-11T00:00:00"/>
    <s v="First Class"/>
    <s v="VP-21760"/>
    <s v="Victoria Pisteka"/>
    <x v="1"/>
    <s v="United States"/>
    <x v="180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n v="8.7499999999999925E-2"/>
  </r>
  <r>
    <n v="7445"/>
    <s v="CA-2014-127474"/>
    <x v="3"/>
    <x v="447"/>
    <d v="2014-02-08T00:00:00"/>
    <s v="Second Class"/>
    <s v="RD-19810"/>
    <s v="Ross DeVincentis"/>
    <x v="2"/>
    <s v="United States"/>
    <x v="22"/>
    <x v="10"/>
    <n v="60610"/>
    <x v="2"/>
    <s v="OFF-PA-10001166"/>
    <x v="1"/>
    <x v="10"/>
    <s v="Xerox 2"/>
    <n v="5.1840000000000011"/>
    <n v="1"/>
    <n v="0.2"/>
    <n v="1.8144"/>
    <n v="0.34999999999999992"/>
  </r>
  <r>
    <n v="7446"/>
    <s v="CA-2014-127474"/>
    <x v="3"/>
    <x v="447"/>
    <d v="2014-02-08T00:00:00"/>
    <s v="Second Class"/>
    <s v="RD-19810"/>
    <s v="Ross DeVincentis"/>
    <x v="2"/>
    <s v="United States"/>
    <x v="22"/>
    <x v="10"/>
    <n v="60610"/>
    <x v="2"/>
    <s v="OFF-PA-10001033"/>
    <x v="1"/>
    <x v="10"/>
    <s v="Xerox 1893"/>
    <n v="65.584000000000003"/>
    <n v="2"/>
    <n v="0.2"/>
    <n v="23.7742"/>
    <n v="0.36249999999999999"/>
  </r>
  <r>
    <n v="7447"/>
    <s v="CA-2014-127474"/>
    <x v="3"/>
    <x v="447"/>
    <d v="2014-02-08T00:00:00"/>
    <s v="Second Class"/>
    <s v="RD-19810"/>
    <s v="Ross DeVincentis"/>
    <x v="2"/>
    <s v="United States"/>
    <x v="22"/>
    <x v="10"/>
    <n v="60610"/>
    <x v="2"/>
    <s v="FUR-FU-10004597"/>
    <x v="0"/>
    <x v="5"/>
    <s v="Eldon Cleatmat Chair Mats for Medium Pile Carpets"/>
    <n v="22.200000000000003"/>
    <n v="1"/>
    <n v="0.6"/>
    <n v="-26.084999999999994"/>
    <n v="-1.1749999999999996"/>
  </r>
  <r>
    <n v="7448"/>
    <s v="CA-2014-127474"/>
    <x v="3"/>
    <x v="447"/>
    <d v="2014-02-08T00:00:00"/>
    <s v="Second Class"/>
    <s v="RD-19810"/>
    <s v="Ross DeVincentis"/>
    <x v="2"/>
    <s v="United States"/>
    <x v="22"/>
    <x v="10"/>
    <n v="60610"/>
    <x v="2"/>
    <s v="OFF-PA-10000418"/>
    <x v="1"/>
    <x v="10"/>
    <s v="Xerox 189"/>
    <n v="419.4"/>
    <n v="5"/>
    <n v="0.2"/>
    <n v="146.79"/>
    <n v="0.35"/>
  </r>
  <r>
    <n v="7449"/>
    <s v="CA-2014-115448"/>
    <x v="3"/>
    <x v="343"/>
    <d v="2014-11-15T00:00:00"/>
    <s v="First Class"/>
    <s v="MH-18025"/>
    <s v="Michelle Huthwaite"/>
    <x v="0"/>
    <s v="United States"/>
    <x v="289"/>
    <x v="18"/>
    <n v="37918"/>
    <x v="0"/>
    <s v="FUR-FU-10004090"/>
    <x v="0"/>
    <x v="5"/>
    <s v="Executive Impressions 14&quot; Contract Wall Clock"/>
    <n v="88.920000000000016"/>
    <n v="5"/>
    <n v="0.2"/>
    <n v="14.449499999999986"/>
    <n v="0.16249999999999981"/>
  </r>
  <r>
    <n v="7450"/>
    <s v="CA-2014-105669"/>
    <x v="3"/>
    <x v="697"/>
    <d v="2014-09-23T00:00:00"/>
    <s v="Second Class"/>
    <s v="SJ-20125"/>
    <s v="Sanjit Jacobs"/>
    <x v="2"/>
    <s v="United States"/>
    <x v="12"/>
    <x v="5"/>
    <n v="77036"/>
    <x v="2"/>
    <s v="OFF-AR-10000390"/>
    <x v="1"/>
    <x v="6"/>
    <s v="Newell Chalk Holder"/>
    <n v="9.9120000000000008"/>
    <n v="3"/>
    <n v="0.2"/>
    <n v="3.2213999999999996"/>
    <n v="0.32499999999999996"/>
  </r>
  <r>
    <n v="7451"/>
    <s v="CA-2014-105669"/>
    <x v="3"/>
    <x v="697"/>
    <d v="2014-09-23T00:00:00"/>
    <s v="Second Class"/>
    <s v="SJ-20125"/>
    <s v="Sanjit Jacobs"/>
    <x v="2"/>
    <s v="United States"/>
    <x v="12"/>
    <x v="5"/>
    <n v="77036"/>
    <x v="2"/>
    <s v="FUR-CH-10003774"/>
    <x v="0"/>
    <x v="1"/>
    <s v="Global Wood Trimmed Manager's Task Chair, Khaki"/>
    <n v="318.43"/>
    <n v="5"/>
    <n v="0.3"/>
    <n v="-77.333000000000013"/>
    <n v="-0.24285714285714288"/>
  </r>
  <r>
    <n v="7452"/>
    <s v="CA-2014-105669"/>
    <x v="3"/>
    <x v="697"/>
    <d v="2014-09-23T00:00:00"/>
    <s v="Second Class"/>
    <s v="SJ-20125"/>
    <s v="Sanjit Jacobs"/>
    <x v="2"/>
    <s v="United States"/>
    <x v="12"/>
    <x v="5"/>
    <n v="77036"/>
    <x v="2"/>
    <s v="OFF-BI-10002412"/>
    <x v="1"/>
    <x v="8"/>
    <s v="Wilson Jones “Snap” Scratch Pad Binder Tool for Ring Binders"/>
    <n v="5.7999999999999989"/>
    <n v="5"/>
    <n v="0.8"/>
    <n v="-10.15"/>
    <n v="-1.7500000000000004"/>
  </r>
  <r>
    <n v="7453"/>
    <s v="CA-2014-105669"/>
    <x v="3"/>
    <x v="697"/>
    <d v="2014-09-23T00:00:00"/>
    <s v="Second Class"/>
    <s v="SJ-20125"/>
    <s v="Sanjit Jacobs"/>
    <x v="2"/>
    <s v="United States"/>
    <x v="12"/>
    <x v="5"/>
    <n v="77036"/>
    <x v="2"/>
    <s v="TEC-PH-10002415"/>
    <x v="2"/>
    <x v="7"/>
    <s v="Polycom VoiceStation 500 Conference phone"/>
    <n v="1415.76"/>
    <n v="6"/>
    <n v="0.2"/>
    <n v="88.48500000000007"/>
    <n v="6.2500000000000056E-2"/>
  </r>
  <r>
    <n v="7454"/>
    <s v="CA-2014-134796"/>
    <x v="3"/>
    <x v="643"/>
    <d v="2014-07-02T00:00:00"/>
    <s v="Standard Class"/>
    <s v="FM-14380"/>
    <s v="Fred McMath"/>
    <x v="0"/>
    <s v="United States"/>
    <x v="348"/>
    <x v="10"/>
    <n v="60440"/>
    <x v="2"/>
    <s v="TEC-PH-10003505"/>
    <x v="2"/>
    <x v="7"/>
    <s v="Geemarc AmpliPOWER60"/>
    <n v="148.47999999999999"/>
    <n v="2"/>
    <n v="0.2"/>
    <n v="16.703999999999986"/>
    <n v="0.11249999999999992"/>
  </r>
  <r>
    <n v="7455"/>
    <s v="CA-2013-137743"/>
    <x v="0"/>
    <x v="679"/>
    <d v="2013-08-05T00:00:00"/>
    <s v="Standard Class"/>
    <s v="KH-16360"/>
    <s v="Katherine Hughes"/>
    <x v="0"/>
    <s v="United States"/>
    <x v="22"/>
    <x v="10"/>
    <n v="60623"/>
    <x v="2"/>
    <s v="OFF-LA-10003663"/>
    <x v="1"/>
    <x v="2"/>
    <s v="Avery 498"/>
    <n v="9.2480000000000011"/>
    <n v="4"/>
    <n v="0.2"/>
    <n v="3.1212"/>
    <n v="0.33749999999999997"/>
  </r>
  <r>
    <n v="7456"/>
    <s v="CA-2013-137743"/>
    <x v="0"/>
    <x v="679"/>
    <d v="2013-08-05T00:00:00"/>
    <s v="Standard Class"/>
    <s v="KH-16360"/>
    <s v="Katherine Hughes"/>
    <x v="0"/>
    <s v="United States"/>
    <x v="22"/>
    <x v="10"/>
    <n v="60623"/>
    <x v="2"/>
    <s v="OFF-ST-10001780"/>
    <x v="1"/>
    <x v="4"/>
    <s v="Tennsco 16-Compartment Lockers with Coat Rack"/>
    <n v="1036.624"/>
    <n v="2"/>
    <n v="0.2"/>
    <n v="51.831200000000024"/>
    <n v="5.0000000000000024E-2"/>
  </r>
  <r>
    <n v="7457"/>
    <s v="CA-2012-137974"/>
    <x v="1"/>
    <x v="392"/>
    <d v="2012-04-18T00:00:00"/>
    <s v="First Class"/>
    <s v="LL-16840"/>
    <s v="Lauren Leatherbury"/>
    <x v="0"/>
    <s v="United States"/>
    <x v="141"/>
    <x v="17"/>
    <n v="22980"/>
    <x v="0"/>
    <s v="TEC-PH-10002033"/>
    <x v="2"/>
    <x v="7"/>
    <s v="Konftel 250 Conference phone - Charcoal black"/>
    <n v="569.64"/>
    <n v="2"/>
    <n v="0"/>
    <n v="148.10640000000001"/>
    <n v="0.26"/>
  </r>
  <r>
    <n v="7458"/>
    <s v="CA-2012-137974"/>
    <x v="1"/>
    <x v="392"/>
    <d v="2012-04-18T00:00:00"/>
    <s v="First Class"/>
    <s v="LL-16840"/>
    <s v="Lauren Leatherbury"/>
    <x v="0"/>
    <s v="United States"/>
    <x v="141"/>
    <x v="17"/>
    <n v="22980"/>
    <x v="0"/>
    <s v="OFF-BI-10001036"/>
    <x v="1"/>
    <x v="8"/>
    <s v="Cardinal EasyOpen D-Ring Binders"/>
    <n v="9.14"/>
    <n v="1"/>
    <n v="0"/>
    <n v="4.57"/>
    <n v="0.5"/>
  </r>
  <r>
    <n v="7459"/>
    <s v="CA-2012-137974"/>
    <x v="1"/>
    <x v="392"/>
    <d v="2012-04-18T00:00:00"/>
    <s v="First Class"/>
    <s v="LL-16840"/>
    <s v="Lauren Leatherbury"/>
    <x v="0"/>
    <s v="United States"/>
    <x v="141"/>
    <x v="17"/>
    <n v="22980"/>
    <x v="0"/>
    <s v="FUR-FU-10001468"/>
    <x v="0"/>
    <x v="5"/>
    <s v="Tenex Antistatic Computer Chair Mats"/>
    <n v="1196.8599999999999"/>
    <n v="7"/>
    <n v="0"/>
    <n v="119.68599999999989"/>
    <n v="9.9999999999999922E-2"/>
  </r>
  <r>
    <n v="7460"/>
    <s v="CA-2012-137974"/>
    <x v="1"/>
    <x v="392"/>
    <d v="2012-04-18T00:00:00"/>
    <s v="First Class"/>
    <s v="LL-16840"/>
    <s v="Lauren Leatherbury"/>
    <x v="0"/>
    <s v="United States"/>
    <x v="141"/>
    <x v="17"/>
    <n v="22980"/>
    <x v="0"/>
    <s v="FUR-BO-10001519"/>
    <x v="0"/>
    <x v="0"/>
    <s v="O'Sullivan 3-Shelf Heavy-Duty Bookcases"/>
    <n v="523.26"/>
    <n v="9"/>
    <n v="0"/>
    <n v="125.58240000000001"/>
    <n v="0.24000000000000002"/>
  </r>
  <r>
    <n v="7461"/>
    <s v="US-2012-136987"/>
    <x v="1"/>
    <x v="347"/>
    <d v="2012-04-14T00:00:00"/>
    <s v="Second Class"/>
    <s v="AR-10540"/>
    <s v="Andy Reiter"/>
    <x v="0"/>
    <s v="United States"/>
    <x v="1"/>
    <x v="1"/>
    <n v="90004"/>
    <x v="1"/>
    <s v="TEC-CO-10001943"/>
    <x v="2"/>
    <x v="16"/>
    <s v="Canon PC-428 Personal Copier"/>
    <n v="639.96800000000007"/>
    <n v="4"/>
    <n v="0.2"/>
    <n v="215.98919999999998"/>
    <n v="0.33749999999999991"/>
  </r>
  <r>
    <n v="7462"/>
    <s v="US-2012-136987"/>
    <x v="1"/>
    <x v="347"/>
    <d v="2012-04-14T00:00:00"/>
    <s v="Second Class"/>
    <s v="AR-10540"/>
    <s v="Andy Reiter"/>
    <x v="0"/>
    <s v="United States"/>
    <x v="1"/>
    <x v="1"/>
    <n v="90004"/>
    <x v="1"/>
    <s v="OFF-PA-10003127"/>
    <x v="1"/>
    <x v="10"/>
    <s v="Staples"/>
    <n v="52.76"/>
    <n v="2"/>
    <n v="0"/>
    <n v="24.269599999999997"/>
    <n v="0.45999999999999996"/>
  </r>
  <r>
    <n v="7463"/>
    <s v="CA-2012-138485"/>
    <x v="1"/>
    <x v="914"/>
    <d v="2012-03-01T00:00:00"/>
    <s v="Second Class"/>
    <s v="NP-18670"/>
    <s v="Nora Paige"/>
    <x v="0"/>
    <s v="United States"/>
    <x v="4"/>
    <x v="4"/>
    <n v="98105"/>
    <x v="1"/>
    <s v="TEC-AC-10002076"/>
    <x v="2"/>
    <x v="11"/>
    <s v="Microsoft Natural Keyboard Elite"/>
    <n v="538.92000000000007"/>
    <n v="9"/>
    <n v="0"/>
    <n v="80.837999999999994"/>
    <n v="0.14999999999999997"/>
  </r>
  <r>
    <n v="7464"/>
    <s v="CA-2013-103709"/>
    <x v="0"/>
    <x v="162"/>
    <d v="2013-09-16T00:00:00"/>
    <s v="Standard Class"/>
    <s v="LP-17095"/>
    <s v="Liz Preis"/>
    <x v="0"/>
    <s v="United States"/>
    <x v="355"/>
    <x v="1"/>
    <n v="93277"/>
    <x v="1"/>
    <s v="OFF-AR-10003338"/>
    <x v="1"/>
    <x v="6"/>
    <s v="Eberhard Faber 3 1/2&quot; Golf Pencils"/>
    <n v="14.88"/>
    <n v="2"/>
    <n v="0"/>
    <n v="3.7200000000000006"/>
    <n v="0.25000000000000006"/>
  </r>
  <r>
    <n v="7465"/>
    <s v="CA-2013-103709"/>
    <x v="0"/>
    <x v="162"/>
    <d v="2013-09-16T00:00:00"/>
    <s v="Standard Class"/>
    <s v="LP-17095"/>
    <s v="Liz Preis"/>
    <x v="0"/>
    <s v="United States"/>
    <x v="355"/>
    <x v="1"/>
    <n v="93277"/>
    <x v="1"/>
    <s v="OFF-PA-10004610"/>
    <x v="1"/>
    <x v="10"/>
    <s v="Xerox 1900"/>
    <n v="34.24"/>
    <n v="8"/>
    <n v="0"/>
    <n v="15.407999999999998"/>
    <n v="0.4499999999999999"/>
  </r>
  <r>
    <n v="7466"/>
    <s v="CA-2013-103709"/>
    <x v="0"/>
    <x v="162"/>
    <d v="2013-09-16T00:00:00"/>
    <s v="Standard Class"/>
    <s v="LP-17095"/>
    <s v="Liz Preis"/>
    <x v="0"/>
    <s v="United States"/>
    <x v="355"/>
    <x v="1"/>
    <n v="93277"/>
    <x v="1"/>
    <s v="OFF-ST-10001272"/>
    <x v="1"/>
    <x v="4"/>
    <s v="Mini 13-1/2 Capacity Data Binder Rack, Pearl"/>
    <n v="261.74"/>
    <n v="2"/>
    <n v="0"/>
    <n v="65.435000000000002"/>
    <n v="0.25"/>
  </r>
  <r>
    <n v="7467"/>
    <s v="CA-2013-138282"/>
    <x v="0"/>
    <x v="288"/>
    <d v="2013-05-24T00:00:00"/>
    <s v="Standard Class"/>
    <s v="AH-10690"/>
    <s v="Anna Häberlin"/>
    <x v="1"/>
    <s v="United States"/>
    <x v="1"/>
    <x v="1"/>
    <n v="90008"/>
    <x v="1"/>
    <s v="OFF-AP-10001366"/>
    <x v="1"/>
    <x v="9"/>
    <s v="Staples"/>
    <n v="87.84"/>
    <n v="8"/>
    <n v="0"/>
    <n v="23.716800000000006"/>
    <n v="0.27000000000000007"/>
  </r>
  <r>
    <n v="7468"/>
    <s v="CA-2014-148985"/>
    <x v="3"/>
    <x v="343"/>
    <d v="2014-11-16T00:00:00"/>
    <s v="Second Class"/>
    <s v="TB-21190"/>
    <s v="Thomas Brumley"/>
    <x v="2"/>
    <s v="United States"/>
    <x v="1"/>
    <x v="1"/>
    <n v="90045"/>
    <x v="1"/>
    <s v="FUR-FU-10001424"/>
    <x v="0"/>
    <x v="5"/>
    <s v="Dax Clear Box Frame"/>
    <n v="34.92"/>
    <n v="4"/>
    <n v="0"/>
    <n v="11.872799999999998"/>
    <n v="0.33999999999999991"/>
  </r>
  <r>
    <n v="7469"/>
    <s v="CA-2011-138100"/>
    <x v="2"/>
    <x v="1114"/>
    <d v="2011-09-20T00:00:00"/>
    <s v="Standard Class"/>
    <s v="AA-10315"/>
    <s v="Alex Avila"/>
    <x v="0"/>
    <s v="United States"/>
    <x v="20"/>
    <x v="15"/>
    <n v="10011"/>
    <x v="3"/>
    <s v="OFF-PA-10000349"/>
    <x v="1"/>
    <x v="10"/>
    <s v="Staples"/>
    <n v="14.940000000000001"/>
    <n v="3"/>
    <n v="0"/>
    <n v="7.0218000000000007"/>
    <n v="0.47000000000000003"/>
  </r>
  <r>
    <n v="7470"/>
    <s v="CA-2011-138100"/>
    <x v="2"/>
    <x v="1114"/>
    <d v="2011-09-20T00:00:00"/>
    <s v="Standard Class"/>
    <s v="AA-10315"/>
    <s v="Alex Avila"/>
    <x v="0"/>
    <s v="United States"/>
    <x v="20"/>
    <x v="15"/>
    <n v="10011"/>
    <x v="3"/>
    <s v="FUR-FU-10002456"/>
    <x v="0"/>
    <x v="5"/>
    <s v="Master Caster Door Stop, Large Neon Orange"/>
    <n v="14.56"/>
    <n v="2"/>
    <n v="0"/>
    <n v="6.2608000000000015"/>
    <n v="0.4300000000000001"/>
  </r>
  <r>
    <n v="7471"/>
    <s v="CA-2012-100734"/>
    <x v="1"/>
    <x v="426"/>
    <d v="2012-09-20T00:00:00"/>
    <s v="Standard Class"/>
    <s v="AC-10615"/>
    <s v="Ann Chong"/>
    <x v="1"/>
    <s v="United States"/>
    <x v="10"/>
    <x v="9"/>
    <n v="19143"/>
    <x v="3"/>
    <s v="OFF-BI-10002609"/>
    <x v="1"/>
    <x v="8"/>
    <s v="Avery Hidden Tab Dividers for Binding Systems"/>
    <n v="3.5760000000000005"/>
    <n v="4"/>
    <n v="0.7"/>
    <n v="-2.8608000000000002"/>
    <n v="-0.79999999999999993"/>
  </r>
  <r>
    <n v="7472"/>
    <s v="CA-2012-100734"/>
    <x v="1"/>
    <x v="426"/>
    <d v="2012-09-20T00:00:00"/>
    <s v="Standard Class"/>
    <s v="AC-10615"/>
    <s v="Ann Chong"/>
    <x v="1"/>
    <s v="United States"/>
    <x v="10"/>
    <x v="9"/>
    <n v="19143"/>
    <x v="3"/>
    <s v="OFF-ST-10001522"/>
    <x v="1"/>
    <x v="4"/>
    <s v="Gould Plastics 18-Pocket Panel Bin, 34w x 5-1/4d x 20-1/2h"/>
    <n v="147.184"/>
    <n v="2"/>
    <n v="0.2"/>
    <n v="-29.436800000000012"/>
    <n v="-0.20000000000000009"/>
  </r>
  <r>
    <n v="7473"/>
    <s v="CA-2013-139997"/>
    <x v="0"/>
    <x v="949"/>
    <d v="2013-07-04T00:00:00"/>
    <s v="First Class"/>
    <s v="EM-14140"/>
    <s v="Eugene Moren"/>
    <x v="2"/>
    <s v="United States"/>
    <x v="427"/>
    <x v="7"/>
    <n v="84043"/>
    <x v="1"/>
    <s v="TEC-CO-10000971"/>
    <x v="2"/>
    <x v="16"/>
    <s v="Hewlett Packard 310 Color Digital Copier"/>
    <n v="1499.95"/>
    <n v="5"/>
    <n v="0"/>
    <n v="449.9849999999999"/>
    <n v="0.29999999999999993"/>
  </r>
  <r>
    <n v="7474"/>
    <s v="CA-2013-109652"/>
    <x v="0"/>
    <x v="342"/>
    <d v="2013-04-16T00:00:00"/>
    <s v="Standard Class"/>
    <s v="QJ-19255"/>
    <s v="Quincy Jones"/>
    <x v="1"/>
    <s v="United States"/>
    <x v="22"/>
    <x v="10"/>
    <n v="60653"/>
    <x v="2"/>
    <s v="OFF-AR-10000034"/>
    <x v="1"/>
    <x v="6"/>
    <s v="BIC Brite Liner Grip Highlighters, Assorted, 5/Pack"/>
    <n v="13.568000000000001"/>
    <n v="4"/>
    <n v="0.2"/>
    <n v="3.2223999999999995"/>
    <n v="0.23749999999999993"/>
  </r>
  <r>
    <n v="7475"/>
    <s v="CA-2011-167199"/>
    <x v="2"/>
    <x v="1037"/>
    <d v="2011-01-11T00:00:00"/>
    <s v="Standard Class"/>
    <s v="ME-17320"/>
    <s v="Maria Etezadi"/>
    <x v="2"/>
    <s v="United States"/>
    <x v="0"/>
    <x v="0"/>
    <n v="42420"/>
    <x v="0"/>
    <s v="FUR-CH-10004063"/>
    <x v="0"/>
    <x v="1"/>
    <s v="Global Deluxe High-Back Manager's Chair"/>
    <n v="2573.8200000000002"/>
    <n v="9"/>
    <n v="0"/>
    <n v="746.40779999999972"/>
    <n v="0.28999999999999987"/>
  </r>
  <r>
    <n v="7476"/>
    <s v="CA-2011-167199"/>
    <x v="2"/>
    <x v="1037"/>
    <d v="2011-01-11T00:00:00"/>
    <s v="Standard Class"/>
    <s v="ME-17320"/>
    <s v="Maria Etezadi"/>
    <x v="2"/>
    <s v="United States"/>
    <x v="0"/>
    <x v="0"/>
    <n v="42420"/>
    <x v="0"/>
    <s v="OFF-BI-10004632"/>
    <x v="1"/>
    <x v="8"/>
    <s v="Ibico Hi-Tech Manual Binding System"/>
    <n v="609.98"/>
    <n v="2"/>
    <n v="0"/>
    <n v="274.49099999999999"/>
    <n v="0.44999999999999996"/>
  </r>
  <r>
    <n v="7477"/>
    <s v="CA-2011-167199"/>
    <x v="2"/>
    <x v="1037"/>
    <d v="2011-01-11T00:00:00"/>
    <s v="Standard Class"/>
    <s v="ME-17320"/>
    <s v="Maria Etezadi"/>
    <x v="2"/>
    <s v="United States"/>
    <x v="0"/>
    <x v="0"/>
    <n v="42420"/>
    <x v="0"/>
    <s v="OFF-AR-10001662"/>
    <x v="1"/>
    <x v="6"/>
    <s v="Rogers Handheld Barrel Pencil Sharpener"/>
    <n v="5.48"/>
    <n v="2"/>
    <n v="0"/>
    <n v="1.4796000000000005"/>
    <n v="0.27000000000000007"/>
  </r>
  <r>
    <n v="7478"/>
    <s v="CA-2011-167199"/>
    <x v="2"/>
    <x v="1037"/>
    <d v="2011-01-11T00:00:00"/>
    <s v="Standard Class"/>
    <s v="ME-17320"/>
    <s v="Maria Etezadi"/>
    <x v="2"/>
    <s v="United States"/>
    <x v="0"/>
    <x v="0"/>
    <n v="42420"/>
    <x v="0"/>
    <s v="TEC-PH-10004977"/>
    <x v="2"/>
    <x v="7"/>
    <s v="GE 30524EE4"/>
    <n v="391.98"/>
    <n v="2"/>
    <n v="0"/>
    <n v="113.67419999999998"/>
    <n v="0.28999999999999992"/>
  </r>
  <r>
    <n v="7479"/>
    <s v="CA-2011-167199"/>
    <x v="2"/>
    <x v="1037"/>
    <d v="2011-01-11T00:00:00"/>
    <s v="Standard Class"/>
    <s v="ME-17320"/>
    <s v="Maria Etezadi"/>
    <x v="2"/>
    <s v="United States"/>
    <x v="0"/>
    <x v="0"/>
    <n v="42420"/>
    <x v="0"/>
    <s v="TEC-PH-10004539"/>
    <x v="2"/>
    <x v="7"/>
    <s v="Wireless Extenders zBoost YX545 SOHO Signal Booster"/>
    <n v="755.96"/>
    <n v="4"/>
    <n v="0"/>
    <n v="204.10919999999999"/>
    <n v="0.26999999999999996"/>
  </r>
  <r>
    <n v="7480"/>
    <s v="CA-2011-167199"/>
    <x v="2"/>
    <x v="1037"/>
    <d v="2011-01-11T00:00:00"/>
    <s v="Standard Class"/>
    <s v="ME-17320"/>
    <s v="Maria Etezadi"/>
    <x v="2"/>
    <s v="United States"/>
    <x v="0"/>
    <x v="0"/>
    <n v="42420"/>
    <x v="0"/>
    <s v="OFF-FA-10001883"/>
    <x v="1"/>
    <x v="13"/>
    <s v="Alliance Super-Size Bands, Assorted Sizes"/>
    <n v="31.12"/>
    <n v="4"/>
    <n v="0"/>
    <n v="0.31119999999999948"/>
    <n v="9.9999999999999829E-3"/>
  </r>
  <r>
    <n v="7481"/>
    <s v="CA-2011-167199"/>
    <x v="2"/>
    <x v="1037"/>
    <d v="2011-01-11T00:00:00"/>
    <s v="Standard Class"/>
    <s v="ME-17320"/>
    <s v="Maria Etezadi"/>
    <x v="2"/>
    <s v="United States"/>
    <x v="0"/>
    <x v="0"/>
    <n v="42420"/>
    <x v="0"/>
    <s v="OFF-PA-10000955"/>
    <x v="1"/>
    <x v="10"/>
    <s v="Southworth 25% Cotton Granite Paper &amp; Envelopes"/>
    <n v="6.54"/>
    <n v="1"/>
    <n v="0"/>
    <n v="3.0084"/>
    <n v="0.45999999999999996"/>
  </r>
  <r>
    <n v="7482"/>
    <s v="CA-2013-124583"/>
    <x v="0"/>
    <x v="142"/>
    <d v="2013-09-04T00:00:00"/>
    <s v="Second Class"/>
    <s v="LB-16795"/>
    <s v="Laurel Beltran"/>
    <x v="2"/>
    <s v="United States"/>
    <x v="101"/>
    <x v="1"/>
    <n v="92646"/>
    <x v="1"/>
    <s v="OFF-EN-10002500"/>
    <x v="1"/>
    <x v="12"/>
    <s v="Globe Weis Peel &amp; Seel First Class Envelopes"/>
    <n v="12.78"/>
    <n v="1"/>
    <n v="0"/>
    <n v="5.7509999999999994"/>
    <n v="0.44999999999999996"/>
  </r>
  <r>
    <n v="7483"/>
    <s v="CA-2011-113964"/>
    <x v="2"/>
    <x v="865"/>
    <d v="2011-09-30T00:00:00"/>
    <s v="Standard Class"/>
    <s v="JP-16135"/>
    <s v="Julie Prescott"/>
    <x v="2"/>
    <s v="United States"/>
    <x v="20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n v="0.375"/>
  </r>
  <r>
    <n v="7484"/>
    <s v="CA-2011-129938"/>
    <x v="2"/>
    <x v="534"/>
    <d v="2011-12-17T00:00:00"/>
    <s v="Second Class"/>
    <s v="EB-13705"/>
    <s v="Ed Braxton"/>
    <x v="1"/>
    <s v="United States"/>
    <x v="10"/>
    <x v="9"/>
    <n v="19140"/>
    <x v="3"/>
    <s v="FUR-CH-10003774"/>
    <x v="0"/>
    <x v="1"/>
    <s v="Global Wood Trimmed Manager's Task Chair, Khaki"/>
    <n v="445.80200000000002"/>
    <n v="7"/>
    <n v="0.3"/>
    <n v="-108.26620000000001"/>
    <n v="-0.24285714285714288"/>
  </r>
  <r>
    <n v="7485"/>
    <s v="CA-2014-135111"/>
    <x v="3"/>
    <x v="116"/>
    <d v="2015-01-03T00:00:00"/>
    <s v="Standard Class"/>
    <s v="CS-12400"/>
    <s v="Christopher Schild"/>
    <x v="2"/>
    <s v="United States"/>
    <x v="402"/>
    <x v="46"/>
    <n v="58103"/>
    <x v="2"/>
    <s v="OFF-AR-10004707"/>
    <x v="1"/>
    <x v="6"/>
    <s v="Staples"/>
    <n v="2.48"/>
    <n v="1"/>
    <n v="0"/>
    <n v="0.86799999999999988"/>
    <n v="0.35"/>
  </r>
  <r>
    <n v="7486"/>
    <s v="CA-2014-135111"/>
    <x v="3"/>
    <x v="116"/>
    <d v="2015-01-03T00:00:00"/>
    <s v="Standard Class"/>
    <s v="CS-12400"/>
    <s v="Christopher Schild"/>
    <x v="2"/>
    <s v="United States"/>
    <x v="402"/>
    <x v="46"/>
    <n v="58103"/>
    <x v="2"/>
    <s v="OFF-BI-10004040"/>
    <x v="1"/>
    <x v="8"/>
    <s v="Wilson Jones Impact Binders"/>
    <n v="25.9"/>
    <n v="5"/>
    <n v="0"/>
    <n v="12.690999999999999"/>
    <n v="0.49"/>
  </r>
  <r>
    <n v="7487"/>
    <s v="US-2012-134558"/>
    <x v="1"/>
    <x v="546"/>
    <d v="2012-12-24T00:00:00"/>
    <s v="Second Class"/>
    <s v="PM-19135"/>
    <s v="Peter McVee"/>
    <x v="2"/>
    <s v="United States"/>
    <x v="18"/>
    <x v="38"/>
    <n v="3820"/>
    <x v="3"/>
    <s v="OFF-PA-10001184"/>
    <x v="1"/>
    <x v="10"/>
    <s v="Xerox 1903"/>
    <n v="29.900000000000002"/>
    <n v="5"/>
    <n v="0"/>
    <n v="14.651"/>
    <n v="0.48999999999999994"/>
  </r>
  <r>
    <n v="7488"/>
    <s v="US-2012-134558"/>
    <x v="1"/>
    <x v="546"/>
    <d v="2012-12-24T00:00:00"/>
    <s v="Second Class"/>
    <s v="PM-19135"/>
    <s v="Peter McVee"/>
    <x v="2"/>
    <s v="United States"/>
    <x v="18"/>
    <x v="38"/>
    <n v="3820"/>
    <x v="3"/>
    <s v="TEC-AC-10004145"/>
    <x v="2"/>
    <x v="11"/>
    <s v="Logitech diNovo Edge Keyboard"/>
    <n v="2249.91"/>
    <n v="9"/>
    <n v="0"/>
    <n v="517.47930000000008"/>
    <n v="0.23000000000000004"/>
  </r>
  <r>
    <n v="7489"/>
    <s v="US-2012-134558"/>
    <x v="1"/>
    <x v="546"/>
    <d v="2012-12-24T00:00:00"/>
    <s v="Second Class"/>
    <s v="PM-19135"/>
    <s v="Peter McVee"/>
    <x v="2"/>
    <s v="United States"/>
    <x v="18"/>
    <x v="38"/>
    <n v="3820"/>
    <x v="3"/>
    <s v="FUR-TA-10003473"/>
    <x v="0"/>
    <x v="3"/>
    <s v="Bretford Rectangular Conference Table Tops"/>
    <n v="1053.164"/>
    <n v="4"/>
    <n v="0.3"/>
    <n v="-105.31639999999993"/>
    <n v="-9.9999999999999936E-2"/>
  </r>
  <r>
    <n v="7490"/>
    <s v="CA-2014-157196"/>
    <x v="3"/>
    <x v="60"/>
    <d v="2014-11-10T00:00:00"/>
    <s v="Standard Class"/>
    <s v="AA-10645"/>
    <s v="Anna Andreadi"/>
    <x v="0"/>
    <s v="United States"/>
    <x v="70"/>
    <x v="1"/>
    <n v="92105"/>
    <x v="1"/>
    <s v="OFF-PA-10003172"/>
    <x v="1"/>
    <x v="10"/>
    <s v="Xerox 1996"/>
    <n v="12.96"/>
    <n v="2"/>
    <n v="0"/>
    <n v="6.2208000000000006"/>
    <n v="0.48000000000000004"/>
  </r>
  <r>
    <n v="7491"/>
    <s v="CA-2012-108672"/>
    <x v="1"/>
    <x v="229"/>
    <d v="2012-09-16T00:00:00"/>
    <s v="Standard Class"/>
    <s v="FA-14230"/>
    <s v="Frank Atkinson"/>
    <x v="1"/>
    <s v="United States"/>
    <x v="1"/>
    <x v="1"/>
    <n v="90032"/>
    <x v="1"/>
    <s v="FUR-FU-10003799"/>
    <x v="0"/>
    <x v="5"/>
    <s v="Seth Thomas 13 1/2&quot; Wall Clock"/>
    <n v="106.68"/>
    <n v="6"/>
    <n v="0"/>
    <n v="33.070799999999991"/>
    <n v="0.30999999999999989"/>
  </r>
  <r>
    <n v="7492"/>
    <s v="US-2014-118598"/>
    <x v="3"/>
    <x v="673"/>
    <d v="2014-11-17T00:00:00"/>
    <s v="Same Day"/>
    <s v="CM-12190"/>
    <s v="Charlotte Melton"/>
    <x v="0"/>
    <s v="United States"/>
    <x v="456"/>
    <x v="15"/>
    <n v="13501"/>
    <x v="3"/>
    <s v="TEC-PH-10002583"/>
    <x v="2"/>
    <x v="7"/>
    <s v="iOttie HLCRIO102 Car Mount"/>
    <n v="119.94"/>
    <n v="6"/>
    <n v="0"/>
    <n v="5.9969999999999857"/>
    <n v="4.9999999999999885E-2"/>
  </r>
  <r>
    <n v="7493"/>
    <s v="US-2014-160836"/>
    <x v="3"/>
    <x v="220"/>
    <d v="2014-09-17T00:00:00"/>
    <s v="Standard Class"/>
    <s v="CC-12475"/>
    <s v="Cindy Chapman"/>
    <x v="0"/>
    <s v="United States"/>
    <x v="12"/>
    <x v="5"/>
    <n v="77070"/>
    <x v="2"/>
    <s v="OFF-PA-10004239"/>
    <x v="1"/>
    <x v="10"/>
    <s v="Xerox 1953"/>
    <n v="10.272000000000002"/>
    <n v="3"/>
    <n v="0.2"/>
    <n v="3.2099999999999982"/>
    <n v="0.31249999999999978"/>
  </r>
  <r>
    <n v="7494"/>
    <s v="US-2014-160836"/>
    <x v="3"/>
    <x v="220"/>
    <d v="2014-09-17T00:00:00"/>
    <s v="Standard Class"/>
    <s v="CC-12475"/>
    <s v="Cindy Chapman"/>
    <x v="0"/>
    <s v="United States"/>
    <x v="12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n v="-0.12857142857142859"/>
  </r>
  <r>
    <n v="7495"/>
    <s v="US-2014-160836"/>
    <x v="3"/>
    <x v="220"/>
    <d v="2014-09-17T00:00:00"/>
    <s v="Standard Class"/>
    <s v="CC-12475"/>
    <s v="Cindy Chapman"/>
    <x v="0"/>
    <s v="United States"/>
    <x v="12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n v="-2.7000000000000006"/>
  </r>
  <r>
    <n v="7496"/>
    <s v="CA-2014-121048"/>
    <x v="3"/>
    <x v="1163"/>
    <d v="2014-07-19T00:00:00"/>
    <s v="Standard Class"/>
    <s v="TC-21295"/>
    <s v="Toby Carlisle"/>
    <x v="0"/>
    <s v="United States"/>
    <x v="223"/>
    <x v="1"/>
    <n v="92683"/>
    <x v="1"/>
    <s v="OFF-BI-10004022"/>
    <x v="1"/>
    <x v="8"/>
    <s v="Acco Suede Grain Vinyl Round Ring Binder"/>
    <n v="4.4479999999999995"/>
    <n v="2"/>
    <n v="0.2"/>
    <n v="1.4455999999999996"/>
    <n v="0.32499999999999996"/>
  </r>
  <r>
    <n v="7497"/>
    <s v="CA-2014-121048"/>
    <x v="3"/>
    <x v="1163"/>
    <d v="2014-07-19T00:00:00"/>
    <s v="Standard Class"/>
    <s v="TC-21295"/>
    <s v="Toby Carlisle"/>
    <x v="0"/>
    <s v="United States"/>
    <x v="223"/>
    <x v="1"/>
    <n v="92683"/>
    <x v="1"/>
    <s v="FUR-FU-10003601"/>
    <x v="0"/>
    <x v="5"/>
    <s v="Deflect-o RollaMat Studded, Beveled Mat for Medium Pile Carpeting"/>
    <n v="276.69"/>
    <n v="3"/>
    <n v="0"/>
    <n v="49.804199999999994"/>
    <n v="0.18"/>
  </r>
  <r>
    <n v="7498"/>
    <s v="CA-2014-121048"/>
    <x v="3"/>
    <x v="1163"/>
    <d v="2014-07-19T00:00:00"/>
    <s v="Standard Class"/>
    <s v="TC-21295"/>
    <s v="Toby Carlisle"/>
    <x v="0"/>
    <s v="United States"/>
    <x v="223"/>
    <x v="1"/>
    <n v="92683"/>
    <x v="1"/>
    <s v="OFF-FA-10000490"/>
    <x v="1"/>
    <x v="13"/>
    <s v="OIC Binder Clips, Mini, 1/4&quot; Capacity, Black"/>
    <n v="4.96"/>
    <n v="4"/>
    <n v="0"/>
    <n v="2.3311999999999999"/>
    <n v="0.47"/>
  </r>
  <r>
    <n v="7499"/>
    <s v="CA-2014-121048"/>
    <x v="3"/>
    <x v="1163"/>
    <d v="2014-07-19T00:00:00"/>
    <s v="Standard Class"/>
    <s v="TC-21295"/>
    <s v="Toby Carlisle"/>
    <x v="0"/>
    <s v="United States"/>
    <x v="223"/>
    <x v="1"/>
    <n v="92683"/>
    <x v="1"/>
    <s v="OFF-AR-10004042"/>
    <x v="1"/>
    <x v="6"/>
    <s v="BOSTON Model 1800 Electric Pencil Sharpeners, Putty/Woodgrain"/>
    <n v="71.92"/>
    <n v="4"/>
    <n v="0"/>
    <n v="20.856799999999993"/>
    <n v="0.28999999999999987"/>
  </r>
  <r>
    <n v="7500"/>
    <s v="CA-2014-121048"/>
    <x v="3"/>
    <x v="1163"/>
    <d v="2014-07-19T00:00:00"/>
    <s v="Standard Class"/>
    <s v="TC-21295"/>
    <s v="Toby Carlisle"/>
    <x v="0"/>
    <s v="United States"/>
    <x v="223"/>
    <x v="1"/>
    <n v="92683"/>
    <x v="1"/>
    <s v="FUR-FU-10002960"/>
    <x v="0"/>
    <x v="5"/>
    <s v="Eldon 200 Class Desk Accessories, Burgundy"/>
    <n v="18.84"/>
    <n v="3"/>
    <n v="0"/>
    <n v="7.9128000000000007"/>
    <n v="0.42000000000000004"/>
  </r>
  <r>
    <n v="7501"/>
    <s v="CA-2014-121048"/>
    <x v="3"/>
    <x v="1163"/>
    <d v="2014-07-19T00:00:00"/>
    <s v="Standard Class"/>
    <s v="TC-21295"/>
    <s v="Toby Carlisle"/>
    <x v="0"/>
    <s v="United States"/>
    <x v="223"/>
    <x v="1"/>
    <n v="92683"/>
    <x v="1"/>
    <s v="TEC-AC-10000991"/>
    <x v="2"/>
    <x v="11"/>
    <s v="Sony Micro Vault Click 8 GB USB 2.0 Flash Drive"/>
    <n v="140.97"/>
    <n v="3"/>
    <n v="0"/>
    <n v="19.735800000000005"/>
    <n v="0.14000000000000004"/>
  </r>
  <r>
    <n v="7502"/>
    <s v="CA-2014-121048"/>
    <x v="3"/>
    <x v="1163"/>
    <d v="2014-07-19T00:00:00"/>
    <s v="Standard Class"/>
    <s v="TC-21295"/>
    <s v="Toby Carlisle"/>
    <x v="0"/>
    <s v="United States"/>
    <x v="223"/>
    <x v="1"/>
    <n v="92683"/>
    <x v="1"/>
    <s v="TEC-PH-10004977"/>
    <x v="2"/>
    <x v="7"/>
    <s v="GE 30524EE4"/>
    <n v="470.37600000000009"/>
    <n v="3"/>
    <n v="0.2"/>
    <n v="52.917299999999955"/>
    <n v="0.11249999999999988"/>
  </r>
  <r>
    <n v="7503"/>
    <s v="US-2014-120117"/>
    <x v="3"/>
    <x v="983"/>
    <d v="2014-03-31T00:00:00"/>
    <s v="Same Day"/>
    <s v="TB-21400"/>
    <s v="Tom Boeckenhauer"/>
    <x v="0"/>
    <s v="United States"/>
    <x v="1"/>
    <x v="1"/>
    <n v="90036"/>
    <x v="1"/>
    <s v="OFF-AR-10000817"/>
    <x v="1"/>
    <x v="6"/>
    <s v="Manco Dry-Lighter Erasable Highlighter"/>
    <n v="6.08"/>
    <n v="2"/>
    <n v="0"/>
    <n v="2.0671999999999997"/>
    <n v="0.33999999999999997"/>
  </r>
  <r>
    <n v="7504"/>
    <s v="US-2014-120117"/>
    <x v="3"/>
    <x v="983"/>
    <d v="2014-03-31T00:00:00"/>
    <s v="Same Day"/>
    <s v="TB-21400"/>
    <s v="Tom Boeckenhauer"/>
    <x v="0"/>
    <s v="United States"/>
    <x v="1"/>
    <x v="1"/>
    <n v="90036"/>
    <x v="1"/>
    <s v="TEC-PH-10002447"/>
    <x v="2"/>
    <x v="7"/>
    <s v="AT&amp;T CL83451 4-Handset Telephone"/>
    <n v="164.79200000000003"/>
    <n v="1"/>
    <n v="0.2"/>
    <n v="18.539099999999991"/>
    <n v="0.11249999999999992"/>
  </r>
  <r>
    <n v="7505"/>
    <s v="CA-2013-158043"/>
    <x v="0"/>
    <x v="1011"/>
    <d v="2013-02-04T00:00:00"/>
    <s v="Second Class"/>
    <s v="JK-15325"/>
    <s v="Jason Klamczynski"/>
    <x v="1"/>
    <s v="United States"/>
    <x v="496"/>
    <x v="30"/>
    <n v="8401"/>
    <x v="3"/>
    <s v="OFF-EN-10003134"/>
    <x v="1"/>
    <x v="12"/>
    <s v="Staples"/>
    <n v="23.36"/>
    <n v="2"/>
    <n v="0"/>
    <n v="11.68"/>
    <n v="0.5"/>
  </r>
  <r>
    <n v="7506"/>
    <s v="US-2014-106579"/>
    <x v="3"/>
    <x v="110"/>
    <d v="2014-06-14T00:00:00"/>
    <s v="Standard Class"/>
    <s v="BW-11200"/>
    <s v="Ben Wallace"/>
    <x v="0"/>
    <s v="United States"/>
    <x v="242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n v="-1.5500000000000009"/>
  </r>
  <r>
    <n v="7507"/>
    <s v="CA-2011-115889"/>
    <x v="2"/>
    <x v="981"/>
    <d v="2011-11-06T00:00:00"/>
    <s v="Standard Class"/>
    <s v="SH-20395"/>
    <s v="Shahid Hopkins"/>
    <x v="0"/>
    <s v="United States"/>
    <x v="8"/>
    <x v="1"/>
    <n v="94122"/>
    <x v="1"/>
    <s v="TEC-PH-10001615"/>
    <x v="2"/>
    <x v="7"/>
    <s v="AT&amp;T CL82213"/>
    <n v="46.384"/>
    <n v="2"/>
    <n v="0.2"/>
    <n v="5.2181999999999924"/>
    <n v="0.11249999999999984"/>
  </r>
  <r>
    <n v="7508"/>
    <s v="CA-2011-115889"/>
    <x v="2"/>
    <x v="981"/>
    <d v="2011-11-06T00:00:00"/>
    <s v="Standard Class"/>
    <s v="SH-20395"/>
    <s v="Shahid Hopkins"/>
    <x v="0"/>
    <s v="United States"/>
    <x v="8"/>
    <x v="1"/>
    <n v="94122"/>
    <x v="1"/>
    <s v="OFF-ST-10003208"/>
    <x v="1"/>
    <x v="4"/>
    <s v="Adjustable Depth Letter/Legal Cart"/>
    <n v="362.92"/>
    <n v="2"/>
    <n v="0"/>
    <n v="105.24679999999995"/>
    <n v="0.28999999999999987"/>
  </r>
  <r>
    <n v="7509"/>
    <s v="US-2014-161935"/>
    <x v="3"/>
    <x v="1163"/>
    <d v="2014-07-19T00:00:00"/>
    <s v="Standard Class"/>
    <s v="JL-15835"/>
    <s v="John Lee"/>
    <x v="0"/>
    <s v="United States"/>
    <x v="38"/>
    <x v="24"/>
    <n v="43229"/>
    <x v="3"/>
    <s v="OFF-PA-10000605"/>
    <x v="1"/>
    <x v="10"/>
    <s v="Xerox 1950"/>
    <n v="9.2480000000000011"/>
    <n v="2"/>
    <n v="0.2"/>
    <n v="3.3524000000000003"/>
    <n v="0.36249999999999999"/>
  </r>
  <r>
    <n v="7510"/>
    <s v="US-2014-161935"/>
    <x v="3"/>
    <x v="1163"/>
    <d v="2014-07-19T00:00:00"/>
    <s v="Standard Class"/>
    <s v="JL-15835"/>
    <s v="John Lee"/>
    <x v="0"/>
    <s v="United States"/>
    <x v="38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n v="-0.2"/>
  </r>
  <r>
    <n v="7511"/>
    <s v="US-2014-161935"/>
    <x v="3"/>
    <x v="1163"/>
    <d v="2014-07-19T00:00:00"/>
    <s v="Standard Class"/>
    <s v="JL-15835"/>
    <s v="John Lee"/>
    <x v="0"/>
    <s v="United States"/>
    <x v="38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n v="7.5000000000000025E-2"/>
  </r>
  <r>
    <n v="7512"/>
    <s v="US-2014-161935"/>
    <x v="3"/>
    <x v="1163"/>
    <d v="2014-07-19T00:00:00"/>
    <s v="Standard Class"/>
    <s v="JL-15835"/>
    <s v="John Lee"/>
    <x v="0"/>
    <s v="United States"/>
    <x v="38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n v="0.37499999999999994"/>
  </r>
  <r>
    <n v="7513"/>
    <s v="US-2014-161935"/>
    <x v="3"/>
    <x v="1163"/>
    <d v="2014-07-19T00:00:00"/>
    <s v="Standard Class"/>
    <s v="JL-15835"/>
    <s v="John Lee"/>
    <x v="0"/>
    <s v="United States"/>
    <x v="38"/>
    <x v="24"/>
    <n v="43229"/>
    <x v="3"/>
    <s v="OFF-ST-10001837"/>
    <x v="1"/>
    <x v="4"/>
    <s v="SAFCO Mobile Desk Side File, Wire Frame"/>
    <n v="239.45599999999999"/>
    <n v="7"/>
    <n v="0.2"/>
    <n v="17.959200000000003"/>
    <n v="7.5000000000000011E-2"/>
  </r>
  <r>
    <n v="7514"/>
    <s v="US-2014-161935"/>
    <x v="3"/>
    <x v="1163"/>
    <d v="2014-07-19T00:00:00"/>
    <s v="Standard Class"/>
    <s v="JL-15835"/>
    <s v="John Lee"/>
    <x v="0"/>
    <s v="United States"/>
    <x v="38"/>
    <x v="24"/>
    <n v="43229"/>
    <x v="3"/>
    <s v="OFF-AR-10004757"/>
    <x v="1"/>
    <x v="6"/>
    <s v="Crayola Colored Pencils"/>
    <n v="13.120000000000001"/>
    <n v="5"/>
    <n v="0.2"/>
    <n v="2.1319999999999988"/>
    <n v="0.16249999999999989"/>
  </r>
  <r>
    <n v="7515"/>
    <s v="US-2014-167920"/>
    <x v="3"/>
    <x v="34"/>
    <d v="2014-12-13T00:00:00"/>
    <s v="Second Class"/>
    <s v="JL-15835"/>
    <s v="John Lee"/>
    <x v="0"/>
    <s v="United States"/>
    <x v="102"/>
    <x v="0"/>
    <n v="40475"/>
    <x v="0"/>
    <s v="OFF-BI-10004236"/>
    <x v="1"/>
    <x v="8"/>
    <s v="XtraLife ClearVue Slant-D Ring Binder, White, 3&quot;"/>
    <n v="29.36"/>
    <n v="2"/>
    <n v="0"/>
    <n v="13.505599999999999"/>
    <n v="0.45999999999999996"/>
  </r>
  <r>
    <n v="7516"/>
    <s v="US-2014-167920"/>
    <x v="3"/>
    <x v="34"/>
    <d v="2014-12-13T00:00:00"/>
    <s v="Second Class"/>
    <s v="JL-15835"/>
    <s v="John Lee"/>
    <x v="0"/>
    <s v="United States"/>
    <x v="102"/>
    <x v="0"/>
    <n v="40475"/>
    <x v="0"/>
    <s v="OFF-AP-10000159"/>
    <x v="1"/>
    <x v="9"/>
    <s v="Belkin F9M820V08 8 Outlet Surge"/>
    <n v="214.89999999999998"/>
    <n v="5"/>
    <n v="0"/>
    <n v="62.32099999999997"/>
    <n v="0.28999999999999987"/>
  </r>
  <r>
    <n v="7517"/>
    <s v="US-2014-167920"/>
    <x v="3"/>
    <x v="34"/>
    <d v="2014-12-13T00:00:00"/>
    <s v="Second Class"/>
    <s v="JL-15835"/>
    <s v="John Lee"/>
    <x v="0"/>
    <s v="United States"/>
    <x v="102"/>
    <x v="0"/>
    <n v="40475"/>
    <x v="0"/>
    <s v="OFF-BI-10003274"/>
    <x v="1"/>
    <x v="8"/>
    <s v="Avery Durable Slant Ring Binders, No Labels"/>
    <n v="15.92"/>
    <n v="4"/>
    <n v="0"/>
    <n v="7.4824000000000002"/>
    <n v="0.47000000000000003"/>
  </r>
  <r>
    <n v="7518"/>
    <s v="US-2014-167920"/>
    <x v="3"/>
    <x v="34"/>
    <d v="2014-12-13T00:00:00"/>
    <s v="Second Class"/>
    <s v="JL-15835"/>
    <s v="John Lee"/>
    <x v="0"/>
    <s v="United States"/>
    <x v="102"/>
    <x v="0"/>
    <n v="40475"/>
    <x v="0"/>
    <s v="TEC-AC-10001013"/>
    <x v="2"/>
    <x v="11"/>
    <s v="Logitech ClearChat Comfort/USB Headset H390"/>
    <n v="146.44999999999999"/>
    <n v="5"/>
    <n v="0"/>
    <n v="48.328499999999991"/>
    <n v="0.32999999999999996"/>
  </r>
  <r>
    <n v="7519"/>
    <s v="US-2014-167920"/>
    <x v="3"/>
    <x v="34"/>
    <d v="2014-12-13T00:00:00"/>
    <s v="Second Class"/>
    <s v="JL-15835"/>
    <s v="John Lee"/>
    <x v="0"/>
    <s v="United States"/>
    <x v="102"/>
    <x v="0"/>
    <n v="40475"/>
    <x v="0"/>
    <s v="OFF-ST-10004963"/>
    <x v="1"/>
    <x v="4"/>
    <s v="Eldon Gobal File Keepers"/>
    <n v="15.14"/>
    <n v="1"/>
    <n v="0"/>
    <n v="0.60559999999999903"/>
    <n v="3.9999999999999931E-2"/>
  </r>
  <r>
    <n v="7520"/>
    <s v="US-2014-167920"/>
    <x v="3"/>
    <x v="34"/>
    <d v="2014-12-13T00:00:00"/>
    <s v="Second Class"/>
    <s v="JL-15835"/>
    <s v="John Lee"/>
    <x v="0"/>
    <s v="United States"/>
    <x v="102"/>
    <x v="0"/>
    <n v="40475"/>
    <x v="0"/>
    <s v="OFF-LA-10004409"/>
    <x v="1"/>
    <x v="2"/>
    <s v="Avery 492"/>
    <n v="5.76"/>
    <n v="2"/>
    <n v="0"/>
    <n v="2.6495999999999995"/>
    <n v="0.45999999999999991"/>
  </r>
  <r>
    <n v="7521"/>
    <s v="US-2014-167920"/>
    <x v="3"/>
    <x v="34"/>
    <d v="2014-12-13T00:00:00"/>
    <s v="Second Class"/>
    <s v="JL-15835"/>
    <s v="John Lee"/>
    <x v="0"/>
    <s v="United States"/>
    <x v="102"/>
    <x v="0"/>
    <n v="40475"/>
    <x v="0"/>
    <s v="TEC-CO-10001046"/>
    <x v="2"/>
    <x v="16"/>
    <s v="Canon Imageclass D680 Copier / Fax"/>
    <n v="1399.98"/>
    <n v="2"/>
    <n v="0"/>
    <n v="629.99099999999999"/>
    <n v="0.45"/>
  </r>
  <r>
    <n v="7522"/>
    <s v="CA-2013-162383"/>
    <x v="0"/>
    <x v="64"/>
    <d v="2013-09-12T00:00:00"/>
    <s v="Standard Class"/>
    <s v="MD-17350"/>
    <s v="Maribeth Dona"/>
    <x v="0"/>
    <s v="United States"/>
    <x v="152"/>
    <x v="24"/>
    <n v="43130"/>
    <x v="3"/>
    <s v="OFF-BI-10002824"/>
    <x v="1"/>
    <x v="8"/>
    <s v="Recycled Easel Ring Binders"/>
    <n v="8.9520000000000017"/>
    <n v="2"/>
    <n v="0.7"/>
    <n v="-7.4600000000000009"/>
    <n v="-0.83333333333333326"/>
  </r>
  <r>
    <n v="7523"/>
    <s v="CA-2013-162383"/>
    <x v="0"/>
    <x v="64"/>
    <d v="2013-09-12T00:00:00"/>
    <s v="Standard Class"/>
    <s v="MD-17350"/>
    <s v="Maribeth Dona"/>
    <x v="0"/>
    <s v="United States"/>
    <x v="152"/>
    <x v="24"/>
    <n v="43130"/>
    <x v="3"/>
    <s v="OFF-BI-10001757"/>
    <x v="1"/>
    <x v="8"/>
    <s v="Pressboard Hanging Data Binders for Unburst Sheets"/>
    <n v="8.8560000000000016"/>
    <n v="6"/>
    <n v="0.7"/>
    <n v="-6.4944000000000024"/>
    <n v="-0.7333333333333335"/>
  </r>
  <r>
    <n v="7524"/>
    <s v="CA-2013-162383"/>
    <x v="0"/>
    <x v="64"/>
    <d v="2013-09-12T00:00:00"/>
    <s v="Standard Class"/>
    <s v="MD-17350"/>
    <s v="Maribeth Dona"/>
    <x v="0"/>
    <s v="United States"/>
    <x v="152"/>
    <x v="24"/>
    <n v="43130"/>
    <x v="3"/>
    <s v="FUR-CH-10004477"/>
    <x v="0"/>
    <x v="1"/>
    <s v="Global Push Button Manager's Chair, Indigo"/>
    <n v="85.245999999999995"/>
    <n v="2"/>
    <n v="0.3"/>
    <n v="-1.217800000000004"/>
    <n v="-1.4285714285714334E-2"/>
  </r>
  <r>
    <n v="7525"/>
    <s v="CA-2011-125731"/>
    <x v="2"/>
    <x v="1076"/>
    <d v="2011-09-16T00:00:00"/>
    <s v="Standard Class"/>
    <s v="CL-12565"/>
    <s v="Clay Ludtke"/>
    <x v="0"/>
    <s v="United States"/>
    <x v="345"/>
    <x v="21"/>
    <n v="97030"/>
    <x v="1"/>
    <s v="OFF-EN-10003072"/>
    <x v="1"/>
    <x v="12"/>
    <s v="Peel &amp; Seel Envelopes"/>
    <n v="21.728000000000002"/>
    <n v="7"/>
    <n v="0.2"/>
    <n v="7.6047999999999991"/>
    <n v="0.34999999999999992"/>
  </r>
  <r>
    <n v="7526"/>
    <s v="CA-2011-125731"/>
    <x v="2"/>
    <x v="1076"/>
    <d v="2011-09-16T00:00:00"/>
    <s v="Standard Class"/>
    <s v="CL-12565"/>
    <s v="Clay Ludtke"/>
    <x v="0"/>
    <s v="United States"/>
    <x v="345"/>
    <x v="21"/>
    <n v="97030"/>
    <x v="1"/>
    <s v="FUR-CH-10003973"/>
    <x v="0"/>
    <x v="1"/>
    <s v="GuestStacker Chair with Chrome Finish Legs"/>
    <n v="1487.04"/>
    <n v="5"/>
    <n v="0.2"/>
    <n v="148.70400000000006"/>
    <n v="0.10000000000000005"/>
  </r>
  <r>
    <n v="7527"/>
    <s v="US-2014-106145"/>
    <x v="3"/>
    <x v="986"/>
    <d v="2014-09-27T00:00:00"/>
    <s v="Same Day"/>
    <s v="RA-19885"/>
    <s v="Ruben Ausman"/>
    <x v="1"/>
    <s v="United States"/>
    <x v="8"/>
    <x v="1"/>
    <n v="94109"/>
    <x v="1"/>
    <s v="OFF-EN-10001028"/>
    <x v="1"/>
    <x v="12"/>
    <s v="Staples"/>
    <n v="71.88"/>
    <n v="6"/>
    <n v="0"/>
    <n v="33.064799999999998"/>
    <n v="0.46"/>
  </r>
  <r>
    <n v="7528"/>
    <s v="US-2014-106145"/>
    <x v="3"/>
    <x v="986"/>
    <d v="2014-09-27T00:00:00"/>
    <s v="Same Day"/>
    <s v="RA-19885"/>
    <s v="Ruben Ausman"/>
    <x v="1"/>
    <s v="United States"/>
    <x v="8"/>
    <x v="1"/>
    <n v="94109"/>
    <x v="1"/>
    <s v="FUR-FU-10003829"/>
    <x v="0"/>
    <x v="5"/>
    <s v="Stackable Trays"/>
    <n v="9.24"/>
    <n v="3"/>
    <n v="0"/>
    <n v="2.9567999999999994"/>
    <n v="0.31999999999999995"/>
  </r>
  <r>
    <n v="7529"/>
    <s v="US-2014-106145"/>
    <x v="3"/>
    <x v="986"/>
    <d v="2014-09-27T00:00:00"/>
    <s v="Same Day"/>
    <s v="RA-19885"/>
    <s v="Ruben Ausman"/>
    <x v="1"/>
    <s v="United States"/>
    <x v="8"/>
    <x v="1"/>
    <n v="94109"/>
    <x v="1"/>
    <s v="OFF-PA-10002245"/>
    <x v="1"/>
    <x v="10"/>
    <s v="Xerox 1895"/>
    <n v="35.880000000000003"/>
    <n v="6"/>
    <n v="0"/>
    <n v="16.146000000000001"/>
    <n v="0.45"/>
  </r>
  <r>
    <n v="7530"/>
    <s v="US-2014-106145"/>
    <x v="3"/>
    <x v="986"/>
    <d v="2014-09-27T00:00:00"/>
    <s v="Same Day"/>
    <s v="RA-19885"/>
    <s v="Ruben Ausman"/>
    <x v="1"/>
    <s v="United States"/>
    <x v="8"/>
    <x v="1"/>
    <n v="94109"/>
    <x v="1"/>
    <s v="OFF-BI-10002215"/>
    <x v="1"/>
    <x v="8"/>
    <s v="Wilson Jones Hanging View Binder, White, 1&quot;"/>
    <n v="17.04"/>
    <n v="3"/>
    <n v="0.2"/>
    <n v="5.5379999999999985"/>
    <n v="0.3249999999999999"/>
  </r>
  <r>
    <n v="7531"/>
    <s v="US-2014-106145"/>
    <x v="3"/>
    <x v="986"/>
    <d v="2014-09-27T00:00:00"/>
    <s v="Same Day"/>
    <s v="RA-19885"/>
    <s v="Ruben Ausman"/>
    <x v="1"/>
    <s v="United States"/>
    <x v="8"/>
    <x v="1"/>
    <n v="94109"/>
    <x v="1"/>
    <s v="OFF-BI-10003925"/>
    <x v="1"/>
    <x v="8"/>
    <s v="Fellowes PB300 Plastic Comb Binding Machine"/>
    <n v="931.17600000000016"/>
    <n v="3"/>
    <n v="0.2"/>
    <n v="314.27190000000002"/>
    <n v="0.33749999999999997"/>
  </r>
  <r>
    <n v="7532"/>
    <s v="CA-2013-107146"/>
    <x v="0"/>
    <x v="26"/>
    <d v="2013-06-20T00:00:00"/>
    <s v="First Class"/>
    <s v="LC-16885"/>
    <s v="Lena Creighton"/>
    <x v="0"/>
    <s v="United States"/>
    <x v="497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n v="-5.0000000000000044E-2"/>
  </r>
  <r>
    <n v="7533"/>
    <s v="CA-2013-107146"/>
    <x v="0"/>
    <x v="26"/>
    <d v="2013-06-20T00:00:00"/>
    <s v="First Class"/>
    <s v="LC-16885"/>
    <s v="Lena Creighton"/>
    <x v="0"/>
    <s v="United States"/>
    <x v="497"/>
    <x v="22"/>
    <n v="80501"/>
    <x v="1"/>
    <s v="FUR-CH-10004853"/>
    <x v="0"/>
    <x v="1"/>
    <s v="Global Manager's Adjustable Task Chair, Storm"/>
    <n v="483.13599999999997"/>
    <n v="4"/>
    <n v="0.2"/>
    <n v="54.352799999999945"/>
    <n v="0.11249999999999989"/>
  </r>
  <r>
    <n v="7534"/>
    <s v="US-2014-134642"/>
    <x v="3"/>
    <x v="906"/>
    <d v="2014-03-02T00:00:00"/>
    <s v="Standard Class"/>
    <s v="SW-20245"/>
    <s v="Scot Wooten"/>
    <x v="0"/>
    <s v="United States"/>
    <x v="202"/>
    <x v="3"/>
    <n v="27834"/>
    <x v="0"/>
    <s v="FUR-CH-10002880"/>
    <x v="0"/>
    <x v="1"/>
    <s v="Global High-Back Leather Tilter, Burgundy"/>
    <n v="196.78399999999999"/>
    <n v="2"/>
    <n v="0.2"/>
    <n v="-22.138200000000012"/>
    <n v="-0.11250000000000006"/>
  </r>
  <r>
    <n v="7535"/>
    <s v="US-2014-134642"/>
    <x v="3"/>
    <x v="906"/>
    <d v="2014-03-02T00:00:00"/>
    <s v="Standard Class"/>
    <s v="SW-20245"/>
    <s v="Scot Wooten"/>
    <x v="0"/>
    <s v="United States"/>
    <x v="202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n v="2.5000000000000005E-2"/>
  </r>
  <r>
    <n v="7536"/>
    <s v="US-2014-160143"/>
    <x v="3"/>
    <x v="185"/>
    <d v="2014-04-08T00:00:00"/>
    <s v="Standard Class"/>
    <s v="HG-14965"/>
    <s v="Henry Goldwyn"/>
    <x v="1"/>
    <s v="United States"/>
    <x v="1"/>
    <x v="1"/>
    <n v="90004"/>
    <x v="1"/>
    <s v="OFF-SU-10004231"/>
    <x v="1"/>
    <x v="14"/>
    <s v="Acme Tagit Stainless Steel Antibacterial Scissors"/>
    <n v="29.700000000000003"/>
    <n v="3"/>
    <n v="0"/>
    <n v="8.0190000000000001"/>
    <n v="0.26999999999999996"/>
  </r>
  <r>
    <n v="7537"/>
    <s v="CA-2014-103415"/>
    <x v="3"/>
    <x v="734"/>
    <d v="2014-12-09T00:00:00"/>
    <s v="Standard Class"/>
    <s v="MV-17485"/>
    <s v="Mark Van Huff"/>
    <x v="0"/>
    <s v="United States"/>
    <x v="12"/>
    <x v="5"/>
    <n v="77041"/>
    <x v="2"/>
    <s v="FUR-FU-10000820"/>
    <x v="0"/>
    <x v="5"/>
    <s v="Tensor Brushed Steel Torchiere Floor Lamp"/>
    <n v="13.591999999999999"/>
    <n v="2"/>
    <n v="0.6"/>
    <n v="-14.271599999999999"/>
    <n v="-1.05"/>
  </r>
  <r>
    <n v="7538"/>
    <s v="CA-2013-106460"/>
    <x v="0"/>
    <x v="317"/>
    <d v="2013-02-22T00:00:00"/>
    <s v="Second Class"/>
    <s v="GT-14710"/>
    <s v="Greg Tran"/>
    <x v="0"/>
    <s v="United States"/>
    <x v="8"/>
    <x v="1"/>
    <n v="94109"/>
    <x v="1"/>
    <s v="OFF-PA-10001736"/>
    <x v="1"/>
    <x v="10"/>
    <s v="Xerox 1880"/>
    <n v="70.88"/>
    <n v="2"/>
    <n v="0"/>
    <n v="33.313599999999994"/>
    <n v="0.46999999999999992"/>
  </r>
  <r>
    <n v="7539"/>
    <s v="US-2014-112347"/>
    <x v="3"/>
    <x v="574"/>
    <d v="2014-12-07T00:00:00"/>
    <s v="Standard Class"/>
    <s v="BS-11380"/>
    <s v="Bill Stewart"/>
    <x v="1"/>
    <s v="United States"/>
    <x v="60"/>
    <x v="22"/>
    <n v="80219"/>
    <x v="1"/>
    <s v="OFF-ST-10003306"/>
    <x v="1"/>
    <x v="4"/>
    <s v="Letter Size Cart"/>
    <n v="114.28800000000001"/>
    <n v="1"/>
    <n v="0.2"/>
    <n v="12.857399999999984"/>
    <n v="0.11249999999999985"/>
  </r>
  <r>
    <n v="7540"/>
    <s v="US-2014-112347"/>
    <x v="3"/>
    <x v="574"/>
    <d v="2014-12-07T00:00:00"/>
    <s v="Standard Class"/>
    <s v="BS-11380"/>
    <s v="Bill Stewart"/>
    <x v="1"/>
    <s v="United States"/>
    <x v="60"/>
    <x v="22"/>
    <n v="80219"/>
    <x v="1"/>
    <s v="OFF-BI-10003707"/>
    <x v="1"/>
    <x v="8"/>
    <s v="Aluminum Screw Posts"/>
    <n v="36.624000000000002"/>
    <n v="8"/>
    <n v="0.7"/>
    <n v="-24.41599999999999"/>
    <n v="-0.6666666666666663"/>
  </r>
  <r>
    <n v="7541"/>
    <s v="US-2014-112347"/>
    <x v="3"/>
    <x v="574"/>
    <d v="2014-12-07T00:00:00"/>
    <s v="Standard Class"/>
    <s v="BS-11380"/>
    <s v="Bill Stewart"/>
    <x v="1"/>
    <s v="United States"/>
    <x v="60"/>
    <x v="22"/>
    <n v="80219"/>
    <x v="1"/>
    <s v="FUR-BO-10003546"/>
    <x v="0"/>
    <x v="0"/>
    <s v="Hon 4-Shelf Metal Bookcases"/>
    <n v="242.35200000000003"/>
    <n v="8"/>
    <n v="0.7"/>
    <n v="-363.52799999999991"/>
    <n v="-1.4999999999999993"/>
  </r>
  <r>
    <n v="7542"/>
    <s v="US-2014-112347"/>
    <x v="3"/>
    <x v="574"/>
    <d v="2014-12-07T00:00:00"/>
    <s v="Standard Class"/>
    <s v="BS-11380"/>
    <s v="Bill Stewart"/>
    <x v="1"/>
    <s v="United States"/>
    <x v="60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n v="9.9999999999999964E-2"/>
  </r>
  <r>
    <n v="7543"/>
    <s v="US-2014-112347"/>
    <x v="3"/>
    <x v="574"/>
    <d v="2014-12-07T00:00:00"/>
    <s v="Standard Class"/>
    <s v="BS-11380"/>
    <s v="Bill Stewart"/>
    <x v="1"/>
    <s v="United States"/>
    <x v="60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n v="0"/>
  </r>
  <r>
    <n v="7544"/>
    <s v="US-2014-112347"/>
    <x v="3"/>
    <x v="574"/>
    <d v="2014-12-07T00:00:00"/>
    <s v="Standard Class"/>
    <s v="BS-11380"/>
    <s v="Bill Stewart"/>
    <x v="1"/>
    <s v="United States"/>
    <x v="60"/>
    <x v="22"/>
    <n v="80219"/>
    <x v="1"/>
    <s v="TEC-PH-10004833"/>
    <x v="2"/>
    <x v="7"/>
    <s v="Macally Suction Cup Mount"/>
    <n v="57.36"/>
    <n v="6"/>
    <n v="0.2"/>
    <n v="-14.34"/>
    <n v="-0.25"/>
  </r>
  <r>
    <n v="7545"/>
    <s v="US-2014-112347"/>
    <x v="3"/>
    <x v="574"/>
    <d v="2014-12-07T00:00:00"/>
    <s v="Standard Class"/>
    <s v="BS-11380"/>
    <s v="Bill Stewart"/>
    <x v="1"/>
    <s v="United States"/>
    <x v="60"/>
    <x v="22"/>
    <n v="80219"/>
    <x v="1"/>
    <s v="FUR-CH-10002335"/>
    <x v="0"/>
    <x v="1"/>
    <s v="Hon GuestStacker Chair"/>
    <n v="906.68000000000006"/>
    <n v="5"/>
    <n v="0.2"/>
    <n v="68.001000000000033"/>
    <n v="7.5000000000000025E-2"/>
  </r>
  <r>
    <n v="7546"/>
    <s v="CA-2011-103492"/>
    <x v="2"/>
    <x v="982"/>
    <d v="2011-10-15T00:00:00"/>
    <s v="Standard Class"/>
    <s v="CM-12715"/>
    <s v="Craig Molinari"/>
    <x v="1"/>
    <s v="United States"/>
    <x v="114"/>
    <x v="5"/>
    <n v="77340"/>
    <x v="2"/>
    <s v="TEC-PH-10001128"/>
    <x v="2"/>
    <x v="7"/>
    <s v="Motorola Droid Maxx"/>
    <n v="719.95200000000011"/>
    <n v="6"/>
    <n v="0.2"/>
    <n v="71.995200000000011"/>
    <n v="0.1"/>
  </r>
  <r>
    <n v="7547"/>
    <s v="CA-2011-103492"/>
    <x v="2"/>
    <x v="982"/>
    <d v="2011-10-15T00:00:00"/>
    <s v="Standard Class"/>
    <s v="CM-12715"/>
    <s v="Craig Molinari"/>
    <x v="1"/>
    <s v="United States"/>
    <x v="114"/>
    <x v="5"/>
    <n v="77340"/>
    <x v="2"/>
    <s v="TEC-PH-10004667"/>
    <x v="2"/>
    <x v="7"/>
    <s v="Cisco 8x8 Inc. 6753i IP Business Phone System"/>
    <n v="755.94400000000019"/>
    <n v="7"/>
    <n v="0.2"/>
    <n v="66.145099999999957"/>
    <n v="8.7499999999999925E-2"/>
  </r>
  <r>
    <n v="7548"/>
    <s v="CA-2011-103492"/>
    <x v="2"/>
    <x v="982"/>
    <d v="2011-10-15T00:00:00"/>
    <s v="Standard Class"/>
    <s v="CM-12715"/>
    <s v="Craig Molinari"/>
    <x v="1"/>
    <s v="United States"/>
    <x v="114"/>
    <x v="5"/>
    <n v="77340"/>
    <x v="2"/>
    <s v="OFF-BI-10004817"/>
    <x v="1"/>
    <x v="8"/>
    <s v="GBC Personal VeloBind Strips"/>
    <n v="11.979999999999997"/>
    <n v="5"/>
    <n v="0.8"/>
    <n v="-19.16800000000001"/>
    <n v="-1.6000000000000012"/>
  </r>
  <r>
    <n v="7549"/>
    <s v="CA-2011-103492"/>
    <x v="2"/>
    <x v="982"/>
    <d v="2011-10-15T00:00:00"/>
    <s v="Standard Class"/>
    <s v="CM-12715"/>
    <s v="Craig Molinari"/>
    <x v="1"/>
    <s v="United States"/>
    <x v="114"/>
    <x v="5"/>
    <n v="77340"/>
    <x v="2"/>
    <s v="OFF-BI-10004140"/>
    <x v="1"/>
    <x v="8"/>
    <s v="Avery Non-Stick Binders"/>
    <n v="0.8979999999999998"/>
    <n v="1"/>
    <n v="0.8"/>
    <n v="-1.5715000000000008"/>
    <n v="-1.7500000000000013"/>
  </r>
  <r>
    <n v="7550"/>
    <s v="CA-2013-136595"/>
    <x v="0"/>
    <x v="64"/>
    <d v="2013-09-08T00:00:00"/>
    <s v="First Class"/>
    <s v="EM-13825"/>
    <s v="Elizabeth Moffitt"/>
    <x v="1"/>
    <s v="United States"/>
    <x v="12"/>
    <x v="5"/>
    <n v="77036"/>
    <x v="2"/>
    <s v="FUR-FU-10004671"/>
    <x v="0"/>
    <x v="5"/>
    <s v="Executive Impressions 12&quot; Wall Clock"/>
    <n v="21.204000000000004"/>
    <n v="3"/>
    <n v="0.6"/>
    <n v="-11.662199999999999"/>
    <n v="-0.54999999999999982"/>
  </r>
  <r>
    <n v="7551"/>
    <s v="CA-2011-140396"/>
    <x v="2"/>
    <x v="1164"/>
    <d v="2011-11-25T00:00:00"/>
    <s v="Standard Class"/>
    <s v="KH-16330"/>
    <s v="Katharine Harms"/>
    <x v="1"/>
    <s v="United States"/>
    <x v="20"/>
    <x v="15"/>
    <n v="10024"/>
    <x v="3"/>
    <s v="OFF-EN-10002592"/>
    <x v="1"/>
    <x v="12"/>
    <s v="Peel &amp; Seel Recycled Catalog Envelopes, Brown"/>
    <n v="34.74"/>
    <n v="3"/>
    <n v="0"/>
    <n v="17.37"/>
    <n v="0.5"/>
  </r>
  <r>
    <n v="7552"/>
    <s v="CA-2011-140396"/>
    <x v="2"/>
    <x v="1164"/>
    <d v="2011-11-25T00:00:00"/>
    <s v="Standard Class"/>
    <s v="KH-16330"/>
    <s v="Katharine Harms"/>
    <x v="1"/>
    <s v="United States"/>
    <x v="20"/>
    <x v="15"/>
    <n v="10024"/>
    <x v="3"/>
    <s v="TEC-PH-10004447"/>
    <x v="2"/>
    <x v="7"/>
    <s v="Toshiba IPT2010-SD IP Telephone"/>
    <n v="833.94"/>
    <n v="6"/>
    <n v="0"/>
    <n v="216.8244"/>
    <n v="0.25999999999999995"/>
  </r>
  <r>
    <n v="7553"/>
    <s v="CA-2011-140396"/>
    <x v="2"/>
    <x v="1164"/>
    <d v="2011-11-25T00:00:00"/>
    <s v="Standard Class"/>
    <s v="KH-16330"/>
    <s v="Katharine Harms"/>
    <x v="1"/>
    <s v="United States"/>
    <x v="20"/>
    <x v="15"/>
    <n v="10024"/>
    <x v="3"/>
    <s v="OFF-BI-10003669"/>
    <x v="1"/>
    <x v="8"/>
    <s v="3M Organizer Strips"/>
    <n v="12.96"/>
    <n v="3"/>
    <n v="0.2"/>
    <n v="4.5359999999999996"/>
    <n v="0.34999999999999992"/>
  </r>
  <r>
    <n v="7554"/>
    <s v="CA-2011-140396"/>
    <x v="2"/>
    <x v="1164"/>
    <d v="2011-11-25T00:00:00"/>
    <s v="Standard Class"/>
    <s v="KH-16330"/>
    <s v="Katharine Harms"/>
    <x v="1"/>
    <s v="United States"/>
    <x v="20"/>
    <x v="15"/>
    <n v="10024"/>
    <x v="3"/>
    <s v="OFF-PA-10000223"/>
    <x v="1"/>
    <x v="10"/>
    <s v="Xerox 2000"/>
    <n v="25.92"/>
    <n v="4"/>
    <n v="0"/>
    <n v="12.441600000000001"/>
    <n v="0.48000000000000004"/>
  </r>
  <r>
    <n v="7555"/>
    <s v="CA-2011-114181"/>
    <x v="2"/>
    <x v="1025"/>
    <d v="2011-05-14T00:00:00"/>
    <s v="Second Class"/>
    <s v="AF-10885"/>
    <s v="Art Foster"/>
    <x v="0"/>
    <s v="United States"/>
    <x v="10"/>
    <x v="9"/>
    <n v="19134"/>
    <x v="3"/>
    <s v="FUR-BO-10004467"/>
    <x v="0"/>
    <x v="0"/>
    <s v="Bestar Classic Bookcase"/>
    <n v="349.96499999999997"/>
    <n v="7"/>
    <n v="0.5"/>
    <n v="-216.97830000000002"/>
    <n v="-0.62000000000000011"/>
  </r>
  <r>
    <n v="7556"/>
    <s v="CA-2011-114181"/>
    <x v="2"/>
    <x v="1025"/>
    <d v="2011-05-14T00:00:00"/>
    <s v="Second Class"/>
    <s v="AF-10885"/>
    <s v="Art Foster"/>
    <x v="0"/>
    <s v="United States"/>
    <x v="10"/>
    <x v="9"/>
    <n v="19134"/>
    <x v="3"/>
    <s v="OFF-AR-10000716"/>
    <x v="1"/>
    <x v="6"/>
    <s v="DIXON Ticonderoga Erasable Checking Pencils"/>
    <n v="22.32"/>
    <n v="5"/>
    <n v="0.2"/>
    <n v="5.3010000000000002"/>
    <n v="0.23750000000000002"/>
  </r>
  <r>
    <n v="7557"/>
    <s v="CA-2014-159506"/>
    <x v="3"/>
    <x v="344"/>
    <d v="2014-12-03T00:00:00"/>
    <s v="Standard Class"/>
    <s v="JR-16210"/>
    <s v="Justin Ritter"/>
    <x v="1"/>
    <s v="United States"/>
    <x v="38"/>
    <x v="14"/>
    <n v="47201"/>
    <x v="2"/>
    <s v="OFF-PA-10003641"/>
    <x v="1"/>
    <x v="10"/>
    <s v="Xerox 1909"/>
    <n v="158.28"/>
    <n v="6"/>
    <n v="0"/>
    <n v="72.808799999999991"/>
    <n v="0.45999999999999996"/>
  </r>
  <r>
    <n v="7558"/>
    <s v="CA-2014-159506"/>
    <x v="3"/>
    <x v="344"/>
    <d v="2014-12-03T00:00:00"/>
    <s v="Standard Class"/>
    <s v="JR-16210"/>
    <s v="Justin Ritter"/>
    <x v="1"/>
    <s v="United States"/>
    <x v="38"/>
    <x v="14"/>
    <n v="47201"/>
    <x v="2"/>
    <s v="OFF-BI-10004519"/>
    <x v="1"/>
    <x v="8"/>
    <s v="GBC DocuBind P100 Manual Binding Machine"/>
    <n v="497.93999999999994"/>
    <n v="3"/>
    <n v="0"/>
    <n v="224.07299999999998"/>
    <n v="0.45"/>
  </r>
  <r>
    <n v="7559"/>
    <s v="US-2011-137155"/>
    <x v="2"/>
    <x v="301"/>
    <d v="2011-11-05T00:00:00"/>
    <s v="Standard Class"/>
    <s v="DL-12925"/>
    <s v="Daniel Lacy"/>
    <x v="0"/>
    <s v="United States"/>
    <x v="85"/>
    <x v="15"/>
    <n v="11561"/>
    <x v="3"/>
    <s v="OFF-AP-10002518"/>
    <x v="1"/>
    <x v="9"/>
    <s v="Kensington 7 Outlet MasterPiece Power Center"/>
    <n v="533.93999999999994"/>
    <n v="3"/>
    <n v="0"/>
    <n v="154.84259999999995"/>
    <n v="0.28999999999999992"/>
  </r>
  <r>
    <n v="7560"/>
    <s v="US-2011-137155"/>
    <x v="2"/>
    <x v="301"/>
    <d v="2011-11-05T00:00:00"/>
    <s v="Standard Class"/>
    <s v="DL-12925"/>
    <s v="Daniel Lacy"/>
    <x v="0"/>
    <s v="United States"/>
    <x v="85"/>
    <x v="15"/>
    <n v="11561"/>
    <x v="3"/>
    <s v="OFF-PA-10000806"/>
    <x v="1"/>
    <x v="10"/>
    <s v="Xerox 1934"/>
    <n v="167.94"/>
    <n v="3"/>
    <n v="0"/>
    <n v="82.290599999999998"/>
    <n v="0.49"/>
  </r>
  <r>
    <n v="7561"/>
    <s v="US-2011-137155"/>
    <x v="2"/>
    <x v="301"/>
    <d v="2011-11-05T00:00:00"/>
    <s v="Standard Class"/>
    <s v="DL-12925"/>
    <s v="Daniel Lacy"/>
    <x v="0"/>
    <s v="United States"/>
    <x v="85"/>
    <x v="15"/>
    <n v="11561"/>
    <x v="3"/>
    <s v="FUR-FU-10003142"/>
    <x v="0"/>
    <x v="5"/>
    <s v="Master Big Foot Doorstop, Beige"/>
    <n v="31.68"/>
    <n v="6"/>
    <n v="0"/>
    <n v="9.8207999999999984"/>
    <n v="0.30999999999999994"/>
  </r>
  <r>
    <n v="7562"/>
    <s v="CA-2013-105746"/>
    <x v="0"/>
    <x v="945"/>
    <d v="2014-01-02T00:00:00"/>
    <s v="First Class"/>
    <s v="BD-11605"/>
    <s v="Brian Dahlen"/>
    <x v="0"/>
    <s v="United States"/>
    <x v="152"/>
    <x v="9"/>
    <n v="17602"/>
    <x v="3"/>
    <s v="FUR-CH-10000454"/>
    <x v="0"/>
    <x v="1"/>
    <s v="Hon Deluxe Fabric Upholstered Stacking Chairs, Rounded Back"/>
    <n v="170.78599999999997"/>
    <n v="1"/>
    <n v="0.3"/>
    <n v="0"/>
    <n v="0"/>
  </r>
  <r>
    <n v="7563"/>
    <s v="US-2013-104815"/>
    <x v="0"/>
    <x v="323"/>
    <d v="2013-09-08T00:00:00"/>
    <s v="Standard Class"/>
    <s v="RB-19570"/>
    <s v="Rob Beeghly"/>
    <x v="0"/>
    <s v="United States"/>
    <x v="22"/>
    <x v="10"/>
    <n v="60610"/>
    <x v="2"/>
    <s v="FUR-BO-10003894"/>
    <x v="0"/>
    <x v="0"/>
    <s v="Safco Value Mate Steel Bookcase, Baked Enamel Finish on Steel, Black"/>
    <n v="198.744"/>
    <n v="4"/>
    <n v="0.3"/>
    <n v="0"/>
    <n v="0"/>
  </r>
  <r>
    <n v="7564"/>
    <s v="CA-2014-157672"/>
    <x v="3"/>
    <x v="361"/>
    <d v="2014-10-08T00:00:00"/>
    <s v="First Class"/>
    <s v="RB-19795"/>
    <s v="Ross Baird"/>
    <x v="2"/>
    <s v="United States"/>
    <x v="60"/>
    <x v="22"/>
    <n v="80219"/>
    <x v="1"/>
    <s v="TEC-AC-10001714"/>
    <x v="2"/>
    <x v="11"/>
    <s v="Logitech MX Performance Wireless Mouse"/>
    <n v="63.824000000000005"/>
    <n v="2"/>
    <n v="0.2"/>
    <n v="13.562599999999998"/>
    <n v="0.21249999999999994"/>
  </r>
  <r>
    <n v="7565"/>
    <s v="US-2013-166660"/>
    <x v="0"/>
    <x v="806"/>
    <d v="2013-02-01T00:00:00"/>
    <s v="Second Class"/>
    <s v="TB-21250"/>
    <s v="Tim Brockman"/>
    <x v="0"/>
    <s v="United States"/>
    <x v="4"/>
    <x v="4"/>
    <n v="98103"/>
    <x v="1"/>
    <s v="FUR-CH-10001190"/>
    <x v="0"/>
    <x v="1"/>
    <s v="Global Deluxe High-Back Office Chair in Storm"/>
    <n v="435.16800000000006"/>
    <n v="4"/>
    <n v="0.2"/>
    <n v="-59.835600000000042"/>
    <n v="-0.13750000000000007"/>
  </r>
  <r>
    <n v="7566"/>
    <s v="US-2013-166660"/>
    <x v="0"/>
    <x v="806"/>
    <d v="2013-02-01T00:00:00"/>
    <s v="Second Class"/>
    <s v="TB-21250"/>
    <s v="Tim Brockman"/>
    <x v="0"/>
    <s v="United States"/>
    <x v="4"/>
    <x v="4"/>
    <n v="98103"/>
    <x v="1"/>
    <s v="FUR-BO-10000468"/>
    <x v="0"/>
    <x v="0"/>
    <s v="O'Sullivan 2-Shelf Heavy-Duty Bookcases"/>
    <n v="48.58"/>
    <n v="1"/>
    <n v="0"/>
    <n v="7.7728000000000037"/>
    <n v="0.16000000000000009"/>
  </r>
  <r>
    <n v="7567"/>
    <s v="CA-2014-140802"/>
    <x v="3"/>
    <x v="81"/>
    <d v="2014-04-24T00:00:00"/>
    <s v="First Class"/>
    <s v="KN-16390"/>
    <s v="Katherine Nockton"/>
    <x v="1"/>
    <s v="United States"/>
    <x v="12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n v="0.17499999999999988"/>
  </r>
  <r>
    <n v="7568"/>
    <s v="CA-2014-140802"/>
    <x v="3"/>
    <x v="81"/>
    <d v="2014-04-24T00:00:00"/>
    <s v="First Class"/>
    <s v="KN-16390"/>
    <s v="Katherine Nockton"/>
    <x v="1"/>
    <s v="United States"/>
    <x v="12"/>
    <x v="5"/>
    <n v="77070"/>
    <x v="2"/>
    <s v="OFF-PA-10001534"/>
    <x v="1"/>
    <x v="10"/>
    <s v="Xerox 230"/>
    <n v="20.736000000000004"/>
    <n v="4"/>
    <n v="0.2"/>
    <n v="7.2576000000000001"/>
    <n v="0.34999999999999992"/>
  </r>
  <r>
    <n v="7569"/>
    <s v="CA-2011-133830"/>
    <x v="2"/>
    <x v="29"/>
    <d v="2011-12-10T00:00:00"/>
    <s v="Standard Class"/>
    <s v="RL-19615"/>
    <s v="Rob Lucas"/>
    <x v="0"/>
    <s v="United States"/>
    <x v="1"/>
    <x v="1"/>
    <n v="90045"/>
    <x v="1"/>
    <s v="OFF-AR-10003045"/>
    <x v="1"/>
    <x v="6"/>
    <s v="Prang Colored Pencils"/>
    <n v="26.46"/>
    <n v="9"/>
    <n v="0"/>
    <n v="11.907"/>
    <n v="0.45"/>
  </r>
  <r>
    <n v="7570"/>
    <s v="CA-2011-133830"/>
    <x v="2"/>
    <x v="29"/>
    <d v="2011-12-10T00:00:00"/>
    <s v="Standard Class"/>
    <s v="RL-19615"/>
    <s v="Rob Lucas"/>
    <x v="0"/>
    <s v="United States"/>
    <x v="1"/>
    <x v="1"/>
    <n v="90045"/>
    <x v="1"/>
    <s v="OFF-PA-10001363"/>
    <x v="1"/>
    <x v="10"/>
    <s v="Xerox 1933"/>
    <n v="49.12"/>
    <n v="4"/>
    <n v="0"/>
    <n v="23.086399999999998"/>
    <n v="0.47"/>
  </r>
  <r>
    <n v="7571"/>
    <s v="CA-2011-133830"/>
    <x v="2"/>
    <x v="29"/>
    <d v="2011-12-10T00:00:00"/>
    <s v="Standard Class"/>
    <s v="RL-19615"/>
    <s v="Rob Lucas"/>
    <x v="0"/>
    <s v="United States"/>
    <x v="1"/>
    <x v="1"/>
    <n v="90045"/>
    <x v="1"/>
    <s v="OFF-FA-10002280"/>
    <x v="1"/>
    <x v="13"/>
    <s v="Advantus Plastic Paper Clips"/>
    <n v="15"/>
    <n v="3"/>
    <n v="0"/>
    <n v="7.1999999999999993"/>
    <n v="0.47999999999999993"/>
  </r>
  <r>
    <n v="7572"/>
    <s v="CA-2011-100916"/>
    <x v="2"/>
    <x v="618"/>
    <d v="2011-10-26T00:00:00"/>
    <s v="Standard Class"/>
    <s v="FH-14275"/>
    <s v="Frank Hawley"/>
    <x v="1"/>
    <s v="United States"/>
    <x v="311"/>
    <x v="17"/>
    <n v="23602"/>
    <x v="0"/>
    <s v="OFF-ST-10003479"/>
    <x v="1"/>
    <x v="4"/>
    <s v="Eldon Base for stackable storage shelf, platinum"/>
    <n v="194.7"/>
    <n v="5"/>
    <n v="0"/>
    <n v="9.7349999999999781"/>
    <n v="4.9999999999999892E-2"/>
  </r>
  <r>
    <n v="7573"/>
    <s v="CA-2011-100916"/>
    <x v="2"/>
    <x v="618"/>
    <d v="2011-10-26T00:00:00"/>
    <s v="Standard Class"/>
    <s v="FH-14275"/>
    <s v="Frank Hawley"/>
    <x v="1"/>
    <s v="United States"/>
    <x v="311"/>
    <x v="17"/>
    <n v="23602"/>
    <x v="0"/>
    <s v="FUR-TA-10004607"/>
    <x v="0"/>
    <x v="3"/>
    <s v="Hon 2111 Invitation Series Straight Table"/>
    <n v="591.32000000000005"/>
    <n v="4"/>
    <n v="0"/>
    <n v="112.35079999999999"/>
    <n v="0.18999999999999997"/>
  </r>
  <r>
    <n v="7574"/>
    <s v="CA-2011-100916"/>
    <x v="2"/>
    <x v="618"/>
    <d v="2011-10-26T00:00:00"/>
    <s v="Standard Class"/>
    <s v="FH-14275"/>
    <s v="Frank Hawley"/>
    <x v="1"/>
    <s v="United States"/>
    <x v="311"/>
    <x v="17"/>
    <n v="23602"/>
    <x v="0"/>
    <s v="OFF-AR-10001022"/>
    <x v="1"/>
    <x v="6"/>
    <s v="SANFORD Liquid Accent Tank-Style Highlighters"/>
    <n v="2.84"/>
    <n v="1"/>
    <n v="0"/>
    <n v="0.88039999999999985"/>
    <n v="0.30999999999999994"/>
  </r>
  <r>
    <n v="7575"/>
    <s v="CA-2012-129532"/>
    <x v="1"/>
    <x v="575"/>
    <d v="2012-12-12T00:00:00"/>
    <s v="Standard Class"/>
    <s v="YS-21880"/>
    <s v="Yana Sorensen"/>
    <x v="1"/>
    <s v="United States"/>
    <x v="1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n v="1.9999999999999997E-2"/>
  </r>
  <r>
    <n v="7576"/>
    <s v="CA-2012-129532"/>
    <x v="1"/>
    <x v="575"/>
    <d v="2012-12-12T00:00:00"/>
    <s v="Standard Class"/>
    <s v="YS-21880"/>
    <s v="Yana Sorensen"/>
    <x v="1"/>
    <s v="United States"/>
    <x v="1"/>
    <x v="1"/>
    <n v="90036"/>
    <x v="1"/>
    <s v="TEC-AC-10000865"/>
    <x v="2"/>
    <x v="11"/>
    <s v="WD My Passport Ultra 500GB Portable External Hard Drive"/>
    <n v="236"/>
    <n v="4"/>
    <n v="0"/>
    <n v="40.119999999999976"/>
    <n v="0.1699999999999999"/>
  </r>
  <r>
    <n v="7577"/>
    <s v="CA-2011-134726"/>
    <x v="2"/>
    <x v="981"/>
    <d v="2011-11-07T00:00:00"/>
    <s v="Second Class"/>
    <s v="SW-20755"/>
    <s v="Steven Ward"/>
    <x v="1"/>
    <s v="United States"/>
    <x v="4"/>
    <x v="4"/>
    <n v="98115"/>
    <x v="1"/>
    <s v="TEC-AC-10000023"/>
    <x v="2"/>
    <x v="11"/>
    <s v="Maxell 74 Minute CD-R Spindle, 50/Pack"/>
    <n v="41.94"/>
    <n v="2"/>
    <n v="0"/>
    <n v="15.098399999999998"/>
    <n v="0.36"/>
  </r>
  <r>
    <n v="7578"/>
    <s v="CA-2011-134726"/>
    <x v="2"/>
    <x v="981"/>
    <d v="2011-11-07T00:00:00"/>
    <s v="Second Class"/>
    <s v="SW-20755"/>
    <s v="Steven Ward"/>
    <x v="1"/>
    <s v="United States"/>
    <x v="4"/>
    <x v="4"/>
    <n v="98115"/>
    <x v="1"/>
    <s v="TEC-PH-10001750"/>
    <x v="2"/>
    <x v="7"/>
    <s v="Samsung Rugby III"/>
    <n v="52.792000000000002"/>
    <n v="1"/>
    <n v="0.2"/>
    <n v="4.6193000000000026"/>
    <n v="8.750000000000005E-2"/>
  </r>
  <r>
    <n v="7579"/>
    <s v="CA-2013-138597"/>
    <x v="0"/>
    <x v="122"/>
    <d v="2013-12-22T00:00:00"/>
    <s v="First Class"/>
    <s v="PN-18775"/>
    <s v="Parhena Norris"/>
    <x v="2"/>
    <s v="United States"/>
    <x v="155"/>
    <x v="8"/>
    <n v="68104"/>
    <x v="2"/>
    <s v="FUR-CH-10004997"/>
    <x v="0"/>
    <x v="1"/>
    <s v="Hon Every-Day Series Multi-Task Chairs"/>
    <n v="563.93999999999994"/>
    <n v="3"/>
    <n v="0"/>
    <n v="112.78800000000001"/>
    <n v="0.20000000000000004"/>
  </r>
  <r>
    <n v="7580"/>
    <s v="CA-2012-123113"/>
    <x v="1"/>
    <x v="521"/>
    <d v="2012-11-27T00:00:00"/>
    <s v="Second Class"/>
    <s v="AT-10735"/>
    <s v="Annie Thurman"/>
    <x v="0"/>
    <s v="United States"/>
    <x v="73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n v="0.28000000000000003"/>
  </r>
  <r>
    <n v="7581"/>
    <s v="CA-2012-123113"/>
    <x v="1"/>
    <x v="521"/>
    <d v="2012-11-27T00:00:00"/>
    <s v="Second Class"/>
    <s v="AT-10735"/>
    <s v="Annie Thurman"/>
    <x v="0"/>
    <s v="United States"/>
    <x v="73"/>
    <x v="30"/>
    <n v="7960"/>
    <x v="3"/>
    <s v="OFF-AR-10004999"/>
    <x v="1"/>
    <x v="6"/>
    <s v="Newell 315"/>
    <n v="17.940000000000001"/>
    <n v="3"/>
    <n v="0"/>
    <n v="4.4850000000000003"/>
    <n v="0.25"/>
  </r>
  <r>
    <n v="7582"/>
    <s v="CA-2012-169656"/>
    <x v="1"/>
    <x v="863"/>
    <d v="2012-08-16T00:00:00"/>
    <s v="First Class"/>
    <s v="EJ-13720"/>
    <s v="Ed Jacobs"/>
    <x v="0"/>
    <s v="United States"/>
    <x v="10"/>
    <x v="9"/>
    <n v="19143"/>
    <x v="3"/>
    <s v="OFF-ST-10003816"/>
    <x v="1"/>
    <x v="4"/>
    <s v="Fellowes High-Stak Drawer Files"/>
    <n v="422.85599999999999"/>
    <n v="3"/>
    <n v="0.2"/>
    <n v="15.857099999999974"/>
    <n v="3.7499999999999936E-2"/>
  </r>
  <r>
    <n v="7583"/>
    <s v="CA-2012-142734"/>
    <x v="1"/>
    <x v="392"/>
    <d v="2012-04-21T00:00:00"/>
    <s v="Standard Class"/>
    <s v="DM-13345"/>
    <s v="Denise Monton"/>
    <x v="1"/>
    <s v="United States"/>
    <x v="20"/>
    <x v="15"/>
    <n v="10024"/>
    <x v="3"/>
    <s v="FUR-CH-10003968"/>
    <x v="0"/>
    <x v="1"/>
    <s v="Novimex Turbo Task Chair"/>
    <n v="127.76400000000001"/>
    <n v="2"/>
    <n v="0.1"/>
    <n v="2.8392000000000017"/>
    <n v="2.2222222222222233E-2"/>
  </r>
  <r>
    <n v="7584"/>
    <s v="CA-2011-163223"/>
    <x v="2"/>
    <x v="90"/>
    <d v="2011-03-25T00:00:00"/>
    <s v="Standard Class"/>
    <s v="KH-16690"/>
    <s v="Kristen Hastings"/>
    <x v="1"/>
    <s v="United States"/>
    <x v="24"/>
    <x v="17"/>
    <n v="22153"/>
    <x v="0"/>
    <s v="TEC-PH-10000730"/>
    <x v="2"/>
    <x v="7"/>
    <s v="Samsung Galaxy S4 Active"/>
    <n v="3499.9300000000003"/>
    <n v="7"/>
    <n v="0"/>
    <n v="909.98180000000025"/>
    <n v="0.26000000000000006"/>
  </r>
  <r>
    <n v="7585"/>
    <s v="CA-2011-163223"/>
    <x v="2"/>
    <x v="90"/>
    <d v="2011-03-25T00:00:00"/>
    <s v="Standard Class"/>
    <s v="KH-16690"/>
    <s v="Kristen Hastings"/>
    <x v="1"/>
    <s v="United States"/>
    <x v="24"/>
    <x v="17"/>
    <n v="22153"/>
    <x v="0"/>
    <s v="OFF-LA-10004409"/>
    <x v="1"/>
    <x v="2"/>
    <s v="Avery 492"/>
    <n v="14.399999999999999"/>
    <n v="5"/>
    <n v="0"/>
    <n v="6.6239999999999988"/>
    <n v="0.45999999999999996"/>
  </r>
  <r>
    <n v="7586"/>
    <s v="CA-2011-163223"/>
    <x v="2"/>
    <x v="90"/>
    <d v="2011-03-25T00:00:00"/>
    <s v="Standard Class"/>
    <s v="KH-16690"/>
    <s v="Kristen Hastings"/>
    <x v="1"/>
    <s v="United States"/>
    <x v="24"/>
    <x v="17"/>
    <n v="22153"/>
    <x v="0"/>
    <s v="OFF-PA-10000675"/>
    <x v="1"/>
    <x v="10"/>
    <s v="Xerox 1919"/>
    <n v="122.97"/>
    <n v="3"/>
    <n v="0"/>
    <n v="60.255300000000005"/>
    <n v="0.49000000000000005"/>
  </r>
  <r>
    <n v="7587"/>
    <s v="CA-2011-163223"/>
    <x v="2"/>
    <x v="90"/>
    <d v="2011-03-25T00:00:00"/>
    <s v="Standard Class"/>
    <s v="KH-16690"/>
    <s v="Kristen Hastings"/>
    <x v="1"/>
    <s v="United States"/>
    <x v="24"/>
    <x v="17"/>
    <n v="22153"/>
    <x v="0"/>
    <s v="OFF-AR-10001573"/>
    <x v="1"/>
    <x v="6"/>
    <s v="American Pencil"/>
    <n v="9.32"/>
    <n v="4"/>
    <n v="0"/>
    <n v="2.702799999999999"/>
    <n v="0.28999999999999987"/>
  </r>
  <r>
    <n v="7588"/>
    <s v="CA-2011-163223"/>
    <x v="2"/>
    <x v="90"/>
    <d v="2011-03-25T00:00:00"/>
    <s v="Standard Class"/>
    <s v="KH-16690"/>
    <s v="Kristen Hastings"/>
    <x v="1"/>
    <s v="United States"/>
    <x v="24"/>
    <x v="17"/>
    <n v="22153"/>
    <x v="0"/>
    <s v="OFF-BI-10001597"/>
    <x v="1"/>
    <x v="8"/>
    <s v="Wilson Jones Ledger-Size, Piano-Hinge Binder, 2&quot;, Blue"/>
    <n v="122.94"/>
    <n v="3"/>
    <n v="0"/>
    <n v="59.011199999999988"/>
    <n v="0.47999999999999993"/>
  </r>
  <r>
    <n v="7589"/>
    <s v="CA-2014-122945"/>
    <x v="3"/>
    <x v="673"/>
    <d v="2014-11-23T00:00:00"/>
    <s v="Standard Class"/>
    <s v="MB-18085"/>
    <s v="Mick Brown"/>
    <x v="0"/>
    <s v="United States"/>
    <x v="43"/>
    <x v="1"/>
    <n v="95661"/>
    <x v="1"/>
    <s v="FUR-FU-10001196"/>
    <x v="0"/>
    <x v="5"/>
    <s v="DAX Cubicle Frames - 8x10"/>
    <n v="17.309999999999999"/>
    <n v="3"/>
    <n v="0"/>
    <n v="5.1929999999999996"/>
    <n v="0.3"/>
  </r>
  <r>
    <n v="7590"/>
    <s v="CA-2012-139738"/>
    <x v="1"/>
    <x v="12"/>
    <d v="2012-09-29T00:00:00"/>
    <s v="Standard Class"/>
    <s v="DK-12895"/>
    <s v="Dana Kaydos"/>
    <x v="0"/>
    <s v="United States"/>
    <x v="179"/>
    <x v="10"/>
    <n v="61107"/>
    <x v="2"/>
    <s v="OFF-AR-10004602"/>
    <x v="1"/>
    <x v="6"/>
    <s v="Boston KS Multi-Size Manual Pencil Sharpener"/>
    <n v="128.744"/>
    <n v="7"/>
    <n v="0.2"/>
    <n v="12.874400000000001"/>
    <n v="0.1"/>
  </r>
  <r>
    <n v="7591"/>
    <s v="CA-2013-158778"/>
    <x v="0"/>
    <x v="64"/>
    <d v="2013-09-10T00:00:00"/>
    <s v="Standard Class"/>
    <s v="DB-13210"/>
    <s v="Dean Braden"/>
    <x v="0"/>
    <s v="United States"/>
    <x v="10"/>
    <x v="9"/>
    <n v="19134"/>
    <x v="3"/>
    <s v="FUR-FU-10000260"/>
    <x v="0"/>
    <x v="5"/>
    <s v="6&quot; Cubicle Wall Clock, Black"/>
    <n v="58.248000000000005"/>
    <n v="9"/>
    <n v="0.2"/>
    <n v="11.649599999999996"/>
    <n v="0.19999999999999993"/>
  </r>
  <r>
    <n v="7592"/>
    <s v="CA-2013-158778"/>
    <x v="0"/>
    <x v="64"/>
    <d v="2013-09-10T00:00:00"/>
    <s v="Standard Class"/>
    <s v="DB-13210"/>
    <s v="Dean Braden"/>
    <x v="0"/>
    <s v="United States"/>
    <x v="10"/>
    <x v="9"/>
    <n v="19134"/>
    <x v="3"/>
    <s v="FUR-CH-10001146"/>
    <x v="0"/>
    <x v="1"/>
    <s v="Global Task Chair, Black"/>
    <n v="71.245999999999995"/>
    <n v="2"/>
    <n v="0.3"/>
    <n v="-19.338199999999993"/>
    <n v="-0.27142857142857135"/>
  </r>
  <r>
    <n v="7593"/>
    <s v="CA-2013-158778"/>
    <x v="0"/>
    <x v="64"/>
    <d v="2013-09-10T00:00:00"/>
    <s v="Standard Class"/>
    <s v="DB-13210"/>
    <s v="Dean Braden"/>
    <x v="0"/>
    <s v="United States"/>
    <x v="10"/>
    <x v="9"/>
    <n v="19134"/>
    <x v="3"/>
    <s v="OFF-AR-10000896"/>
    <x v="1"/>
    <x v="6"/>
    <s v="Newell 329"/>
    <n v="7.8719999999999999"/>
    <n v="3"/>
    <n v="0.2"/>
    <n v="0.59039999999999937"/>
    <n v="7.4999999999999928E-2"/>
  </r>
  <r>
    <n v="7594"/>
    <s v="CA-2013-158778"/>
    <x v="0"/>
    <x v="64"/>
    <d v="2013-09-10T00:00:00"/>
    <s v="Standard Class"/>
    <s v="DB-13210"/>
    <s v="Dean Braden"/>
    <x v="0"/>
    <s v="United States"/>
    <x v="10"/>
    <x v="9"/>
    <n v="19134"/>
    <x v="3"/>
    <s v="FUR-CH-10000309"/>
    <x v="0"/>
    <x v="1"/>
    <s v="Global Comet Stacking Arm Chair"/>
    <n v="887.27099999999984"/>
    <n v="3"/>
    <n v="0.3"/>
    <n v="-63.376499999999965"/>
    <n v="-7.1428571428571397E-2"/>
  </r>
  <r>
    <n v="7595"/>
    <s v="CA-2014-119655"/>
    <x v="3"/>
    <x v="693"/>
    <d v="2014-04-25T00:00:00"/>
    <s v="Standard Class"/>
    <s v="CV-12295"/>
    <s v="Christina VanderZanden"/>
    <x v="0"/>
    <s v="United States"/>
    <x v="66"/>
    <x v="12"/>
    <n v="48234"/>
    <x v="2"/>
    <s v="OFF-BI-10001989"/>
    <x v="1"/>
    <x v="8"/>
    <s v="Premium Transparent Presentation Covers by GBC"/>
    <n v="146.86000000000001"/>
    <n v="7"/>
    <n v="0"/>
    <n v="70.492799999999988"/>
    <n v="0.47999999999999987"/>
  </r>
  <r>
    <n v="7596"/>
    <s v="CA-2014-119655"/>
    <x v="3"/>
    <x v="693"/>
    <d v="2014-04-25T00:00:00"/>
    <s v="Standard Class"/>
    <s v="CV-12295"/>
    <s v="Christina VanderZanden"/>
    <x v="0"/>
    <s v="United States"/>
    <x v="66"/>
    <x v="12"/>
    <n v="48234"/>
    <x v="2"/>
    <s v="OFF-BI-10001036"/>
    <x v="1"/>
    <x v="8"/>
    <s v="Cardinal EasyOpen D-Ring Binders"/>
    <n v="36.56"/>
    <n v="4"/>
    <n v="0"/>
    <n v="18.28"/>
    <n v="0.5"/>
  </r>
  <r>
    <n v="7597"/>
    <s v="CA-2012-164567"/>
    <x v="1"/>
    <x v="925"/>
    <d v="2012-06-19T00:00:00"/>
    <s v="Standard Class"/>
    <s v="GK-14620"/>
    <s v="Grace Kelly"/>
    <x v="1"/>
    <s v="United States"/>
    <x v="1"/>
    <x v="1"/>
    <n v="90004"/>
    <x v="1"/>
    <s v="TEC-PH-10002103"/>
    <x v="2"/>
    <x v="7"/>
    <s v="Jabra SPEAK 410"/>
    <n v="225.57599999999996"/>
    <n v="3"/>
    <n v="0.2"/>
    <n v="22.557600000000008"/>
    <n v="0.10000000000000005"/>
  </r>
  <r>
    <n v="7598"/>
    <s v="CA-2011-131947"/>
    <x v="2"/>
    <x v="328"/>
    <d v="2011-09-22T00:00:00"/>
    <s v="Standard Class"/>
    <s v="JA-15970"/>
    <s v="Joseph Airdo"/>
    <x v="0"/>
    <s v="United States"/>
    <x v="24"/>
    <x v="21"/>
    <n v="97477"/>
    <x v="1"/>
    <s v="OFF-AR-10001473"/>
    <x v="1"/>
    <x v="6"/>
    <s v="Newell 313"/>
    <n v="5.2480000000000002"/>
    <n v="2"/>
    <n v="0.2"/>
    <n v="0.45920000000000027"/>
    <n v="8.750000000000005E-2"/>
  </r>
  <r>
    <n v="7599"/>
    <s v="CA-2011-131947"/>
    <x v="2"/>
    <x v="328"/>
    <d v="2011-09-22T00:00:00"/>
    <s v="Standard Class"/>
    <s v="JA-15970"/>
    <s v="Joseph Airdo"/>
    <x v="0"/>
    <s v="United States"/>
    <x v="24"/>
    <x v="21"/>
    <n v="97477"/>
    <x v="1"/>
    <s v="OFF-AR-10000411"/>
    <x v="1"/>
    <x v="6"/>
    <s v="Boston 16701 Slimline Battery Pencil Sharpener"/>
    <n v="38.256"/>
    <n v="3"/>
    <n v="0.2"/>
    <n v="4.7819999999999947"/>
    <n v="0.12499999999999986"/>
  </r>
  <r>
    <n v="7600"/>
    <s v="CA-2011-131947"/>
    <x v="2"/>
    <x v="328"/>
    <d v="2011-09-22T00:00:00"/>
    <s v="Standard Class"/>
    <s v="JA-15970"/>
    <s v="Joseph Airdo"/>
    <x v="0"/>
    <s v="United States"/>
    <x v="24"/>
    <x v="21"/>
    <n v="97477"/>
    <x v="1"/>
    <s v="OFF-PA-10000246"/>
    <x v="1"/>
    <x v="10"/>
    <s v="Riverleaf Stik-Withit Designer Note Cubes"/>
    <n v="40.24"/>
    <n v="5"/>
    <n v="0.2"/>
    <n v="13.078000000000001"/>
    <n v="0.32500000000000001"/>
  </r>
  <r>
    <n v="7601"/>
    <s v="CA-2011-131947"/>
    <x v="2"/>
    <x v="328"/>
    <d v="2011-09-22T00:00:00"/>
    <s v="Standard Class"/>
    <s v="JA-15970"/>
    <s v="Joseph Airdo"/>
    <x v="0"/>
    <s v="United States"/>
    <x v="24"/>
    <x v="21"/>
    <n v="97477"/>
    <x v="1"/>
    <s v="TEC-MA-10004086"/>
    <x v="2"/>
    <x v="15"/>
    <s v="Plantronics Single Ear Headset"/>
    <n v="29.925000000000001"/>
    <n v="5"/>
    <n v="0.7"/>
    <n v="-21.944999999999993"/>
    <n v="-0.73333333333333306"/>
  </r>
  <r>
    <n v="7602"/>
    <s v="CA-2011-131947"/>
    <x v="2"/>
    <x v="328"/>
    <d v="2011-09-22T00:00:00"/>
    <s v="Standard Class"/>
    <s v="JA-15970"/>
    <s v="Joseph Airdo"/>
    <x v="0"/>
    <s v="United States"/>
    <x v="24"/>
    <x v="21"/>
    <n v="97477"/>
    <x v="1"/>
    <s v="OFF-PA-10003039"/>
    <x v="1"/>
    <x v="10"/>
    <s v="Xerox 1960"/>
    <n v="148.70400000000001"/>
    <n v="6"/>
    <n v="0.2"/>
    <n v="46.469999999999985"/>
    <n v="0.31249999999999989"/>
  </r>
  <r>
    <n v="7603"/>
    <s v="CA-2011-131947"/>
    <x v="2"/>
    <x v="328"/>
    <d v="2011-09-22T00:00:00"/>
    <s v="Standard Class"/>
    <s v="JA-15970"/>
    <s v="Joseph Airdo"/>
    <x v="0"/>
    <s v="United States"/>
    <x v="24"/>
    <x v="21"/>
    <n v="97477"/>
    <x v="1"/>
    <s v="TEC-AC-10004633"/>
    <x v="2"/>
    <x v="11"/>
    <s v="Verbatim 25 GB 6x Blu-ray Single Layer Recordable Disc, 3/Pack"/>
    <n v="55.92"/>
    <n v="10"/>
    <n v="0.2"/>
    <n v="16.776000000000007"/>
    <n v="0.3000000000000001"/>
  </r>
  <r>
    <n v="7604"/>
    <s v="CA-2013-152520"/>
    <x v="0"/>
    <x v="630"/>
    <d v="2013-07-13T00:00:00"/>
    <s v="Standard Class"/>
    <s v="TH-21115"/>
    <s v="Thea Hudgings"/>
    <x v="1"/>
    <s v="United States"/>
    <x v="205"/>
    <x v="34"/>
    <n v="2908"/>
    <x v="3"/>
    <s v="OFF-PA-10000289"/>
    <x v="1"/>
    <x v="10"/>
    <s v="Xerox 213"/>
    <n v="12.96"/>
    <n v="2"/>
    <n v="0"/>
    <n v="6.2208000000000006"/>
    <n v="0.48000000000000004"/>
  </r>
  <r>
    <n v="7605"/>
    <s v="CA-2013-101791"/>
    <x v="0"/>
    <x v="1022"/>
    <d v="2013-06-01T00:00:00"/>
    <s v="Standard Class"/>
    <s v="BS-11665"/>
    <s v="Brian Stugart"/>
    <x v="0"/>
    <s v="United States"/>
    <x v="22"/>
    <x v="10"/>
    <n v="60623"/>
    <x v="2"/>
    <s v="FUR-FU-10003247"/>
    <x v="0"/>
    <x v="5"/>
    <s v="36X48 HARDFLOOR CHAIRMAT"/>
    <n v="25.176000000000002"/>
    <n v="3"/>
    <n v="0.6"/>
    <n v="-33.358199999999997"/>
    <n v="-1.3249999999999997"/>
  </r>
  <r>
    <n v="7606"/>
    <s v="CA-2013-101791"/>
    <x v="0"/>
    <x v="1022"/>
    <d v="2013-06-01T00:00:00"/>
    <s v="Standard Class"/>
    <s v="BS-11665"/>
    <s v="Brian Stugart"/>
    <x v="0"/>
    <s v="United States"/>
    <x v="22"/>
    <x v="10"/>
    <n v="60623"/>
    <x v="2"/>
    <s v="FUR-FU-10002191"/>
    <x v="0"/>
    <x v="5"/>
    <s v="G.E. Halogen Desk Lamp Bulbs"/>
    <n v="5.5840000000000005"/>
    <n v="2"/>
    <n v="0.6"/>
    <n v="-1.6751999999999994"/>
    <n v="-0.29999999999999988"/>
  </r>
  <r>
    <n v="7607"/>
    <s v="CA-2013-101791"/>
    <x v="0"/>
    <x v="1022"/>
    <d v="2013-06-01T00:00:00"/>
    <s v="Standard Class"/>
    <s v="BS-11665"/>
    <s v="Brian Stugart"/>
    <x v="0"/>
    <s v="United States"/>
    <x v="22"/>
    <x v="10"/>
    <n v="60623"/>
    <x v="2"/>
    <s v="OFF-ST-10001496"/>
    <x v="1"/>
    <x v="4"/>
    <s v="Standard Rollaway File with Lock"/>
    <n v="1297.3680000000002"/>
    <n v="9"/>
    <n v="0.2"/>
    <n v="97.302599999999984"/>
    <n v="7.4999999999999983E-2"/>
  </r>
  <r>
    <n v="7608"/>
    <s v="CA-2014-121195"/>
    <x v="3"/>
    <x v="165"/>
    <d v="2014-12-28T00:00:00"/>
    <s v="First Class"/>
    <s v="NS-18505"/>
    <s v="Neola Schneider"/>
    <x v="0"/>
    <s v="United States"/>
    <x v="61"/>
    <x v="5"/>
    <n v="75220"/>
    <x v="2"/>
    <s v="OFF-ST-10000585"/>
    <x v="1"/>
    <x v="4"/>
    <s v="Economy Rollaway Files"/>
    <n v="264.32"/>
    <n v="2"/>
    <n v="0.2"/>
    <n v="19.823999999999998"/>
    <n v="7.4999999999999997E-2"/>
  </r>
  <r>
    <n v="7609"/>
    <s v="CA-2014-163209"/>
    <x v="3"/>
    <x v="898"/>
    <d v="2014-05-08T00:00:00"/>
    <s v="Standard Class"/>
    <s v="MK-18160"/>
    <s v="Mike Kennedy"/>
    <x v="0"/>
    <s v="United States"/>
    <x v="8"/>
    <x v="1"/>
    <n v="94122"/>
    <x v="1"/>
    <s v="OFF-PA-10001166"/>
    <x v="1"/>
    <x v="10"/>
    <s v="Xerox 2"/>
    <n v="25.92"/>
    <n v="4"/>
    <n v="0"/>
    <n v="12.441600000000001"/>
    <n v="0.48000000000000004"/>
  </r>
  <r>
    <n v="7610"/>
    <s v="CA-2014-163209"/>
    <x v="3"/>
    <x v="898"/>
    <d v="2014-05-08T00:00:00"/>
    <s v="Standard Class"/>
    <s v="MK-18160"/>
    <s v="Mike Kennedy"/>
    <x v="0"/>
    <s v="United States"/>
    <x v="8"/>
    <x v="1"/>
    <n v="94122"/>
    <x v="1"/>
    <s v="OFF-AR-10003651"/>
    <x v="1"/>
    <x v="6"/>
    <s v="Newell 350"/>
    <n v="22.959999999999997"/>
    <n v="7"/>
    <n v="0"/>
    <n v="6.6583999999999968"/>
    <n v="0.28999999999999987"/>
  </r>
  <r>
    <n v="7611"/>
    <s v="CA-2011-133354"/>
    <x v="2"/>
    <x v="1165"/>
    <d v="2011-02-25T00:00:00"/>
    <s v="First Class"/>
    <s v="SA-20830"/>
    <s v="Sue Ann Reed"/>
    <x v="0"/>
    <s v="United States"/>
    <x v="429"/>
    <x v="1"/>
    <n v="92553"/>
    <x v="1"/>
    <s v="OFF-PA-10001800"/>
    <x v="1"/>
    <x v="10"/>
    <s v="Xerox 220"/>
    <n v="19.440000000000001"/>
    <n v="3"/>
    <n v="0"/>
    <n v="9.3312000000000008"/>
    <n v="0.48000000000000004"/>
  </r>
  <r>
    <n v="7612"/>
    <s v="US-2012-130491"/>
    <x v="1"/>
    <x v="285"/>
    <d v="2012-02-11T00:00:00"/>
    <s v="First Class"/>
    <s v="BH-11710"/>
    <s v="Brosina Hoffman"/>
    <x v="0"/>
    <s v="United States"/>
    <x v="495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n v="0.44999999999999996"/>
  </r>
  <r>
    <n v="7613"/>
    <s v="US-2012-130491"/>
    <x v="1"/>
    <x v="285"/>
    <d v="2012-02-11T00:00:00"/>
    <s v="First Class"/>
    <s v="BH-11710"/>
    <s v="Brosina Hoffman"/>
    <x v="0"/>
    <s v="United States"/>
    <x v="495"/>
    <x v="41"/>
    <n v="67846"/>
    <x v="2"/>
    <s v="OFF-FA-10000134"/>
    <x v="1"/>
    <x v="13"/>
    <s v="Advantus Push Pins, Aluminum Head"/>
    <n v="5.81"/>
    <n v="1"/>
    <n v="0"/>
    <n v="1.8010999999999999"/>
    <n v="0.31"/>
  </r>
  <r>
    <n v="7614"/>
    <s v="US-2012-130491"/>
    <x v="1"/>
    <x v="285"/>
    <d v="2012-02-11T00:00:00"/>
    <s v="First Class"/>
    <s v="BH-11710"/>
    <s v="Brosina Hoffman"/>
    <x v="0"/>
    <s v="United States"/>
    <x v="495"/>
    <x v="41"/>
    <n v="67846"/>
    <x v="2"/>
    <s v="OFF-AR-10001149"/>
    <x v="1"/>
    <x v="6"/>
    <s v="Sanford Colorific Colored Pencils, 12/Box"/>
    <n v="5.76"/>
    <n v="2"/>
    <n v="0"/>
    <n v="1.7279999999999998"/>
    <n v="0.3"/>
  </r>
  <r>
    <n v="7615"/>
    <s v="CA-2012-113740"/>
    <x v="1"/>
    <x v="252"/>
    <d v="2012-08-28T00:00:00"/>
    <s v="Second Class"/>
    <s v="SC-20380"/>
    <s v="Shahid Collister"/>
    <x v="0"/>
    <s v="United States"/>
    <x v="20"/>
    <x v="15"/>
    <n v="10035"/>
    <x v="3"/>
    <s v="FUR-FU-10000010"/>
    <x v="0"/>
    <x v="5"/>
    <s v="DAX Value U-Channel Document Frames, Easel Back"/>
    <n v="14.91"/>
    <n v="3"/>
    <n v="0"/>
    <n v="4.6220999999999997"/>
    <n v="0.31"/>
  </r>
  <r>
    <n v="7616"/>
    <s v="CA-2011-148425"/>
    <x v="2"/>
    <x v="953"/>
    <d v="2011-12-04T00:00:00"/>
    <s v="Standard Class"/>
    <s v="RF-19345"/>
    <s v="Randy Ferguson"/>
    <x v="1"/>
    <s v="United States"/>
    <x v="333"/>
    <x v="2"/>
    <n v="32839"/>
    <x v="0"/>
    <s v="OFF-BI-10000201"/>
    <x v="1"/>
    <x v="8"/>
    <s v="Avery Triangle Shaped Sheet Lifters, Black, 2/Pack"/>
    <n v="6.6420000000000012"/>
    <n v="9"/>
    <n v="0.7"/>
    <n v="-4.427999999999999"/>
    <n v="-0.66666666666666641"/>
  </r>
  <r>
    <n v="7617"/>
    <s v="CA-2013-144309"/>
    <x v="0"/>
    <x v="107"/>
    <d v="2013-12-17T00:00:00"/>
    <s v="Standard Class"/>
    <s v="CM-12235"/>
    <s v="Chris McAfee"/>
    <x v="0"/>
    <s v="United States"/>
    <x v="232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n v="0.47"/>
  </r>
  <r>
    <n v="7618"/>
    <s v="CA-2013-144309"/>
    <x v="0"/>
    <x v="107"/>
    <d v="2013-12-17T00:00:00"/>
    <s v="Standard Class"/>
    <s v="CM-12235"/>
    <s v="Chris McAfee"/>
    <x v="0"/>
    <s v="United States"/>
    <x v="232"/>
    <x v="15"/>
    <n v="13601"/>
    <x v="3"/>
    <s v="OFF-BI-10003656"/>
    <x v="1"/>
    <x v="8"/>
    <s v="Fellowes PB200 Plastic Comb Binding Machine"/>
    <n v="679.96"/>
    <n v="5"/>
    <n v="0.2"/>
    <n v="220.98699999999997"/>
    <n v="0.32499999999999996"/>
  </r>
  <r>
    <n v="7619"/>
    <s v="CA-2014-151225"/>
    <x v="3"/>
    <x v="855"/>
    <d v="2014-10-30T00:00:00"/>
    <s v="First Class"/>
    <s v="JM-15655"/>
    <s v="Jim Mitchum"/>
    <x v="1"/>
    <s v="United States"/>
    <x v="1"/>
    <x v="1"/>
    <n v="90032"/>
    <x v="1"/>
    <s v="FUR-TA-10001539"/>
    <x v="0"/>
    <x v="3"/>
    <s v="Chromcraft Rectangular Conference Tables"/>
    <n v="189.57600000000002"/>
    <n v="1"/>
    <n v="0.2"/>
    <n v="9.4787999999999784"/>
    <n v="4.9999999999999878E-2"/>
  </r>
  <r>
    <n v="7620"/>
    <s v="CA-2014-151225"/>
    <x v="3"/>
    <x v="855"/>
    <d v="2014-10-30T00:00:00"/>
    <s v="First Class"/>
    <s v="JM-15655"/>
    <s v="Jim Mitchum"/>
    <x v="1"/>
    <s v="United States"/>
    <x v="1"/>
    <x v="1"/>
    <n v="90032"/>
    <x v="1"/>
    <s v="TEC-PH-10004100"/>
    <x v="2"/>
    <x v="7"/>
    <s v="Griffin GC17055 Auxiliary Audio Cable"/>
    <n v="71.959999999999994"/>
    <n v="5"/>
    <n v="0.2"/>
    <n v="7.1960000000000015"/>
    <n v="0.10000000000000003"/>
  </r>
  <r>
    <n v="7621"/>
    <s v="US-2011-144078"/>
    <x v="2"/>
    <x v="641"/>
    <d v="2011-11-29T00:00:00"/>
    <s v="Standard Class"/>
    <s v="RB-19435"/>
    <s v="Richard Bierner"/>
    <x v="0"/>
    <s v="United States"/>
    <x v="1"/>
    <x v="1"/>
    <n v="90004"/>
    <x v="1"/>
    <s v="TEC-PH-10001580"/>
    <x v="2"/>
    <x v="7"/>
    <s v="Logitech Mobile Speakerphone P710e - speaker phone"/>
    <n v="539.91999999999996"/>
    <n v="5"/>
    <n v="0.2"/>
    <n v="47.242999999999967"/>
    <n v="8.7499999999999939E-2"/>
  </r>
  <r>
    <n v="7622"/>
    <s v="US-2011-144078"/>
    <x v="2"/>
    <x v="641"/>
    <d v="2011-11-29T00:00:00"/>
    <s v="Standard Class"/>
    <s v="RB-19435"/>
    <s v="Richard Bierner"/>
    <x v="0"/>
    <s v="United States"/>
    <x v="1"/>
    <x v="1"/>
    <n v="90004"/>
    <x v="1"/>
    <s v="FUR-CH-10002335"/>
    <x v="0"/>
    <x v="1"/>
    <s v="Hon GuestStacker Chair"/>
    <n v="725.34400000000005"/>
    <n v="4"/>
    <n v="0.2"/>
    <n v="54.400800000000004"/>
    <n v="7.4999999999999997E-2"/>
  </r>
  <r>
    <n v="7623"/>
    <s v="US-2011-144078"/>
    <x v="2"/>
    <x v="641"/>
    <d v="2011-11-29T00:00:00"/>
    <s v="Standard Class"/>
    <s v="RB-19435"/>
    <s v="Richard Bierner"/>
    <x v="0"/>
    <s v="United States"/>
    <x v="1"/>
    <x v="1"/>
    <n v="90004"/>
    <x v="1"/>
    <s v="OFF-AR-10004707"/>
    <x v="1"/>
    <x v="6"/>
    <s v="Staples"/>
    <n v="7.4399999999999995"/>
    <n v="3"/>
    <n v="0"/>
    <n v="2.6039999999999996"/>
    <n v="0.35"/>
  </r>
  <r>
    <n v="7624"/>
    <s v="CA-2011-124464"/>
    <x v="2"/>
    <x v="686"/>
    <d v="2011-07-20T00:00:00"/>
    <s v="Standard Class"/>
    <s v="SS-20515"/>
    <s v="Shirley Schmidt"/>
    <x v="2"/>
    <s v="United States"/>
    <x v="46"/>
    <x v="13"/>
    <n v="19711"/>
    <x v="3"/>
    <s v="OFF-AP-10000576"/>
    <x v="1"/>
    <x v="9"/>
    <s v="Belkin 7 Outlet SurgeMaster II"/>
    <n v="39.479999999999997"/>
    <n v="1"/>
    <n v="0"/>
    <n v="11.054400000000001"/>
    <n v="0.28000000000000003"/>
  </r>
  <r>
    <n v="7625"/>
    <s v="CA-2012-136805"/>
    <x v="1"/>
    <x v="293"/>
    <d v="2012-05-27T00:00:00"/>
    <s v="Second Class"/>
    <s v="NM-18445"/>
    <s v="Nathan Mautz"/>
    <x v="2"/>
    <s v="United States"/>
    <x v="66"/>
    <x v="12"/>
    <n v="48234"/>
    <x v="2"/>
    <s v="OFF-AP-10001394"/>
    <x v="1"/>
    <x v="9"/>
    <s v="Harmony Air Purifier"/>
    <n v="850.5"/>
    <n v="5"/>
    <n v="0.1"/>
    <n v="245.69999999999993"/>
    <n v="0.28888888888888881"/>
  </r>
  <r>
    <n v="7626"/>
    <s v="CA-2012-136805"/>
    <x v="1"/>
    <x v="293"/>
    <d v="2012-05-27T00:00:00"/>
    <s v="Second Class"/>
    <s v="NM-18445"/>
    <s v="Nathan Mautz"/>
    <x v="2"/>
    <s v="United States"/>
    <x v="66"/>
    <x v="12"/>
    <n v="48234"/>
    <x v="2"/>
    <s v="FUR-FU-10003724"/>
    <x v="0"/>
    <x v="5"/>
    <s v="Westinghouse Clip-On Gooseneck Lamps"/>
    <n v="75.33"/>
    <n v="9"/>
    <n v="0"/>
    <n v="19.585799999999999"/>
    <n v="0.26"/>
  </r>
  <r>
    <n v="7627"/>
    <s v="US-2012-159499"/>
    <x v="1"/>
    <x v="82"/>
    <d v="2012-11-23T00:00:00"/>
    <s v="Second Class"/>
    <s v="EM-14095"/>
    <s v="Eudokia Martin"/>
    <x v="1"/>
    <s v="United States"/>
    <x v="42"/>
    <x v="16"/>
    <n v="85023"/>
    <x v="1"/>
    <s v="OFF-AP-10002867"/>
    <x v="1"/>
    <x v="9"/>
    <s v="Fellowes Command Center 5-outlet power strip"/>
    <n v="325.63200000000006"/>
    <n v="6"/>
    <n v="0.2"/>
    <n v="28.492799999999988"/>
    <n v="8.7499999999999953E-2"/>
  </r>
  <r>
    <n v="7628"/>
    <s v="US-2012-159499"/>
    <x v="1"/>
    <x v="82"/>
    <d v="2012-11-23T00:00:00"/>
    <s v="Second Class"/>
    <s v="EM-14095"/>
    <s v="Eudokia Martin"/>
    <x v="1"/>
    <s v="United States"/>
    <x v="42"/>
    <x v="16"/>
    <n v="85023"/>
    <x v="1"/>
    <s v="TEC-AC-10002718"/>
    <x v="2"/>
    <x v="11"/>
    <s v="Belkin Standard 104 key USB Keyboard"/>
    <n v="23.344000000000001"/>
    <n v="2"/>
    <n v="0.2"/>
    <n v="-1.4590000000000014"/>
    <n v="-6.2500000000000056E-2"/>
  </r>
  <r>
    <n v="7629"/>
    <s v="US-2012-159499"/>
    <x v="1"/>
    <x v="82"/>
    <d v="2012-11-23T00:00:00"/>
    <s v="Second Class"/>
    <s v="EM-14095"/>
    <s v="Eudokia Martin"/>
    <x v="1"/>
    <s v="United States"/>
    <x v="42"/>
    <x v="16"/>
    <n v="85023"/>
    <x v="1"/>
    <s v="OFF-LA-10003121"/>
    <x v="1"/>
    <x v="2"/>
    <s v="Avery 506"/>
    <n v="16.520000000000003"/>
    <n v="5"/>
    <n v="0.2"/>
    <n v="5.368999999999998"/>
    <n v="0.32499999999999984"/>
  </r>
  <r>
    <n v="7630"/>
    <s v="CA-2011-162089"/>
    <x v="2"/>
    <x v="809"/>
    <d v="2011-04-01T00:00:00"/>
    <s v="First Class"/>
    <s v="MP-17470"/>
    <s v="Mark Packer"/>
    <x v="2"/>
    <s v="United States"/>
    <x v="180"/>
    <x v="5"/>
    <n v="78521"/>
    <x v="2"/>
    <s v="OFF-EN-10002230"/>
    <x v="1"/>
    <x v="12"/>
    <s v="Airmail Envelopes"/>
    <n v="335.72"/>
    <n v="5"/>
    <n v="0.2"/>
    <n v="113.30549999999999"/>
    <n v="0.33749999999999997"/>
  </r>
  <r>
    <n v="7631"/>
    <s v="CA-2011-162089"/>
    <x v="2"/>
    <x v="809"/>
    <d v="2011-04-01T00:00:00"/>
    <s v="First Class"/>
    <s v="MP-17470"/>
    <s v="Mark Packer"/>
    <x v="2"/>
    <s v="United States"/>
    <x v="180"/>
    <x v="5"/>
    <n v="78521"/>
    <x v="2"/>
    <s v="TEC-PH-10001819"/>
    <x v="2"/>
    <x v="7"/>
    <s v="Innergie mMini Combo Duo USB Travel Charging Kit"/>
    <n v="251.94400000000002"/>
    <n v="7"/>
    <n v="0.2"/>
    <n v="88.180399999999977"/>
    <n v="0.34999999999999987"/>
  </r>
  <r>
    <n v="7632"/>
    <s v="CA-2011-162089"/>
    <x v="2"/>
    <x v="809"/>
    <d v="2011-04-01T00:00:00"/>
    <s v="First Class"/>
    <s v="MP-17470"/>
    <s v="Mark Packer"/>
    <x v="2"/>
    <s v="United States"/>
    <x v="180"/>
    <x v="5"/>
    <n v="78521"/>
    <x v="2"/>
    <s v="FUR-CH-10002304"/>
    <x v="0"/>
    <x v="1"/>
    <s v="Global Stack Chair without Arms, Black"/>
    <n v="127.30199999999999"/>
    <n v="7"/>
    <n v="0.3"/>
    <n v="-9.0929999999999964"/>
    <n v="-7.1428571428571411E-2"/>
  </r>
  <r>
    <n v="7633"/>
    <s v="US-2014-158526"/>
    <x v="3"/>
    <x v="614"/>
    <d v="2015-01-02T00:00:00"/>
    <s v="Second Class"/>
    <s v="KH-16360"/>
    <s v="Katherine Hughes"/>
    <x v="0"/>
    <s v="United States"/>
    <x v="103"/>
    <x v="0"/>
    <n v="40214"/>
    <x v="0"/>
    <s v="FUR-CH-10002602"/>
    <x v="0"/>
    <x v="1"/>
    <s v="DMI Arturo Collection Mission-style Design Wood Chair"/>
    <n v="1207.8399999999999"/>
    <n v="8"/>
    <n v="0"/>
    <n v="314.03840000000002"/>
    <n v="0.26000000000000006"/>
  </r>
  <r>
    <n v="7634"/>
    <s v="US-2014-158526"/>
    <x v="3"/>
    <x v="614"/>
    <d v="2015-01-02T00:00:00"/>
    <s v="Second Class"/>
    <s v="KH-16360"/>
    <s v="Katherine Hughes"/>
    <x v="0"/>
    <s v="United States"/>
    <x v="103"/>
    <x v="0"/>
    <n v="40214"/>
    <x v="0"/>
    <s v="OFF-BI-10002414"/>
    <x v="1"/>
    <x v="8"/>
    <s v="GBC ProClick Spines for 32-Hole Punch"/>
    <n v="12.53"/>
    <n v="1"/>
    <n v="0"/>
    <n v="5.8890999999999991"/>
    <n v="0.47"/>
  </r>
  <r>
    <n v="7635"/>
    <s v="US-2014-158526"/>
    <x v="3"/>
    <x v="614"/>
    <d v="2015-01-02T00:00:00"/>
    <s v="Second Class"/>
    <s v="KH-16360"/>
    <s v="Katherine Hughes"/>
    <x v="0"/>
    <s v="United States"/>
    <x v="103"/>
    <x v="0"/>
    <n v="40214"/>
    <x v="0"/>
    <s v="OFF-AR-10003696"/>
    <x v="1"/>
    <x v="6"/>
    <s v="Panasonic KP-350BK Electric Pencil Sharpener with Auto Stop"/>
    <n v="34.58"/>
    <n v="1"/>
    <n v="0"/>
    <n v="10.028199999999998"/>
    <n v="0.28999999999999998"/>
  </r>
  <r>
    <n v="7636"/>
    <s v="US-2014-158526"/>
    <x v="3"/>
    <x v="614"/>
    <d v="2015-01-02T00:00:00"/>
    <s v="Second Class"/>
    <s v="KH-16360"/>
    <s v="Katherine Hughes"/>
    <x v="0"/>
    <s v="United States"/>
    <x v="103"/>
    <x v="0"/>
    <n v="40214"/>
    <x v="0"/>
    <s v="FUR-CH-10004495"/>
    <x v="0"/>
    <x v="1"/>
    <s v="Global Leather and Oak Executive Chair, Black"/>
    <n v="300.98"/>
    <n v="1"/>
    <n v="0"/>
    <n v="87.28419999999997"/>
    <n v="0.28999999999999987"/>
  </r>
  <r>
    <n v="7637"/>
    <s v="US-2014-158526"/>
    <x v="3"/>
    <x v="614"/>
    <d v="2015-01-02T00:00:00"/>
    <s v="Second Class"/>
    <s v="KH-16360"/>
    <s v="Katherine Hughes"/>
    <x v="0"/>
    <s v="United States"/>
    <x v="103"/>
    <x v="0"/>
    <n v="40214"/>
    <x v="0"/>
    <s v="FUR-CH-10001270"/>
    <x v="0"/>
    <x v="1"/>
    <s v="Harbour Creations Steel Folding Chair"/>
    <n v="258.75"/>
    <n v="3"/>
    <n v="0"/>
    <n v="77.624999999999972"/>
    <n v="0.29999999999999988"/>
  </r>
  <r>
    <n v="7638"/>
    <s v="CA-2014-104885"/>
    <x v="3"/>
    <x v="580"/>
    <d v="2014-03-09T00:00:00"/>
    <s v="Standard Class"/>
    <s v="DB-13555"/>
    <s v="Dorothy Badders"/>
    <x v="1"/>
    <s v="United States"/>
    <x v="46"/>
    <x v="13"/>
    <n v="19711"/>
    <x v="3"/>
    <s v="OFF-AR-10001615"/>
    <x v="1"/>
    <x v="6"/>
    <s v="Newell 34"/>
    <n v="59.519999999999996"/>
    <n v="3"/>
    <n v="0"/>
    <n v="15.475200000000001"/>
    <n v="0.26"/>
  </r>
  <r>
    <n v="7639"/>
    <s v="CA-2014-104885"/>
    <x v="3"/>
    <x v="580"/>
    <d v="2014-03-09T00:00:00"/>
    <s v="Standard Class"/>
    <s v="DB-13555"/>
    <s v="Dorothy Badders"/>
    <x v="1"/>
    <s v="United States"/>
    <x v="46"/>
    <x v="13"/>
    <n v="19711"/>
    <x v="3"/>
    <s v="OFF-EN-10003286"/>
    <x v="1"/>
    <x v="12"/>
    <s v="Staples"/>
    <n v="57.959999999999994"/>
    <n v="7"/>
    <n v="0"/>
    <n v="27.241199999999996"/>
    <n v="0.47"/>
  </r>
  <r>
    <n v="7640"/>
    <s v="CA-2014-104885"/>
    <x v="3"/>
    <x v="580"/>
    <d v="2014-03-09T00:00:00"/>
    <s v="Standard Class"/>
    <s v="DB-13555"/>
    <s v="Dorothy Badders"/>
    <x v="1"/>
    <s v="United States"/>
    <x v="46"/>
    <x v="13"/>
    <n v="19711"/>
    <x v="3"/>
    <s v="FUR-BO-10003660"/>
    <x v="0"/>
    <x v="0"/>
    <s v="Bush Cubix Collection Bookcases, Fully Assembled"/>
    <n v="441.96"/>
    <n v="2"/>
    <n v="0"/>
    <n v="101.6508"/>
    <n v="0.23"/>
  </r>
  <r>
    <n v="7641"/>
    <s v="CA-2014-104885"/>
    <x v="3"/>
    <x v="580"/>
    <d v="2014-03-09T00:00:00"/>
    <s v="Standard Class"/>
    <s v="DB-13555"/>
    <s v="Dorothy Badders"/>
    <x v="1"/>
    <s v="United States"/>
    <x v="46"/>
    <x v="13"/>
    <n v="19711"/>
    <x v="3"/>
    <s v="OFF-PA-10002764"/>
    <x v="1"/>
    <x v="10"/>
    <s v="Staples"/>
    <n v="68.039999999999992"/>
    <n v="6"/>
    <n v="0"/>
    <n v="33.339599999999997"/>
    <n v="0.49"/>
  </r>
  <r>
    <n v="7642"/>
    <s v="US-2013-157490"/>
    <x v="0"/>
    <x v="1099"/>
    <d v="2013-10-08T00:00:00"/>
    <s v="First Class"/>
    <s v="LB-16795"/>
    <s v="Laurel Beltran"/>
    <x v="2"/>
    <s v="United States"/>
    <x v="206"/>
    <x v="22"/>
    <n v="81001"/>
    <x v="1"/>
    <s v="TEC-MA-10001695"/>
    <x v="2"/>
    <x v="15"/>
    <s v="Zebra GK420t Direct Thermal/Thermal Transfer Printer"/>
    <n v="703.71"/>
    <n v="6"/>
    <n v="0.7"/>
    <n v="-938.28"/>
    <n v="-1.3333333333333333"/>
  </r>
  <r>
    <n v="7643"/>
    <s v="US-2013-157490"/>
    <x v="0"/>
    <x v="1099"/>
    <d v="2013-10-08T00:00:00"/>
    <s v="First Class"/>
    <s v="LB-16795"/>
    <s v="Laurel Beltran"/>
    <x v="2"/>
    <s v="United States"/>
    <x v="206"/>
    <x v="22"/>
    <n v="81001"/>
    <x v="1"/>
    <s v="OFF-BI-10002824"/>
    <x v="1"/>
    <x v="8"/>
    <s v="Recycled Easel Ring Binders"/>
    <n v="17.904000000000003"/>
    <n v="4"/>
    <n v="0.7"/>
    <n v="-14.920000000000002"/>
    <n v="-0.83333333333333326"/>
  </r>
  <r>
    <n v="7644"/>
    <s v="US-2013-157490"/>
    <x v="0"/>
    <x v="1099"/>
    <d v="2013-10-08T00:00:00"/>
    <s v="First Class"/>
    <s v="LB-16795"/>
    <s v="Laurel Beltran"/>
    <x v="2"/>
    <s v="United States"/>
    <x v="206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n v="-0.7666666666666665"/>
  </r>
  <r>
    <n v="7645"/>
    <s v="US-2013-157490"/>
    <x v="0"/>
    <x v="1099"/>
    <d v="2013-10-08T00:00:00"/>
    <s v="First Class"/>
    <s v="LB-16795"/>
    <s v="Laurel Beltran"/>
    <x v="2"/>
    <s v="United States"/>
    <x v="206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n v="1.2500000000000039E-2"/>
  </r>
  <r>
    <n v="7646"/>
    <s v="CA-2012-161452"/>
    <x v="1"/>
    <x v="57"/>
    <d v="2012-04-11T00:00:00"/>
    <s v="Standard Class"/>
    <s v="CA-11965"/>
    <s v="Carol Adams"/>
    <x v="1"/>
    <s v="United States"/>
    <x v="1"/>
    <x v="1"/>
    <n v="90036"/>
    <x v="1"/>
    <s v="FUR-CH-10003973"/>
    <x v="0"/>
    <x v="1"/>
    <s v="GuestStacker Chair with Chrome Finish Legs"/>
    <n v="892.22400000000005"/>
    <n v="3"/>
    <n v="0.2"/>
    <n v="89.222400000000022"/>
    <n v="0.10000000000000002"/>
  </r>
  <r>
    <n v="7647"/>
    <s v="US-2011-115196"/>
    <x v="2"/>
    <x v="340"/>
    <d v="2011-09-13T00:00:00"/>
    <s v="Standard Class"/>
    <s v="DL-12925"/>
    <s v="Daniel Lacy"/>
    <x v="0"/>
    <s v="United States"/>
    <x v="202"/>
    <x v="3"/>
    <n v="27834"/>
    <x v="0"/>
    <s v="TEC-MA-10002073"/>
    <x v="2"/>
    <x v="15"/>
    <s v="3D Systems Cube Printer, 2nd Generation, White"/>
    <n v="1299.99"/>
    <n v="2"/>
    <n v="0.5"/>
    <n v="-571.99559999999997"/>
    <n v="-0.43999999999999995"/>
  </r>
  <r>
    <n v="7648"/>
    <s v="CA-2013-138968"/>
    <x v="0"/>
    <x v="543"/>
    <d v="2013-03-17T00:00:00"/>
    <s v="First Class"/>
    <s v="FC-14335"/>
    <s v="Fred Chung"/>
    <x v="1"/>
    <s v="United States"/>
    <x v="8"/>
    <x v="1"/>
    <n v="94110"/>
    <x v="1"/>
    <s v="OFF-BI-10003529"/>
    <x v="1"/>
    <x v="8"/>
    <s v="Avery Round Ring Poly Binders"/>
    <n v="4.5439999999999996"/>
    <n v="2"/>
    <n v="0.2"/>
    <n v="1.6472"/>
    <n v="0.36250000000000004"/>
  </r>
  <r>
    <n v="7649"/>
    <s v="CA-2013-138968"/>
    <x v="0"/>
    <x v="543"/>
    <d v="2013-03-17T00:00:00"/>
    <s v="First Class"/>
    <s v="FC-14335"/>
    <s v="Fred Chung"/>
    <x v="1"/>
    <s v="United States"/>
    <x v="8"/>
    <x v="1"/>
    <n v="94110"/>
    <x v="1"/>
    <s v="FUR-CH-10000309"/>
    <x v="0"/>
    <x v="1"/>
    <s v="Global Comet Stacking Arm Chair"/>
    <n v="1352.0320000000002"/>
    <n v="4"/>
    <n v="0.2"/>
    <n v="84.501999999999953"/>
    <n v="6.2499999999999958E-2"/>
  </r>
  <r>
    <n v="7650"/>
    <s v="CA-2012-101889"/>
    <x v="1"/>
    <x v="17"/>
    <d v="2012-12-31T00:00:00"/>
    <s v="Standard Class"/>
    <s v="DB-13120"/>
    <s v="David Bremer"/>
    <x v="1"/>
    <s v="United States"/>
    <x v="292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n v="-0.30000000000000004"/>
  </r>
  <r>
    <n v="7651"/>
    <s v="CA-2012-101889"/>
    <x v="1"/>
    <x v="17"/>
    <d v="2012-12-31T00:00:00"/>
    <s v="Standard Class"/>
    <s v="DB-13120"/>
    <s v="David Bremer"/>
    <x v="1"/>
    <s v="United States"/>
    <x v="292"/>
    <x v="24"/>
    <n v="43302"/>
    <x v="3"/>
    <s v="OFF-EN-10003286"/>
    <x v="1"/>
    <x v="12"/>
    <s v="Staples"/>
    <n v="19.872"/>
    <n v="3"/>
    <n v="0.2"/>
    <n v="6.7067999999999977"/>
    <n v="0.33749999999999991"/>
  </r>
  <r>
    <n v="7652"/>
    <s v="CA-2014-110821"/>
    <x v="3"/>
    <x v="783"/>
    <d v="2014-08-09T00:00:00"/>
    <s v="First Class"/>
    <s v="CK-12205"/>
    <s v="Chloris Kastensmidt"/>
    <x v="0"/>
    <s v="United States"/>
    <x v="61"/>
    <x v="5"/>
    <n v="75081"/>
    <x v="2"/>
    <s v="TEC-AC-10001552"/>
    <x v="2"/>
    <x v="11"/>
    <s v="Logitech K350 2.4Ghz Wireless Keyboard"/>
    <n v="119.44800000000001"/>
    <n v="3"/>
    <n v="0.2"/>
    <n v="-13.437900000000006"/>
    <n v="-0.11250000000000004"/>
  </r>
  <r>
    <n v="7653"/>
    <s v="CA-2014-110821"/>
    <x v="3"/>
    <x v="783"/>
    <d v="2014-08-09T00:00:00"/>
    <s v="First Class"/>
    <s v="CK-12205"/>
    <s v="Chloris Kastensmidt"/>
    <x v="0"/>
    <s v="United States"/>
    <x v="61"/>
    <x v="5"/>
    <n v="75081"/>
    <x v="2"/>
    <s v="OFF-ST-10002790"/>
    <x v="1"/>
    <x v="4"/>
    <s v="Safco Industrial Shelving"/>
    <n v="118.16"/>
    <n v="2"/>
    <n v="0.2"/>
    <n v="-25.108999999999988"/>
    <n v="-0.21249999999999991"/>
  </r>
  <r>
    <n v="7654"/>
    <s v="CA-2012-121552"/>
    <x v="1"/>
    <x v="204"/>
    <d v="2012-03-27T00:00:00"/>
    <s v="Standard Class"/>
    <s v="FW-14395"/>
    <s v="Fred Wasserman"/>
    <x v="1"/>
    <s v="United States"/>
    <x v="114"/>
    <x v="19"/>
    <n v="35810"/>
    <x v="0"/>
    <s v="OFF-AR-10003217"/>
    <x v="1"/>
    <x v="6"/>
    <s v="Newell 316"/>
    <n v="19.559999999999999"/>
    <n v="4"/>
    <n v="0"/>
    <n v="5.4768000000000008"/>
    <n v="0.28000000000000008"/>
  </r>
  <r>
    <n v="7655"/>
    <s v="CA-2012-107685"/>
    <x v="1"/>
    <x v="672"/>
    <d v="2012-12-02T00:00:00"/>
    <s v="Second Class"/>
    <s v="JM-15865"/>
    <s v="John Murray"/>
    <x v="0"/>
    <s v="United States"/>
    <x v="98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n v="0.36"/>
  </r>
  <r>
    <n v="7656"/>
    <s v="CA-2012-107685"/>
    <x v="1"/>
    <x v="672"/>
    <d v="2012-12-02T00:00:00"/>
    <s v="Second Class"/>
    <s v="JM-15865"/>
    <s v="John Murray"/>
    <x v="0"/>
    <s v="United States"/>
    <x v="98"/>
    <x v="33"/>
    <n v="89115"/>
    <x v="1"/>
    <s v="OFF-PA-10003848"/>
    <x v="1"/>
    <x v="10"/>
    <s v="Xerox 1997"/>
    <n v="25.92"/>
    <n v="4"/>
    <n v="0"/>
    <n v="12.441600000000001"/>
    <n v="0.48000000000000004"/>
  </r>
  <r>
    <n v="7657"/>
    <s v="US-2011-120740"/>
    <x v="2"/>
    <x v="1166"/>
    <d v="2011-04-15T00:00:00"/>
    <s v="Same Day"/>
    <s v="PS-18970"/>
    <s v="Paul Stevenson"/>
    <x v="2"/>
    <s v="United States"/>
    <x v="1"/>
    <x v="1"/>
    <n v="90049"/>
    <x v="1"/>
    <s v="OFF-AP-10000240"/>
    <x v="1"/>
    <x v="9"/>
    <s v="Belkin F9G930V10-GRY 9 Outlet Surge"/>
    <n v="106.96"/>
    <n v="2"/>
    <n v="0"/>
    <n v="31.018399999999986"/>
    <n v="0.28999999999999987"/>
  </r>
  <r>
    <n v="7658"/>
    <s v="US-2011-120740"/>
    <x v="2"/>
    <x v="1166"/>
    <d v="2011-04-15T00:00:00"/>
    <s v="Same Day"/>
    <s v="PS-18970"/>
    <s v="Paul Stevenson"/>
    <x v="2"/>
    <s v="United States"/>
    <x v="1"/>
    <x v="1"/>
    <n v="90049"/>
    <x v="1"/>
    <s v="FUR-FU-10004091"/>
    <x v="0"/>
    <x v="5"/>
    <s v="Howard Miller 13&quot; Diameter Goldtone Round Wall Clock"/>
    <n v="187.76"/>
    <n v="4"/>
    <n v="0"/>
    <n v="76.9816"/>
    <n v="0.41000000000000003"/>
  </r>
  <r>
    <n v="7659"/>
    <s v="CA-2014-155740"/>
    <x v="3"/>
    <x v="245"/>
    <d v="2014-08-03T00:00:00"/>
    <s v="First Class"/>
    <s v="TC-21475"/>
    <s v="Tony Chapman"/>
    <x v="2"/>
    <s v="United States"/>
    <x v="80"/>
    <x v="24"/>
    <n v="44107"/>
    <x v="3"/>
    <s v="OFF-BI-10001071"/>
    <x v="1"/>
    <x v="8"/>
    <s v="GBC ProClick Punch Binding System"/>
    <n v="76.77600000000001"/>
    <n v="4"/>
    <n v="0.7"/>
    <n v="-53.743199999999973"/>
    <n v="-0.69999999999999951"/>
  </r>
  <r>
    <n v="7660"/>
    <s v="CA-2014-146493"/>
    <x v="3"/>
    <x v="702"/>
    <d v="2014-06-06T00:00:00"/>
    <s v="Standard Class"/>
    <s v="CV-12805"/>
    <s v="Cynthia Voltz"/>
    <x v="1"/>
    <s v="United States"/>
    <x v="9"/>
    <x v="8"/>
    <n v="68025"/>
    <x v="2"/>
    <s v="OFF-BI-10003676"/>
    <x v="1"/>
    <x v="8"/>
    <s v="GBC Standard Recycled Report Covers, Clear Plastic Sheets"/>
    <n v="53.9"/>
    <n v="5"/>
    <n v="0"/>
    <n v="25.871999999999996"/>
    <n v="0.47999999999999993"/>
  </r>
  <r>
    <n v="7661"/>
    <s v="CA-2011-105417"/>
    <x v="2"/>
    <x v="1167"/>
    <d v="2011-01-13T00:00:00"/>
    <s v="Standard Class"/>
    <s v="VS-21820"/>
    <s v="Vivek Sundaresam"/>
    <x v="0"/>
    <s v="United States"/>
    <x v="114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n v="-0.69999999999999973"/>
  </r>
  <r>
    <n v="7662"/>
    <s v="CA-2011-105417"/>
    <x v="2"/>
    <x v="1167"/>
    <d v="2011-01-13T00:00:00"/>
    <s v="Standard Class"/>
    <s v="VS-21820"/>
    <s v="Vivek Sundaresam"/>
    <x v="0"/>
    <s v="United States"/>
    <x v="114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n v="-1.7500000000000009"/>
  </r>
  <r>
    <n v="7663"/>
    <s v="US-2014-141509"/>
    <x v="3"/>
    <x v="365"/>
    <d v="2014-10-02T00:00:00"/>
    <s v="First Class"/>
    <s v="SC-20575"/>
    <s v="Sonia Cooley"/>
    <x v="0"/>
    <s v="United States"/>
    <x v="1"/>
    <x v="1"/>
    <n v="90036"/>
    <x v="1"/>
    <s v="OFF-AR-10002067"/>
    <x v="1"/>
    <x v="6"/>
    <s v="Newell 334"/>
    <n v="99.2"/>
    <n v="5"/>
    <n v="0"/>
    <n v="25.792000000000002"/>
    <n v="0.26"/>
  </r>
  <r>
    <n v="7664"/>
    <s v="CA-2014-139493"/>
    <x v="3"/>
    <x v="1168"/>
    <d v="2014-09-20T00:00:00"/>
    <s v="Standard Class"/>
    <s v="SG-20605"/>
    <s v="Speros Goranitis"/>
    <x v="0"/>
    <s v="United States"/>
    <x v="153"/>
    <x v="3"/>
    <n v="28806"/>
    <x v="0"/>
    <s v="OFF-AR-10003158"/>
    <x v="1"/>
    <x v="6"/>
    <s v="Fluorescent Highlighters by Dixon"/>
    <n v="15.920000000000002"/>
    <n v="5"/>
    <n v="0.2"/>
    <n v="2.7859999999999978"/>
    <n v="0.17499999999999985"/>
  </r>
  <r>
    <n v="7665"/>
    <s v="CA-2011-151967"/>
    <x v="2"/>
    <x v="68"/>
    <d v="2011-10-26T00:00:00"/>
    <s v="Standard Class"/>
    <s v="NB-18580"/>
    <s v="Nicole Brennan"/>
    <x v="1"/>
    <s v="United States"/>
    <x v="151"/>
    <x v="28"/>
    <n v="71111"/>
    <x v="0"/>
    <s v="FUR-FU-10000193"/>
    <x v="0"/>
    <x v="5"/>
    <s v="Tenex Chairmats For Use with Hard Floors"/>
    <n v="129.91999999999999"/>
    <n v="4"/>
    <n v="0"/>
    <n v="10.393599999999992"/>
    <n v="7.9999999999999946E-2"/>
  </r>
  <r>
    <n v="7666"/>
    <s v="US-2013-140158"/>
    <x v="0"/>
    <x v="964"/>
    <d v="2013-10-09T00:00:00"/>
    <s v="Standard Class"/>
    <s v="DR-12940"/>
    <s v="Daniel Raglin"/>
    <x v="2"/>
    <s v="United States"/>
    <x v="205"/>
    <x v="34"/>
    <n v="2908"/>
    <x v="3"/>
    <s v="OFF-BI-10000977"/>
    <x v="1"/>
    <x v="8"/>
    <s v="Ibico Plastic Spiral Binding Combs"/>
    <n v="30.4"/>
    <n v="1"/>
    <n v="0"/>
    <n v="13.983999999999998"/>
    <n v="0.45999999999999996"/>
  </r>
  <r>
    <n v="7667"/>
    <s v="US-2013-140158"/>
    <x v="0"/>
    <x v="964"/>
    <d v="2013-10-09T00:00:00"/>
    <s v="Standard Class"/>
    <s v="DR-12940"/>
    <s v="Daniel Raglin"/>
    <x v="2"/>
    <s v="United States"/>
    <x v="205"/>
    <x v="34"/>
    <n v="2908"/>
    <x v="3"/>
    <s v="TEC-CO-10001449"/>
    <x v="2"/>
    <x v="16"/>
    <s v="Hewlett Packard LaserJet 3310 Copier"/>
    <n v="5399.91"/>
    <n v="9"/>
    <n v="0"/>
    <n v="2591.9567999999999"/>
    <n v="0.48"/>
  </r>
  <r>
    <n v="7668"/>
    <s v="US-2013-140158"/>
    <x v="0"/>
    <x v="964"/>
    <d v="2013-10-09T00:00:00"/>
    <s v="Standard Class"/>
    <s v="DR-12940"/>
    <s v="Daniel Raglin"/>
    <x v="2"/>
    <s v="United States"/>
    <x v="205"/>
    <x v="34"/>
    <n v="2908"/>
    <x v="3"/>
    <s v="OFF-ST-10000136"/>
    <x v="1"/>
    <x v="4"/>
    <s v="Letter Size File"/>
    <n v="119.10000000000001"/>
    <n v="3"/>
    <n v="0"/>
    <n v="34.538999999999994"/>
    <n v="0.28999999999999992"/>
  </r>
  <r>
    <n v="7669"/>
    <s v="CA-2012-130974"/>
    <x v="1"/>
    <x v="154"/>
    <d v="2012-11-29T00:00:00"/>
    <s v="Second Class"/>
    <s v="MA-17560"/>
    <s v="Matt Abelman"/>
    <x v="2"/>
    <s v="United States"/>
    <x v="231"/>
    <x v="31"/>
    <n v="2149"/>
    <x v="3"/>
    <s v="OFF-PA-10000743"/>
    <x v="1"/>
    <x v="10"/>
    <s v="Xerox 1977"/>
    <n v="40.08"/>
    <n v="6"/>
    <n v="0"/>
    <n v="19.238399999999999"/>
    <n v="0.48"/>
  </r>
  <r>
    <n v="7670"/>
    <s v="CA-2012-130974"/>
    <x v="1"/>
    <x v="154"/>
    <d v="2012-11-29T00:00:00"/>
    <s v="Second Class"/>
    <s v="MA-17560"/>
    <s v="Matt Abelman"/>
    <x v="2"/>
    <s v="United States"/>
    <x v="231"/>
    <x v="31"/>
    <n v="2149"/>
    <x v="3"/>
    <s v="OFF-PA-10001019"/>
    <x v="1"/>
    <x v="10"/>
    <s v="Xerox 1884"/>
    <n v="59.94"/>
    <n v="3"/>
    <n v="0"/>
    <n v="28.171799999999998"/>
    <n v="0.47"/>
  </r>
  <r>
    <n v="7671"/>
    <s v="CA-2012-130974"/>
    <x v="1"/>
    <x v="154"/>
    <d v="2012-11-29T00:00:00"/>
    <s v="Second Class"/>
    <s v="MA-17560"/>
    <s v="Matt Abelman"/>
    <x v="2"/>
    <s v="United States"/>
    <x v="231"/>
    <x v="31"/>
    <n v="2149"/>
    <x v="3"/>
    <s v="TEC-AC-10003095"/>
    <x v="2"/>
    <x v="11"/>
    <s v="Logitech G35 7.1-Channel Surround Sound Headset"/>
    <n v="259.98"/>
    <n v="2"/>
    <n v="0"/>
    <n v="88.393200000000007"/>
    <n v="0.34"/>
  </r>
  <r>
    <n v="7672"/>
    <s v="CA-2012-130974"/>
    <x v="1"/>
    <x v="154"/>
    <d v="2012-11-29T00:00:00"/>
    <s v="Second Class"/>
    <s v="MA-17560"/>
    <s v="Matt Abelman"/>
    <x v="2"/>
    <s v="United States"/>
    <x v="231"/>
    <x v="31"/>
    <n v="2149"/>
    <x v="3"/>
    <s v="FUR-BO-10002916"/>
    <x v="0"/>
    <x v="0"/>
    <s v="Rush Hierlooms Collection 1&quot; Thick Stackable Bookcases"/>
    <n v="170.98"/>
    <n v="1"/>
    <n v="0"/>
    <n v="32.486199999999997"/>
    <n v="0.19"/>
  </r>
  <r>
    <n v="7673"/>
    <s v="CA-2012-130974"/>
    <x v="1"/>
    <x v="154"/>
    <d v="2012-11-29T00:00:00"/>
    <s v="Second Class"/>
    <s v="MA-17560"/>
    <s v="Matt Abelman"/>
    <x v="2"/>
    <s v="United States"/>
    <x v="231"/>
    <x v="31"/>
    <n v="2149"/>
    <x v="3"/>
    <s v="FUR-FU-10002506"/>
    <x v="0"/>
    <x v="5"/>
    <s v="Tensor &quot;Hersey Kiss&quot; Styled Floor Lamp"/>
    <n v="38.97"/>
    <n v="3"/>
    <n v="0"/>
    <n v="4.6763999999999992"/>
    <n v="0.11999999999999998"/>
  </r>
  <r>
    <n v="7674"/>
    <s v="CA-2012-130974"/>
    <x v="1"/>
    <x v="154"/>
    <d v="2012-11-29T00:00:00"/>
    <s v="Second Class"/>
    <s v="MA-17560"/>
    <s v="Matt Abelman"/>
    <x v="2"/>
    <s v="United States"/>
    <x v="231"/>
    <x v="31"/>
    <n v="2149"/>
    <x v="3"/>
    <s v="OFF-PA-10003823"/>
    <x v="1"/>
    <x v="10"/>
    <s v="Xerox 197"/>
    <n v="154.9"/>
    <n v="5"/>
    <n v="0"/>
    <n v="69.704999999999998"/>
    <n v="0.44999999999999996"/>
  </r>
  <r>
    <n v="7675"/>
    <s v="CA-2012-130974"/>
    <x v="1"/>
    <x v="154"/>
    <d v="2012-11-29T00:00:00"/>
    <s v="Second Class"/>
    <s v="MA-17560"/>
    <s v="Matt Abelman"/>
    <x v="2"/>
    <s v="United States"/>
    <x v="231"/>
    <x v="31"/>
    <n v="2149"/>
    <x v="3"/>
    <s v="FUR-TA-10004619"/>
    <x v="0"/>
    <x v="3"/>
    <s v="Hon Non-Folding Utility Tables"/>
    <n v="446.06799999999998"/>
    <n v="4"/>
    <n v="0.3"/>
    <n v="0"/>
    <n v="0"/>
  </r>
  <r>
    <n v="7676"/>
    <s v="CA-2014-133487"/>
    <x v="3"/>
    <x v="636"/>
    <d v="2014-05-10T00:00:00"/>
    <s v="Second Class"/>
    <s v="TS-21655"/>
    <s v="Trudy Schmidt"/>
    <x v="0"/>
    <s v="United States"/>
    <x v="277"/>
    <x v="1"/>
    <n v="91730"/>
    <x v="1"/>
    <s v="OFF-AP-10001271"/>
    <x v="1"/>
    <x v="9"/>
    <s v="Eureka The Boss Cordless Rechargeable Stick Vac"/>
    <n v="152.94"/>
    <n v="3"/>
    <n v="0"/>
    <n v="41.293800000000005"/>
    <n v="0.27"/>
  </r>
  <r>
    <n v="7677"/>
    <s v="CA-2011-142951"/>
    <x v="2"/>
    <x v="1169"/>
    <d v="2011-10-08T00:00:00"/>
    <s v="Same Day"/>
    <s v="JG-15115"/>
    <s v="Jack Garza"/>
    <x v="0"/>
    <s v="United States"/>
    <x v="35"/>
    <x v="3"/>
    <n v="28205"/>
    <x v="0"/>
    <s v="TEC-AC-10002331"/>
    <x v="2"/>
    <x v="11"/>
    <s v="Maxell 74 Minute CDR, 10/Pack"/>
    <n v="23.472000000000001"/>
    <n v="3"/>
    <n v="0.2"/>
    <n v="4.9877999999999982"/>
    <n v="0.21249999999999991"/>
  </r>
  <r>
    <n v="7678"/>
    <s v="CA-2011-133592"/>
    <x v="2"/>
    <x v="520"/>
    <d v="2012-01-07T00:00:00"/>
    <s v="Standard Class"/>
    <s v="KM-16375"/>
    <s v="Katherine Murray"/>
    <x v="2"/>
    <s v="United States"/>
    <x v="205"/>
    <x v="34"/>
    <n v="2908"/>
    <x v="3"/>
    <s v="OFF-PA-10003228"/>
    <x v="1"/>
    <x v="10"/>
    <s v="Xerox 1917"/>
    <n v="195.64"/>
    <n v="4"/>
    <n v="0"/>
    <n v="91.950799999999987"/>
    <n v="0.47"/>
  </r>
  <r>
    <n v="7679"/>
    <s v="CA-2011-133592"/>
    <x v="2"/>
    <x v="520"/>
    <d v="2012-01-07T00:00:00"/>
    <s v="Standard Class"/>
    <s v="KM-16375"/>
    <s v="Katherine Murray"/>
    <x v="2"/>
    <s v="United States"/>
    <x v="205"/>
    <x v="34"/>
    <n v="2908"/>
    <x v="3"/>
    <s v="OFF-PA-10002586"/>
    <x v="1"/>
    <x v="10"/>
    <s v="Xerox 1970"/>
    <n v="14.940000000000001"/>
    <n v="3"/>
    <n v="0"/>
    <n v="7.0218000000000007"/>
    <n v="0.47000000000000003"/>
  </r>
  <r>
    <n v="7680"/>
    <s v="CA-2011-133592"/>
    <x v="2"/>
    <x v="520"/>
    <d v="2012-01-07T00:00:00"/>
    <s v="Standard Class"/>
    <s v="KM-16375"/>
    <s v="Katherine Murray"/>
    <x v="2"/>
    <s v="United States"/>
    <x v="205"/>
    <x v="34"/>
    <n v="2908"/>
    <x v="3"/>
    <s v="TEC-AC-10002049"/>
    <x v="2"/>
    <x v="11"/>
    <s v="Plantronics Savi W720 Multi-Device Wireless Headset System"/>
    <n v="1687.8"/>
    <n v="4"/>
    <n v="0"/>
    <n v="742.63200000000006"/>
    <n v="0.44000000000000006"/>
  </r>
  <r>
    <n v="7681"/>
    <s v="CA-2011-133592"/>
    <x v="2"/>
    <x v="520"/>
    <d v="2012-01-07T00:00:00"/>
    <s v="Standard Class"/>
    <s v="KM-16375"/>
    <s v="Katherine Murray"/>
    <x v="2"/>
    <s v="United States"/>
    <x v="205"/>
    <x v="34"/>
    <n v="2908"/>
    <x v="3"/>
    <s v="FUR-BO-10000362"/>
    <x v="0"/>
    <x v="0"/>
    <s v="Sauder Inglewood Library Bookcases"/>
    <n v="341.96"/>
    <n v="2"/>
    <n v="0"/>
    <n v="78.650800000000004"/>
    <n v="0.23000000000000004"/>
  </r>
  <r>
    <n v="7682"/>
    <s v="CA-2011-133592"/>
    <x v="2"/>
    <x v="520"/>
    <d v="2012-01-07T00:00:00"/>
    <s v="Standard Class"/>
    <s v="KM-16375"/>
    <s v="Katherine Murray"/>
    <x v="2"/>
    <s v="United States"/>
    <x v="205"/>
    <x v="34"/>
    <n v="2908"/>
    <x v="3"/>
    <s v="FUR-CH-10004218"/>
    <x v="0"/>
    <x v="1"/>
    <s v="Global Fabric Manager's Chair, Dark Gray"/>
    <n v="605.88"/>
    <n v="6"/>
    <n v="0"/>
    <n v="151.47000000000003"/>
    <n v="0.25000000000000006"/>
  </r>
  <r>
    <n v="7683"/>
    <s v="CA-2012-120782"/>
    <x v="1"/>
    <x v="152"/>
    <d v="2012-05-01T00:00:00"/>
    <s v="First Class"/>
    <s v="SD-20485"/>
    <s v="Shirley Daniels"/>
    <x v="2"/>
    <s v="United States"/>
    <x v="297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n v="0.22222222222222204"/>
  </r>
  <r>
    <n v="7684"/>
    <s v="CA-2012-120782"/>
    <x v="1"/>
    <x v="152"/>
    <d v="2012-05-01T00:00:00"/>
    <s v="First Class"/>
    <s v="SD-20485"/>
    <s v="Shirley Daniels"/>
    <x v="2"/>
    <s v="United States"/>
    <x v="297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n v="0.5"/>
  </r>
  <r>
    <n v="7685"/>
    <s v="CA-2012-116876"/>
    <x v="1"/>
    <x v="966"/>
    <d v="2012-02-21T00:00:00"/>
    <s v="Standard Class"/>
    <s v="TT-21070"/>
    <s v="Ted Trevino"/>
    <x v="0"/>
    <s v="United States"/>
    <x v="30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n v="0.36249999999999999"/>
  </r>
  <r>
    <n v="7686"/>
    <s v="CA-2012-116876"/>
    <x v="1"/>
    <x v="966"/>
    <d v="2012-02-21T00:00:00"/>
    <s v="Standard Class"/>
    <s v="TT-21070"/>
    <s v="Ted Trevino"/>
    <x v="0"/>
    <s v="United States"/>
    <x v="30"/>
    <x v="15"/>
    <n v="14609"/>
    <x v="3"/>
    <s v="TEC-PH-10002584"/>
    <x v="2"/>
    <x v="7"/>
    <s v="Samsung Galaxy S4"/>
    <n v="625.99"/>
    <n v="1"/>
    <n v="0"/>
    <n v="187.79699999999997"/>
    <n v="0.29999999999999993"/>
  </r>
  <r>
    <n v="7687"/>
    <s v="CA-2013-169838"/>
    <x v="0"/>
    <x v="881"/>
    <d v="2013-11-30T00:00:00"/>
    <s v="Standard Class"/>
    <s v="BB-11545"/>
    <s v="Brenda Bowman"/>
    <x v="1"/>
    <s v="United States"/>
    <x v="25"/>
    <x v="12"/>
    <n v="49201"/>
    <x v="2"/>
    <s v="FUR-TA-10001095"/>
    <x v="0"/>
    <x v="3"/>
    <s v="Chromcraft Round Conference Tables"/>
    <n v="1568.61"/>
    <n v="9"/>
    <n v="0"/>
    <n v="329.40809999999999"/>
    <n v="0.21000000000000002"/>
  </r>
  <r>
    <n v="7688"/>
    <s v="CA-2013-169838"/>
    <x v="0"/>
    <x v="881"/>
    <d v="2013-11-30T00:00:00"/>
    <s v="Standard Class"/>
    <s v="BB-11545"/>
    <s v="Brenda Bowman"/>
    <x v="1"/>
    <s v="United States"/>
    <x v="25"/>
    <x v="12"/>
    <n v="49201"/>
    <x v="2"/>
    <s v="OFF-BI-10004002"/>
    <x v="1"/>
    <x v="8"/>
    <s v="Wilson Jones International Size A4 Ring Binders"/>
    <n v="17.3"/>
    <n v="1"/>
    <n v="0"/>
    <n v="8.3040000000000003"/>
    <n v="0.48"/>
  </r>
  <r>
    <n v="7689"/>
    <s v="CA-2013-169838"/>
    <x v="0"/>
    <x v="881"/>
    <d v="2013-11-30T00:00:00"/>
    <s v="Standard Class"/>
    <s v="BB-11545"/>
    <s v="Brenda Bowman"/>
    <x v="1"/>
    <s v="United States"/>
    <x v="25"/>
    <x v="12"/>
    <n v="49201"/>
    <x v="2"/>
    <s v="TEC-AC-10004518"/>
    <x v="2"/>
    <x v="11"/>
    <s v="Memorex Mini Travel Drive 32 GB USB 2.0 Flash Drive"/>
    <n v="160"/>
    <n v="8"/>
    <n v="0"/>
    <n v="62.400000000000006"/>
    <n v="0.39"/>
  </r>
  <r>
    <n v="7690"/>
    <s v="US-2014-128951"/>
    <x v="3"/>
    <x v="663"/>
    <d v="2014-07-18T00:00:00"/>
    <s v="First Class"/>
    <s v="RS-19420"/>
    <s v="Ricardo Sperren"/>
    <x v="1"/>
    <s v="United States"/>
    <x v="244"/>
    <x v="17"/>
    <n v="23434"/>
    <x v="0"/>
    <s v="OFF-AP-10002191"/>
    <x v="1"/>
    <x v="9"/>
    <s v="Belkin 8 Outlet SurgeMaster II Gold Surge Protector"/>
    <n v="179.94"/>
    <n v="3"/>
    <n v="0"/>
    <n v="50.383200000000009"/>
    <n v="0.28000000000000008"/>
  </r>
  <r>
    <n v="7691"/>
    <s v="US-2014-128951"/>
    <x v="3"/>
    <x v="663"/>
    <d v="2014-07-18T00:00:00"/>
    <s v="First Class"/>
    <s v="RS-19420"/>
    <s v="Ricardo Sperren"/>
    <x v="1"/>
    <s v="United States"/>
    <x v="244"/>
    <x v="17"/>
    <n v="23434"/>
    <x v="0"/>
    <s v="FUR-TA-10004575"/>
    <x v="0"/>
    <x v="3"/>
    <s v="Hon 5100 Series Wood Tables"/>
    <n v="872.94"/>
    <n v="3"/>
    <n v="0"/>
    <n v="157.12919999999997"/>
    <n v="0.17999999999999997"/>
  </r>
  <r>
    <n v="7692"/>
    <s v="US-2014-128951"/>
    <x v="3"/>
    <x v="663"/>
    <d v="2014-07-18T00:00:00"/>
    <s v="First Class"/>
    <s v="RS-19420"/>
    <s v="Ricardo Sperren"/>
    <x v="1"/>
    <s v="United States"/>
    <x v="244"/>
    <x v="17"/>
    <n v="23434"/>
    <x v="0"/>
    <s v="OFF-PA-10003177"/>
    <x v="1"/>
    <x v="10"/>
    <s v="Xerox 1999"/>
    <n v="12.96"/>
    <n v="2"/>
    <n v="0"/>
    <n v="6.2208000000000006"/>
    <n v="0.48000000000000004"/>
  </r>
  <r>
    <n v="7693"/>
    <s v="CA-2011-102330"/>
    <x v="2"/>
    <x v="282"/>
    <d v="2012-01-03T00:00:00"/>
    <s v="Standard Class"/>
    <s v="AI-10855"/>
    <s v="Arianne Irving"/>
    <x v="0"/>
    <s v="United States"/>
    <x v="71"/>
    <x v="1"/>
    <n v="94513"/>
    <x v="1"/>
    <s v="OFF-LA-10003923"/>
    <x v="1"/>
    <x v="2"/>
    <s v="Alphabetical Labels for Top Tab Filing"/>
    <n v="88.800000000000011"/>
    <n v="6"/>
    <n v="0"/>
    <n v="44.400000000000006"/>
    <n v="0.5"/>
  </r>
  <r>
    <n v="7694"/>
    <s v="CA-2011-102330"/>
    <x v="2"/>
    <x v="282"/>
    <d v="2012-01-03T00:00:00"/>
    <s v="Standard Class"/>
    <s v="AI-10855"/>
    <s v="Arianne Irving"/>
    <x v="0"/>
    <s v="United States"/>
    <x v="71"/>
    <x v="1"/>
    <n v="94513"/>
    <x v="1"/>
    <s v="TEC-PH-10001051"/>
    <x v="2"/>
    <x v="7"/>
    <s v="HTC One"/>
    <n v="319.96800000000002"/>
    <n v="4"/>
    <n v="0.2"/>
    <n v="35.996399999999952"/>
    <n v="0.11249999999999984"/>
  </r>
  <r>
    <n v="7695"/>
    <s v="CA-2013-118899"/>
    <x v="0"/>
    <x v="554"/>
    <d v="2013-03-23T00:00:00"/>
    <s v="Same Day"/>
    <s v="MC-17275"/>
    <s v="Marc Crier"/>
    <x v="0"/>
    <s v="United States"/>
    <x v="4"/>
    <x v="4"/>
    <n v="98103"/>
    <x v="1"/>
    <s v="FUR-CH-10004754"/>
    <x v="0"/>
    <x v="1"/>
    <s v="Global Stack Chair with Arms, Black"/>
    <n v="167.88800000000001"/>
    <n v="7"/>
    <n v="0.2"/>
    <n v="14.690199999999997"/>
    <n v="8.7499999999999981E-2"/>
  </r>
  <r>
    <n v="7696"/>
    <s v="CA-2014-107958"/>
    <x v="3"/>
    <x v="1170"/>
    <d v="2014-07-06T00:00:00"/>
    <s v="First Class"/>
    <s v="AH-10120"/>
    <s v="Adrian Hane"/>
    <x v="2"/>
    <s v="United States"/>
    <x v="12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n v="0.36249999999999999"/>
  </r>
  <r>
    <n v="7697"/>
    <s v="CA-2014-107958"/>
    <x v="3"/>
    <x v="1170"/>
    <d v="2014-07-06T00:00:00"/>
    <s v="First Class"/>
    <s v="AH-10120"/>
    <s v="Adrian Hane"/>
    <x v="2"/>
    <s v="United States"/>
    <x v="12"/>
    <x v="5"/>
    <n v="77036"/>
    <x v="2"/>
    <s v="OFF-BI-10001787"/>
    <x v="1"/>
    <x v="8"/>
    <s v="Wilson Jones Four-Pocket Poly Binders"/>
    <n v="5.2319999999999984"/>
    <n v="4"/>
    <n v="0.8"/>
    <n v="-8.1096000000000004"/>
    <n v="-1.5500000000000005"/>
  </r>
  <r>
    <n v="7698"/>
    <s v="CA-2014-151799"/>
    <x v="3"/>
    <x v="817"/>
    <d v="2014-12-19T00:00:00"/>
    <s v="Standard Class"/>
    <s v="BF-11170"/>
    <s v="Ben Ferrer"/>
    <x v="2"/>
    <s v="United States"/>
    <x v="104"/>
    <x v="31"/>
    <n v="1841"/>
    <x v="3"/>
    <s v="TEC-CO-10002313"/>
    <x v="2"/>
    <x v="16"/>
    <s v="Canon PC1080F Personal Copier"/>
    <n v="1199.98"/>
    <n v="2"/>
    <n v="0"/>
    <n v="467.99220000000003"/>
    <n v="0.39"/>
  </r>
  <r>
    <n v="7699"/>
    <s v="CA-2014-151799"/>
    <x v="3"/>
    <x v="817"/>
    <d v="2014-12-19T00:00:00"/>
    <s v="Standard Class"/>
    <s v="BF-11170"/>
    <s v="Ben Ferrer"/>
    <x v="2"/>
    <s v="United States"/>
    <x v="104"/>
    <x v="31"/>
    <n v="1841"/>
    <x v="3"/>
    <s v="OFF-ST-10002790"/>
    <x v="1"/>
    <x v="4"/>
    <s v="Safco Industrial Shelving"/>
    <n v="73.849999999999994"/>
    <n v="1"/>
    <n v="0"/>
    <n v="2.2155000000000058"/>
    <n v="3.0000000000000082E-2"/>
  </r>
  <r>
    <n v="7700"/>
    <s v="CA-2014-151799"/>
    <x v="3"/>
    <x v="817"/>
    <d v="2014-12-19T00:00:00"/>
    <s v="Standard Class"/>
    <s v="BF-11170"/>
    <s v="Ben Ferrer"/>
    <x v="2"/>
    <s v="United States"/>
    <x v="104"/>
    <x v="31"/>
    <n v="1841"/>
    <x v="3"/>
    <s v="OFF-SU-10001664"/>
    <x v="1"/>
    <x v="14"/>
    <s v="Acme Office Executive Series Stainless Steel Trimmers"/>
    <n v="25.71"/>
    <n v="3"/>
    <n v="0"/>
    <n v="6.6846000000000005"/>
    <n v="0.26"/>
  </r>
  <r>
    <n v="7701"/>
    <s v="CA-2014-151799"/>
    <x v="3"/>
    <x v="817"/>
    <d v="2014-12-19T00:00:00"/>
    <s v="Standard Class"/>
    <s v="BF-11170"/>
    <s v="Ben Ferrer"/>
    <x v="2"/>
    <s v="United States"/>
    <x v="104"/>
    <x v="31"/>
    <n v="1841"/>
    <x v="3"/>
    <s v="OFF-FA-10001332"/>
    <x v="1"/>
    <x v="13"/>
    <s v="Acco Banker's Clasps, 5 3/4&quot;-Long"/>
    <n v="17.28"/>
    <n v="6"/>
    <n v="0"/>
    <n v="8.121599999999999"/>
    <n v="0.46999999999999992"/>
  </r>
  <r>
    <n v="7702"/>
    <s v="CA-2014-151799"/>
    <x v="3"/>
    <x v="817"/>
    <d v="2014-12-19T00:00:00"/>
    <s v="Standard Class"/>
    <s v="BF-11170"/>
    <s v="Ben Ferrer"/>
    <x v="2"/>
    <s v="United States"/>
    <x v="104"/>
    <x v="31"/>
    <n v="1841"/>
    <x v="3"/>
    <s v="FUR-TA-10003473"/>
    <x v="0"/>
    <x v="3"/>
    <s v="Bretford Rectangular Conference Table Tops"/>
    <n v="526.58199999999999"/>
    <n v="2"/>
    <n v="0.3"/>
    <n v="-52.658199999999965"/>
    <n v="-9.9999999999999936E-2"/>
  </r>
  <r>
    <n v="7703"/>
    <s v="CA-2013-114601"/>
    <x v="0"/>
    <x v="370"/>
    <d v="2013-09-03T00:00:00"/>
    <s v="Standard Class"/>
    <s v="AA-10480"/>
    <s v="Andrew Allen"/>
    <x v="0"/>
    <s v="United States"/>
    <x v="66"/>
    <x v="12"/>
    <n v="48234"/>
    <x v="2"/>
    <s v="OFF-PA-10000605"/>
    <x v="1"/>
    <x v="10"/>
    <s v="Xerox 1950"/>
    <n v="11.56"/>
    <n v="2"/>
    <n v="0"/>
    <n v="5.6644000000000005"/>
    <n v="0.49000000000000005"/>
  </r>
  <r>
    <n v="7704"/>
    <s v="CA-2013-114601"/>
    <x v="0"/>
    <x v="370"/>
    <d v="2013-09-03T00:00:00"/>
    <s v="Standard Class"/>
    <s v="AA-10480"/>
    <s v="Andrew Allen"/>
    <x v="0"/>
    <s v="United States"/>
    <x v="66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n v="0.28000000000000003"/>
  </r>
  <r>
    <n v="7705"/>
    <s v="CA-2013-114601"/>
    <x v="0"/>
    <x v="370"/>
    <d v="2013-09-03T00:00:00"/>
    <s v="Standard Class"/>
    <s v="AA-10480"/>
    <s v="Andrew Allen"/>
    <x v="0"/>
    <s v="United States"/>
    <x v="66"/>
    <x v="12"/>
    <n v="48234"/>
    <x v="2"/>
    <s v="FUR-TA-10004147"/>
    <x v="0"/>
    <x v="3"/>
    <s v="Hon 4060 Series Tables"/>
    <n v="447.84"/>
    <n v="4"/>
    <n v="0"/>
    <n v="98.524799999999971"/>
    <n v="0.21999999999999995"/>
  </r>
  <r>
    <n v="7706"/>
    <s v="CA-2013-114601"/>
    <x v="0"/>
    <x v="370"/>
    <d v="2013-09-03T00:00:00"/>
    <s v="Standard Class"/>
    <s v="AA-10480"/>
    <s v="Andrew Allen"/>
    <x v="0"/>
    <s v="United States"/>
    <x v="66"/>
    <x v="12"/>
    <n v="48234"/>
    <x v="2"/>
    <s v="TEC-AC-10003911"/>
    <x v="2"/>
    <x v="11"/>
    <s v="NETGEAR AC1750 Dual Band Gigabit Smart WiFi Router"/>
    <n v="479.97"/>
    <n v="3"/>
    <n v="0"/>
    <n v="163.18979999999999"/>
    <n v="0.33999999999999997"/>
  </r>
  <r>
    <n v="7707"/>
    <s v="CA-2013-114601"/>
    <x v="0"/>
    <x v="370"/>
    <d v="2013-09-03T00:00:00"/>
    <s v="Standard Class"/>
    <s v="AA-10480"/>
    <s v="Andrew Allen"/>
    <x v="0"/>
    <s v="United States"/>
    <x v="66"/>
    <x v="12"/>
    <n v="48234"/>
    <x v="2"/>
    <s v="OFF-AR-10002578"/>
    <x v="1"/>
    <x v="6"/>
    <s v="Newell 335"/>
    <n v="8.64"/>
    <n v="3"/>
    <n v="0"/>
    <n v="2.5055999999999998"/>
    <n v="0.28999999999999998"/>
  </r>
  <r>
    <n v="7708"/>
    <s v="CA-2014-100237"/>
    <x v="3"/>
    <x v="453"/>
    <d v="2014-10-20T00:00:00"/>
    <s v="Standard Class"/>
    <s v="SV-20815"/>
    <s v="Stuart Van"/>
    <x v="1"/>
    <s v="United States"/>
    <x v="11"/>
    <x v="7"/>
    <n v="84057"/>
    <x v="1"/>
    <s v="OFF-AR-10001761"/>
    <x v="1"/>
    <x v="6"/>
    <s v="Avery Hi-Liter Smear-Safe Highlighters"/>
    <n v="11.68"/>
    <n v="2"/>
    <n v="0"/>
    <n v="4.2047999999999996"/>
    <n v="0.36"/>
  </r>
  <r>
    <n v="7709"/>
    <s v="CA-2011-139542"/>
    <x v="2"/>
    <x v="1089"/>
    <d v="2011-10-29T00:00:00"/>
    <s v="Standard Class"/>
    <s v="EH-14185"/>
    <s v="Evan Henry"/>
    <x v="0"/>
    <s v="United States"/>
    <x v="10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n v="1.2500000000000013E-2"/>
  </r>
  <r>
    <n v="7710"/>
    <s v="CA-2011-139542"/>
    <x v="2"/>
    <x v="1089"/>
    <d v="2011-10-29T00:00:00"/>
    <s v="Standard Class"/>
    <s v="EH-14185"/>
    <s v="Evan Henry"/>
    <x v="0"/>
    <s v="United States"/>
    <x v="10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n v="-0.69999999999999984"/>
  </r>
  <r>
    <n v="7711"/>
    <s v="US-2012-142811"/>
    <x v="1"/>
    <x v="788"/>
    <d v="2012-04-07T00:00:00"/>
    <s v="Standard Class"/>
    <s v="JL-15850"/>
    <s v="John Lucas"/>
    <x v="0"/>
    <s v="United States"/>
    <x v="123"/>
    <x v="16"/>
    <n v="85204"/>
    <x v="1"/>
    <s v="TEC-PH-10003095"/>
    <x v="2"/>
    <x v="7"/>
    <s v="Samsung HM1900 Bluetooth Headset"/>
    <n v="87.8"/>
    <n v="5"/>
    <n v="0.2"/>
    <n v="32.924999999999997"/>
    <n v="0.375"/>
  </r>
  <r>
    <n v="7712"/>
    <s v="CA-2014-139353"/>
    <x v="3"/>
    <x v="960"/>
    <d v="2014-10-31T00:00:00"/>
    <s v="Second Class"/>
    <s v="JM-15250"/>
    <s v="Janet Martin"/>
    <x v="0"/>
    <s v="United States"/>
    <x v="115"/>
    <x v="3"/>
    <n v="28314"/>
    <x v="0"/>
    <s v="FUR-FU-10001876"/>
    <x v="0"/>
    <x v="5"/>
    <s v="Computer Room Manger, 14&quot;"/>
    <n v="77.951999999999998"/>
    <n v="3"/>
    <n v="0.2"/>
    <n v="15.590399999999995"/>
    <n v="0.19999999999999996"/>
  </r>
  <r>
    <n v="7713"/>
    <s v="CA-2014-139353"/>
    <x v="3"/>
    <x v="960"/>
    <d v="2014-10-31T00:00:00"/>
    <s v="Second Class"/>
    <s v="JM-15250"/>
    <s v="Janet Martin"/>
    <x v="0"/>
    <s v="United States"/>
    <x v="115"/>
    <x v="3"/>
    <n v="28314"/>
    <x v="0"/>
    <s v="OFF-ST-10001522"/>
    <x v="1"/>
    <x v="4"/>
    <s v="Gould Plastics 18-Pocket Panel Bin, 34w x 5-1/4d x 20-1/2h"/>
    <n v="147.184"/>
    <n v="2"/>
    <n v="0.2"/>
    <n v="-29.436800000000012"/>
    <n v="-0.20000000000000009"/>
  </r>
  <r>
    <n v="7714"/>
    <s v="CA-2014-139353"/>
    <x v="3"/>
    <x v="960"/>
    <d v="2014-10-31T00:00:00"/>
    <s v="Second Class"/>
    <s v="JM-15250"/>
    <s v="Janet Martin"/>
    <x v="0"/>
    <s v="United States"/>
    <x v="115"/>
    <x v="3"/>
    <n v="28314"/>
    <x v="0"/>
    <s v="OFF-PA-10000300"/>
    <x v="1"/>
    <x v="10"/>
    <s v="Xerox 1936"/>
    <n v="47.952000000000005"/>
    <n v="3"/>
    <n v="0.2"/>
    <n v="16.183799999999998"/>
    <n v="0.33749999999999991"/>
  </r>
  <r>
    <n v="7715"/>
    <s v="CA-2011-150203"/>
    <x v="2"/>
    <x v="29"/>
    <d v="2011-12-07T00:00:00"/>
    <s v="First Class"/>
    <s v="JB-15925"/>
    <s v="Joni Blumstein"/>
    <x v="0"/>
    <s v="United States"/>
    <x v="1"/>
    <x v="1"/>
    <n v="90032"/>
    <x v="1"/>
    <s v="OFF-AP-10001469"/>
    <x v="1"/>
    <x v="9"/>
    <s v="Fellowes 8 Outlet Superior Workstation Surge Protector"/>
    <n v="250.26"/>
    <n v="6"/>
    <n v="0"/>
    <n v="72.575399999999973"/>
    <n v="0.28999999999999992"/>
  </r>
  <r>
    <n v="7716"/>
    <s v="US-2014-101518"/>
    <x v="3"/>
    <x v="132"/>
    <d v="2014-11-09T00:00:00"/>
    <s v="Standard Class"/>
    <s v="PB-19105"/>
    <s v="Peter Bühler"/>
    <x v="0"/>
    <s v="United States"/>
    <x v="10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n v="1.2500000000000013E-2"/>
  </r>
  <r>
    <n v="7717"/>
    <s v="CA-2012-149636"/>
    <x v="1"/>
    <x v="1171"/>
    <d v="2012-01-12T00:00:00"/>
    <s v="Standard Class"/>
    <s v="SP-20620"/>
    <s v="Stefania Perrino"/>
    <x v="1"/>
    <s v="United States"/>
    <x v="77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n v="0.31249999999999983"/>
  </r>
  <r>
    <n v="7718"/>
    <s v="CA-2012-149636"/>
    <x v="1"/>
    <x v="1171"/>
    <d v="2012-01-12T00:00:00"/>
    <s v="Standard Class"/>
    <s v="SP-20620"/>
    <s v="Stefania Perrino"/>
    <x v="1"/>
    <s v="United States"/>
    <x v="77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n v="-0.69999999999999962"/>
  </r>
  <r>
    <n v="7719"/>
    <s v="US-2014-146213"/>
    <x v="3"/>
    <x v="428"/>
    <d v="2014-09-15T00:00:00"/>
    <s v="Standard Class"/>
    <s v="MC-17605"/>
    <s v="Matt Connell"/>
    <x v="1"/>
    <s v="United States"/>
    <x v="1"/>
    <x v="1"/>
    <n v="90032"/>
    <x v="1"/>
    <s v="TEC-AC-10001114"/>
    <x v="2"/>
    <x v="11"/>
    <s v="Microsoft Wireless Mobile Mouse 4000"/>
    <n v="159.96"/>
    <n v="4"/>
    <n v="0"/>
    <n v="51.18719999999999"/>
    <n v="0.3199999999999999"/>
  </r>
  <r>
    <n v="7720"/>
    <s v="CA-2012-108588"/>
    <x v="1"/>
    <x v="956"/>
    <d v="2012-01-10T00:00:00"/>
    <s v="Standard Class"/>
    <s v="BG-11695"/>
    <s v="Brooke Gillingham"/>
    <x v="1"/>
    <s v="United States"/>
    <x v="20"/>
    <x v="15"/>
    <n v="10009"/>
    <x v="3"/>
    <s v="OFF-AR-10001615"/>
    <x v="1"/>
    <x v="6"/>
    <s v="Newell 34"/>
    <n v="59.519999999999996"/>
    <n v="3"/>
    <n v="0"/>
    <n v="15.475200000000001"/>
    <n v="0.26"/>
  </r>
  <r>
    <n v="7721"/>
    <s v="CA-2012-108588"/>
    <x v="1"/>
    <x v="956"/>
    <d v="2012-01-10T00:00:00"/>
    <s v="Standard Class"/>
    <s v="BG-11695"/>
    <s v="Brooke Gillingham"/>
    <x v="1"/>
    <s v="United States"/>
    <x v="20"/>
    <x v="15"/>
    <n v="10009"/>
    <x v="3"/>
    <s v="OFF-EN-10000461"/>
    <x v="1"/>
    <x v="12"/>
    <s v="#10- 4 1/8&quot; x 9 1/2&quot; Recycled Envelopes"/>
    <n v="17.48"/>
    <n v="2"/>
    <n v="0"/>
    <n v="8.2156000000000002"/>
    <n v="0.47000000000000003"/>
  </r>
  <r>
    <n v="7722"/>
    <s v="CA-2012-108588"/>
    <x v="1"/>
    <x v="956"/>
    <d v="2012-01-10T00:00:00"/>
    <s v="Standard Class"/>
    <s v="BG-11695"/>
    <s v="Brooke Gillingham"/>
    <x v="1"/>
    <s v="United States"/>
    <x v="20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n v="0.35000000000000003"/>
  </r>
  <r>
    <n v="7723"/>
    <s v="US-2014-138086"/>
    <x v="3"/>
    <x v="513"/>
    <d v="2014-04-21T00:00:00"/>
    <s v="Standard Class"/>
    <s v="JO-15550"/>
    <s v="Jesus Ocampo"/>
    <x v="2"/>
    <s v="United States"/>
    <x v="8"/>
    <x v="1"/>
    <n v="94109"/>
    <x v="1"/>
    <s v="OFF-AP-10000027"/>
    <x v="1"/>
    <x v="9"/>
    <s v="Hoover Commercial SteamVac"/>
    <n v="40.74"/>
    <n v="3"/>
    <n v="0"/>
    <n v="12.222"/>
    <n v="0.3"/>
  </r>
  <r>
    <n v="7724"/>
    <s v="CA-2012-139374"/>
    <x v="1"/>
    <x v="229"/>
    <d v="2012-09-14T00:00:00"/>
    <s v="Standard Class"/>
    <s v="AR-10345"/>
    <s v="Alex Russell"/>
    <x v="1"/>
    <s v="United States"/>
    <x v="89"/>
    <x v="5"/>
    <n v="78745"/>
    <x v="2"/>
    <s v="FUR-CH-10003981"/>
    <x v="0"/>
    <x v="1"/>
    <s v="Global Commerce Series Low-Back Swivel/Tilt Chairs"/>
    <n v="179.886"/>
    <n v="1"/>
    <n v="0.3"/>
    <n v="-2.5698000000000292"/>
    <n v="-1.4285714285714448E-2"/>
  </r>
  <r>
    <n v="7725"/>
    <s v="CA-2013-113978"/>
    <x v="0"/>
    <x v="477"/>
    <d v="2013-09-30T00:00:00"/>
    <s v="Standard Class"/>
    <s v="TS-21505"/>
    <s v="Tony Sayre"/>
    <x v="0"/>
    <s v="United States"/>
    <x v="138"/>
    <x v="24"/>
    <n v="44105"/>
    <x v="3"/>
    <s v="OFF-AP-10003849"/>
    <x v="1"/>
    <x v="9"/>
    <s v="Hoover Shoulder Vac Commercial Portable Vacuum"/>
    <n v="286.25600000000003"/>
    <n v="1"/>
    <n v="0.2"/>
    <n v="17.890999999999977"/>
    <n v="6.249999999999991E-2"/>
  </r>
  <r>
    <n v="7726"/>
    <s v="CA-2013-113978"/>
    <x v="0"/>
    <x v="477"/>
    <d v="2013-09-30T00:00:00"/>
    <s v="Standard Class"/>
    <s v="TS-21505"/>
    <s v="Tony Sayre"/>
    <x v="0"/>
    <s v="United States"/>
    <x v="138"/>
    <x v="24"/>
    <n v="44105"/>
    <x v="3"/>
    <s v="OFF-ST-10004963"/>
    <x v="1"/>
    <x v="4"/>
    <s v="Eldon Gobal File Keepers"/>
    <n v="24.224000000000004"/>
    <n v="2"/>
    <n v="0.2"/>
    <n v="-4.8448000000000029"/>
    <n v="-0.20000000000000009"/>
  </r>
  <r>
    <n v="7727"/>
    <s v="CA-2013-113978"/>
    <x v="0"/>
    <x v="477"/>
    <d v="2013-09-30T00:00:00"/>
    <s v="Standard Class"/>
    <s v="TS-21505"/>
    <s v="Tony Sayre"/>
    <x v="0"/>
    <s v="United States"/>
    <x v="138"/>
    <x v="24"/>
    <n v="44105"/>
    <x v="3"/>
    <s v="OFF-ST-10002574"/>
    <x v="1"/>
    <x v="4"/>
    <s v="SAFCO Commercial Wire Shelving, Black"/>
    <n v="331.536"/>
    <n v="3"/>
    <n v="0.2"/>
    <n v="-82.884"/>
    <n v="-0.25"/>
  </r>
  <r>
    <n v="7728"/>
    <s v="US-2012-150231"/>
    <x v="1"/>
    <x v="199"/>
    <d v="2012-03-20T00:00:00"/>
    <s v="Second Class"/>
    <s v="JK-15640"/>
    <s v="Jim Kriz"/>
    <x v="2"/>
    <s v="United States"/>
    <x v="20"/>
    <x v="15"/>
    <n v="10009"/>
    <x v="3"/>
    <s v="OFF-AR-10001761"/>
    <x v="1"/>
    <x v="6"/>
    <s v="Avery Hi-Liter Smear-Safe Highlighters"/>
    <n v="17.52"/>
    <n v="3"/>
    <n v="0"/>
    <n v="6.3071999999999999"/>
    <n v="0.36"/>
  </r>
  <r>
    <n v="7729"/>
    <s v="CA-2013-106915"/>
    <x v="0"/>
    <x v="491"/>
    <d v="2013-12-03T00:00:00"/>
    <s v="Standard Class"/>
    <s v="GA-14515"/>
    <s v="George Ashbrook"/>
    <x v="0"/>
    <s v="United States"/>
    <x v="236"/>
    <x v="5"/>
    <n v="79907"/>
    <x v="2"/>
    <s v="OFF-AR-10000716"/>
    <x v="1"/>
    <x v="6"/>
    <s v="DIXON Ticonderoga Erasable Checking Pencils"/>
    <n v="17.856000000000002"/>
    <n v="4"/>
    <n v="0.2"/>
    <n v="4.2408000000000001"/>
    <n v="0.23749999999999999"/>
  </r>
  <r>
    <n v="7730"/>
    <s v="US-2013-109260"/>
    <x v="0"/>
    <x v="182"/>
    <d v="2013-10-02T00:00:00"/>
    <s v="Standard Class"/>
    <s v="TN-21040"/>
    <s v="Tanja Norvell"/>
    <x v="2"/>
    <s v="United States"/>
    <x v="315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n v="-0.17500000000000007"/>
  </r>
  <r>
    <n v="7731"/>
    <s v="CA-2014-104850"/>
    <x v="3"/>
    <x v="487"/>
    <d v="2014-06-20T00:00:00"/>
    <s v="Standard Class"/>
    <s v="TW-21025"/>
    <s v="Tamara Willingham"/>
    <x v="2"/>
    <s v="United States"/>
    <x v="4"/>
    <x v="4"/>
    <n v="98103"/>
    <x v="1"/>
    <s v="FUR-CH-10003774"/>
    <x v="0"/>
    <x v="1"/>
    <s v="Global Wood Trimmed Manager's Task Chair, Khaki"/>
    <n v="291.13600000000002"/>
    <n v="4"/>
    <n v="0.2"/>
    <n v="-25.474400000000017"/>
    <n v="-8.750000000000005E-2"/>
  </r>
  <r>
    <n v="7732"/>
    <s v="CA-2014-140508"/>
    <x v="3"/>
    <x v="65"/>
    <d v="2014-09-22T00:00:00"/>
    <s v="First Class"/>
    <s v="PA-19060"/>
    <s v="Pete Armstrong"/>
    <x v="2"/>
    <s v="United States"/>
    <x v="61"/>
    <x v="5"/>
    <n v="75220"/>
    <x v="2"/>
    <s v="OFF-EN-10000927"/>
    <x v="1"/>
    <x v="12"/>
    <s v="Jet-Pak Recycled Peel 'N' Seal Padded Mailers"/>
    <n v="114.84800000000001"/>
    <n v="4"/>
    <n v="0.2"/>
    <n v="35.889999999999986"/>
    <n v="0.31249999999999983"/>
  </r>
  <r>
    <n v="7733"/>
    <s v="CA-2014-143294"/>
    <x v="3"/>
    <x v="455"/>
    <d v="2014-06-09T00:00:00"/>
    <s v="Standard Class"/>
    <s v="JD-15790"/>
    <s v="John Dryer"/>
    <x v="0"/>
    <s v="United States"/>
    <x v="12"/>
    <x v="5"/>
    <n v="77070"/>
    <x v="2"/>
    <s v="OFF-PA-10000743"/>
    <x v="1"/>
    <x v="10"/>
    <s v="Xerox 1977"/>
    <n v="10.688000000000001"/>
    <n v="2"/>
    <n v="0.2"/>
    <n v="3.7407999999999997"/>
    <n v="0.35"/>
  </r>
  <r>
    <n v="7734"/>
    <s v="CA-2013-165673"/>
    <x v="0"/>
    <x v="666"/>
    <d v="2013-05-20T00:00:00"/>
    <s v="Second Class"/>
    <s v="MN-17935"/>
    <s v="Michael Nguyen"/>
    <x v="0"/>
    <s v="United States"/>
    <x v="24"/>
    <x v="24"/>
    <n v="45503"/>
    <x v="3"/>
    <s v="OFF-PA-10000697"/>
    <x v="1"/>
    <x v="10"/>
    <s v="TOPS Voice Message Log Book, Flash Format"/>
    <n v="15.231999999999999"/>
    <n v="4"/>
    <n v="0.2"/>
    <n v="5.5215999999999994"/>
    <n v="0.36249999999999999"/>
  </r>
  <r>
    <n v="7735"/>
    <s v="CA-2014-134418"/>
    <x v="3"/>
    <x v="175"/>
    <d v="2014-09-21T00:00:00"/>
    <s v="Standard Class"/>
    <s v="GM-14500"/>
    <s v="Gene McClure"/>
    <x v="0"/>
    <s v="United States"/>
    <x v="4"/>
    <x v="4"/>
    <n v="98103"/>
    <x v="1"/>
    <s v="OFF-AR-10004441"/>
    <x v="1"/>
    <x v="6"/>
    <s v="BIC Brite Liner Highlighters"/>
    <n v="12.419999999999998"/>
    <n v="3"/>
    <n v="0"/>
    <n v="5.2164000000000001"/>
    <n v="0.4200000000000001"/>
  </r>
  <r>
    <n v="7736"/>
    <s v="US-2013-106313"/>
    <x v="0"/>
    <x v="250"/>
    <d v="2013-08-27T00:00:00"/>
    <s v="Standard Class"/>
    <s v="DG-13300"/>
    <s v="Deirdre Greer"/>
    <x v="1"/>
    <s v="United States"/>
    <x v="4"/>
    <x v="4"/>
    <n v="98105"/>
    <x v="1"/>
    <s v="OFF-PA-10001870"/>
    <x v="1"/>
    <x v="10"/>
    <s v="Xerox 202"/>
    <n v="19.440000000000001"/>
    <n v="3"/>
    <n v="0"/>
    <n v="9.3312000000000008"/>
    <n v="0.48000000000000004"/>
  </r>
  <r>
    <n v="7737"/>
    <s v="CA-2011-105872"/>
    <x v="2"/>
    <x v="992"/>
    <d v="2011-06-06T00:00:00"/>
    <s v="Standard Class"/>
    <s v="JG-15160"/>
    <s v="James Galang"/>
    <x v="0"/>
    <s v="United States"/>
    <x v="20"/>
    <x v="15"/>
    <n v="10024"/>
    <x v="3"/>
    <s v="OFF-BI-10003684"/>
    <x v="1"/>
    <x v="8"/>
    <s v="Wilson Jones Legal Size Ring Binders"/>
    <n v="70.367999999999995"/>
    <n v="4"/>
    <n v="0.2"/>
    <n v="26.387999999999998"/>
    <n v="0.375"/>
  </r>
  <r>
    <n v="7738"/>
    <s v="CA-2014-108287"/>
    <x v="3"/>
    <x v="404"/>
    <d v="2014-12-21T00:00:00"/>
    <s v="First Class"/>
    <s v="AG-10330"/>
    <s v="Alex Grayson"/>
    <x v="0"/>
    <s v="United States"/>
    <x v="35"/>
    <x v="3"/>
    <n v="28205"/>
    <x v="0"/>
    <s v="OFF-AR-10001315"/>
    <x v="1"/>
    <x v="6"/>
    <s v="Newell 310"/>
    <n v="12.672000000000001"/>
    <n v="9"/>
    <n v="0.2"/>
    <n v="1.4255999999999993"/>
    <n v="0.11249999999999995"/>
  </r>
  <r>
    <n v="7739"/>
    <s v="CA-2014-141103"/>
    <x v="3"/>
    <x v="245"/>
    <d v="2014-08-07T00:00:00"/>
    <s v="Standard Class"/>
    <s v="JF-15355"/>
    <s v="Jay Fein"/>
    <x v="0"/>
    <s v="United States"/>
    <x v="248"/>
    <x v="39"/>
    <n v="21215"/>
    <x v="3"/>
    <s v="TEC-PH-10003589"/>
    <x v="2"/>
    <x v="7"/>
    <s v="invisibleSHIELD by ZAGG Smudge-Free Screen Protector"/>
    <n v="89.949999999999989"/>
    <n v="5"/>
    <n v="0"/>
    <n v="43.175999999999995"/>
    <n v="0.48"/>
  </r>
  <r>
    <n v="7740"/>
    <s v="CA-2011-154781"/>
    <x v="2"/>
    <x v="871"/>
    <d v="2011-11-26T00:00:00"/>
    <s v="Standard Class"/>
    <s v="SC-20680"/>
    <s v="Steve Carroll"/>
    <x v="2"/>
    <s v="United States"/>
    <x v="8"/>
    <x v="1"/>
    <n v="94110"/>
    <x v="1"/>
    <s v="OFF-PA-10001609"/>
    <x v="1"/>
    <x v="10"/>
    <s v="Tops Wirebound Message Log Books"/>
    <n v="6.58"/>
    <n v="2"/>
    <n v="0"/>
    <n v="3.0267999999999997"/>
    <n v="0.45999999999999996"/>
  </r>
  <r>
    <n v="7741"/>
    <s v="CA-2011-154781"/>
    <x v="2"/>
    <x v="871"/>
    <d v="2011-11-26T00:00:00"/>
    <s v="Standard Class"/>
    <s v="SC-20680"/>
    <s v="Steve Carroll"/>
    <x v="2"/>
    <s v="United States"/>
    <x v="8"/>
    <x v="1"/>
    <n v="94110"/>
    <x v="1"/>
    <s v="TEC-AC-10000474"/>
    <x v="2"/>
    <x v="11"/>
    <s v="Kensington Expert Mouse Optical USB Trackball for PC or Mac"/>
    <n v="94.99"/>
    <n v="1"/>
    <n v="0"/>
    <n v="28.496999999999986"/>
    <n v="0.29999999999999988"/>
  </r>
  <r>
    <n v="7742"/>
    <s v="CA-2012-147816"/>
    <x v="1"/>
    <x v="496"/>
    <d v="2012-09-26T00:00:00"/>
    <s v="Second Class"/>
    <s v="CM-11935"/>
    <s v="Carlos Meador"/>
    <x v="0"/>
    <s v="United States"/>
    <x v="93"/>
    <x v="16"/>
    <n v="85705"/>
    <x v="1"/>
    <s v="TEC-PH-10003095"/>
    <x v="2"/>
    <x v="7"/>
    <s v="Samsung HM1900 Bluetooth Headset"/>
    <n v="35.119999999999997"/>
    <n v="2"/>
    <n v="0.2"/>
    <n v="13.17"/>
    <n v="0.375"/>
  </r>
  <r>
    <n v="7743"/>
    <s v="CA-2014-105326"/>
    <x v="3"/>
    <x v="648"/>
    <d v="2014-08-28T00:00:00"/>
    <s v="Standard Class"/>
    <s v="KT-16480"/>
    <s v="Kean Thornton"/>
    <x v="0"/>
    <s v="United States"/>
    <x v="1"/>
    <x v="1"/>
    <n v="90036"/>
    <x v="1"/>
    <s v="OFF-PA-10001639"/>
    <x v="1"/>
    <x v="10"/>
    <s v="Xerox 203"/>
    <n v="25.92"/>
    <n v="4"/>
    <n v="0"/>
    <n v="12.441600000000001"/>
    <n v="0.48000000000000004"/>
  </r>
  <r>
    <n v="7744"/>
    <s v="CA-2013-133613"/>
    <x v="0"/>
    <x v="26"/>
    <d v="2013-06-23T00:00:00"/>
    <s v="Standard Class"/>
    <s v="CP-12340"/>
    <s v="Christine Phan"/>
    <x v="1"/>
    <s v="United States"/>
    <x v="416"/>
    <x v="29"/>
    <n v="6708"/>
    <x v="3"/>
    <s v="OFF-BI-10002003"/>
    <x v="1"/>
    <x v="8"/>
    <s v="Ibico Presentation Index for Binding Systems"/>
    <n v="7.96"/>
    <n v="2"/>
    <n v="0"/>
    <n v="3.7412000000000001"/>
    <n v="0.47000000000000003"/>
  </r>
  <r>
    <n v="7745"/>
    <s v="CA-2013-133613"/>
    <x v="0"/>
    <x v="26"/>
    <d v="2013-06-23T00:00:00"/>
    <s v="Standard Class"/>
    <s v="CP-12340"/>
    <s v="Christine Phan"/>
    <x v="1"/>
    <s v="United States"/>
    <x v="416"/>
    <x v="29"/>
    <n v="6708"/>
    <x v="3"/>
    <s v="TEC-PH-10004539"/>
    <x v="2"/>
    <x v="7"/>
    <s v="Wireless Extenders zBoost YX545 SOHO Signal Booster"/>
    <n v="566.97"/>
    <n v="3"/>
    <n v="0"/>
    <n v="153.08189999999999"/>
    <n v="0.26999999999999996"/>
  </r>
  <r>
    <n v="7746"/>
    <s v="CA-2013-133613"/>
    <x v="0"/>
    <x v="26"/>
    <d v="2013-06-23T00:00:00"/>
    <s v="Standard Class"/>
    <s v="CP-12340"/>
    <s v="Christine Phan"/>
    <x v="1"/>
    <s v="United States"/>
    <x v="416"/>
    <x v="29"/>
    <n v="6708"/>
    <x v="3"/>
    <s v="OFF-AR-10003829"/>
    <x v="1"/>
    <x v="6"/>
    <s v="Newell 35"/>
    <n v="9.84"/>
    <n v="3"/>
    <n v="0"/>
    <n v="2.8535999999999988"/>
    <n v="0.28999999999999987"/>
  </r>
  <r>
    <n v="7747"/>
    <s v="CA-2012-109113"/>
    <x v="1"/>
    <x v="546"/>
    <d v="2012-12-23T00:00:00"/>
    <s v="Standard Class"/>
    <s v="EK-13795"/>
    <s v="Eileen Kiefer"/>
    <x v="2"/>
    <s v="United States"/>
    <x v="22"/>
    <x v="10"/>
    <n v="60610"/>
    <x v="2"/>
    <s v="TEC-AC-10004761"/>
    <x v="2"/>
    <x v="11"/>
    <s v="Maxell 4.7GB DVD+RW 3/Pack"/>
    <n v="25.488"/>
    <n v="2"/>
    <n v="0.2"/>
    <n v="4.7789999999999999"/>
    <n v="0.1875"/>
  </r>
  <r>
    <n v="7748"/>
    <s v="CA-2012-156153"/>
    <x v="1"/>
    <x v="70"/>
    <d v="2012-06-02T00:00:00"/>
    <s v="Second Class"/>
    <s v="CW-11905"/>
    <s v="Carl Weiss"/>
    <x v="2"/>
    <s v="United States"/>
    <x v="85"/>
    <x v="15"/>
    <n v="11561"/>
    <x v="3"/>
    <s v="OFF-FA-10003472"/>
    <x v="1"/>
    <x v="13"/>
    <s v="Bagged Rubber Bands"/>
    <n v="7.5600000000000005"/>
    <n v="6"/>
    <n v="0"/>
    <n v="0.3024"/>
    <n v="0.04"/>
  </r>
  <r>
    <n v="7749"/>
    <s v="CA-2012-133242"/>
    <x v="1"/>
    <x v="652"/>
    <d v="2012-06-24T00:00:00"/>
    <s v="Standard Class"/>
    <s v="KH-16510"/>
    <s v="Keith Herrera"/>
    <x v="0"/>
    <s v="United States"/>
    <x v="81"/>
    <x v="17"/>
    <n v="22204"/>
    <x v="0"/>
    <s v="FUR-FU-10003464"/>
    <x v="0"/>
    <x v="5"/>
    <s v="Seth Thomas 8 1/2&quot; Cubicle Clock"/>
    <n v="60.84"/>
    <n v="3"/>
    <n v="0"/>
    <n v="19.468799999999998"/>
    <n v="0.31999999999999995"/>
  </r>
  <r>
    <n v="7750"/>
    <s v="CA-2012-133242"/>
    <x v="1"/>
    <x v="652"/>
    <d v="2012-06-24T00:00:00"/>
    <s v="Standard Class"/>
    <s v="KH-16510"/>
    <s v="Keith Herrera"/>
    <x v="0"/>
    <s v="United States"/>
    <x v="81"/>
    <x v="17"/>
    <n v="22204"/>
    <x v="0"/>
    <s v="OFF-ST-10003716"/>
    <x v="1"/>
    <x v="4"/>
    <s v="Tennsco Double-Tier Lockers"/>
    <n v="450.04"/>
    <n v="2"/>
    <n v="0"/>
    <n v="58.505200000000002"/>
    <n v="0.13"/>
  </r>
  <r>
    <n v="7751"/>
    <s v="CA-2012-133242"/>
    <x v="1"/>
    <x v="652"/>
    <d v="2012-06-24T00:00:00"/>
    <s v="Standard Class"/>
    <s v="KH-16510"/>
    <s v="Keith Herrera"/>
    <x v="0"/>
    <s v="United States"/>
    <x v="81"/>
    <x v="17"/>
    <n v="22204"/>
    <x v="0"/>
    <s v="OFF-BI-10004002"/>
    <x v="1"/>
    <x v="8"/>
    <s v="Wilson Jones International Size A4 Ring Binders"/>
    <n v="34.6"/>
    <n v="2"/>
    <n v="0"/>
    <n v="16.608000000000001"/>
    <n v="0.48"/>
  </r>
  <r>
    <n v="7752"/>
    <s v="CA-2012-133242"/>
    <x v="1"/>
    <x v="652"/>
    <d v="2012-06-24T00:00:00"/>
    <s v="Standard Class"/>
    <s v="KH-16510"/>
    <s v="Keith Herrera"/>
    <x v="0"/>
    <s v="United States"/>
    <x v="81"/>
    <x v="17"/>
    <n v="22204"/>
    <x v="0"/>
    <s v="TEC-PH-10002496"/>
    <x v="2"/>
    <x v="7"/>
    <s v="Cisco SPA301"/>
    <n v="467.97"/>
    <n v="3"/>
    <n v="0"/>
    <n v="140.39099999999999"/>
    <n v="0.3"/>
  </r>
  <r>
    <n v="7753"/>
    <s v="CA-2012-133242"/>
    <x v="1"/>
    <x v="652"/>
    <d v="2012-06-24T00:00:00"/>
    <s v="Standard Class"/>
    <s v="KH-16510"/>
    <s v="Keith Herrera"/>
    <x v="0"/>
    <s v="United States"/>
    <x v="81"/>
    <x v="17"/>
    <n v="22204"/>
    <x v="0"/>
    <s v="OFF-BI-10004826"/>
    <x v="1"/>
    <x v="8"/>
    <s v="JM Magazine Binder"/>
    <n v="33.020000000000003"/>
    <n v="2"/>
    <n v="0"/>
    <n v="15.849600000000002"/>
    <n v="0.48000000000000004"/>
  </r>
  <r>
    <n v="7754"/>
    <s v="CA-2012-158323"/>
    <x v="1"/>
    <x v="672"/>
    <d v="2012-12-03T00:00:00"/>
    <s v="First Class"/>
    <s v="AB-10600"/>
    <s v="Ann Blume"/>
    <x v="1"/>
    <s v="United States"/>
    <x v="108"/>
    <x v="3"/>
    <n v="28540"/>
    <x v="0"/>
    <s v="FUR-FU-10001546"/>
    <x v="0"/>
    <x v="5"/>
    <s v="Dana Swing-Arm Lamps"/>
    <n v="17.088000000000001"/>
    <n v="2"/>
    <n v="0.2"/>
    <n v="1.0679999999999996"/>
    <n v="6.2499999999999972E-2"/>
  </r>
  <r>
    <n v="7755"/>
    <s v="CA-2012-161795"/>
    <x v="1"/>
    <x v="379"/>
    <d v="2012-12-23T00:00:00"/>
    <s v="Second Class"/>
    <s v="AH-10075"/>
    <s v="Adam Hart"/>
    <x v="1"/>
    <s v="United States"/>
    <x v="38"/>
    <x v="24"/>
    <n v="43229"/>
    <x v="3"/>
    <s v="OFF-AR-10001919"/>
    <x v="1"/>
    <x v="6"/>
    <s v="OIC #2 Pencils, Medium Soft"/>
    <n v="3.008"/>
    <n v="2"/>
    <n v="0.2"/>
    <n v="0.33839999999999981"/>
    <n v="0.11249999999999993"/>
  </r>
  <r>
    <n v="7756"/>
    <s v="CA-2014-100902"/>
    <x v="3"/>
    <x v="701"/>
    <d v="2014-11-22T00:00:00"/>
    <s v="Standard Class"/>
    <s v="CK-12595"/>
    <s v="Clytie Kelty"/>
    <x v="0"/>
    <s v="United States"/>
    <x v="35"/>
    <x v="3"/>
    <n v="28205"/>
    <x v="0"/>
    <s v="OFF-PA-10002558"/>
    <x v="1"/>
    <x v="10"/>
    <s v="Xerox 1938"/>
    <n v="268.24"/>
    <n v="7"/>
    <n v="0.2"/>
    <n v="93.883999999999986"/>
    <n v="0.34999999999999992"/>
  </r>
  <r>
    <n v="7757"/>
    <s v="CA-2014-100902"/>
    <x v="3"/>
    <x v="701"/>
    <d v="2014-11-22T00:00:00"/>
    <s v="Standard Class"/>
    <s v="CK-12595"/>
    <s v="Clytie Kelty"/>
    <x v="0"/>
    <s v="United States"/>
    <x v="35"/>
    <x v="3"/>
    <n v="28205"/>
    <x v="0"/>
    <s v="TEC-AC-10003174"/>
    <x v="2"/>
    <x v="11"/>
    <s v="Plantronics S12 Corded Telephone Headset System"/>
    <n v="431.16000000000008"/>
    <n v="5"/>
    <n v="0.2"/>
    <n v="107.78999999999996"/>
    <n v="0.24999999999999986"/>
  </r>
  <r>
    <n v="7758"/>
    <s v="CA-2014-112844"/>
    <x v="3"/>
    <x v="38"/>
    <d v="2014-11-17T00:00:00"/>
    <s v="Second Class"/>
    <s v="SP-20620"/>
    <s v="Stefania Perrino"/>
    <x v="1"/>
    <s v="United States"/>
    <x v="198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n v="0.28000000000000003"/>
  </r>
  <r>
    <n v="7759"/>
    <s v="CA-2014-112844"/>
    <x v="3"/>
    <x v="38"/>
    <d v="2014-11-17T00:00:00"/>
    <s v="Second Class"/>
    <s v="SP-20620"/>
    <s v="Stefania Perrino"/>
    <x v="1"/>
    <s v="United States"/>
    <x v="198"/>
    <x v="15"/>
    <n v="14215"/>
    <x v="3"/>
    <s v="FUR-FU-10004845"/>
    <x v="0"/>
    <x v="5"/>
    <s v="Deflect-o EconoMat Nonstudded, No Bevel Mat"/>
    <n v="154.94999999999999"/>
    <n v="3"/>
    <n v="0"/>
    <n v="30.989999999999995"/>
    <n v="0.19999999999999998"/>
  </r>
  <r>
    <n v="7760"/>
    <s v="CA-2013-158925"/>
    <x v="0"/>
    <x v="1057"/>
    <d v="2013-10-29T00:00:00"/>
    <s v="Standard Class"/>
    <s v="JP-15460"/>
    <s v="Jennifer Patt"/>
    <x v="1"/>
    <s v="United States"/>
    <x v="12"/>
    <x v="5"/>
    <n v="77041"/>
    <x v="2"/>
    <s v="OFF-PA-10003072"/>
    <x v="1"/>
    <x v="10"/>
    <s v="Eureka Recycled Copy Paper 8 1/2&quot; x 11&quot;, Ream"/>
    <n v="15.552000000000003"/>
    <n v="3"/>
    <n v="0.2"/>
    <n v="5.4432"/>
    <n v="0.34999999999999992"/>
  </r>
  <r>
    <n v="7761"/>
    <s v="CA-2011-155390"/>
    <x v="2"/>
    <x v="776"/>
    <d v="2011-12-11T00:00:00"/>
    <s v="Standard Class"/>
    <s v="BG-11035"/>
    <s v="Barry Gonzalez"/>
    <x v="0"/>
    <s v="United States"/>
    <x v="26"/>
    <x v="18"/>
    <n v="38109"/>
    <x v="0"/>
    <s v="OFF-PA-10003641"/>
    <x v="1"/>
    <x v="10"/>
    <s v="Xerox 1909"/>
    <n v="42.207999999999998"/>
    <n v="2"/>
    <n v="0.2"/>
    <n v="13.717599999999997"/>
    <n v="0.32499999999999996"/>
  </r>
  <r>
    <n v="7762"/>
    <s v="CA-2014-123071"/>
    <x v="3"/>
    <x v="734"/>
    <d v="2014-12-07T00:00:00"/>
    <s v="First Class"/>
    <s v="CC-12550"/>
    <s v="Clay Cheatham"/>
    <x v="0"/>
    <s v="United States"/>
    <x v="243"/>
    <x v="5"/>
    <n v="75023"/>
    <x v="2"/>
    <s v="OFF-PA-10003729"/>
    <x v="1"/>
    <x v="10"/>
    <s v="Xerox 1998"/>
    <n v="10.368000000000002"/>
    <n v="2"/>
    <n v="0.2"/>
    <n v="3.6288"/>
    <n v="0.34999999999999992"/>
  </r>
  <r>
    <n v="7763"/>
    <s v="CA-2014-156391"/>
    <x v="3"/>
    <x v="986"/>
    <d v="2014-09-29T00:00:00"/>
    <s v="First Class"/>
    <s v="SL-20155"/>
    <s v="Sara Luxemburg"/>
    <x v="2"/>
    <s v="United States"/>
    <x v="127"/>
    <x v="21"/>
    <n v="97301"/>
    <x v="1"/>
    <s v="OFF-AR-10003251"/>
    <x v="1"/>
    <x v="6"/>
    <s v="Prang Drawing Pencil Set"/>
    <n v="2.2239999999999998"/>
    <n v="1"/>
    <n v="0.2"/>
    <n v="0.55599999999999994"/>
    <n v="0.25"/>
  </r>
  <r>
    <n v="7764"/>
    <s v="CA-2012-103093"/>
    <x v="1"/>
    <x v="302"/>
    <d v="2012-02-07T00:00:00"/>
    <s v="Standard Class"/>
    <s v="FO-14305"/>
    <s v="Frank Olsen"/>
    <x v="0"/>
    <s v="United States"/>
    <x v="38"/>
    <x v="32"/>
    <n v="31907"/>
    <x v="0"/>
    <s v="OFF-EN-10003286"/>
    <x v="1"/>
    <x v="12"/>
    <s v="Staples"/>
    <n v="74.52"/>
    <n v="9"/>
    <n v="0"/>
    <n v="35.024399999999993"/>
    <n v="0.46999999999999992"/>
  </r>
  <r>
    <n v="7765"/>
    <s v="US-2014-118941"/>
    <x v="3"/>
    <x v="801"/>
    <d v="2014-08-13T00:00:00"/>
    <s v="Same Day"/>
    <s v="BB-11545"/>
    <s v="Brenda Bowman"/>
    <x v="1"/>
    <s v="United States"/>
    <x v="29"/>
    <x v="39"/>
    <n v="21044"/>
    <x v="3"/>
    <s v="OFF-AR-10004078"/>
    <x v="1"/>
    <x v="6"/>
    <s v="Newell 312"/>
    <n v="17.52"/>
    <n v="3"/>
    <n v="0"/>
    <n v="5.2559999999999993"/>
    <n v="0.3"/>
  </r>
  <r>
    <n v="7766"/>
    <s v="US-2014-118941"/>
    <x v="3"/>
    <x v="801"/>
    <d v="2014-08-13T00:00:00"/>
    <s v="Same Day"/>
    <s v="BB-11545"/>
    <s v="Brenda Bowman"/>
    <x v="1"/>
    <s v="United States"/>
    <x v="29"/>
    <x v="39"/>
    <n v="21044"/>
    <x v="3"/>
    <s v="FUR-CH-10002331"/>
    <x v="0"/>
    <x v="1"/>
    <s v="Hon 4700 Series Mobuis Mid-Back Task Chairs with Adjustable Arms"/>
    <n v="1779.9"/>
    <n v="5"/>
    <n v="0"/>
    <n v="373.77899999999983"/>
    <n v="0.20999999999999988"/>
  </r>
  <r>
    <n v="7767"/>
    <s v="US-2014-118941"/>
    <x v="3"/>
    <x v="801"/>
    <d v="2014-08-13T00:00:00"/>
    <s v="Same Day"/>
    <s v="BB-11545"/>
    <s v="Brenda Bowman"/>
    <x v="1"/>
    <s v="United States"/>
    <x v="29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n v="0.27000000000000007"/>
  </r>
  <r>
    <n v="7768"/>
    <s v="CA-2012-169299"/>
    <x v="1"/>
    <x v="252"/>
    <d v="2012-08-26T00:00:00"/>
    <s v="First Class"/>
    <s v="DO-13435"/>
    <s v="Denny Ordway"/>
    <x v="0"/>
    <s v="United States"/>
    <x v="32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n v="0.10000000000000005"/>
  </r>
  <r>
    <n v="7769"/>
    <s v="CA-2014-154088"/>
    <x v="3"/>
    <x v="105"/>
    <d v="2014-11-18T00:00:00"/>
    <s v="Standard Class"/>
    <s v="LB-16735"/>
    <s v="Larry Blacks"/>
    <x v="0"/>
    <s v="United States"/>
    <x v="315"/>
    <x v="2"/>
    <n v="32303"/>
    <x v="0"/>
    <s v="OFF-PA-10003651"/>
    <x v="1"/>
    <x v="10"/>
    <s v="Xerox 1968"/>
    <n v="26.720000000000002"/>
    <n v="5"/>
    <n v="0.2"/>
    <n v="9.3520000000000003"/>
    <n v="0.35"/>
  </r>
  <r>
    <n v="7770"/>
    <s v="CA-2013-155978"/>
    <x v="0"/>
    <x v="1147"/>
    <d v="2013-08-02T00:00:00"/>
    <s v="Same Day"/>
    <s v="TS-21205"/>
    <s v="Thomas Seio"/>
    <x v="1"/>
    <s v="United States"/>
    <x v="169"/>
    <x v="1"/>
    <n v="92503"/>
    <x v="1"/>
    <s v="TEC-PH-10002885"/>
    <x v="2"/>
    <x v="7"/>
    <s v="Apple iPhone 5"/>
    <n v="1039.7280000000001"/>
    <n v="2"/>
    <n v="0.2"/>
    <n v="90.976200000000063"/>
    <n v="8.750000000000005E-2"/>
  </r>
  <r>
    <n v="7771"/>
    <s v="CA-2013-155978"/>
    <x v="0"/>
    <x v="1147"/>
    <d v="2013-08-02T00:00:00"/>
    <s v="Same Day"/>
    <s v="TS-21205"/>
    <s v="Thomas Seio"/>
    <x v="1"/>
    <s v="United States"/>
    <x v="169"/>
    <x v="1"/>
    <n v="92503"/>
    <x v="1"/>
    <s v="OFF-AP-10002892"/>
    <x v="1"/>
    <x v="9"/>
    <s v="Belkin F5C206VTEL 6 Outlet Surge"/>
    <n v="45.96"/>
    <n v="2"/>
    <n v="0"/>
    <n v="13.787999999999997"/>
    <n v="0.29999999999999993"/>
  </r>
  <r>
    <n v="7772"/>
    <s v="CA-2013-108196"/>
    <x v="0"/>
    <x v="881"/>
    <d v="2013-12-03T00:00:00"/>
    <s v="Standard Class"/>
    <s v="CS-12505"/>
    <s v="Cindy Stewart"/>
    <x v="0"/>
    <s v="United States"/>
    <x v="152"/>
    <x v="24"/>
    <n v="43130"/>
    <x v="3"/>
    <s v="OFF-BI-10000545"/>
    <x v="1"/>
    <x v="8"/>
    <s v="GBC Ibimaster 500 Manual ProClick Binding System"/>
    <n v="456.58800000000008"/>
    <n v="2"/>
    <n v="0.7"/>
    <n v="-304.39200000000005"/>
    <n v="-0.66666666666666663"/>
  </r>
  <r>
    <n v="7773"/>
    <s v="CA-2013-108196"/>
    <x v="0"/>
    <x v="881"/>
    <d v="2013-12-03T00:00:00"/>
    <s v="Standard Class"/>
    <s v="CS-12505"/>
    <s v="Cindy Stewart"/>
    <x v="0"/>
    <s v="United States"/>
    <x v="152"/>
    <x v="24"/>
    <n v="43130"/>
    <x v="3"/>
    <s v="TEC-MA-10000418"/>
    <x v="2"/>
    <x v="15"/>
    <s v="Cubify CubeX 3D Printer Double Head Print"/>
    <n v="4499.9850000000006"/>
    <n v="5"/>
    <n v="0.7"/>
    <n v="-6599.978000000001"/>
    <n v="-1.4666666666666668"/>
  </r>
  <r>
    <n v="7774"/>
    <s v="CA-2013-108196"/>
    <x v="0"/>
    <x v="881"/>
    <d v="2013-12-03T00:00:00"/>
    <s v="Standard Class"/>
    <s v="CS-12505"/>
    <s v="Cindy Stewart"/>
    <x v="0"/>
    <s v="United States"/>
    <x v="152"/>
    <x v="24"/>
    <n v="43130"/>
    <x v="3"/>
    <s v="TEC-AC-10000926"/>
    <x v="2"/>
    <x v="11"/>
    <s v="NETGEAR RangeMax WNR1000 Wireless Router"/>
    <n v="59.975999999999999"/>
    <n v="3"/>
    <n v="0.2"/>
    <n v="11.995199999999997"/>
    <n v="0.19999999999999996"/>
  </r>
  <r>
    <n v="7775"/>
    <s v="CA-2013-152800"/>
    <x v="0"/>
    <x v="1172"/>
    <d v="2013-04-16T00:00:00"/>
    <s v="First Class"/>
    <s v="SP-20920"/>
    <s v="Susan Pistek"/>
    <x v="0"/>
    <s v="United States"/>
    <x v="8"/>
    <x v="1"/>
    <n v="94109"/>
    <x v="1"/>
    <s v="OFF-EN-10001509"/>
    <x v="1"/>
    <x v="12"/>
    <s v="Poly String Tie Envelopes"/>
    <n v="6.12"/>
    <n v="3"/>
    <n v="0"/>
    <n v="2.8763999999999994"/>
    <n v="0.46999999999999992"/>
  </r>
  <r>
    <n v="7776"/>
    <s v="CA-2011-166961"/>
    <x v="2"/>
    <x v="422"/>
    <d v="2011-12-31T00:00:00"/>
    <s v="Standard Class"/>
    <s v="CD-12790"/>
    <s v="Cynthia Delaney"/>
    <x v="2"/>
    <s v="United States"/>
    <x v="429"/>
    <x v="1"/>
    <n v="92553"/>
    <x v="1"/>
    <s v="OFF-AP-10001366"/>
    <x v="1"/>
    <x v="9"/>
    <s v="Staples"/>
    <n v="10.98"/>
    <n v="1"/>
    <n v="0"/>
    <n v="2.9646000000000008"/>
    <n v="0.27000000000000007"/>
  </r>
  <r>
    <n v="7777"/>
    <s v="CA-2011-166961"/>
    <x v="2"/>
    <x v="422"/>
    <d v="2011-12-31T00:00:00"/>
    <s v="Standard Class"/>
    <s v="CD-12790"/>
    <s v="Cynthia Delaney"/>
    <x v="2"/>
    <s v="United States"/>
    <x v="429"/>
    <x v="1"/>
    <n v="92553"/>
    <x v="1"/>
    <s v="OFF-FA-10003485"/>
    <x v="1"/>
    <x v="13"/>
    <s v="Staples"/>
    <n v="7.86"/>
    <n v="3"/>
    <n v="0"/>
    <n v="3.6156000000000001"/>
    <n v="0.46"/>
  </r>
  <r>
    <n v="7778"/>
    <s v="CA-2011-166961"/>
    <x v="2"/>
    <x v="422"/>
    <d v="2011-12-31T00:00:00"/>
    <s v="Standard Class"/>
    <s v="CD-12790"/>
    <s v="Cynthia Delaney"/>
    <x v="2"/>
    <s v="United States"/>
    <x v="429"/>
    <x v="1"/>
    <n v="92553"/>
    <x v="1"/>
    <s v="OFF-ST-10004507"/>
    <x v="1"/>
    <x v="4"/>
    <s v="Advantus Rolling Storage Box"/>
    <n v="51.449999999999996"/>
    <n v="3"/>
    <n v="0"/>
    <n v="13.891499999999999"/>
    <n v="0.27"/>
  </r>
  <r>
    <n v="7779"/>
    <s v="CA-2011-166961"/>
    <x v="2"/>
    <x v="422"/>
    <d v="2011-12-31T00:00:00"/>
    <s v="Standard Class"/>
    <s v="CD-12790"/>
    <s v="Cynthia Delaney"/>
    <x v="2"/>
    <s v="United States"/>
    <x v="429"/>
    <x v="1"/>
    <n v="92553"/>
    <x v="1"/>
    <s v="OFF-BI-10002353"/>
    <x v="1"/>
    <x v="8"/>
    <s v="GBC VeloBind Cover Sets"/>
    <n v="37.055999999999997"/>
    <n v="3"/>
    <n v="0.2"/>
    <n v="13.896000000000001"/>
    <n v="0.37500000000000006"/>
  </r>
  <r>
    <n v="7780"/>
    <s v="CA-2013-139381"/>
    <x v="0"/>
    <x v="724"/>
    <d v="2013-04-23T00:00:00"/>
    <s v="Standard Class"/>
    <s v="RF-19840"/>
    <s v="Roy Französisch"/>
    <x v="0"/>
    <s v="United States"/>
    <x v="269"/>
    <x v="17"/>
    <n v="23320"/>
    <x v="0"/>
    <s v="OFF-AP-10001271"/>
    <x v="1"/>
    <x v="9"/>
    <s v="Eureka The Boss Cordless Rechargeable Stick Vac"/>
    <n v="203.92"/>
    <n v="4"/>
    <n v="0"/>
    <n v="55.058400000000006"/>
    <n v="0.27000000000000007"/>
  </r>
  <r>
    <n v="7781"/>
    <s v="CA-2013-139381"/>
    <x v="0"/>
    <x v="724"/>
    <d v="2013-04-23T00:00:00"/>
    <s v="Standard Class"/>
    <s v="RF-19840"/>
    <s v="Roy Französisch"/>
    <x v="0"/>
    <s v="United States"/>
    <x v="269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n v="0.27000000000000007"/>
  </r>
  <r>
    <n v="7782"/>
    <s v="CA-2012-132136"/>
    <x v="1"/>
    <x v="936"/>
    <d v="2012-03-12T00:00:00"/>
    <s v="Standard Class"/>
    <s v="FO-14305"/>
    <s v="Frank Olsen"/>
    <x v="0"/>
    <s v="United States"/>
    <x v="22"/>
    <x v="10"/>
    <n v="60623"/>
    <x v="2"/>
    <s v="OFF-BI-10002706"/>
    <x v="1"/>
    <x v="8"/>
    <s v="Avery Premier Heavy-Duty Binder with Round Locking Rings"/>
    <n v="8.5679999999999978"/>
    <n v="3"/>
    <n v="0.8"/>
    <n v="-14.5656"/>
    <n v="-1.7000000000000004"/>
  </r>
  <r>
    <n v="7783"/>
    <s v="CA-2013-162236"/>
    <x v="0"/>
    <x v="254"/>
    <d v="2013-11-07T00:00:00"/>
    <s v="Second Class"/>
    <s v="ER-13855"/>
    <s v="Elpida Rittenbach"/>
    <x v="1"/>
    <s v="United States"/>
    <x v="35"/>
    <x v="3"/>
    <n v="28205"/>
    <x v="0"/>
    <s v="OFF-ST-10003442"/>
    <x v="1"/>
    <x v="4"/>
    <s v="Eldon Portable Mobile Manager"/>
    <n v="45.248000000000005"/>
    <n v="2"/>
    <n v="0.2"/>
    <n v="3.9591999999999992"/>
    <n v="8.7499999999999967E-2"/>
  </r>
  <r>
    <n v="7784"/>
    <s v="CA-2013-162236"/>
    <x v="0"/>
    <x v="254"/>
    <d v="2013-11-07T00:00:00"/>
    <s v="Second Class"/>
    <s v="ER-13855"/>
    <s v="Elpida Rittenbach"/>
    <x v="1"/>
    <s v="United States"/>
    <x v="35"/>
    <x v="3"/>
    <n v="28205"/>
    <x v="0"/>
    <s v="FUR-TA-10002533"/>
    <x v="0"/>
    <x v="3"/>
    <s v="BPI Conference Tables"/>
    <n v="876.30000000000007"/>
    <n v="10"/>
    <n v="0.4"/>
    <n v="-292.10000000000014"/>
    <n v="-0.33333333333333348"/>
  </r>
  <r>
    <n v="7785"/>
    <s v="CA-2013-162236"/>
    <x v="0"/>
    <x v="254"/>
    <d v="2013-11-07T00:00:00"/>
    <s v="Second Class"/>
    <s v="ER-13855"/>
    <s v="Elpida Rittenbach"/>
    <x v="1"/>
    <s v="United States"/>
    <x v="35"/>
    <x v="3"/>
    <n v="28205"/>
    <x v="0"/>
    <s v="OFF-SU-10003505"/>
    <x v="1"/>
    <x v="14"/>
    <s v="Premier Electric Letter Opener"/>
    <n v="185.376"/>
    <n v="2"/>
    <n v="0.2"/>
    <n v="-34.758000000000017"/>
    <n v="-0.18750000000000008"/>
  </r>
  <r>
    <n v="7786"/>
    <s v="US-2011-111353"/>
    <x v="2"/>
    <x v="503"/>
    <d v="2011-12-06T00:00:00"/>
    <s v="Standard Class"/>
    <s v="PB-19150"/>
    <s v="Philip Brown"/>
    <x v="0"/>
    <s v="United States"/>
    <x v="20"/>
    <x v="15"/>
    <n v="10009"/>
    <x v="3"/>
    <s v="OFF-LA-10002762"/>
    <x v="1"/>
    <x v="2"/>
    <s v="Avery 485"/>
    <n v="25.06"/>
    <n v="2"/>
    <n v="0"/>
    <n v="11.778199999999998"/>
    <n v="0.47"/>
  </r>
  <r>
    <n v="7787"/>
    <s v="US-2013-117037"/>
    <x v="0"/>
    <x v="624"/>
    <d v="2013-05-21T00:00:00"/>
    <s v="First Class"/>
    <s v="LW-17215"/>
    <s v="Luke Weiss"/>
    <x v="0"/>
    <s v="United States"/>
    <x v="22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n v="-1.6500000000000008"/>
  </r>
  <r>
    <n v="7788"/>
    <s v="US-2013-117037"/>
    <x v="0"/>
    <x v="624"/>
    <d v="2013-05-21T00:00:00"/>
    <s v="First Class"/>
    <s v="LW-17215"/>
    <s v="Luke Weiss"/>
    <x v="0"/>
    <s v="United States"/>
    <x v="22"/>
    <x v="10"/>
    <n v="60653"/>
    <x v="2"/>
    <s v="OFF-FA-10000936"/>
    <x v="1"/>
    <x v="13"/>
    <s v="Acco Hot Clips Clips to Go"/>
    <n v="7.8960000000000008"/>
    <n v="3"/>
    <n v="0.2"/>
    <n v="2.4674999999999994"/>
    <n v="0.31249999999999989"/>
  </r>
  <r>
    <n v="7789"/>
    <s v="US-2013-117037"/>
    <x v="0"/>
    <x v="624"/>
    <d v="2013-05-21T00:00:00"/>
    <s v="First Class"/>
    <s v="LW-17215"/>
    <s v="Luke Weiss"/>
    <x v="0"/>
    <s v="United States"/>
    <x v="22"/>
    <x v="10"/>
    <n v="60653"/>
    <x v="2"/>
    <s v="FUR-FU-10004973"/>
    <x v="0"/>
    <x v="5"/>
    <s v="Flat Face Poster Frame"/>
    <n v="22.608000000000001"/>
    <n v="3"/>
    <n v="0.6"/>
    <n v="-10.173599999999997"/>
    <n v="-0.44999999999999984"/>
  </r>
  <r>
    <n v="7790"/>
    <s v="US-2013-117037"/>
    <x v="0"/>
    <x v="624"/>
    <d v="2013-05-21T00:00:00"/>
    <s v="First Class"/>
    <s v="LW-17215"/>
    <s v="Luke Weiss"/>
    <x v="0"/>
    <s v="United States"/>
    <x v="22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n v="0.31249999999999994"/>
  </r>
  <r>
    <n v="7791"/>
    <s v="CA-2014-160801"/>
    <x v="3"/>
    <x v="20"/>
    <d v="2014-09-20T00:00:00"/>
    <s v="Same Day"/>
    <s v="FG-14260"/>
    <s v="Frank Gastineau"/>
    <x v="2"/>
    <s v="United States"/>
    <x v="10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n v="-0.69999999999999962"/>
  </r>
  <r>
    <n v="7792"/>
    <s v="CA-2013-108364"/>
    <x v="0"/>
    <x v="1054"/>
    <d v="2013-12-25T00:00:00"/>
    <s v="Standard Class"/>
    <s v="BP-11050"/>
    <s v="Barry Pond"/>
    <x v="1"/>
    <s v="United States"/>
    <x v="22"/>
    <x v="10"/>
    <n v="60623"/>
    <x v="2"/>
    <s v="OFF-BI-10002012"/>
    <x v="1"/>
    <x v="8"/>
    <s v="Wilson Jones Easy Flow II Sheet Lifters"/>
    <n v="1.7999999999999996"/>
    <n v="5"/>
    <n v="0.8"/>
    <n v="-2.8800000000000008"/>
    <n v="-1.6000000000000008"/>
  </r>
  <r>
    <n v="7793"/>
    <s v="CA-2014-169362"/>
    <x v="3"/>
    <x v="386"/>
    <d v="2014-10-16T00:00:00"/>
    <s v="First Class"/>
    <s v="SP-20860"/>
    <s v="Sung Pak"/>
    <x v="1"/>
    <s v="United States"/>
    <x v="61"/>
    <x v="5"/>
    <n v="75217"/>
    <x v="2"/>
    <s v="TEC-AC-10001383"/>
    <x v="2"/>
    <x v="11"/>
    <s v="Logitech Wireless Touch Keyboard K400"/>
    <n v="39.984000000000002"/>
    <n v="2"/>
    <n v="0.2"/>
    <n v="-1.4994000000000067"/>
    <n v="-3.7500000000000165E-2"/>
  </r>
  <r>
    <n v="7794"/>
    <s v="CA-2012-127481"/>
    <x v="1"/>
    <x v="295"/>
    <d v="2012-12-15T00:00:00"/>
    <s v="Second Class"/>
    <s v="JD-15895"/>
    <s v="Jonathan Doherty"/>
    <x v="1"/>
    <s v="United States"/>
    <x v="98"/>
    <x v="33"/>
    <n v="89115"/>
    <x v="1"/>
    <s v="OFF-PA-10002036"/>
    <x v="1"/>
    <x v="10"/>
    <s v="Xerox 1930"/>
    <n v="32.400000000000006"/>
    <n v="5"/>
    <n v="0"/>
    <n v="15.876000000000001"/>
    <n v="0.48999999999999994"/>
  </r>
  <r>
    <n v="7795"/>
    <s v="CA-2012-127481"/>
    <x v="1"/>
    <x v="295"/>
    <d v="2012-12-15T00:00:00"/>
    <s v="Second Class"/>
    <s v="JD-15895"/>
    <s v="Jonathan Doherty"/>
    <x v="1"/>
    <s v="United States"/>
    <x v="98"/>
    <x v="33"/>
    <n v="89115"/>
    <x v="1"/>
    <s v="OFF-PA-10002377"/>
    <x v="1"/>
    <x v="10"/>
    <s v="Xerox 1916"/>
    <n v="97.88"/>
    <n v="2"/>
    <n v="0"/>
    <n v="48.94"/>
    <n v="0.5"/>
  </r>
  <r>
    <n v="7796"/>
    <s v="CA-2012-112711"/>
    <x v="1"/>
    <x v="984"/>
    <d v="2012-07-18T00:00:00"/>
    <s v="Standard Class"/>
    <s v="FM-14380"/>
    <s v="Fred McMath"/>
    <x v="0"/>
    <s v="United States"/>
    <x v="112"/>
    <x v="5"/>
    <n v="79109"/>
    <x v="2"/>
    <s v="TEC-PH-10000526"/>
    <x v="2"/>
    <x v="7"/>
    <s v="Vtech CS6719"/>
    <n v="307.16800000000001"/>
    <n v="4"/>
    <n v="0.2"/>
    <n v="30.716800000000006"/>
    <n v="0.10000000000000002"/>
  </r>
  <r>
    <n v="7797"/>
    <s v="US-2012-145121"/>
    <x v="1"/>
    <x v="653"/>
    <d v="2012-10-06T00:00:00"/>
    <s v="Standard Class"/>
    <s v="MP-17965"/>
    <s v="Michael Paige"/>
    <x v="1"/>
    <s v="United States"/>
    <x v="209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n v="0.49000000000000005"/>
  </r>
  <r>
    <n v="7798"/>
    <s v="CA-2014-166184"/>
    <x v="3"/>
    <x v="668"/>
    <d v="2014-03-28T00:00:00"/>
    <s v="First Class"/>
    <s v="HR-14830"/>
    <s v="Harold Ryan"/>
    <x v="1"/>
    <s v="United States"/>
    <x v="20"/>
    <x v="15"/>
    <n v="10035"/>
    <x v="3"/>
    <s v="OFF-EN-10004483"/>
    <x v="1"/>
    <x v="12"/>
    <s v="#10 White Business Envelopes,4 1/8 x 9 1/2"/>
    <n v="47.01"/>
    <n v="3"/>
    <n v="0"/>
    <n v="22.094699999999996"/>
    <n v="0.46999999999999992"/>
  </r>
  <r>
    <n v="7799"/>
    <s v="CA-2014-166184"/>
    <x v="3"/>
    <x v="668"/>
    <d v="2014-03-28T00:00:00"/>
    <s v="First Class"/>
    <s v="HR-14830"/>
    <s v="Harold Ryan"/>
    <x v="1"/>
    <s v="United States"/>
    <x v="20"/>
    <x v="15"/>
    <n v="10035"/>
    <x v="3"/>
    <s v="TEC-PH-10002624"/>
    <x v="2"/>
    <x v="7"/>
    <s v="Samsung Galaxy S4 Mini"/>
    <n v="469.99"/>
    <n v="1"/>
    <n v="0"/>
    <n v="136.29709999999994"/>
    <n v="0.28999999999999987"/>
  </r>
  <r>
    <n v="7800"/>
    <s v="CA-2014-166184"/>
    <x v="3"/>
    <x v="668"/>
    <d v="2014-03-28T00:00:00"/>
    <s v="First Class"/>
    <s v="HR-14830"/>
    <s v="Harold Ryan"/>
    <x v="1"/>
    <s v="United States"/>
    <x v="20"/>
    <x v="15"/>
    <n v="10035"/>
    <x v="3"/>
    <s v="FUR-CH-10003396"/>
    <x v="0"/>
    <x v="1"/>
    <s v="Global Deluxe Steno Chair"/>
    <n v="207.84600000000003"/>
    <n v="3"/>
    <n v="0.1"/>
    <n v="2.3093999999999895"/>
    <n v="1.1111111111111059E-2"/>
  </r>
  <r>
    <n v="7801"/>
    <s v="CA-2014-157413"/>
    <x v="3"/>
    <x v="702"/>
    <d v="2014-06-07T00:00:00"/>
    <s v="Standard Class"/>
    <s v="BW-11065"/>
    <s v="Barry Weirich"/>
    <x v="0"/>
    <s v="United States"/>
    <x v="10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n v="-0.23749999999999988"/>
  </r>
  <r>
    <n v="7802"/>
    <s v="CA-2011-143637"/>
    <x v="2"/>
    <x v="977"/>
    <d v="2011-03-29T00:00:00"/>
    <s v="Second Class"/>
    <s v="MS-17710"/>
    <s v="Maurice Satty"/>
    <x v="0"/>
    <s v="United States"/>
    <x v="201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n v="0.36"/>
  </r>
  <r>
    <n v="7803"/>
    <s v="CA-2012-102260"/>
    <x v="1"/>
    <x v="357"/>
    <d v="2012-09-26T00:00:00"/>
    <s v="Standard Class"/>
    <s v="SJ-20125"/>
    <s v="Sanjit Jacobs"/>
    <x v="2"/>
    <s v="United States"/>
    <x v="47"/>
    <x v="18"/>
    <n v="37064"/>
    <x v="0"/>
    <s v="OFF-LA-10003714"/>
    <x v="1"/>
    <x v="2"/>
    <s v="Avery 510"/>
    <n v="12"/>
    <n v="4"/>
    <n v="0.2"/>
    <n v="4.1999999999999993"/>
    <n v="0.34999999999999992"/>
  </r>
  <r>
    <n v="7804"/>
    <s v="CA-2012-102260"/>
    <x v="1"/>
    <x v="357"/>
    <d v="2012-09-26T00:00:00"/>
    <s v="Standard Class"/>
    <s v="SJ-20125"/>
    <s v="Sanjit Jacobs"/>
    <x v="2"/>
    <s v="United States"/>
    <x v="47"/>
    <x v="18"/>
    <n v="37064"/>
    <x v="0"/>
    <s v="OFF-ST-10003716"/>
    <x v="1"/>
    <x v="4"/>
    <s v="Tennsco Double-Tier Lockers"/>
    <n v="720.06400000000008"/>
    <n v="4"/>
    <n v="0.2"/>
    <n v="-63.005600000000015"/>
    <n v="-8.7500000000000008E-2"/>
  </r>
  <r>
    <n v="7805"/>
    <s v="CA-2012-102260"/>
    <x v="1"/>
    <x v="357"/>
    <d v="2012-09-26T00:00:00"/>
    <s v="Standard Class"/>
    <s v="SJ-20125"/>
    <s v="Sanjit Jacobs"/>
    <x v="2"/>
    <s v="United States"/>
    <x v="47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n v="-0.18750000000000006"/>
  </r>
  <r>
    <n v="7806"/>
    <s v="CA-2012-102260"/>
    <x v="1"/>
    <x v="357"/>
    <d v="2012-09-26T00:00:00"/>
    <s v="Standard Class"/>
    <s v="SJ-20125"/>
    <s v="Sanjit Jacobs"/>
    <x v="2"/>
    <s v="United States"/>
    <x v="47"/>
    <x v="18"/>
    <n v="37064"/>
    <x v="0"/>
    <s v="OFF-AR-10001315"/>
    <x v="1"/>
    <x v="6"/>
    <s v="Newell 310"/>
    <n v="2.8160000000000003"/>
    <n v="2"/>
    <n v="0.2"/>
    <n v="0.31679999999999986"/>
    <n v="0.11249999999999993"/>
  </r>
  <r>
    <n v="7807"/>
    <s v="CA-2012-102260"/>
    <x v="1"/>
    <x v="357"/>
    <d v="2012-09-26T00:00:00"/>
    <s v="Standard Class"/>
    <s v="SJ-20125"/>
    <s v="Sanjit Jacobs"/>
    <x v="2"/>
    <s v="United States"/>
    <x v="47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n v="-0.79999999999999971"/>
  </r>
  <r>
    <n v="7808"/>
    <s v="US-2013-137295"/>
    <x v="0"/>
    <x v="1134"/>
    <d v="2013-01-13T00:00:00"/>
    <s v="Standard Class"/>
    <s v="VS-21820"/>
    <s v="Vivek Sundaresam"/>
    <x v="0"/>
    <s v="United States"/>
    <x v="253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n v="-0.8"/>
  </r>
  <r>
    <n v="7809"/>
    <s v="US-2013-137295"/>
    <x v="0"/>
    <x v="1134"/>
    <d v="2013-01-13T00:00:00"/>
    <s v="Standard Class"/>
    <s v="VS-21820"/>
    <s v="Vivek Sundaresam"/>
    <x v="0"/>
    <s v="United States"/>
    <x v="253"/>
    <x v="3"/>
    <n v="27604"/>
    <x v="0"/>
    <s v="OFF-AR-10001955"/>
    <x v="1"/>
    <x v="6"/>
    <s v="Newell 319"/>
    <n v="47.616"/>
    <n v="3"/>
    <n v="0.2"/>
    <n v="5.9519999999999946"/>
    <n v="0.12499999999999989"/>
  </r>
  <r>
    <n v="7810"/>
    <s v="US-2013-137295"/>
    <x v="0"/>
    <x v="1134"/>
    <d v="2013-01-13T00:00:00"/>
    <s v="Standard Class"/>
    <s v="VS-21820"/>
    <s v="Vivek Sundaresam"/>
    <x v="0"/>
    <s v="United States"/>
    <x v="253"/>
    <x v="3"/>
    <n v="27604"/>
    <x v="0"/>
    <s v="TEC-PH-10004080"/>
    <x v="2"/>
    <x v="7"/>
    <s v="Avaya 5410 Digital phone"/>
    <n v="108.78399999999999"/>
    <n v="2"/>
    <n v="0.2"/>
    <n v="10.878399999999999"/>
    <n v="0.1"/>
  </r>
  <r>
    <n v="7811"/>
    <s v="CA-2013-134334"/>
    <x v="0"/>
    <x v="1173"/>
    <d v="2013-02-15T00:00:00"/>
    <s v="First Class"/>
    <s v="DK-13090"/>
    <s v="Dave Kipp"/>
    <x v="0"/>
    <s v="United States"/>
    <x v="183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n v="0.44999999999999996"/>
  </r>
  <r>
    <n v="7812"/>
    <s v="CA-2013-134334"/>
    <x v="0"/>
    <x v="1173"/>
    <d v="2013-02-15T00:00:00"/>
    <s v="First Class"/>
    <s v="DK-13090"/>
    <s v="Dave Kipp"/>
    <x v="0"/>
    <s v="United States"/>
    <x v="183"/>
    <x v="39"/>
    <n v="20735"/>
    <x v="3"/>
    <s v="OFF-AR-10001770"/>
    <x v="1"/>
    <x v="6"/>
    <s v="Economy #2 Pencils"/>
    <n v="7.98"/>
    <n v="3"/>
    <n v="0"/>
    <n v="2.0747999999999998"/>
    <n v="0.25999999999999995"/>
  </r>
  <r>
    <n v="7813"/>
    <s v="CA-2013-134334"/>
    <x v="0"/>
    <x v="1173"/>
    <d v="2013-02-15T00:00:00"/>
    <s v="First Class"/>
    <s v="DK-13090"/>
    <s v="Dave Kipp"/>
    <x v="0"/>
    <s v="United States"/>
    <x v="183"/>
    <x v="39"/>
    <n v="20735"/>
    <x v="3"/>
    <s v="FUR-TA-10002356"/>
    <x v="0"/>
    <x v="3"/>
    <s v="Bevis Boat-Shaped Conference Table"/>
    <n v="550.43100000000004"/>
    <n v="3"/>
    <n v="0.3"/>
    <n v="-47.179800000000029"/>
    <n v="-8.5714285714285757E-2"/>
  </r>
  <r>
    <n v="7814"/>
    <s v="CA-2013-134334"/>
    <x v="0"/>
    <x v="1173"/>
    <d v="2013-02-15T00:00:00"/>
    <s v="First Class"/>
    <s v="DK-13090"/>
    <s v="Dave Kipp"/>
    <x v="0"/>
    <s v="United States"/>
    <x v="183"/>
    <x v="39"/>
    <n v="20735"/>
    <x v="3"/>
    <s v="FUR-FU-10003274"/>
    <x v="0"/>
    <x v="5"/>
    <s v="Regeneration Desk Collection"/>
    <n v="10.56"/>
    <n v="6"/>
    <n v="0"/>
    <n v="4.6464000000000008"/>
    <n v="0.44000000000000006"/>
  </r>
  <r>
    <n v="7815"/>
    <s v="US-2014-109316"/>
    <x v="3"/>
    <x v="110"/>
    <d v="2014-06-11T00:00:00"/>
    <s v="First Class"/>
    <s v="MG-17680"/>
    <s v="Maureen Gastineau"/>
    <x v="2"/>
    <s v="United States"/>
    <x v="1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n v="9.4117647058823556E-2"/>
  </r>
  <r>
    <n v="7816"/>
    <s v="US-2014-109316"/>
    <x v="3"/>
    <x v="110"/>
    <d v="2014-06-11T00:00:00"/>
    <s v="First Class"/>
    <s v="MG-17680"/>
    <s v="Maureen Gastineau"/>
    <x v="2"/>
    <s v="United States"/>
    <x v="1"/>
    <x v="1"/>
    <n v="90049"/>
    <x v="1"/>
    <s v="TEC-PH-10000307"/>
    <x v="2"/>
    <x v="7"/>
    <s v="Shocksock Galaxy S4 Armband"/>
    <n v="17.52"/>
    <n v="2"/>
    <n v="0.2"/>
    <n v="-3.5040000000000022"/>
    <n v="-0.20000000000000012"/>
  </r>
  <r>
    <n v="7817"/>
    <s v="CA-2013-138478"/>
    <x v="0"/>
    <x v="147"/>
    <d v="2013-10-27T00:00:00"/>
    <s v="Second Class"/>
    <s v="DP-13390"/>
    <s v="Dennis Pardue"/>
    <x v="2"/>
    <s v="United States"/>
    <x v="226"/>
    <x v="33"/>
    <n v="89031"/>
    <x v="1"/>
    <s v="OFF-AR-10002240"/>
    <x v="1"/>
    <x v="6"/>
    <s v="Panasonic KP-150 Electric Pencil Sharpener"/>
    <n v="113.22"/>
    <n v="3"/>
    <n v="0"/>
    <n v="29.437200000000001"/>
    <n v="0.26"/>
  </r>
  <r>
    <n v="7818"/>
    <s v="CA-2013-138478"/>
    <x v="0"/>
    <x v="147"/>
    <d v="2013-10-27T00:00:00"/>
    <s v="Second Class"/>
    <s v="DP-13390"/>
    <s v="Dennis Pardue"/>
    <x v="2"/>
    <s v="United States"/>
    <x v="226"/>
    <x v="33"/>
    <n v="89031"/>
    <x v="1"/>
    <s v="OFF-PA-10001801"/>
    <x v="1"/>
    <x v="10"/>
    <s v="Xerox 193"/>
    <n v="35.880000000000003"/>
    <n v="6"/>
    <n v="0"/>
    <n v="17.581200000000003"/>
    <n v="0.49000000000000005"/>
  </r>
  <r>
    <n v="7819"/>
    <s v="CA-2013-138478"/>
    <x v="0"/>
    <x v="147"/>
    <d v="2013-10-27T00:00:00"/>
    <s v="Second Class"/>
    <s v="DP-13390"/>
    <s v="Dennis Pardue"/>
    <x v="2"/>
    <s v="United States"/>
    <x v="226"/>
    <x v="33"/>
    <n v="89031"/>
    <x v="1"/>
    <s v="OFF-BI-10001120"/>
    <x v="1"/>
    <x v="8"/>
    <s v="Ibico EPK-21 Electric Binding System"/>
    <n v="4535.9760000000006"/>
    <n v="3"/>
    <n v="0.2"/>
    <n v="1644.2912999999999"/>
    <n v="0.36249999999999993"/>
  </r>
  <r>
    <n v="7820"/>
    <s v="CA-2014-150469"/>
    <x v="3"/>
    <x v="795"/>
    <d v="2014-01-31T00:00:00"/>
    <s v="Standard Class"/>
    <s v="CJ-12010"/>
    <s v="Caroline Jumper"/>
    <x v="0"/>
    <s v="United States"/>
    <x v="8"/>
    <x v="1"/>
    <n v="94109"/>
    <x v="1"/>
    <s v="OFF-FA-10000611"/>
    <x v="1"/>
    <x v="13"/>
    <s v="Binder Clips by OIC"/>
    <n v="11.84"/>
    <n v="8"/>
    <n v="0"/>
    <n v="5.6831999999999994"/>
    <n v="0.47999999999999993"/>
  </r>
  <r>
    <n v="7821"/>
    <s v="CA-2014-152436"/>
    <x v="3"/>
    <x v="166"/>
    <d v="2014-12-11T00:00:00"/>
    <s v="Second Class"/>
    <s v="CW-11905"/>
    <s v="Carl Weiss"/>
    <x v="2"/>
    <s v="United States"/>
    <x v="395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n v="0.26999999999999996"/>
  </r>
  <r>
    <n v="7822"/>
    <s v="CA-2013-169334"/>
    <x v="0"/>
    <x v="147"/>
    <d v="2013-10-25T00:00:00"/>
    <s v="Second Class"/>
    <s v="GW-14605"/>
    <s v="Giulietta Weimer"/>
    <x v="0"/>
    <s v="United States"/>
    <x v="25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n v="6.249999999999991E-2"/>
  </r>
  <r>
    <n v="7823"/>
    <s v="US-2011-115413"/>
    <x v="2"/>
    <x v="86"/>
    <d v="2011-09-01T00:00:00"/>
    <s v="Standard Class"/>
    <s v="PP-18955"/>
    <s v="Paul Prost"/>
    <x v="2"/>
    <s v="United States"/>
    <x v="46"/>
    <x v="13"/>
    <n v="19711"/>
    <x v="3"/>
    <s v="OFF-AR-10003770"/>
    <x v="1"/>
    <x v="6"/>
    <s v="Newell 340"/>
    <n v="8.64"/>
    <n v="3"/>
    <n v="0"/>
    <n v="2.5055999999999998"/>
    <n v="0.28999999999999998"/>
  </r>
  <r>
    <n v="7824"/>
    <s v="US-2011-115413"/>
    <x v="2"/>
    <x v="86"/>
    <d v="2011-09-01T00:00:00"/>
    <s v="Standard Class"/>
    <s v="PP-18955"/>
    <s v="Paul Prost"/>
    <x v="2"/>
    <s v="United States"/>
    <x v="46"/>
    <x v="13"/>
    <n v="19711"/>
    <x v="3"/>
    <s v="TEC-AC-10002800"/>
    <x v="2"/>
    <x v="11"/>
    <s v="Plantronics Audio 478 Stereo USB Headset"/>
    <n v="149.97"/>
    <n v="3"/>
    <n v="0"/>
    <n v="52.489499999999992"/>
    <n v="0.35"/>
  </r>
  <r>
    <n v="7825"/>
    <s v="CA-2011-125150"/>
    <x v="2"/>
    <x v="1174"/>
    <d v="2011-05-23T00:00:00"/>
    <s v="Standard Class"/>
    <s v="PW-19030"/>
    <s v="Pauline Webber"/>
    <x v="1"/>
    <s v="United States"/>
    <x v="1"/>
    <x v="1"/>
    <n v="90036"/>
    <x v="1"/>
    <s v="FUR-CH-10002439"/>
    <x v="0"/>
    <x v="1"/>
    <s v="Iceberg Nesting Folding Chair, 19w x 6d x 43h"/>
    <n v="232.88"/>
    <n v="5"/>
    <n v="0.2"/>
    <n v="17.466000000000008"/>
    <n v="7.5000000000000039E-2"/>
  </r>
  <r>
    <n v="7826"/>
    <s v="CA-2012-127327"/>
    <x v="1"/>
    <x v="302"/>
    <d v="2012-02-07T00:00:00"/>
    <s v="Standard Class"/>
    <s v="PW-19030"/>
    <s v="Pauline Webber"/>
    <x v="1"/>
    <s v="United States"/>
    <x v="410"/>
    <x v="15"/>
    <n v="13440"/>
    <x v="3"/>
    <s v="FUR-CH-10004218"/>
    <x v="0"/>
    <x v="1"/>
    <s v="Global Fabric Manager's Chair, Dark Gray"/>
    <n v="90.882000000000005"/>
    <n v="1"/>
    <n v="0.1"/>
    <n v="15.147000000000004"/>
    <n v="0.16666666666666671"/>
  </r>
  <r>
    <n v="7827"/>
    <s v="CA-2014-117114"/>
    <x v="3"/>
    <x v="1108"/>
    <d v="2014-11-06T00:00:00"/>
    <s v="Standard Class"/>
    <s v="CY-12745"/>
    <s v="Craig Yedwab"/>
    <x v="1"/>
    <s v="United States"/>
    <x v="22"/>
    <x v="10"/>
    <n v="60610"/>
    <x v="2"/>
    <s v="TEC-PH-10004042"/>
    <x v="2"/>
    <x v="7"/>
    <s v="ClearOne Communications CHAT 70 OC Speaker Phone"/>
    <n v="508.76800000000003"/>
    <n v="4"/>
    <n v="0.2"/>
    <n v="38.157600000000002"/>
    <n v="7.4999999999999997E-2"/>
  </r>
  <r>
    <n v="7828"/>
    <s v="CA-2014-117114"/>
    <x v="3"/>
    <x v="1108"/>
    <d v="2014-11-06T00:00:00"/>
    <s v="Standard Class"/>
    <s v="CY-12745"/>
    <s v="Craig Yedwab"/>
    <x v="1"/>
    <s v="United States"/>
    <x v="22"/>
    <x v="10"/>
    <n v="60610"/>
    <x v="2"/>
    <s v="OFF-EN-10001137"/>
    <x v="1"/>
    <x v="12"/>
    <s v="#10 Gummed Flap White Envelopes, 100/Box"/>
    <n v="9.9120000000000008"/>
    <n v="3"/>
    <n v="0.2"/>
    <n v="3.2213999999999996"/>
    <n v="0.32499999999999996"/>
  </r>
  <r>
    <n v="7829"/>
    <s v="CA-2012-137302"/>
    <x v="1"/>
    <x v="33"/>
    <d v="2012-05-01T00:00:00"/>
    <s v="Standard Class"/>
    <s v="BW-11110"/>
    <s v="Bart Watters"/>
    <x v="1"/>
    <s v="United States"/>
    <x v="70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n v="9.9999999999999922E-2"/>
  </r>
  <r>
    <n v="7830"/>
    <s v="CA-2012-137302"/>
    <x v="1"/>
    <x v="33"/>
    <d v="2012-05-01T00:00:00"/>
    <s v="Standard Class"/>
    <s v="BW-11110"/>
    <s v="Bart Watters"/>
    <x v="1"/>
    <s v="United States"/>
    <x v="70"/>
    <x v="1"/>
    <n v="92105"/>
    <x v="1"/>
    <s v="OFF-AR-10000588"/>
    <x v="1"/>
    <x v="6"/>
    <s v="Newell 345"/>
    <n v="59.519999999999996"/>
    <n v="3"/>
    <n v="0"/>
    <n v="15.475200000000001"/>
    <n v="0.26"/>
  </r>
  <r>
    <n v="7831"/>
    <s v="CA-2012-137302"/>
    <x v="1"/>
    <x v="33"/>
    <d v="2012-05-01T00:00:00"/>
    <s v="Standard Class"/>
    <s v="BW-11110"/>
    <s v="Bart Watters"/>
    <x v="1"/>
    <s v="United States"/>
    <x v="70"/>
    <x v="1"/>
    <n v="92105"/>
    <x v="1"/>
    <s v="TEC-PH-10003174"/>
    <x v="2"/>
    <x v="7"/>
    <s v="RCA ViSYS 25825 Wireless digital phone"/>
    <n v="311.97600000000006"/>
    <n v="3"/>
    <n v="0.2"/>
    <n v="38.996999999999986"/>
    <n v="0.12499999999999993"/>
  </r>
  <r>
    <n v="7832"/>
    <s v="CA-2012-137302"/>
    <x v="1"/>
    <x v="33"/>
    <d v="2012-05-01T00:00:00"/>
    <s v="Standard Class"/>
    <s v="BW-11110"/>
    <s v="Bart Watters"/>
    <x v="1"/>
    <s v="United States"/>
    <x v="70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n v="0.34999999999999992"/>
  </r>
  <r>
    <n v="7833"/>
    <s v="CA-2013-112382"/>
    <x v="0"/>
    <x v="195"/>
    <d v="2013-05-14T00:00:00"/>
    <s v="Standard Class"/>
    <s v="MB-18085"/>
    <s v="Mick Brown"/>
    <x v="0"/>
    <s v="United States"/>
    <x v="12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n v="0.10000000000000002"/>
  </r>
  <r>
    <n v="7834"/>
    <s v="CA-2012-128958"/>
    <x v="1"/>
    <x v="1175"/>
    <d v="2012-01-28T00:00:00"/>
    <s v="Standard Class"/>
    <s v="CR-12820"/>
    <s v="Cyra Reiten"/>
    <x v="2"/>
    <s v="United States"/>
    <x v="487"/>
    <x v="2"/>
    <n v="33407"/>
    <x v="0"/>
    <s v="OFF-AR-10004757"/>
    <x v="1"/>
    <x v="6"/>
    <s v="Crayola Colored Pencils"/>
    <n v="13.120000000000001"/>
    <n v="5"/>
    <n v="0.2"/>
    <n v="2.1319999999999988"/>
    <n v="0.16249999999999989"/>
  </r>
  <r>
    <n v="7835"/>
    <s v="CA-2012-106257"/>
    <x v="1"/>
    <x v="657"/>
    <d v="2012-04-17T00:00:00"/>
    <s v="Second Class"/>
    <s v="EB-14110"/>
    <s v="Eugene Barchas"/>
    <x v="0"/>
    <s v="United States"/>
    <x v="1"/>
    <x v="1"/>
    <n v="90045"/>
    <x v="1"/>
    <s v="FUR-TA-10002530"/>
    <x v="0"/>
    <x v="3"/>
    <s v="Iceberg OfficeWorks 42&quot; Round Tables"/>
    <n v="241.56799999999998"/>
    <n v="2"/>
    <n v="0.2"/>
    <n v="-15.098000000000013"/>
    <n v="-6.2500000000000056E-2"/>
  </r>
  <r>
    <n v="7836"/>
    <s v="CA-2012-106257"/>
    <x v="1"/>
    <x v="657"/>
    <d v="2012-04-17T00:00:00"/>
    <s v="Second Class"/>
    <s v="EB-14110"/>
    <s v="Eugene Barchas"/>
    <x v="0"/>
    <s v="United States"/>
    <x v="1"/>
    <x v="1"/>
    <n v="90045"/>
    <x v="1"/>
    <s v="TEC-PH-10001494"/>
    <x v="2"/>
    <x v="7"/>
    <s v="Polycom CX600 IP Phone VoIP phone"/>
    <n v="479.92"/>
    <n v="2"/>
    <n v="0.2"/>
    <n v="41.993000000000009"/>
    <n v="8.7500000000000022E-2"/>
  </r>
  <r>
    <n v="7837"/>
    <s v="CA-2012-149083"/>
    <x v="1"/>
    <x v="12"/>
    <d v="2012-09-30T00:00:00"/>
    <s v="Standard Class"/>
    <s v="SH-19975"/>
    <s v="Sally Hughsby"/>
    <x v="1"/>
    <s v="United States"/>
    <x v="4"/>
    <x v="4"/>
    <n v="98103"/>
    <x v="1"/>
    <s v="FUR-CH-10004289"/>
    <x v="0"/>
    <x v="1"/>
    <s v="Global Super Steno Chair"/>
    <n v="307.13600000000002"/>
    <n v="4"/>
    <n v="0.2"/>
    <n v="-11.51760000000003"/>
    <n v="-3.7500000000000096E-2"/>
  </r>
  <r>
    <n v="7838"/>
    <s v="CA-2012-149083"/>
    <x v="1"/>
    <x v="12"/>
    <d v="2012-09-30T00:00:00"/>
    <s v="Standard Class"/>
    <s v="SH-19975"/>
    <s v="Sally Hughsby"/>
    <x v="1"/>
    <s v="United States"/>
    <x v="4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n v="0.45999999999999996"/>
  </r>
  <r>
    <n v="7839"/>
    <s v="CA-2012-149083"/>
    <x v="1"/>
    <x v="12"/>
    <d v="2012-09-30T00:00:00"/>
    <s v="Standard Class"/>
    <s v="SH-19975"/>
    <s v="Sally Hughsby"/>
    <x v="1"/>
    <s v="United States"/>
    <x v="4"/>
    <x v="4"/>
    <n v="98103"/>
    <x v="1"/>
    <s v="TEC-AC-10002567"/>
    <x v="2"/>
    <x v="11"/>
    <s v="Logitech G602 Wireless Gaming Mouse"/>
    <n v="159.97999999999999"/>
    <n v="2"/>
    <n v="0"/>
    <n v="57.592799999999997"/>
    <n v="0.36"/>
  </r>
  <r>
    <n v="7840"/>
    <s v="US-2011-137869"/>
    <x v="2"/>
    <x v="1176"/>
    <d v="2011-04-02T00:00:00"/>
    <s v="Standard Class"/>
    <s v="CV-12295"/>
    <s v="Christina VanderZanden"/>
    <x v="0"/>
    <s v="United States"/>
    <x v="96"/>
    <x v="23"/>
    <n v="50315"/>
    <x v="2"/>
    <s v="OFF-EN-10001509"/>
    <x v="1"/>
    <x v="12"/>
    <s v="Poly String Tie Envelopes"/>
    <n v="6.12"/>
    <n v="3"/>
    <n v="0"/>
    <n v="2.8763999999999994"/>
    <n v="0.46999999999999992"/>
  </r>
  <r>
    <n v="7841"/>
    <s v="US-2011-137869"/>
    <x v="2"/>
    <x v="1176"/>
    <d v="2011-04-02T00:00:00"/>
    <s v="Standard Class"/>
    <s v="CV-12295"/>
    <s v="Christina VanderZanden"/>
    <x v="0"/>
    <s v="United States"/>
    <x v="96"/>
    <x v="23"/>
    <n v="50315"/>
    <x v="2"/>
    <s v="FUR-TA-10003954"/>
    <x v="0"/>
    <x v="3"/>
    <s v="Hon 94000 Series Round Tables"/>
    <n v="1184.72"/>
    <n v="4"/>
    <n v="0"/>
    <n v="106.62480000000005"/>
    <n v="9.0000000000000038E-2"/>
  </r>
  <r>
    <n v="7842"/>
    <s v="CA-2013-116603"/>
    <x v="0"/>
    <x v="19"/>
    <d v="2013-07-23T00:00:00"/>
    <s v="Standard Class"/>
    <s v="AT-10735"/>
    <s v="Annie Thurman"/>
    <x v="0"/>
    <s v="United States"/>
    <x v="20"/>
    <x v="15"/>
    <n v="10024"/>
    <x v="3"/>
    <s v="OFF-AP-10002892"/>
    <x v="1"/>
    <x v="9"/>
    <s v="Belkin F5C206VTEL 6 Outlet Surge"/>
    <n v="45.96"/>
    <n v="2"/>
    <n v="0"/>
    <n v="13.787999999999997"/>
    <n v="0.29999999999999993"/>
  </r>
  <r>
    <n v="7843"/>
    <s v="CA-2011-158470"/>
    <x v="2"/>
    <x v="987"/>
    <d v="2011-04-23T00:00:00"/>
    <s v="Second Class"/>
    <s v="AG-10390"/>
    <s v="Allen Goldenen"/>
    <x v="0"/>
    <s v="United States"/>
    <x v="81"/>
    <x v="17"/>
    <n v="22204"/>
    <x v="0"/>
    <s v="OFF-BI-10003638"/>
    <x v="1"/>
    <x v="8"/>
    <s v="GBC Durable Plastic Covers"/>
    <n v="58.050000000000004"/>
    <n v="3"/>
    <n v="0"/>
    <n v="26.702999999999999"/>
    <n v="0.45999999999999996"/>
  </r>
  <r>
    <n v="7844"/>
    <s v="CA-2011-158470"/>
    <x v="2"/>
    <x v="987"/>
    <d v="2011-04-23T00:00:00"/>
    <s v="Second Class"/>
    <s v="AG-10390"/>
    <s v="Allen Goldenen"/>
    <x v="0"/>
    <s v="United States"/>
    <x v="81"/>
    <x v="17"/>
    <n v="22204"/>
    <x v="0"/>
    <s v="OFF-PA-10001569"/>
    <x v="1"/>
    <x v="10"/>
    <s v="Xerox 232"/>
    <n v="71.28"/>
    <n v="11"/>
    <n v="0"/>
    <n v="34.214400000000005"/>
    <n v="0.48000000000000004"/>
  </r>
  <r>
    <n v="7845"/>
    <s v="US-2014-123834"/>
    <x v="3"/>
    <x v="246"/>
    <d v="2014-07-26T00:00:00"/>
    <s v="Standard Class"/>
    <s v="GM-14500"/>
    <s v="Gene McClure"/>
    <x v="0"/>
    <s v="United States"/>
    <x v="343"/>
    <x v="5"/>
    <n v="78577"/>
    <x v="2"/>
    <s v="FUR-TA-10001676"/>
    <x v="0"/>
    <x v="3"/>
    <s v="Hon 61000 Series Interactive Training Tables"/>
    <n v="124.404"/>
    <n v="4"/>
    <n v="0.3"/>
    <n v="-21.3264"/>
    <n v="-0.17142857142857143"/>
  </r>
  <r>
    <n v="7846"/>
    <s v="CA-2012-125976"/>
    <x v="1"/>
    <x v="874"/>
    <d v="2012-10-02T00:00:00"/>
    <s v="Standard Class"/>
    <s v="JK-15205"/>
    <s v="Jamie Kunitz"/>
    <x v="0"/>
    <s v="United States"/>
    <x v="81"/>
    <x v="17"/>
    <n v="22204"/>
    <x v="0"/>
    <s v="OFF-PA-10001125"/>
    <x v="1"/>
    <x v="10"/>
    <s v="Xerox 1988"/>
    <n v="154.9"/>
    <n v="5"/>
    <n v="0"/>
    <n v="69.704999999999998"/>
    <n v="0.44999999999999996"/>
  </r>
  <r>
    <n v="7847"/>
    <s v="CA-2012-125976"/>
    <x v="1"/>
    <x v="874"/>
    <d v="2012-10-02T00:00:00"/>
    <s v="Standard Class"/>
    <s v="JK-15205"/>
    <s v="Jamie Kunitz"/>
    <x v="0"/>
    <s v="United States"/>
    <x v="81"/>
    <x v="17"/>
    <n v="22204"/>
    <x v="0"/>
    <s v="TEC-PH-10002496"/>
    <x v="2"/>
    <x v="7"/>
    <s v="Cisco SPA301"/>
    <n v="1871.88"/>
    <n v="12"/>
    <n v="0"/>
    <n v="561.56399999999996"/>
    <n v="0.3"/>
  </r>
  <r>
    <n v="7848"/>
    <s v="CA-2013-128706"/>
    <x v="0"/>
    <x v="535"/>
    <d v="2013-03-03T00:00:00"/>
    <s v="Standard Class"/>
    <s v="DW-13540"/>
    <s v="Don Weiss"/>
    <x v="0"/>
    <s v="United States"/>
    <x v="12"/>
    <x v="5"/>
    <n v="77070"/>
    <x v="2"/>
    <s v="FUR-FU-10004053"/>
    <x v="0"/>
    <x v="5"/>
    <s v="DAX Two-Tone Silver Metal Document Frame"/>
    <n v="16.192"/>
    <n v="2"/>
    <n v="0.6"/>
    <n v="-6.8815999999999953"/>
    <n v="-0.42499999999999971"/>
  </r>
  <r>
    <n v="7849"/>
    <s v="CA-2013-104311"/>
    <x v="0"/>
    <x v="440"/>
    <d v="2013-05-07T00:00:00"/>
    <s v="Standard Class"/>
    <s v="AS-10090"/>
    <s v="Adam Shillingsburg"/>
    <x v="0"/>
    <s v="United States"/>
    <x v="218"/>
    <x v="5"/>
    <n v="75061"/>
    <x v="2"/>
    <s v="OFF-ST-10000321"/>
    <x v="1"/>
    <x v="4"/>
    <s v="Akro Stacking Bins"/>
    <n v="18.936"/>
    <n v="3"/>
    <n v="0.2"/>
    <n v="-3.787200000000003"/>
    <n v="-0.20000000000000015"/>
  </r>
  <r>
    <n v="7850"/>
    <s v="CA-2013-104311"/>
    <x v="0"/>
    <x v="440"/>
    <d v="2013-05-07T00:00:00"/>
    <s v="Standard Class"/>
    <s v="AS-10090"/>
    <s v="Adam Shillingsburg"/>
    <x v="0"/>
    <s v="United States"/>
    <x v="218"/>
    <x v="5"/>
    <n v="75061"/>
    <x v="2"/>
    <s v="OFF-ST-10002957"/>
    <x v="1"/>
    <x v="4"/>
    <s v="Sterilite Show Offs Storage Containers"/>
    <n v="12.672000000000001"/>
    <n v="3"/>
    <n v="0.2"/>
    <n v="-3.1680000000000001"/>
    <n v="-0.25"/>
  </r>
  <r>
    <n v="7851"/>
    <s v="CA-2013-104311"/>
    <x v="0"/>
    <x v="440"/>
    <d v="2013-05-07T00:00:00"/>
    <s v="Standard Class"/>
    <s v="AS-10090"/>
    <s v="Adam Shillingsburg"/>
    <x v="0"/>
    <s v="United States"/>
    <x v="218"/>
    <x v="5"/>
    <n v="75061"/>
    <x v="2"/>
    <s v="OFF-LA-10000973"/>
    <x v="1"/>
    <x v="2"/>
    <s v="Avery 502"/>
    <n v="5.04"/>
    <n v="2"/>
    <n v="0.2"/>
    <n v="1.764"/>
    <n v="0.35"/>
  </r>
  <r>
    <n v="7852"/>
    <s v="CA-2011-169649"/>
    <x v="2"/>
    <x v="337"/>
    <d v="2011-12-15T00:00:00"/>
    <s v="Standard Class"/>
    <s v="TS-21205"/>
    <s v="Thomas Seio"/>
    <x v="1"/>
    <s v="United States"/>
    <x v="22"/>
    <x v="10"/>
    <n v="60653"/>
    <x v="2"/>
    <s v="OFF-PA-10000143"/>
    <x v="1"/>
    <x v="10"/>
    <s v="Astroparche Fine Business Paper"/>
    <n v="8.4480000000000004"/>
    <n v="2"/>
    <n v="0.2"/>
    <n v="2.9568000000000003"/>
    <n v="0.35000000000000003"/>
  </r>
  <r>
    <n v="7853"/>
    <s v="CA-2011-169649"/>
    <x v="2"/>
    <x v="337"/>
    <d v="2011-12-15T00:00:00"/>
    <s v="Standard Class"/>
    <s v="TS-21205"/>
    <s v="Thomas Seio"/>
    <x v="1"/>
    <s v="United States"/>
    <x v="22"/>
    <x v="10"/>
    <n v="60653"/>
    <x v="2"/>
    <s v="OFF-AP-10003287"/>
    <x v="1"/>
    <x v="9"/>
    <s v="Tripp Lite TLP810NET Broadband Surge for Modem/Fax"/>
    <n v="20.387999999999995"/>
    <n v="2"/>
    <n v="0.8"/>
    <n v="-53.008800000000008"/>
    <n v="-2.600000000000001"/>
  </r>
  <r>
    <n v="7854"/>
    <s v="CA-2012-144890"/>
    <x v="1"/>
    <x v="707"/>
    <d v="2012-12-29T00:00:00"/>
    <s v="Standard Class"/>
    <s v="SM-20320"/>
    <s v="Sean Miller"/>
    <x v="2"/>
    <s v="United States"/>
    <x v="1"/>
    <x v="1"/>
    <n v="90049"/>
    <x v="1"/>
    <s v="OFF-PA-10001526"/>
    <x v="1"/>
    <x v="10"/>
    <s v="Xerox 1949"/>
    <n v="9.9600000000000009"/>
    <n v="2"/>
    <n v="0"/>
    <n v="4.8804000000000007"/>
    <n v="0.49000000000000005"/>
  </r>
  <r>
    <n v="7855"/>
    <s v="CA-2014-135587"/>
    <x v="3"/>
    <x v="226"/>
    <d v="2014-12-13T00:00:00"/>
    <s v="Standard Class"/>
    <s v="BH-11710"/>
    <s v="Brosina Hoffman"/>
    <x v="0"/>
    <s v="United States"/>
    <x v="413"/>
    <x v="35"/>
    <n v="39401"/>
    <x v="0"/>
    <s v="OFF-AP-10004540"/>
    <x v="1"/>
    <x v="9"/>
    <s v="Eureka The Boss Lite 10-Amp Upright Vacuum, Blue"/>
    <n v="320.64"/>
    <n v="4"/>
    <n v="0"/>
    <n v="89.779200000000003"/>
    <n v="0.28000000000000003"/>
  </r>
  <r>
    <n v="7856"/>
    <s v="CA-2014-135587"/>
    <x v="3"/>
    <x v="226"/>
    <d v="2014-12-13T00:00:00"/>
    <s v="Standard Class"/>
    <s v="BH-11710"/>
    <s v="Brosina Hoffman"/>
    <x v="0"/>
    <s v="United States"/>
    <x v="413"/>
    <x v="35"/>
    <n v="39401"/>
    <x v="0"/>
    <s v="TEC-AC-10001266"/>
    <x v="2"/>
    <x v="11"/>
    <s v="Memorex Micro Travel Drive 8 GB"/>
    <n v="52"/>
    <n v="4"/>
    <n v="0"/>
    <n v="23.4"/>
    <n v="0.44999999999999996"/>
  </r>
  <r>
    <n v="7857"/>
    <s v="CA-2011-103429"/>
    <x v="2"/>
    <x v="992"/>
    <d v="2011-06-01T00:00:00"/>
    <s v="First Class"/>
    <s v="LW-16825"/>
    <s v="Laurel Workman"/>
    <x v="1"/>
    <s v="United States"/>
    <x v="20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n v="0.34999999999999992"/>
  </r>
  <r>
    <n v="7858"/>
    <s v="CA-2011-103429"/>
    <x v="2"/>
    <x v="992"/>
    <d v="2011-06-01T00:00:00"/>
    <s v="First Class"/>
    <s v="LW-16825"/>
    <s v="Laurel Workman"/>
    <x v="1"/>
    <s v="United States"/>
    <x v="20"/>
    <x v="15"/>
    <n v="10024"/>
    <x v="3"/>
    <s v="TEC-PH-10003505"/>
    <x v="2"/>
    <x v="7"/>
    <s v="Geemarc AmpliPOWER60"/>
    <n v="464"/>
    <n v="5"/>
    <n v="0"/>
    <n v="134.55999999999995"/>
    <n v="0.28999999999999987"/>
  </r>
  <r>
    <n v="7859"/>
    <s v="CA-2011-103429"/>
    <x v="2"/>
    <x v="992"/>
    <d v="2011-06-01T00:00:00"/>
    <s v="First Class"/>
    <s v="LW-16825"/>
    <s v="Laurel Workman"/>
    <x v="1"/>
    <s v="United States"/>
    <x v="20"/>
    <x v="15"/>
    <n v="10024"/>
    <x v="3"/>
    <s v="OFF-AP-10001005"/>
    <x v="1"/>
    <x v="9"/>
    <s v="Honeywell Quietcare HEPA Air Cleaner"/>
    <n v="235.95000000000002"/>
    <n v="3"/>
    <n v="0"/>
    <n v="77.863499999999988"/>
    <n v="0.3299999999999999"/>
  </r>
  <r>
    <n v="7860"/>
    <s v="CA-2011-103429"/>
    <x v="2"/>
    <x v="992"/>
    <d v="2011-06-01T00:00:00"/>
    <s v="First Class"/>
    <s v="LW-16825"/>
    <s v="Laurel Workman"/>
    <x v="1"/>
    <s v="United States"/>
    <x v="20"/>
    <x v="15"/>
    <n v="10024"/>
    <x v="3"/>
    <s v="OFF-PA-10001712"/>
    <x v="1"/>
    <x v="10"/>
    <s v="Xerox 1948"/>
    <n v="39.96"/>
    <n v="4"/>
    <n v="0"/>
    <n v="17.981999999999999"/>
    <n v="0.44999999999999996"/>
  </r>
  <r>
    <n v="7861"/>
    <s v="CA-2014-152261"/>
    <x v="3"/>
    <x v="580"/>
    <d v="2014-03-07T00:00:00"/>
    <s v="Standard Class"/>
    <s v="JA-15970"/>
    <s v="Joseph Airdo"/>
    <x v="0"/>
    <s v="United States"/>
    <x v="191"/>
    <x v="24"/>
    <n v="44221"/>
    <x v="3"/>
    <s v="OFF-BI-10002353"/>
    <x v="1"/>
    <x v="8"/>
    <s v="GBC VeloBind Cover Sets"/>
    <n v="18.528000000000002"/>
    <n v="4"/>
    <n v="0.7"/>
    <n v="-12.352"/>
    <n v="-0.66666666666666663"/>
  </r>
  <r>
    <n v="7862"/>
    <s v="CA-2012-142993"/>
    <x v="1"/>
    <x v="88"/>
    <d v="2012-10-17T00:00:00"/>
    <s v="Standard Class"/>
    <s v="KA-16525"/>
    <s v="Kelly Andreada"/>
    <x v="0"/>
    <s v="United States"/>
    <x v="4"/>
    <x v="4"/>
    <n v="98103"/>
    <x v="1"/>
    <s v="TEC-AC-10003038"/>
    <x v="2"/>
    <x v="11"/>
    <s v="Kingston Digital DataTraveler 16GB USB 2.0"/>
    <n v="17.899999999999999"/>
    <n v="2"/>
    <n v="0"/>
    <n v="3.400999999999998"/>
    <n v="0.18999999999999989"/>
  </r>
  <r>
    <n v="7863"/>
    <s v="CA-2012-142993"/>
    <x v="1"/>
    <x v="88"/>
    <d v="2012-10-17T00:00:00"/>
    <s v="Standard Class"/>
    <s v="KA-16525"/>
    <s v="Kelly Andreada"/>
    <x v="0"/>
    <s v="United States"/>
    <x v="4"/>
    <x v="4"/>
    <n v="98103"/>
    <x v="1"/>
    <s v="OFF-ST-10000934"/>
    <x v="1"/>
    <x v="4"/>
    <s v="Contico 72&quot;H Heavy-Duty Storage System"/>
    <n v="81.96"/>
    <n v="2"/>
    <n v="0"/>
    <n v="0"/>
    <n v="0"/>
  </r>
  <r>
    <n v="7864"/>
    <s v="CA-2012-143364"/>
    <x v="1"/>
    <x v="1177"/>
    <d v="2012-07-19T00:00:00"/>
    <s v="Second Class"/>
    <s v="TG-21310"/>
    <s v="Toby Gnade"/>
    <x v="0"/>
    <s v="United States"/>
    <x v="123"/>
    <x v="16"/>
    <n v="85204"/>
    <x v="1"/>
    <s v="OFF-ST-10002743"/>
    <x v="1"/>
    <x v="4"/>
    <s v="SAFCO Boltless Steel Shelving"/>
    <n v="272.73599999999999"/>
    <n v="3"/>
    <n v="0.2"/>
    <n v="-64.774800000000013"/>
    <n v="-0.23750000000000004"/>
  </r>
  <r>
    <n v="7865"/>
    <s v="CA-2012-143364"/>
    <x v="1"/>
    <x v="1177"/>
    <d v="2012-07-19T00:00:00"/>
    <s v="Second Class"/>
    <s v="TG-21310"/>
    <s v="Toby Gnade"/>
    <x v="0"/>
    <s v="United States"/>
    <x v="123"/>
    <x v="16"/>
    <n v="85204"/>
    <x v="1"/>
    <s v="OFF-PA-10001846"/>
    <x v="1"/>
    <x v="10"/>
    <s v="Xerox 1899"/>
    <n v="18.496000000000002"/>
    <n v="4"/>
    <n v="0.2"/>
    <n v="6.7048000000000005"/>
    <n v="0.36249999999999999"/>
  </r>
  <r>
    <n v="7866"/>
    <s v="CA-2012-143364"/>
    <x v="1"/>
    <x v="1177"/>
    <d v="2012-07-19T00:00:00"/>
    <s v="Second Class"/>
    <s v="TG-21310"/>
    <s v="Toby Gnade"/>
    <x v="0"/>
    <s v="United States"/>
    <x v="123"/>
    <x v="16"/>
    <n v="85204"/>
    <x v="1"/>
    <s v="FUR-CH-10004287"/>
    <x v="0"/>
    <x v="1"/>
    <s v="SAFCO Arco Folding Chair"/>
    <n v="441.92"/>
    <n v="2"/>
    <n v="0.2"/>
    <n v="49.715999999999966"/>
    <n v="0.11249999999999992"/>
  </r>
  <r>
    <n v="7867"/>
    <s v="CA-2012-143364"/>
    <x v="1"/>
    <x v="1177"/>
    <d v="2012-07-19T00:00:00"/>
    <s v="Second Class"/>
    <s v="TG-21310"/>
    <s v="Toby Gnade"/>
    <x v="0"/>
    <s v="United States"/>
    <x v="123"/>
    <x v="16"/>
    <n v="85204"/>
    <x v="1"/>
    <s v="FUR-BO-10001608"/>
    <x v="0"/>
    <x v="0"/>
    <s v="Hon Metal Bookcases, Black"/>
    <n v="127.76400000000002"/>
    <n v="6"/>
    <n v="0.7"/>
    <n v="-191.64599999999996"/>
    <n v="-1.4999999999999993"/>
  </r>
  <r>
    <n v="7868"/>
    <s v="CA-2011-100972"/>
    <x v="2"/>
    <x v="84"/>
    <d v="2011-11-24T00:00:00"/>
    <s v="Second Class"/>
    <s v="DB-13360"/>
    <s v="Dennis Bolton"/>
    <x v="2"/>
    <s v="United States"/>
    <x v="288"/>
    <x v="7"/>
    <n v="84106"/>
    <x v="1"/>
    <s v="OFF-PA-10000357"/>
    <x v="1"/>
    <x v="10"/>
    <s v="Xerox 1888"/>
    <n v="166.44"/>
    <n v="3"/>
    <n v="0"/>
    <n v="79.891199999999998"/>
    <n v="0.48"/>
  </r>
  <r>
    <n v="7869"/>
    <s v="CA-2013-136994"/>
    <x v="0"/>
    <x v="1022"/>
    <d v="2013-06-03T00:00:00"/>
    <s v="Standard Class"/>
    <s v="LS-17245"/>
    <s v="Lynn Smith"/>
    <x v="0"/>
    <s v="United States"/>
    <x v="1"/>
    <x v="1"/>
    <n v="90045"/>
    <x v="1"/>
    <s v="OFF-PA-10000575"/>
    <x v="1"/>
    <x v="10"/>
    <s v="Wirebound Message Books, Four 2 3/4 x 5 White Forms per Page"/>
    <n v="13.38"/>
    <n v="2"/>
    <n v="0"/>
    <n v="6.1547999999999998"/>
    <n v="0.45999999999999996"/>
  </r>
  <r>
    <n v="7870"/>
    <s v="US-2014-166233"/>
    <x v="3"/>
    <x v="445"/>
    <d v="2014-07-10T00:00:00"/>
    <s v="Standard Class"/>
    <s v="MO-17950"/>
    <s v="Michael Oakman"/>
    <x v="0"/>
    <s v="United States"/>
    <x v="108"/>
    <x v="3"/>
    <n v="28540"/>
    <x v="0"/>
    <s v="TEC-AC-10002167"/>
    <x v="2"/>
    <x v="11"/>
    <s v="Imation 8gb Micro Traveldrive Usb 2.0 Flash Drive"/>
    <n v="24"/>
    <n v="2"/>
    <n v="0.2"/>
    <n v="-2.6999999999999993"/>
    <n v="-0.11249999999999998"/>
  </r>
  <r>
    <n v="7871"/>
    <s v="CA-2014-122112"/>
    <x v="3"/>
    <x v="145"/>
    <d v="2014-09-30T00:00:00"/>
    <s v="Standard Class"/>
    <s v="CA-11965"/>
    <s v="Carol Adams"/>
    <x v="1"/>
    <s v="United States"/>
    <x v="80"/>
    <x v="24"/>
    <n v="44107"/>
    <x v="3"/>
    <s v="OFF-EN-10004459"/>
    <x v="1"/>
    <x v="12"/>
    <s v="Security-Tint Envelopes"/>
    <n v="24.448"/>
    <n v="4"/>
    <n v="0.2"/>
    <n v="8.8623999999999992"/>
    <n v="0.36249999999999993"/>
  </r>
  <r>
    <n v="7872"/>
    <s v="CA-2013-101672"/>
    <x v="0"/>
    <x v="339"/>
    <d v="2013-10-08T00:00:00"/>
    <s v="Standard Class"/>
    <s v="DB-12910"/>
    <s v="Daniel Byrd"/>
    <x v="2"/>
    <s v="United States"/>
    <x v="453"/>
    <x v="1"/>
    <n v="92630"/>
    <x v="1"/>
    <s v="OFF-LA-10002271"/>
    <x v="1"/>
    <x v="2"/>
    <s v="Smead Alpha-Z Color-Coded Second Alphabetical Labels and Starter Set"/>
    <n v="6.16"/>
    <n v="2"/>
    <n v="0"/>
    <n v="2.9567999999999999"/>
    <n v="0.48"/>
  </r>
  <r>
    <n v="7873"/>
    <s v="CA-2013-101672"/>
    <x v="0"/>
    <x v="339"/>
    <d v="2013-10-08T00:00:00"/>
    <s v="Standard Class"/>
    <s v="DB-12910"/>
    <s v="Daniel Byrd"/>
    <x v="2"/>
    <s v="United States"/>
    <x v="453"/>
    <x v="1"/>
    <n v="92630"/>
    <x v="1"/>
    <s v="FUR-CH-10004063"/>
    <x v="0"/>
    <x v="1"/>
    <s v="Global Deluxe High-Back Manager's Chair"/>
    <n v="915.13600000000008"/>
    <n v="4"/>
    <n v="0.2"/>
    <n v="102.95279999999988"/>
    <n v="0.11249999999999986"/>
  </r>
  <r>
    <n v="7874"/>
    <s v="CA-2013-101672"/>
    <x v="0"/>
    <x v="339"/>
    <d v="2013-10-08T00:00:00"/>
    <s v="Standard Class"/>
    <s v="DB-12910"/>
    <s v="Daniel Byrd"/>
    <x v="2"/>
    <s v="United States"/>
    <x v="453"/>
    <x v="1"/>
    <n v="92630"/>
    <x v="1"/>
    <s v="OFF-PA-10004610"/>
    <x v="1"/>
    <x v="10"/>
    <s v="Xerox 1900"/>
    <n v="8.56"/>
    <n v="2"/>
    <n v="0"/>
    <n v="3.8519999999999994"/>
    <n v="0.4499999999999999"/>
  </r>
  <r>
    <n v="7875"/>
    <s v="CA-2013-101672"/>
    <x v="0"/>
    <x v="339"/>
    <d v="2013-10-08T00:00:00"/>
    <s v="Standard Class"/>
    <s v="DB-12910"/>
    <s v="Daniel Byrd"/>
    <x v="2"/>
    <s v="United States"/>
    <x v="453"/>
    <x v="1"/>
    <n v="92630"/>
    <x v="1"/>
    <s v="OFF-PA-10001878"/>
    <x v="1"/>
    <x v="10"/>
    <s v="Xerox 1891"/>
    <n v="97.82"/>
    <n v="2"/>
    <n v="0"/>
    <n v="45.975399999999993"/>
    <n v="0.47"/>
  </r>
  <r>
    <n v="7876"/>
    <s v="CA-2014-168403"/>
    <x v="3"/>
    <x v="428"/>
    <d v="2014-09-16T00:00:00"/>
    <s v="Standard Class"/>
    <s v="DK-12835"/>
    <s v="Damala Kotsonis"/>
    <x v="1"/>
    <s v="United States"/>
    <x v="32"/>
    <x v="21"/>
    <n v="97206"/>
    <x v="1"/>
    <s v="OFF-PA-10002036"/>
    <x v="1"/>
    <x v="10"/>
    <s v="Xerox 1930"/>
    <n v="31.104000000000006"/>
    <n v="6"/>
    <n v="0.2"/>
    <n v="11.2752"/>
    <n v="0.36249999999999993"/>
  </r>
  <r>
    <n v="7877"/>
    <s v="CA-2014-168403"/>
    <x v="3"/>
    <x v="428"/>
    <d v="2014-09-16T00:00:00"/>
    <s v="Standard Class"/>
    <s v="DK-12835"/>
    <s v="Damala Kotsonis"/>
    <x v="1"/>
    <s v="United States"/>
    <x v="32"/>
    <x v="21"/>
    <n v="97206"/>
    <x v="1"/>
    <s v="OFF-AP-10003278"/>
    <x v="1"/>
    <x v="9"/>
    <s v="Belkin 7-Outlet SurgeMaster Home Series"/>
    <n v="11.176000000000002"/>
    <n v="1"/>
    <n v="0.2"/>
    <n v="0.8382000000000005"/>
    <n v="7.5000000000000025E-2"/>
  </r>
  <r>
    <n v="7878"/>
    <s v="CA-2012-148705"/>
    <x v="1"/>
    <x v="899"/>
    <d v="2012-03-18T00:00:00"/>
    <s v="Standard Class"/>
    <s v="EB-14170"/>
    <s v="Evan Bailliet"/>
    <x v="0"/>
    <s v="United States"/>
    <x v="35"/>
    <x v="3"/>
    <n v="28205"/>
    <x v="0"/>
    <s v="OFF-LA-10001641"/>
    <x v="1"/>
    <x v="2"/>
    <s v="Avery 518"/>
    <n v="5.04"/>
    <n v="2"/>
    <n v="0.2"/>
    <n v="1.764"/>
    <n v="0.35"/>
  </r>
  <r>
    <n v="7879"/>
    <s v="CA-2013-160241"/>
    <x v="0"/>
    <x v="896"/>
    <d v="2013-12-05T00:00:00"/>
    <s v="Second Class"/>
    <s v="DR-12940"/>
    <s v="Daniel Raglin"/>
    <x v="2"/>
    <s v="United States"/>
    <x v="34"/>
    <x v="10"/>
    <n v="60505"/>
    <x v="2"/>
    <s v="FUR-FU-10003806"/>
    <x v="0"/>
    <x v="5"/>
    <s v="Tenex Chairmat w/ Average Lip, 45&quot; x 53&quot;"/>
    <n v="242.17600000000004"/>
    <n v="4"/>
    <n v="0.6"/>
    <n v="-302.72000000000003"/>
    <n v="-1.2499999999999998"/>
  </r>
  <r>
    <n v="7880"/>
    <s v="CA-2013-155747"/>
    <x v="0"/>
    <x v="403"/>
    <d v="2013-06-22T00:00:00"/>
    <s v="Standard Class"/>
    <s v="JS-15685"/>
    <s v="Jim Sink"/>
    <x v="1"/>
    <s v="United States"/>
    <x v="10"/>
    <x v="9"/>
    <n v="19140"/>
    <x v="3"/>
    <s v="FUR-TA-10003392"/>
    <x v="0"/>
    <x v="3"/>
    <s v="Global Adaptabilities Conference Tables"/>
    <n v="337.17599999999999"/>
    <n v="2"/>
    <n v="0.4"/>
    <n v="-118.01160000000002"/>
    <n v="-0.35000000000000003"/>
  </r>
  <r>
    <n v="7881"/>
    <s v="CA-2014-118017"/>
    <x v="3"/>
    <x v="734"/>
    <d v="2014-12-07T00:00:00"/>
    <s v="Second Class"/>
    <s v="LC-16870"/>
    <s v="Lena Cacioppo"/>
    <x v="0"/>
    <s v="United States"/>
    <x v="377"/>
    <x v="22"/>
    <n v="80229"/>
    <x v="1"/>
    <s v="OFF-AR-10003856"/>
    <x v="1"/>
    <x v="6"/>
    <s v="Newell 344"/>
    <n v="13.343999999999998"/>
    <n v="6"/>
    <n v="0.2"/>
    <n v="1.0007999999999999"/>
    <n v="7.5000000000000011E-2"/>
  </r>
  <r>
    <n v="7882"/>
    <s v="CA-2014-118017"/>
    <x v="3"/>
    <x v="734"/>
    <d v="2014-12-07T00:00:00"/>
    <s v="Second Class"/>
    <s v="LC-16870"/>
    <s v="Lena Cacioppo"/>
    <x v="0"/>
    <s v="United States"/>
    <x v="377"/>
    <x v="22"/>
    <n v="80229"/>
    <x v="1"/>
    <s v="TEC-AC-10002006"/>
    <x v="2"/>
    <x v="11"/>
    <s v="Memorex Micro Travel Drive 16 GB"/>
    <n v="76.75200000000001"/>
    <n v="6"/>
    <n v="0.2"/>
    <n v="10.553399999999993"/>
    <n v="0.1374999999999999"/>
  </r>
  <r>
    <n v="7883"/>
    <s v="CA-2014-118017"/>
    <x v="3"/>
    <x v="734"/>
    <d v="2014-12-07T00:00:00"/>
    <s v="Second Class"/>
    <s v="LC-16870"/>
    <s v="Lena Cacioppo"/>
    <x v="0"/>
    <s v="United States"/>
    <x v="377"/>
    <x v="22"/>
    <n v="80229"/>
    <x v="1"/>
    <s v="TEC-AC-10002006"/>
    <x v="2"/>
    <x v="11"/>
    <s v="Memorex Micro Travel Drive 16 GB"/>
    <n v="102.33600000000001"/>
    <n v="8"/>
    <n v="0.2"/>
    <n v="14.07119999999999"/>
    <n v="0.1374999999999999"/>
  </r>
  <r>
    <n v="7884"/>
    <s v="CA-2014-118017"/>
    <x v="3"/>
    <x v="734"/>
    <d v="2014-12-07T00:00:00"/>
    <s v="Second Class"/>
    <s v="LC-16870"/>
    <s v="Lena Cacioppo"/>
    <x v="0"/>
    <s v="United States"/>
    <x v="377"/>
    <x v="22"/>
    <n v="80229"/>
    <x v="1"/>
    <s v="OFF-PA-10002246"/>
    <x v="1"/>
    <x v="10"/>
    <s v="Wirebound Four 2-3/4 x 5 Forms per Page, 400 Sets per Book"/>
    <n v="10.32"/>
    <n v="2"/>
    <n v="0.2"/>
    <n v="3.7409999999999997"/>
    <n v="0.36249999999999993"/>
  </r>
  <r>
    <n v="7885"/>
    <s v="CA-2014-118017"/>
    <x v="3"/>
    <x v="734"/>
    <d v="2014-12-07T00:00:00"/>
    <s v="Second Class"/>
    <s v="LC-16870"/>
    <s v="Lena Cacioppo"/>
    <x v="0"/>
    <s v="United States"/>
    <x v="377"/>
    <x v="22"/>
    <n v="80229"/>
    <x v="1"/>
    <s v="OFF-SU-10004782"/>
    <x v="1"/>
    <x v="14"/>
    <s v="Elite 5&quot; Scissors"/>
    <n v="47.32"/>
    <n v="7"/>
    <n v="0.2"/>
    <n v="5.9149999999999938"/>
    <n v="0.12499999999999988"/>
  </r>
  <r>
    <n v="7886"/>
    <s v="CA-2014-118017"/>
    <x v="3"/>
    <x v="734"/>
    <d v="2014-12-07T00:00:00"/>
    <s v="Second Class"/>
    <s v="LC-16870"/>
    <s v="Lena Cacioppo"/>
    <x v="0"/>
    <s v="United States"/>
    <x v="377"/>
    <x v="22"/>
    <n v="80229"/>
    <x v="1"/>
    <s v="FUR-FU-10004351"/>
    <x v="0"/>
    <x v="5"/>
    <s v="Staples"/>
    <n v="23.376000000000001"/>
    <n v="3"/>
    <n v="0.2"/>
    <n v="7.0128000000000013"/>
    <n v="0.30000000000000004"/>
  </r>
  <r>
    <n v="7887"/>
    <s v="CA-2014-118017"/>
    <x v="3"/>
    <x v="734"/>
    <d v="2014-12-07T00:00:00"/>
    <s v="Second Class"/>
    <s v="LC-16870"/>
    <s v="Lena Cacioppo"/>
    <x v="0"/>
    <s v="United States"/>
    <x v="377"/>
    <x v="22"/>
    <n v="80229"/>
    <x v="1"/>
    <s v="FUR-FU-10004270"/>
    <x v="0"/>
    <x v="5"/>
    <s v="Eldon Image Series Desk Accessories, Burgundy"/>
    <n v="16.72"/>
    <n v="5"/>
    <n v="0.2"/>
    <n v="3.3439999999999994"/>
    <n v="0.19999999999999998"/>
  </r>
  <r>
    <n v="7888"/>
    <s v="CA-2014-118017"/>
    <x v="3"/>
    <x v="734"/>
    <d v="2014-12-07T00:00:00"/>
    <s v="Second Class"/>
    <s v="LC-16870"/>
    <s v="Lena Cacioppo"/>
    <x v="0"/>
    <s v="United States"/>
    <x v="377"/>
    <x v="22"/>
    <n v="80229"/>
    <x v="1"/>
    <s v="FUR-FU-10004053"/>
    <x v="0"/>
    <x v="5"/>
    <s v="DAX Two-Tone Silver Metal Document Frame"/>
    <n v="16.192"/>
    <n v="1"/>
    <n v="0.2"/>
    <n v="4.6552000000000007"/>
    <n v="0.28750000000000003"/>
  </r>
  <r>
    <n v="7889"/>
    <s v="CA-2013-113117"/>
    <x v="0"/>
    <x v="765"/>
    <d v="2013-08-23T00:00:00"/>
    <s v="Standard Class"/>
    <s v="JP-15520"/>
    <s v="Jeremy Pistek"/>
    <x v="0"/>
    <s v="United States"/>
    <x v="498"/>
    <x v="1"/>
    <n v="95616"/>
    <x v="1"/>
    <s v="OFF-PA-10000019"/>
    <x v="1"/>
    <x v="10"/>
    <s v="Xerox 1931"/>
    <n v="32.400000000000006"/>
    <n v="5"/>
    <n v="0"/>
    <n v="15.552000000000001"/>
    <n v="0.48"/>
  </r>
  <r>
    <n v="7890"/>
    <s v="CA-2013-148684"/>
    <x v="0"/>
    <x v="591"/>
    <d v="2013-12-30T00:00:00"/>
    <s v="Standard Class"/>
    <s v="TS-21655"/>
    <s v="Trudy Schmidt"/>
    <x v="0"/>
    <s v="United States"/>
    <x v="115"/>
    <x v="36"/>
    <n v="72701"/>
    <x v="0"/>
    <s v="OFF-AR-10003811"/>
    <x v="1"/>
    <x v="6"/>
    <s v="Newell 327"/>
    <n v="19.89"/>
    <n v="9"/>
    <n v="0"/>
    <n v="5.3703000000000003"/>
    <n v="0.27"/>
  </r>
  <r>
    <n v="7891"/>
    <s v="CA-2013-148684"/>
    <x v="0"/>
    <x v="591"/>
    <d v="2013-12-30T00:00:00"/>
    <s v="Standard Class"/>
    <s v="TS-21655"/>
    <s v="Trudy Schmidt"/>
    <x v="0"/>
    <s v="United States"/>
    <x v="115"/>
    <x v="36"/>
    <n v="72701"/>
    <x v="0"/>
    <s v="TEC-AC-10001838"/>
    <x v="2"/>
    <x v="11"/>
    <s v="Razer Tiamat Over Ear 7.1 Surround Sound PC Gaming Headset"/>
    <n v="399.98"/>
    <n v="2"/>
    <n v="0"/>
    <n v="171.99140000000003"/>
    <n v="0.43000000000000005"/>
  </r>
  <r>
    <n v="7892"/>
    <s v="CA-2013-148684"/>
    <x v="0"/>
    <x v="591"/>
    <d v="2013-12-30T00:00:00"/>
    <s v="Standard Class"/>
    <s v="TS-21655"/>
    <s v="Trudy Schmidt"/>
    <x v="0"/>
    <s v="United States"/>
    <x v="115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n v="0.40000000000000008"/>
  </r>
  <r>
    <n v="7893"/>
    <s v="CA-2013-148684"/>
    <x v="0"/>
    <x v="591"/>
    <d v="2013-12-30T00:00:00"/>
    <s v="Standard Class"/>
    <s v="TS-21655"/>
    <s v="Trudy Schmidt"/>
    <x v="0"/>
    <s v="United States"/>
    <x v="115"/>
    <x v="36"/>
    <n v="72701"/>
    <x v="0"/>
    <s v="OFF-PA-10003302"/>
    <x v="1"/>
    <x v="10"/>
    <s v="Xerox 1906"/>
    <n v="106.32"/>
    <n v="3"/>
    <n v="0"/>
    <n v="49.970399999999991"/>
    <n v="0.46999999999999992"/>
  </r>
  <r>
    <n v="7894"/>
    <s v="CA-2014-125367"/>
    <x v="3"/>
    <x v="283"/>
    <d v="2014-07-31T00:00:00"/>
    <s v="Standard Class"/>
    <s v="NM-18445"/>
    <s v="Nathan Mautz"/>
    <x v="2"/>
    <s v="United States"/>
    <x v="20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n v="0.31250000000000006"/>
  </r>
  <r>
    <n v="7895"/>
    <s v="CA-2014-124744"/>
    <x v="3"/>
    <x v="548"/>
    <d v="2014-06-26T00:00:00"/>
    <s v="Standard Class"/>
    <s v="EH-14125"/>
    <s v="Eugene Hildebrand"/>
    <x v="2"/>
    <s v="United States"/>
    <x v="320"/>
    <x v="48"/>
    <n v="26003"/>
    <x v="3"/>
    <s v="OFF-BI-10002852"/>
    <x v="1"/>
    <x v="8"/>
    <s v="Ibico Standard Transparent Covers"/>
    <n v="82.4"/>
    <n v="5"/>
    <n v="0"/>
    <n v="40.376000000000005"/>
    <n v="0.49000000000000005"/>
  </r>
  <r>
    <n v="7896"/>
    <s v="CA-2014-124744"/>
    <x v="3"/>
    <x v="548"/>
    <d v="2014-06-26T00:00:00"/>
    <s v="Standard Class"/>
    <s v="EH-14125"/>
    <s v="Eugene Hildebrand"/>
    <x v="2"/>
    <s v="United States"/>
    <x v="320"/>
    <x v="48"/>
    <n v="26003"/>
    <x v="3"/>
    <s v="OFF-BI-10000145"/>
    <x v="1"/>
    <x v="8"/>
    <s v="Zipper Ring Binder Pockets"/>
    <n v="6.24"/>
    <n v="2"/>
    <n v="0"/>
    <n v="3.0575999999999999"/>
    <n v="0.48999999999999994"/>
  </r>
  <r>
    <n v="7897"/>
    <s v="CA-2014-124744"/>
    <x v="3"/>
    <x v="548"/>
    <d v="2014-06-26T00:00:00"/>
    <s v="Standard Class"/>
    <s v="EH-14125"/>
    <s v="Eugene Hildebrand"/>
    <x v="2"/>
    <s v="United States"/>
    <x v="320"/>
    <x v="48"/>
    <n v="26003"/>
    <x v="3"/>
    <s v="OFF-PA-10001970"/>
    <x v="1"/>
    <x v="10"/>
    <s v="Xerox 1908"/>
    <n v="447.84"/>
    <n v="8"/>
    <n v="0"/>
    <n v="219.44159999999999"/>
    <n v="0.49"/>
  </r>
  <r>
    <n v="7898"/>
    <s v="CA-2014-128363"/>
    <x v="3"/>
    <x v="802"/>
    <d v="2014-08-19T00:00:00"/>
    <s v="Standard Class"/>
    <s v="DC-12850"/>
    <s v="Dan Campbell"/>
    <x v="0"/>
    <s v="United States"/>
    <x v="26"/>
    <x v="18"/>
    <n v="38109"/>
    <x v="0"/>
    <s v="OFF-AP-10001563"/>
    <x v="1"/>
    <x v="9"/>
    <s v="Belkin Premiere Surge Master II 8-outlet surge protector"/>
    <n v="272.048"/>
    <n v="7"/>
    <n v="0.2"/>
    <n v="30.605399999999946"/>
    <n v="0.11249999999999979"/>
  </r>
  <r>
    <n v="7899"/>
    <s v="CA-2014-128363"/>
    <x v="3"/>
    <x v="802"/>
    <d v="2014-08-19T00:00:00"/>
    <s v="Standard Class"/>
    <s v="DC-12850"/>
    <s v="Dan Campbell"/>
    <x v="0"/>
    <s v="United States"/>
    <x v="26"/>
    <x v="18"/>
    <n v="38109"/>
    <x v="0"/>
    <s v="OFF-BI-10001359"/>
    <x v="1"/>
    <x v="8"/>
    <s v="GBC DocuBind TL300 Electric Binding System"/>
    <n v="1614.5820000000003"/>
    <n v="6"/>
    <n v="0.7"/>
    <n v="-1237.8461999999995"/>
    <n v="-0.76666666666666616"/>
  </r>
  <r>
    <n v="7900"/>
    <s v="CA-2014-128363"/>
    <x v="3"/>
    <x v="802"/>
    <d v="2014-08-19T00:00:00"/>
    <s v="Standard Class"/>
    <s v="DC-12850"/>
    <s v="Dan Campbell"/>
    <x v="0"/>
    <s v="United States"/>
    <x v="26"/>
    <x v="18"/>
    <n v="38109"/>
    <x v="0"/>
    <s v="OFF-FA-10003495"/>
    <x v="1"/>
    <x v="13"/>
    <s v="Staples"/>
    <n v="24.320000000000004"/>
    <n v="5"/>
    <n v="0.2"/>
    <n v="9.1199999999999974"/>
    <n v="0.37499999999999983"/>
  </r>
  <r>
    <n v="7901"/>
    <s v="CA-2014-128363"/>
    <x v="3"/>
    <x v="802"/>
    <d v="2014-08-19T00:00:00"/>
    <s v="Standard Class"/>
    <s v="DC-12850"/>
    <s v="Dan Campbell"/>
    <x v="0"/>
    <s v="United States"/>
    <x v="26"/>
    <x v="18"/>
    <n v="38109"/>
    <x v="0"/>
    <s v="TEC-AC-10003709"/>
    <x v="2"/>
    <x v="11"/>
    <s v="Maxell 4.7GB DVD-R 5/Pack"/>
    <n v="1.5840000000000001"/>
    <n v="2"/>
    <n v="0.2"/>
    <n v="0.47520000000000018"/>
    <n v="0.3000000000000001"/>
  </r>
  <r>
    <n v="7902"/>
    <s v="CA-2014-128363"/>
    <x v="3"/>
    <x v="802"/>
    <d v="2014-08-19T00:00:00"/>
    <s v="Standard Class"/>
    <s v="DC-12850"/>
    <s v="Dan Campbell"/>
    <x v="0"/>
    <s v="United States"/>
    <x v="26"/>
    <x v="18"/>
    <n v="38109"/>
    <x v="0"/>
    <s v="FUR-FU-10003268"/>
    <x v="0"/>
    <x v="5"/>
    <s v="Eldon Radial Chair Mat for Low to Medium Pile Carpets"/>
    <n v="31.983999999999998"/>
    <n v="1"/>
    <n v="0.2"/>
    <n v="0"/>
    <n v="0"/>
  </r>
  <r>
    <n v="7903"/>
    <s v="CA-2014-128363"/>
    <x v="3"/>
    <x v="802"/>
    <d v="2014-08-19T00:00:00"/>
    <s v="Standard Class"/>
    <s v="DC-12850"/>
    <s v="Dan Campbell"/>
    <x v="0"/>
    <s v="United States"/>
    <x v="26"/>
    <x v="18"/>
    <n v="38109"/>
    <x v="0"/>
    <s v="OFF-EN-10003845"/>
    <x v="1"/>
    <x v="12"/>
    <s v="Colored Envelopes"/>
    <n v="14.76"/>
    <n v="5"/>
    <n v="0.2"/>
    <n v="4.7969999999999988"/>
    <n v="0.3249999999999999"/>
  </r>
  <r>
    <n v="7904"/>
    <s v="CA-2014-128363"/>
    <x v="3"/>
    <x v="802"/>
    <d v="2014-08-19T00:00:00"/>
    <s v="Standard Class"/>
    <s v="DC-12850"/>
    <s v="Dan Campbell"/>
    <x v="0"/>
    <s v="United States"/>
    <x v="26"/>
    <x v="18"/>
    <n v="38109"/>
    <x v="0"/>
    <s v="FUR-CH-10002073"/>
    <x v="0"/>
    <x v="1"/>
    <s v="Hon Olson Stacker Chairs"/>
    <n v="423.64799999999997"/>
    <n v="2"/>
    <n v="0.2"/>
    <n v="47.660399999999967"/>
    <n v="0.11249999999999993"/>
  </r>
  <r>
    <n v="7905"/>
    <s v="CA-2012-126669"/>
    <x v="1"/>
    <x v="209"/>
    <d v="2012-11-13T00:00:00"/>
    <s v="Standard Class"/>
    <s v="DO-13645"/>
    <s v="Doug O'Connell"/>
    <x v="0"/>
    <s v="United States"/>
    <x v="12"/>
    <x v="5"/>
    <n v="77036"/>
    <x v="2"/>
    <s v="OFF-PA-10001357"/>
    <x v="1"/>
    <x v="10"/>
    <s v="Xerox 1886"/>
    <n v="76.64"/>
    <n v="2"/>
    <n v="0.2"/>
    <n v="26.823999999999995"/>
    <n v="0.34999999999999992"/>
  </r>
  <r>
    <n v="7906"/>
    <s v="US-2012-118766"/>
    <x v="1"/>
    <x v="52"/>
    <d v="2012-10-22T00:00:00"/>
    <s v="Standard Class"/>
    <s v="LS-16975"/>
    <s v="Lindsay Shagiari"/>
    <x v="2"/>
    <s v="United States"/>
    <x v="61"/>
    <x v="5"/>
    <n v="75217"/>
    <x v="2"/>
    <s v="OFF-EN-10001415"/>
    <x v="1"/>
    <x v="12"/>
    <s v="Staples"/>
    <n v="4.4640000000000004"/>
    <n v="1"/>
    <n v="0.2"/>
    <n v="1.6739999999999999"/>
    <n v="0.37499999999999994"/>
  </r>
  <r>
    <n v="7907"/>
    <s v="US-2012-118766"/>
    <x v="1"/>
    <x v="52"/>
    <d v="2012-10-22T00:00:00"/>
    <s v="Standard Class"/>
    <s v="LS-16975"/>
    <s v="Lindsay Shagiari"/>
    <x v="2"/>
    <s v="United States"/>
    <x v="61"/>
    <x v="5"/>
    <n v="75217"/>
    <x v="2"/>
    <s v="OFF-BI-10002813"/>
    <x v="1"/>
    <x v="8"/>
    <s v="Avery Reinforcements for Hole-Punch Pages"/>
    <n v="3.9599999999999991"/>
    <n v="10"/>
    <n v="0.8"/>
    <n v="-6.93"/>
    <n v="-1.7500000000000004"/>
  </r>
  <r>
    <n v="7908"/>
    <s v="CA-2013-112585"/>
    <x v="0"/>
    <x v="679"/>
    <d v="2013-08-03T00:00:00"/>
    <s v="First Class"/>
    <s v="RW-19630"/>
    <s v="Rob Williams"/>
    <x v="1"/>
    <s v="United States"/>
    <x v="8"/>
    <x v="1"/>
    <n v="94122"/>
    <x v="1"/>
    <s v="OFF-AP-10003849"/>
    <x v="1"/>
    <x v="9"/>
    <s v="Hoover Shoulder Vac Commercial Portable Vacuum"/>
    <n v="715.64"/>
    <n v="2"/>
    <n v="0"/>
    <n v="178.90999999999997"/>
    <n v="0.24999999999999997"/>
  </r>
  <r>
    <n v="7909"/>
    <s v="CA-2013-149762"/>
    <x v="0"/>
    <x v="275"/>
    <d v="2013-12-08T00:00:00"/>
    <s v="Standard Class"/>
    <s v="RD-19720"/>
    <s v="Roger Demir"/>
    <x v="0"/>
    <s v="United States"/>
    <x v="499"/>
    <x v="1"/>
    <n v="95037"/>
    <x v="1"/>
    <s v="FUR-TA-10004147"/>
    <x v="0"/>
    <x v="3"/>
    <s v="Hon 4060 Series Tables"/>
    <n v="268.70400000000001"/>
    <n v="3"/>
    <n v="0.2"/>
    <n v="6.717599999999976"/>
    <n v="2.4999999999999911E-2"/>
  </r>
  <r>
    <n v="7910"/>
    <s v="CA-2013-149762"/>
    <x v="0"/>
    <x v="275"/>
    <d v="2013-12-08T00:00:00"/>
    <s v="Standard Class"/>
    <s v="RD-19720"/>
    <s v="Roger Demir"/>
    <x v="0"/>
    <s v="United States"/>
    <x v="499"/>
    <x v="1"/>
    <n v="95037"/>
    <x v="1"/>
    <s v="OFF-AR-10001662"/>
    <x v="1"/>
    <x v="6"/>
    <s v="Rogers Handheld Barrel Pencil Sharpener"/>
    <n v="21.92"/>
    <n v="8"/>
    <n v="0"/>
    <n v="5.9184000000000019"/>
    <n v="0.27000000000000007"/>
  </r>
  <r>
    <n v="7911"/>
    <s v="CA-2013-149762"/>
    <x v="0"/>
    <x v="275"/>
    <d v="2013-12-08T00:00:00"/>
    <s v="Standard Class"/>
    <s v="RD-19720"/>
    <s v="Roger Demir"/>
    <x v="0"/>
    <s v="United States"/>
    <x v="499"/>
    <x v="1"/>
    <n v="95037"/>
    <x v="1"/>
    <s v="OFF-ST-10001558"/>
    <x v="1"/>
    <x v="4"/>
    <s v="Acco Perma 4000 Stacking Storage Drawers"/>
    <n v="48.72"/>
    <n v="3"/>
    <n v="0"/>
    <n v="7.3079999999999998"/>
    <n v="0.15"/>
  </r>
  <r>
    <n v="7912"/>
    <s v="CA-2013-149762"/>
    <x v="0"/>
    <x v="275"/>
    <d v="2013-12-08T00:00:00"/>
    <s v="Standard Class"/>
    <s v="RD-19720"/>
    <s v="Roger Demir"/>
    <x v="0"/>
    <s v="United States"/>
    <x v="499"/>
    <x v="1"/>
    <n v="95037"/>
    <x v="1"/>
    <s v="FUR-BO-10001337"/>
    <x v="0"/>
    <x v="0"/>
    <s v="O'Sullivan Living Dimensions 2-Shelf Bookcases"/>
    <n v="205.666"/>
    <n v="2"/>
    <n v="0.15"/>
    <n v="-12.097999999999999"/>
    <n v="-5.8823529411764705E-2"/>
  </r>
  <r>
    <n v="7913"/>
    <s v="CA-2013-167605"/>
    <x v="0"/>
    <x v="236"/>
    <d v="2013-05-01T00:00:00"/>
    <s v="Second Class"/>
    <s v="RB-19570"/>
    <s v="Rob Beeghly"/>
    <x v="0"/>
    <s v="United States"/>
    <x v="490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n v="-1.05"/>
  </r>
  <r>
    <n v="7914"/>
    <s v="US-2014-105697"/>
    <x v="3"/>
    <x v="326"/>
    <d v="2014-08-28T00:00:00"/>
    <s v="First Class"/>
    <s v="JE-15715"/>
    <s v="Joe Elijah"/>
    <x v="0"/>
    <s v="United States"/>
    <x v="138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n v="7.4999999999999969E-2"/>
  </r>
  <r>
    <n v="7915"/>
    <s v="CA-2014-165323"/>
    <x v="3"/>
    <x v="46"/>
    <d v="2014-06-22T00:00:00"/>
    <s v="Standard Class"/>
    <s v="SR-20740"/>
    <s v="Steven Roelle"/>
    <x v="2"/>
    <s v="United States"/>
    <x v="20"/>
    <x v="15"/>
    <n v="10024"/>
    <x v="3"/>
    <s v="TEC-MA-10003673"/>
    <x v="2"/>
    <x v="15"/>
    <s v="Hewlett-Packard Desktjet 6988DT Refurbished Printer"/>
    <n v="3404.5"/>
    <n v="5"/>
    <n v="0"/>
    <n v="1668.2049999999999"/>
    <n v="0.49"/>
  </r>
  <r>
    <n v="7916"/>
    <s v="CA-2014-165323"/>
    <x v="3"/>
    <x v="46"/>
    <d v="2014-06-22T00:00:00"/>
    <s v="Standard Class"/>
    <s v="SR-20740"/>
    <s v="Steven Roelle"/>
    <x v="2"/>
    <s v="United States"/>
    <x v="20"/>
    <x v="15"/>
    <n v="10024"/>
    <x v="3"/>
    <s v="TEC-AC-10004992"/>
    <x v="2"/>
    <x v="11"/>
    <s v="Kingston Digital DataTraveler 64GB USB 2.0"/>
    <n v="101.34"/>
    <n v="3"/>
    <n v="0"/>
    <n v="8.1071999999999917"/>
    <n v="7.9999999999999918E-2"/>
  </r>
  <r>
    <n v="7917"/>
    <s v="CA-2012-110891"/>
    <x v="1"/>
    <x v="312"/>
    <d v="2012-11-24T00:00:00"/>
    <s v="Standard Class"/>
    <s v="PO-19195"/>
    <s v="Phillina Ober"/>
    <x v="2"/>
    <s v="United States"/>
    <x v="10"/>
    <x v="9"/>
    <n v="19140"/>
    <x v="3"/>
    <s v="FUR-CH-10002880"/>
    <x v="0"/>
    <x v="1"/>
    <s v="Global High-Back Leather Tilter, Burgundy"/>
    <n v="344.37199999999996"/>
    <n v="4"/>
    <n v="0.3"/>
    <n v="-93.472400000000022"/>
    <n v="-0.27142857142857152"/>
  </r>
  <r>
    <n v="7918"/>
    <s v="CA-2014-100783"/>
    <x v="3"/>
    <x v="507"/>
    <d v="2014-09-09T00:00:00"/>
    <s v="Second Class"/>
    <s v="JK-16120"/>
    <s v="Julie Kriz"/>
    <x v="2"/>
    <s v="United States"/>
    <x v="164"/>
    <x v="5"/>
    <n v="75043"/>
    <x v="2"/>
    <s v="OFF-AR-10000380"/>
    <x v="1"/>
    <x v="6"/>
    <s v="Hunt PowerHouse Electric Pencil Sharpener, Blue"/>
    <n v="30.384"/>
    <n v="1"/>
    <n v="0.2"/>
    <n v="3.7979999999999947"/>
    <n v="0.12499999999999982"/>
  </r>
  <r>
    <n v="7919"/>
    <s v="CA-2012-152513"/>
    <x v="1"/>
    <x v="433"/>
    <d v="2012-07-08T00:00:00"/>
    <s v="Second Class"/>
    <s v="JP-16135"/>
    <s v="Julie Prescott"/>
    <x v="2"/>
    <s v="United States"/>
    <x v="70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n v="0.32500000000000001"/>
  </r>
  <r>
    <n v="7920"/>
    <s v="CA-2014-139822"/>
    <x v="3"/>
    <x v="175"/>
    <d v="2014-09-22T00:00:00"/>
    <s v="Standard Class"/>
    <s v="Dp-13240"/>
    <s v="Dean percer"/>
    <x v="2"/>
    <s v="United States"/>
    <x v="416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n v="0.28000000000000003"/>
  </r>
  <r>
    <n v="7921"/>
    <s v="CA-2014-139822"/>
    <x v="3"/>
    <x v="175"/>
    <d v="2014-09-22T00:00:00"/>
    <s v="Standard Class"/>
    <s v="Dp-13240"/>
    <s v="Dean percer"/>
    <x v="2"/>
    <s v="United States"/>
    <x v="416"/>
    <x v="29"/>
    <n v="6708"/>
    <x v="3"/>
    <s v="TEC-AC-10001090"/>
    <x v="2"/>
    <x v="11"/>
    <s v="Micro Innovations Wireless Classic Keyboard with Mouse"/>
    <n v="59.98"/>
    <n v="2"/>
    <n v="0"/>
    <n v="10.796399999999998"/>
    <n v="0.18"/>
  </r>
  <r>
    <n v="7922"/>
    <s v="CA-2014-107713"/>
    <x v="3"/>
    <x v="677"/>
    <d v="2014-03-18T00:00:00"/>
    <s v="Standard Class"/>
    <s v="JB-16000"/>
    <s v="Joy Bell-"/>
    <x v="0"/>
    <s v="United States"/>
    <x v="29"/>
    <x v="39"/>
    <n v="21044"/>
    <x v="3"/>
    <s v="OFF-BI-10002026"/>
    <x v="1"/>
    <x v="8"/>
    <s v="Avery Arch Ring Binders"/>
    <n v="174.3"/>
    <n v="3"/>
    <n v="0"/>
    <n v="81.920999999999992"/>
    <n v="0.46999999999999992"/>
  </r>
  <r>
    <n v="7923"/>
    <s v="CA-2014-134096"/>
    <x v="3"/>
    <x v="241"/>
    <d v="2014-09-30T00:00:00"/>
    <s v="Standard Class"/>
    <s v="PP-18955"/>
    <s v="Paul Prost"/>
    <x v="2"/>
    <s v="United States"/>
    <x v="389"/>
    <x v="2"/>
    <n v="33021"/>
    <x v="0"/>
    <s v="TEC-PH-10000526"/>
    <x v="2"/>
    <x v="7"/>
    <s v="Vtech CS6719"/>
    <n v="383.96000000000004"/>
    <n v="5"/>
    <n v="0.2"/>
    <n v="38.396000000000015"/>
    <n v="0.10000000000000003"/>
  </r>
  <r>
    <n v="7924"/>
    <s v="CA-2014-134096"/>
    <x v="3"/>
    <x v="241"/>
    <d v="2014-09-30T00:00:00"/>
    <s v="Standard Class"/>
    <s v="PP-18955"/>
    <s v="Paul Prost"/>
    <x v="2"/>
    <s v="United States"/>
    <x v="389"/>
    <x v="2"/>
    <n v="33021"/>
    <x v="0"/>
    <s v="OFF-BI-10004002"/>
    <x v="1"/>
    <x v="8"/>
    <s v="Wilson Jones International Size A4 Ring Binders"/>
    <n v="15.570000000000004"/>
    <n v="3"/>
    <n v="0.7"/>
    <n v="-11.417999999999999"/>
    <n v="-0.73333333333333306"/>
  </r>
  <r>
    <n v="7925"/>
    <s v="CA-2013-125843"/>
    <x v="0"/>
    <x v="572"/>
    <d v="2013-08-17T00:00:00"/>
    <s v="First Class"/>
    <s v="RF-19840"/>
    <s v="Roy Französisch"/>
    <x v="0"/>
    <s v="United States"/>
    <x v="24"/>
    <x v="17"/>
    <n v="22153"/>
    <x v="0"/>
    <s v="OFF-BI-10002309"/>
    <x v="1"/>
    <x v="8"/>
    <s v="Avery Heavy-Duty EZD  Binder With Locking Rings"/>
    <n v="22.32"/>
    <n v="4"/>
    <n v="0"/>
    <n v="10.7136"/>
    <n v="0.48"/>
  </r>
  <r>
    <n v="7926"/>
    <s v="CA-2013-125843"/>
    <x v="0"/>
    <x v="572"/>
    <d v="2013-08-17T00:00:00"/>
    <s v="First Class"/>
    <s v="RF-19840"/>
    <s v="Roy Französisch"/>
    <x v="0"/>
    <s v="United States"/>
    <x v="24"/>
    <x v="17"/>
    <n v="22153"/>
    <x v="0"/>
    <s v="OFF-LA-10003923"/>
    <x v="1"/>
    <x v="2"/>
    <s v="Alphabetical Labels for Top Tab Filing"/>
    <n v="103.60000000000001"/>
    <n v="7"/>
    <n v="0"/>
    <n v="51.800000000000004"/>
    <n v="0.5"/>
  </r>
  <r>
    <n v="7927"/>
    <s v="CA-2014-120404"/>
    <x v="3"/>
    <x v="225"/>
    <d v="2014-11-25T00:00:00"/>
    <s v="Second Class"/>
    <s v="KH-16330"/>
    <s v="Katharine Harms"/>
    <x v="1"/>
    <s v="United States"/>
    <x v="20"/>
    <x v="15"/>
    <n v="10035"/>
    <x v="3"/>
    <s v="TEC-AC-10003433"/>
    <x v="2"/>
    <x v="11"/>
    <s v="Maxell 4.7GB DVD+R 5/Pack"/>
    <n v="2.9699999999999998"/>
    <n v="3"/>
    <n v="0"/>
    <n v="1.3365"/>
    <n v="0.45000000000000007"/>
  </r>
  <r>
    <n v="7928"/>
    <s v="CA-2014-120404"/>
    <x v="3"/>
    <x v="225"/>
    <d v="2014-11-25T00:00:00"/>
    <s v="Second Class"/>
    <s v="KH-16330"/>
    <s v="Katharine Harms"/>
    <x v="1"/>
    <s v="United States"/>
    <x v="20"/>
    <x v="15"/>
    <n v="10035"/>
    <x v="3"/>
    <s v="TEC-PH-10001363"/>
    <x v="2"/>
    <x v="7"/>
    <s v="Apple iPhone 5S"/>
    <n v="569.99"/>
    <n v="1"/>
    <n v="0"/>
    <n v="170.99699999999996"/>
    <n v="0.29999999999999993"/>
  </r>
  <r>
    <n v="7929"/>
    <s v="CA-2014-120404"/>
    <x v="3"/>
    <x v="225"/>
    <d v="2014-11-25T00:00:00"/>
    <s v="Second Class"/>
    <s v="KH-16330"/>
    <s v="Katharine Harms"/>
    <x v="1"/>
    <s v="United States"/>
    <x v="20"/>
    <x v="15"/>
    <n v="10035"/>
    <x v="3"/>
    <s v="FUR-FU-10000820"/>
    <x v="0"/>
    <x v="5"/>
    <s v="Tensor Brushed Steel Torchiere Floor Lamp"/>
    <n v="50.97"/>
    <n v="3"/>
    <n v="0"/>
    <n v="9.1745999999999981"/>
    <n v="0.17999999999999997"/>
  </r>
  <r>
    <n v="7930"/>
    <s v="CA-2014-167549"/>
    <x v="3"/>
    <x v="800"/>
    <d v="2014-07-28T00:00:00"/>
    <s v="First Class"/>
    <s v="EM-14200"/>
    <s v="Evan Minnotte"/>
    <x v="2"/>
    <s v="United States"/>
    <x v="61"/>
    <x v="5"/>
    <n v="75217"/>
    <x v="2"/>
    <s v="FUR-TA-10004767"/>
    <x v="0"/>
    <x v="3"/>
    <s v="Safco Drafting Table"/>
    <n v="298.11599999999999"/>
    <n v="6"/>
    <n v="0.3"/>
    <n v="-4.2588000000000363"/>
    <n v="-1.4285714285714408E-2"/>
  </r>
  <r>
    <n v="7931"/>
    <s v="CA-2013-120082"/>
    <x v="0"/>
    <x v="869"/>
    <d v="2013-03-28T00:00:00"/>
    <s v="Second Class"/>
    <s v="DK-12835"/>
    <s v="Damala Kotsonis"/>
    <x v="1"/>
    <s v="United States"/>
    <x v="20"/>
    <x v="15"/>
    <n v="10024"/>
    <x v="3"/>
    <s v="OFF-AR-10001955"/>
    <x v="1"/>
    <x v="6"/>
    <s v="Newell 319"/>
    <n v="59.519999999999996"/>
    <n v="3"/>
    <n v="0"/>
    <n v="17.855999999999995"/>
    <n v="0.29999999999999993"/>
  </r>
  <r>
    <n v="7932"/>
    <s v="US-2013-168095"/>
    <x v="0"/>
    <x v="692"/>
    <d v="2013-07-21T00:00:00"/>
    <s v="Standard Class"/>
    <s v="MC-17425"/>
    <s v="Mark Cousins"/>
    <x v="1"/>
    <s v="United States"/>
    <x v="32"/>
    <x v="21"/>
    <n v="97206"/>
    <x v="1"/>
    <s v="FUR-CH-10004886"/>
    <x v="0"/>
    <x v="1"/>
    <s v="Bevis Steel Folding Chairs"/>
    <n v="230.28000000000003"/>
    <n v="3"/>
    <n v="0.2"/>
    <n v="23.027999999999992"/>
    <n v="9.999999999999995E-2"/>
  </r>
  <r>
    <n v="7933"/>
    <s v="US-2013-168095"/>
    <x v="0"/>
    <x v="692"/>
    <d v="2013-07-21T00:00:00"/>
    <s v="Standard Class"/>
    <s v="MC-17425"/>
    <s v="Mark Cousins"/>
    <x v="1"/>
    <s v="United States"/>
    <x v="32"/>
    <x v="21"/>
    <n v="97206"/>
    <x v="1"/>
    <s v="OFF-PA-10003641"/>
    <x v="1"/>
    <x v="10"/>
    <s v="Xerox 1909"/>
    <n v="105.52"/>
    <n v="5"/>
    <n v="0.2"/>
    <n v="34.293999999999997"/>
    <n v="0.32499999999999996"/>
  </r>
  <r>
    <n v="7934"/>
    <s v="CA-2014-166093"/>
    <x v="3"/>
    <x v="629"/>
    <d v="2014-08-25T00:00:00"/>
    <s v="Standard Class"/>
    <s v="RW-19540"/>
    <s v="Rick Wilson"/>
    <x v="1"/>
    <s v="United States"/>
    <x v="71"/>
    <x v="1"/>
    <n v="94513"/>
    <x v="1"/>
    <s v="OFF-EN-10003134"/>
    <x v="1"/>
    <x v="12"/>
    <s v="Staples"/>
    <n v="23.36"/>
    <n v="2"/>
    <n v="0"/>
    <n v="11.68"/>
    <n v="0.5"/>
  </r>
  <r>
    <n v="7935"/>
    <s v="CA-2014-166093"/>
    <x v="3"/>
    <x v="629"/>
    <d v="2014-08-25T00:00:00"/>
    <s v="Standard Class"/>
    <s v="RW-19540"/>
    <s v="Rick Wilson"/>
    <x v="1"/>
    <s v="United States"/>
    <x v="71"/>
    <x v="1"/>
    <n v="94513"/>
    <x v="1"/>
    <s v="TEC-PH-10002564"/>
    <x v="2"/>
    <x v="7"/>
    <s v="OtterBox Defender Series Case - Samsung Galaxy S4"/>
    <n v="71.975999999999999"/>
    <n v="3"/>
    <n v="0.2"/>
    <n v="8.9969999999999892"/>
    <n v="0.12499999999999985"/>
  </r>
  <r>
    <n v="7936"/>
    <s v="CA-2014-166093"/>
    <x v="3"/>
    <x v="629"/>
    <d v="2014-08-25T00:00:00"/>
    <s v="Standard Class"/>
    <s v="RW-19540"/>
    <s v="Rick Wilson"/>
    <x v="1"/>
    <s v="United States"/>
    <x v="71"/>
    <x v="1"/>
    <n v="94513"/>
    <x v="1"/>
    <s v="OFF-PA-10003893"/>
    <x v="1"/>
    <x v="10"/>
    <s v="Xerox 1962"/>
    <n v="8.56"/>
    <n v="2"/>
    <n v="0"/>
    <n v="3.8519999999999994"/>
    <n v="0.4499999999999999"/>
  </r>
  <r>
    <n v="7937"/>
    <s v="CA-2014-166093"/>
    <x v="3"/>
    <x v="629"/>
    <d v="2014-08-25T00:00:00"/>
    <s v="Standard Class"/>
    <s v="RW-19540"/>
    <s v="Rick Wilson"/>
    <x v="1"/>
    <s v="United States"/>
    <x v="71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n v="0.35000000000000009"/>
  </r>
  <r>
    <n v="7938"/>
    <s v="CA-2014-166093"/>
    <x v="3"/>
    <x v="629"/>
    <d v="2014-08-25T00:00:00"/>
    <s v="Standard Class"/>
    <s v="RW-19540"/>
    <s v="Rick Wilson"/>
    <x v="1"/>
    <s v="United States"/>
    <x v="71"/>
    <x v="1"/>
    <n v="94513"/>
    <x v="1"/>
    <s v="OFF-AP-10001058"/>
    <x v="1"/>
    <x v="9"/>
    <s v="Sanyo 2.5 Cubic Foot Mid-Size Office Refrigerators"/>
    <n v="2518.29"/>
    <n v="9"/>
    <n v="0"/>
    <n v="654.7553999999999"/>
    <n v="0.25999999999999995"/>
  </r>
  <r>
    <n v="7939"/>
    <s v="CA-2014-166093"/>
    <x v="3"/>
    <x v="629"/>
    <d v="2014-08-25T00:00:00"/>
    <s v="Standard Class"/>
    <s v="RW-19540"/>
    <s v="Rick Wilson"/>
    <x v="1"/>
    <s v="United States"/>
    <x v="71"/>
    <x v="1"/>
    <n v="94513"/>
    <x v="1"/>
    <s v="OFF-ST-10001496"/>
    <x v="1"/>
    <x v="4"/>
    <s v="Standard Rollaway File with Lock"/>
    <n v="540.56999999999994"/>
    <n v="3"/>
    <n v="0"/>
    <n v="140.54820000000001"/>
    <n v="0.26000000000000006"/>
  </r>
  <r>
    <n v="7940"/>
    <s v="CA-2014-166093"/>
    <x v="3"/>
    <x v="629"/>
    <d v="2014-08-25T00:00:00"/>
    <s v="Standard Class"/>
    <s v="RW-19540"/>
    <s v="Rick Wilson"/>
    <x v="1"/>
    <s v="United States"/>
    <x v="71"/>
    <x v="1"/>
    <n v="94513"/>
    <x v="1"/>
    <s v="OFF-BI-10004230"/>
    <x v="1"/>
    <x v="8"/>
    <s v="GBC Recycled Grain Textured Covers"/>
    <n v="221.05600000000001"/>
    <n v="8"/>
    <n v="0.2"/>
    <n v="77.369599999999991"/>
    <n v="0.34999999999999992"/>
  </r>
  <r>
    <n v="7941"/>
    <s v="CA-2013-146325"/>
    <x v="0"/>
    <x v="882"/>
    <d v="2013-12-18T00:00:00"/>
    <s v="First Class"/>
    <s v="DS-13180"/>
    <s v="David Smith"/>
    <x v="1"/>
    <s v="United States"/>
    <x v="70"/>
    <x v="1"/>
    <n v="92037"/>
    <x v="1"/>
    <s v="FUR-CH-10001146"/>
    <x v="0"/>
    <x v="1"/>
    <s v="Global Task Chair, Black"/>
    <n v="81.424000000000007"/>
    <n v="2"/>
    <n v="0.2"/>
    <n v="-9.1601999999999961"/>
    <n v="-0.11249999999999995"/>
  </r>
  <r>
    <n v="7942"/>
    <s v="CA-2013-146325"/>
    <x v="0"/>
    <x v="882"/>
    <d v="2013-12-18T00:00:00"/>
    <s v="First Class"/>
    <s v="DS-13180"/>
    <s v="David Smith"/>
    <x v="1"/>
    <s v="United States"/>
    <x v="70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n v="0.25999999999999995"/>
  </r>
  <r>
    <n v="7943"/>
    <s v="CA-2014-134194"/>
    <x v="3"/>
    <x v="53"/>
    <d v="2015-01-02T00:00:00"/>
    <s v="Standard Class"/>
    <s v="GA-14725"/>
    <s v="Guy Armstrong"/>
    <x v="0"/>
    <s v="United States"/>
    <x v="61"/>
    <x v="5"/>
    <n v="75081"/>
    <x v="2"/>
    <s v="OFF-BI-10003684"/>
    <x v="1"/>
    <x v="8"/>
    <s v="Wilson Jones Legal Size Ring Binders"/>
    <n v="39.581999999999987"/>
    <n v="9"/>
    <n v="0.8"/>
    <n v="-59.372999999999976"/>
    <n v="-1.5"/>
  </r>
  <r>
    <n v="7944"/>
    <s v="CA-2014-134194"/>
    <x v="3"/>
    <x v="53"/>
    <d v="2015-01-02T00:00:00"/>
    <s v="Standard Class"/>
    <s v="GA-14725"/>
    <s v="Guy Armstrong"/>
    <x v="0"/>
    <s v="United States"/>
    <x v="61"/>
    <x v="5"/>
    <n v="75081"/>
    <x v="2"/>
    <s v="OFF-SU-10000946"/>
    <x v="1"/>
    <x v="14"/>
    <s v="Staples"/>
    <n v="44.688000000000002"/>
    <n v="7"/>
    <n v="0.2"/>
    <n v="5.0273999999999965"/>
    <n v="0.11249999999999992"/>
  </r>
  <r>
    <n v="7945"/>
    <s v="CA-2014-134194"/>
    <x v="3"/>
    <x v="53"/>
    <d v="2015-01-02T00:00:00"/>
    <s v="Standard Class"/>
    <s v="GA-14725"/>
    <s v="Guy Armstrong"/>
    <x v="0"/>
    <s v="United States"/>
    <x v="61"/>
    <x v="5"/>
    <n v="75081"/>
    <x v="2"/>
    <s v="OFF-AR-10001615"/>
    <x v="1"/>
    <x v="6"/>
    <s v="Newell 34"/>
    <n v="31.744"/>
    <n v="2"/>
    <n v="0.2"/>
    <n v="2.3808000000000007"/>
    <n v="7.5000000000000025E-2"/>
  </r>
  <r>
    <n v="7946"/>
    <s v="CA-2014-134194"/>
    <x v="3"/>
    <x v="53"/>
    <d v="2015-01-02T00:00:00"/>
    <s v="Standard Class"/>
    <s v="GA-14725"/>
    <s v="Guy Armstrong"/>
    <x v="0"/>
    <s v="United States"/>
    <x v="61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n v="-1.6000000000000003"/>
  </r>
  <r>
    <n v="7947"/>
    <s v="CA-2014-134194"/>
    <x v="3"/>
    <x v="53"/>
    <d v="2015-01-02T00:00:00"/>
    <s v="Standard Class"/>
    <s v="GA-14725"/>
    <s v="Guy Armstrong"/>
    <x v="0"/>
    <s v="United States"/>
    <x v="61"/>
    <x v="5"/>
    <n v="75081"/>
    <x v="2"/>
    <s v="OFF-BI-10001116"/>
    <x v="1"/>
    <x v="8"/>
    <s v="Wilson Jones 1&quot; Hanging DublLock Ring Binders"/>
    <n v="3.1679999999999993"/>
    <n v="3"/>
    <n v="0.8"/>
    <n v="-5.0687999999999995"/>
    <n v="-1.6000000000000003"/>
  </r>
  <r>
    <n v="7948"/>
    <s v="CA-2011-131009"/>
    <x v="2"/>
    <x v="72"/>
    <d v="2011-03-05T00:00:00"/>
    <s v="Standard Class"/>
    <s v="SC-20380"/>
    <s v="Shahid Collister"/>
    <x v="0"/>
    <s v="United States"/>
    <x v="236"/>
    <x v="5"/>
    <n v="79907"/>
    <x v="2"/>
    <s v="OFF-FA-10004395"/>
    <x v="1"/>
    <x v="13"/>
    <s v="Plymouth Boxed Rubber Bands by Plymouth"/>
    <n v="18.84"/>
    <n v="5"/>
    <n v="0.2"/>
    <n v="-3.5324999999999998"/>
    <n v="-0.1875"/>
  </r>
  <r>
    <n v="7949"/>
    <s v="CA-2011-131009"/>
    <x v="2"/>
    <x v="72"/>
    <d v="2011-03-05T00:00:00"/>
    <s v="Standard Class"/>
    <s v="SC-20380"/>
    <s v="Shahid Collister"/>
    <x v="0"/>
    <s v="United States"/>
    <x v="236"/>
    <x v="5"/>
    <n v="79907"/>
    <x v="2"/>
    <s v="FUR-CH-10001270"/>
    <x v="0"/>
    <x v="1"/>
    <s v="Harbour Creations Steel Folding Chair"/>
    <n v="362.24999999999994"/>
    <n v="6"/>
    <n v="0.3"/>
    <n v="0"/>
    <n v="0"/>
  </r>
  <r>
    <n v="7950"/>
    <s v="CA-2011-131009"/>
    <x v="2"/>
    <x v="72"/>
    <d v="2011-03-05T00:00:00"/>
    <s v="Standard Class"/>
    <s v="SC-20380"/>
    <s v="Shahid Collister"/>
    <x v="0"/>
    <s v="United States"/>
    <x v="236"/>
    <x v="5"/>
    <n v="79907"/>
    <x v="2"/>
    <s v="FUR-FU-10001095"/>
    <x v="0"/>
    <x v="5"/>
    <s v="DAX Black Cherry Wood-Tone Poster Frame"/>
    <n v="63.552000000000007"/>
    <n v="6"/>
    <n v="0.6"/>
    <n v="-34.953600000000002"/>
    <n v="-0.54999999999999993"/>
  </r>
  <r>
    <n v="7951"/>
    <s v="CA-2011-131009"/>
    <x v="2"/>
    <x v="72"/>
    <d v="2011-03-05T00:00:00"/>
    <s v="Standard Class"/>
    <s v="SC-20380"/>
    <s v="Shahid Collister"/>
    <x v="0"/>
    <s v="United States"/>
    <x v="236"/>
    <x v="5"/>
    <n v="79907"/>
    <x v="2"/>
    <s v="OFF-ST-10001469"/>
    <x v="1"/>
    <x v="4"/>
    <s v="Fellowes Bankers Box Recycled Super Stor/Drawer"/>
    <n v="129.55199999999999"/>
    <n v="3"/>
    <n v="0.2"/>
    <n v="-22.671600000000005"/>
    <n v="-0.17500000000000004"/>
  </r>
  <r>
    <n v="7952"/>
    <s v="CA-2012-145814"/>
    <x v="1"/>
    <x v="902"/>
    <d v="2012-11-24T00:00:00"/>
    <s v="Standard Class"/>
    <s v="KD-16345"/>
    <s v="Katherine Ducich"/>
    <x v="0"/>
    <s v="United States"/>
    <x v="20"/>
    <x v="15"/>
    <n v="10035"/>
    <x v="3"/>
    <s v="OFF-BI-10003196"/>
    <x v="1"/>
    <x v="8"/>
    <s v="Accohide Poly Flexible Ring Binders"/>
    <n v="5.9840000000000009"/>
    <n v="2"/>
    <n v="0.2"/>
    <n v="2.2439999999999998"/>
    <n v="0.37499999999999989"/>
  </r>
  <r>
    <n v="7953"/>
    <s v="CA-2012-145814"/>
    <x v="1"/>
    <x v="902"/>
    <d v="2012-11-24T00:00:00"/>
    <s v="Standard Class"/>
    <s v="KD-16345"/>
    <s v="Katherine Ducich"/>
    <x v="0"/>
    <s v="United States"/>
    <x v="20"/>
    <x v="15"/>
    <n v="10035"/>
    <x v="3"/>
    <s v="TEC-PH-10002200"/>
    <x v="2"/>
    <x v="7"/>
    <s v="Aastra 6757i CT Wireless VoIP phone"/>
    <n v="861.76"/>
    <n v="4"/>
    <n v="0"/>
    <n v="249.91039999999998"/>
    <n v="0.28999999999999998"/>
  </r>
  <r>
    <n v="7954"/>
    <s v="CA-2011-138359"/>
    <x v="2"/>
    <x v="470"/>
    <d v="2011-04-06T00:00:00"/>
    <s v="Standard Class"/>
    <s v="KH-16330"/>
    <s v="Katharine Harms"/>
    <x v="1"/>
    <s v="United States"/>
    <x v="359"/>
    <x v="31"/>
    <n v="2151"/>
    <x v="3"/>
    <s v="OFF-ST-10000636"/>
    <x v="1"/>
    <x v="4"/>
    <s v="Rogers Profile Extra Capacity Storage Tub"/>
    <n v="66.959999999999994"/>
    <n v="4"/>
    <n v="0"/>
    <n v="2.6783999999999963"/>
    <n v="3.9999999999999952E-2"/>
  </r>
  <r>
    <n v="7955"/>
    <s v="CA-2011-138359"/>
    <x v="2"/>
    <x v="470"/>
    <d v="2011-04-06T00:00:00"/>
    <s v="Standard Class"/>
    <s v="KH-16330"/>
    <s v="Katharine Harms"/>
    <x v="1"/>
    <s v="United States"/>
    <x v="359"/>
    <x v="31"/>
    <n v="2151"/>
    <x v="3"/>
    <s v="OFF-BI-10000145"/>
    <x v="1"/>
    <x v="8"/>
    <s v="Zipper Ring Binder Pockets"/>
    <n v="6.24"/>
    <n v="2"/>
    <n v="0"/>
    <n v="3.0575999999999999"/>
    <n v="0.48999999999999994"/>
  </r>
  <r>
    <n v="7956"/>
    <s v="CA-2014-131807"/>
    <x v="3"/>
    <x v="361"/>
    <d v="2014-10-11T00:00:00"/>
    <s v="Standard Class"/>
    <s v="GG-14650"/>
    <s v="Greg Guthrie"/>
    <x v="1"/>
    <s v="United States"/>
    <x v="455"/>
    <x v="1"/>
    <n v="95928"/>
    <x v="1"/>
    <s v="FUR-CH-10001190"/>
    <x v="0"/>
    <x v="1"/>
    <s v="Global Deluxe High-Back Office Chair in Storm"/>
    <n v="435.16800000000006"/>
    <n v="4"/>
    <n v="0.2"/>
    <n v="-59.835600000000042"/>
    <n v="-0.13750000000000007"/>
  </r>
  <r>
    <n v="7957"/>
    <s v="CA-2014-131807"/>
    <x v="3"/>
    <x v="361"/>
    <d v="2014-10-11T00:00:00"/>
    <s v="Standard Class"/>
    <s v="GG-14650"/>
    <s v="Greg Guthrie"/>
    <x v="1"/>
    <s v="United States"/>
    <x v="455"/>
    <x v="1"/>
    <n v="95928"/>
    <x v="1"/>
    <s v="OFF-FA-10002780"/>
    <x v="1"/>
    <x v="13"/>
    <s v="Staples"/>
    <n v="14.9"/>
    <n v="5"/>
    <n v="0"/>
    <n v="6.8539999999999992"/>
    <n v="0.45999999999999991"/>
  </r>
  <r>
    <n v="7958"/>
    <s v="CA-2014-131807"/>
    <x v="3"/>
    <x v="361"/>
    <d v="2014-10-11T00:00:00"/>
    <s v="Standard Class"/>
    <s v="GG-14650"/>
    <s v="Greg Guthrie"/>
    <x v="1"/>
    <s v="United States"/>
    <x v="455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n v="0.26"/>
  </r>
  <r>
    <n v="7959"/>
    <s v="CA-2014-131807"/>
    <x v="3"/>
    <x v="361"/>
    <d v="2014-10-11T00:00:00"/>
    <s v="Standard Class"/>
    <s v="GG-14650"/>
    <s v="Greg Guthrie"/>
    <x v="1"/>
    <s v="United States"/>
    <x v="455"/>
    <x v="1"/>
    <n v="95928"/>
    <x v="1"/>
    <s v="FUR-FU-10004666"/>
    <x v="0"/>
    <x v="5"/>
    <s v="DAX Clear Channel Poster Frame"/>
    <n v="72.900000000000006"/>
    <n v="5"/>
    <n v="0"/>
    <n v="26.973000000000003"/>
    <n v="0.37"/>
  </r>
  <r>
    <n v="7960"/>
    <s v="CA-2014-131807"/>
    <x v="3"/>
    <x v="361"/>
    <d v="2014-10-11T00:00:00"/>
    <s v="Standard Class"/>
    <s v="GG-14650"/>
    <s v="Greg Guthrie"/>
    <x v="1"/>
    <s v="United States"/>
    <x v="455"/>
    <x v="1"/>
    <n v="95928"/>
    <x v="1"/>
    <s v="FUR-TA-10004086"/>
    <x v="0"/>
    <x v="3"/>
    <s v="KI Adjustable-Height Table"/>
    <n v="206.35200000000003"/>
    <n v="3"/>
    <n v="0.2"/>
    <n v="5.1587999999999852"/>
    <n v="2.4999999999999925E-2"/>
  </r>
  <r>
    <n v="7961"/>
    <s v="CA-2014-131807"/>
    <x v="3"/>
    <x v="361"/>
    <d v="2014-10-11T00:00:00"/>
    <s v="Standard Class"/>
    <s v="GG-14650"/>
    <s v="Greg Guthrie"/>
    <x v="1"/>
    <s v="United States"/>
    <x v="455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n v="0.33749999999999986"/>
  </r>
  <r>
    <n v="7962"/>
    <s v="CA-2014-104864"/>
    <x v="3"/>
    <x v="551"/>
    <d v="2014-11-24T00:00:00"/>
    <s v="Second Class"/>
    <s v="JS-15685"/>
    <s v="Jim Sink"/>
    <x v="1"/>
    <s v="United States"/>
    <x v="388"/>
    <x v="2"/>
    <n v="33023"/>
    <x v="0"/>
    <s v="OFF-ST-10002301"/>
    <x v="1"/>
    <x v="4"/>
    <s v="Tennsco Commercial Shelving"/>
    <n v="81.360000000000014"/>
    <n v="5"/>
    <n v="0.2"/>
    <n v="-19.323000000000011"/>
    <n v="-0.2375000000000001"/>
  </r>
  <r>
    <n v="7963"/>
    <s v="CA-2014-104864"/>
    <x v="3"/>
    <x v="551"/>
    <d v="2014-11-24T00:00:00"/>
    <s v="Second Class"/>
    <s v="JS-15685"/>
    <s v="Jim Sink"/>
    <x v="1"/>
    <s v="United States"/>
    <x v="388"/>
    <x v="2"/>
    <n v="33023"/>
    <x v="0"/>
    <s v="OFF-BI-10001636"/>
    <x v="1"/>
    <x v="8"/>
    <s v="Ibico Plastic and Wire Spiral Binding Combs"/>
    <n v="20.232000000000003"/>
    <n v="8"/>
    <n v="0.7"/>
    <n v="-16.185600000000001"/>
    <n v="-0.79999999999999993"/>
  </r>
  <r>
    <n v="7964"/>
    <s v="CA-2014-104864"/>
    <x v="3"/>
    <x v="551"/>
    <d v="2014-11-24T00:00:00"/>
    <s v="Second Class"/>
    <s v="JS-15685"/>
    <s v="Jim Sink"/>
    <x v="1"/>
    <s v="United States"/>
    <x v="388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n v="0.12499999999999985"/>
  </r>
  <r>
    <n v="7965"/>
    <s v="CA-2014-104864"/>
    <x v="3"/>
    <x v="551"/>
    <d v="2014-11-24T00:00:00"/>
    <s v="Second Class"/>
    <s v="JS-15685"/>
    <s v="Jim Sink"/>
    <x v="1"/>
    <s v="United States"/>
    <x v="388"/>
    <x v="2"/>
    <n v="33023"/>
    <x v="0"/>
    <s v="OFF-PA-10004609"/>
    <x v="1"/>
    <x v="10"/>
    <s v="Xerox 221"/>
    <n v="20.736000000000004"/>
    <n v="4"/>
    <n v="0.2"/>
    <n v="7.2576000000000001"/>
    <n v="0.34999999999999992"/>
  </r>
  <r>
    <n v="7966"/>
    <s v="CA-2014-104864"/>
    <x v="3"/>
    <x v="551"/>
    <d v="2014-11-24T00:00:00"/>
    <s v="Second Class"/>
    <s v="JS-15685"/>
    <s v="Jim Sink"/>
    <x v="1"/>
    <s v="United States"/>
    <x v="388"/>
    <x v="2"/>
    <n v="33023"/>
    <x v="0"/>
    <s v="OFF-PA-10003309"/>
    <x v="1"/>
    <x v="10"/>
    <s v="Xerox 211"/>
    <n v="41.472000000000008"/>
    <n v="8"/>
    <n v="0.2"/>
    <n v="14.5152"/>
    <n v="0.34999999999999992"/>
  </r>
  <r>
    <n v="7967"/>
    <s v="CA-2012-138219"/>
    <x v="1"/>
    <x v="391"/>
    <d v="2012-03-30T00:00:00"/>
    <s v="Standard Class"/>
    <s v="BP-11095"/>
    <s v="Bart Pistole"/>
    <x v="1"/>
    <s v="United States"/>
    <x v="1"/>
    <x v="1"/>
    <n v="90049"/>
    <x v="1"/>
    <s v="OFF-PA-10000380"/>
    <x v="1"/>
    <x v="10"/>
    <s v="REDIFORM Incoming/Outgoing Call Register, 11&quot; X 8 1/2&quot;, 100 Messages"/>
    <n v="33.36"/>
    <n v="4"/>
    <n v="0"/>
    <n v="16.68"/>
    <n v="0.5"/>
  </r>
  <r>
    <n v="7968"/>
    <s v="CA-2013-157707"/>
    <x v="0"/>
    <x v="1155"/>
    <d v="2013-10-13T00:00:00"/>
    <s v="First Class"/>
    <s v="CC-12610"/>
    <s v="Corey Catlett"/>
    <x v="1"/>
    <s v="United States"/>
    <x v="60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n v="-2.1000000000000005"/>
  </r>
  <r>
    <n v="7969"/>
    <s v="CA-2013-157707"/>
    <x v="0"/>
    <x v="1155"/>
    <d v="2013-10-13T00:00:00"/>
    <s v="First Class"/>
    <s v="CC-12610"/>
    <s v="Corey Catlett"/>
    <x v="1"/>
    <s v="United States"/>
    <x v="60"/>
    <x v="22"/>
    <n v="80219"/>
    <x v="1"/>
    <s v="TEC-PH-10002583"/>
    <x v="2"/>
    <x v="7"/>
    <s v="iOttie HLCRIO102 Car Mount"/>
    <n v="15.991999999999999"/>
    <n v="1"/>
    <n v="0.2"/>
    <n v="-2.9985000000000022"/>
    <n v="-0.18750000000000014"/>
  </r>
  <r>
    <n v="7970"/>
    <s v="CA-2013-157707"/>
    <x v="0"/>
    <x v="1155"/>
    <d v="2013-10-13T00:00:00"/>
    <s v="First Class"/>
    <s v="CC-12610"/>
    <s v="Corey Catlett"/>
    <x v="1"/>
    <s v="United States"/>
    <x v="60"/>
    <x v="22"/>
    <n v="80219"/>
    <x v="1"/>
    <s v="FUR-CH-10004853"/>
    <x v="0"/>
    <x v="1"/>
    <s v="Global Manager's Adjustable Task Chair, Storm"/>
    <n v="120.78399999999999"/>
    <n v="1"/>
    <n v="0.2"/>
    <n v="13.588199999999986"/>
    <n v="0.11249999999999989"/>
  </r>
  <r>
    <n v="7971"/>
    <s v="US-2012-126753"/>
    <x v="1"/>
    <x v="748"/>
    <d v="2012-08-20T00:00:00"/>
    <s v="Standard Class"/>
    <s v="SP-20860"/>
    <s v="Sung Pak"/>
    <x v="1"/>
    <s v="United States"/>
    <x v="10"/>
    <x v="9"/>
    <n v="19134"/>
    <x v="3"/>
    <s v="TEC-PH-10003580"/>
    <x v="2"/>
    <x v="7"/>
    <s v="Cisco IP Phone 7961G-GE VoIP phone"/>
    <n v="519.79200000000003"/>
    <n v="4"/>
    <n v="0.4"/>
    <n v="-112.62159999999994"/>
    <n v="-0.21666666666666654"/>
  </r>
  <r>
    <n v="7972"/>
    <s v="US-2012-126753"/>
    <x v="1"/>
    <x v="748"/>
    <d v="2012-08-20T00:00:00"/>
    <s v="Standard Class"/>
    <s v="SP-20860"/>
    <s v="Sung Pak"/>
    <x v="1"/>
    <s v="United States"/>
    <x v="10"/>
    <x v="9"/>
    <n v="19134"/>
    <x v="3"/>
    <s v="TEC-AC-10004227"/>
    <x v="2"/>
    <x v="11"/>
    <s v="SanDisk Ultra 16 GB MicroSDHC Class 10 Memory Card"/>
    <n v="31.176000000000002"/>
    <n v="3"/>
    <n v="0.2"/>
    <n v="-5.4558000000000035"/>
    <n v="-0.1750000000000001"/>
  </r>
  <r>
    <n v="7973"/>
    <s v="US-2012-126753"/>
    <x v="1"/>
    <x v="748"/>
    <d v="2012-08-20T00:00:00"/>
    <s v="Standard Class"/>
    <s v="SP-20860"/>
    <s v="Sung Pak"/>
    <x v="1"/>
    <s v="United States"/>
    <x v="10"/>
    <x v="9"/>
    <n v="19134"/>
    <x v="3"/>
    <s v="OFF-PA-10002787"/>
    <x v="1"/>
    <x v="10"/>
    <s v="Xerox 227"/>
    <n v="10.368000000000002"/>
    <n v="2"/>
    <n v="0.2"/>
    <n v="3.6288"/>
    <n v="0.34999999999999992"/>
  </r>
  <r>
    <n v="7974"/>
    <s v="US-2012-126753"/>
    <x v="1"/>
    <x v="748"/>
    <d v="2012-08-20T00:00:00"/>
    <s v="Standard Class"/>
    <s v="SP-20860"/>
    <s v="Sung Pak"/>
    <x v="1"/>
    <s v="United States"/>
    <x v="10"/>
    <x v="9"/>
    <n v="19134"/>
    <x v="3"/>
    <s v="OFF-BI-10003981"/>
    <x v="1"/>
    <x v="8"/>
    <s v="Avery Durable Plastic 1&quot; Binders"/>
    <n v="2.7240000000000006"/>
    <n v="2"/>
    <n v="0.7"/>
    <n v="-1.9067999999999996"/>
    <n v="-0.69999999999999973"/>
  </r>
  <r>
    <n v="7975"/>
    <s v="US-2012-126753"/>
    <x v="1"/>
    <x v="748"/>
    <d v="2012-08-20T00:00:00"/>
    <s v="Standard Class"/>
    <s v="SP-20860"/>
    <s v="Sung Pak"/>
    <x v="1"/>
    <s v="United States"/>
    <x v="10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n v="0"/>
  </r>
  <r>
    <n v="7976"/>
    <s v="US-2012-126753"/>
    <x v="1"/>
    <x v="748"/>
    <d v="2012-08-20T00:00:00"/>
    <s v="Standard Class"/>
    <s v="SP-20860"/>
    <s v="Sung Pak"/>
    <x v="1"/>
    <s v="United States"/>
    <x v="10"/>
    <x v="9"/>
    <n v="19134"/>
    <x v="3"/>
    <s v="OFF-BI-10003727"/>
    <x v="1"/>
    <x v="8"/>
    <s v="Avery Durable Slant Ring Binders With Label Holder"/>
    <n v="3.762"/>
    <n v="3"/>
    <n v="0.7"/>
    <n v="-2.758799999999999"/>
    <n v="-0.73333333333333306"/>
  </r>
  <r>
    <n v="7977"/>
    <s v="US-2012-126753"/>
    <x v="1"/>
    <x v="748"/>
    <d v="2012-08-20T00:00:00"/>
    <s v="Standard Class"/>
    <s v="SP-20860"/>
    <s v="Sung Pak"/>
    <x v="1"/>
    <s v="United States"/>
    <x v="10"/>
    <x v="9"/>
    <n v="19134"/>
    <x v="3"/>
    <s v="OFF-PA-10000130"/>
    <x v="1"/>
    <x v="10"/>
    <s v="Xerox 199"/>
    <n v="10.272000000000002"/>
    <n v="3"/>
    <n v="0.2"/>
    <n v="3.2099999999999982"/>
    <n v="0.31249999999999978"/>
  </r>
  <r>
    <n v="7978"/>
    <s v="CA-2011-166051"/>
    <x v="2"/>
    <x v="1178"/>
    <d v="2011-06-05T00:00:00"/>
    <s v="Standard Class"/>
    <s v="JK-15625"/>
    <s v="Jim Karlsson"/>
    <x v="0"/>
    <s v="United States"/>
    <x v="25"/>
    <x v="35"/>
    <n v="39212"/>
    <x v="0"/>
    <s v="TEC-PH-10002680"/>
    <x v="2"/>
    <x v="7"/>
    <s v="Samsung Galaxy Note 3"/>
    <n v="659.97"/>
    <n v="3"/>
    <n v="0"/>
    <n v="197.99099999999996"/>
    <n v="0.29999999999999993"/>
  </r>
  <r>
    <n v="7979"/>
    <s v="CA-2011-166051"/>
    <x v="2"/>
    <x v="1178"/>
    <d v="2011-06-05T00:00:00"/>
    <s v="Standard Class"/>
    <s v="JK-15625"/>
    <s v="Jim Karlsson"/>
    <x v="0"/>
    <s v="United States"/>
    <x v="25"/>
    <x v="35"/>
    <n v="39212"/>
    <x v="0"/>
    <s v="TEC-PH-10002538"/>
    <x v="2"/>
    <x v="7"/>
    <s v="Grandstream GXP1160 VoIP phone"/>
    <n v="113.72999999999999"/>
    <n v="3"/>
    <n v="0"/>
    <n v="32.981699999999989"/>
    <n v="0.28999999999999992"/>
  </r>
  <r>
    <n v="7980"/>
    <s v="CA-2012-113040"/>
    <x v="1"/>
    <x v="375"/>
    <d v="2012-08-31T00:00:00"/>
    <s v="Standard Class"/>
    <s v="CC-12100"/>
    <s v="Chad Cunningham"/>
    <x v="2"/>
    <s v="United States"/>
    <x v="1"/>
    <x v="1"/>
    <n v="90045"/>
    <x v="1"/>
    <s v="OFF-BI-10001249"/>
    <x v="1"/>
    <x v="8"/>
    <s v="Avery Heavy-Duty EZD View Binder with Locking Rings"/>
    <n v="5.1040000000000001"/>
    <n v="1"/>
    <n v="0.2"/>
    <n v="1.6587999999999996"/>
    <n v="0.3249999999999999"/>
  </r>
  <r>
    <n v="7981"/>
    <s v="CA-2011-103800"/>
    <x v="2"/>
    <x v="1179"/>
    <d v="2011-01-08T00:00:00"/>
    <s v="Standard Class"/>
    <s v="DP-13000"/>
    <s v="Darren Powers"/>
    <x v="0"/>
    <s v="United States"/>
    <x v="12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n v="0.33749999999999986"/>
  </r>
  <r>
    <n v="7982"/>
    <s v="CA-2011-113383"/>
    <x v="2"/>
    <x v="1076"/>
    <d v="2011-09-13T00:00:00"/>
    <s v="First Class"/>
    <s v="SF-20065"/>
    <s v="Sandra Flanagan"/>
    <x v="0"/>
    <s v="United States"/>
    <x v="500"/>
    <x v="30"/>
    <n v="7011"/>
    <x v="3"/>
    <s v="OFF-AP-10004532"/>
    <x v="1"/>
    <x v="9"/>
    <s v="Kensington 6 Outlet Guardian Standard Surge Protector"/>
    <n v="81.92"/>
    <n v="4"/>
    <n v="0"/>
    <n v="22.118400000000001"/>
    <n v="0.27"/>
  </r>
  <r>
    <n v="7983"/>
    <s v="CA-2011-113383"/>
    <x v="2"/>
    <x v="1076"/>
    <d v="2011-09-13T00:00:00"/>
    <s v="First Class"/>
    <s v="SF-20065"/>
    <s v="Sandra Flanagan"/>
    <x v="0"/>
    <s v="United States"/>
    <x v="500"/>
    <x v="30"/>
    <n v="7011"/>
    <x v="3"/>
    <s v="FUR-FU-10001986"/>
    <x v="0"/>
    <x v="5"/>
    <s v="Dana Fluorescent Magnifying Lamp, White, 36&quot;"/>
    <n v="254.89999999999998"/>
    <n v="5"/>
    <n v="0"/>
    <n v="76.469999999999985"/>
    <n v="0.3"/>
  </r>
  <r>
    <n v="7984"/>
    <s v="CA-2014-152499"/>
    <x v="3"/>
    <x v="203"/>
    <d v="2014-01-26T00:00:00"/>
    <s v="Second Class"/>
    <s v="EH-13765"/>
    <s v="Edward Hooks"/>
    <x v="1"/>
    <s v="United States"/>
    <x v="22"/>
    <x v="10"/>
    <n v="60623"/>
    <x v="2"/>
    <s v="OFF-FA-10002975"/>
    <x v="1"/>
    <x v="13"/>
    <s v="Staples"/>
    <n v="15.120000000000001"/>
    <n v="5"/>
    <n v="0.2"/>
    <n v="4.9139999999999988"/>
    <n v="0.3249999999999999"/>
  </r>
  <r>
    <n v="7985"/>
    <s v="CA-2014-152499"/>
    <x v="3"/>
    <x v="203"/>
    <d v="2014-01-26T00:00:00"/>
    <s v="Second Class"/>
    <s v="EH-13765"/>
    <s v="Edward Hooks"/>
    <x v="1"/>
    <s v="United States"/>
    <x v="22"/>
    <x v="10"/>
    <n v="60623"/>
    <x v="2"/>
    <s v="OFF-AR-10003481"/>
    <x v="1"/>
    <x v="6"/>
    <s v="Newell 348"/>
    <n v="7.8719999999999999"/>
    <n v="3"/>
    <n v="0.2"/>
    <n v="0.88559999999999883"/>
    <n v="0.11249999999999985"/>
  </r>
  <r>
    <n v="7986"/>
    <s v="CA-2013-151498"/>
    <x v="0"/>
    <x v="438"/>
    <d v="2013-04-25T00:00:00"/>
    <s v="First Class"/>
    <s v="DN-13690"/>
    <s v="Duane Noonan"/>
    <x v="0"/>
    <s v="United States"/>
    <x v="4"/>
    <x v="4"/>
    <n v="98115"/>
    <x v="1"/>
    <s v="OFF-BI-10004967"/>
    <x v="1"/>
    <x v="8"/>
    <s v="Round Ring Binders"/>
    <n v="8.32"/>
    <n v="5"/>
    <n v="0.2"/>
    <n v="2.8079999999999998"/>
    <n v="0.33749999999999997"/>
  </r>
  <r>
    <n v="7987"/>
    <s v="CA-2013-137939"/>
    <x v="0"/>
    <x v="1180"/>
    <d v="2013-07-24T00:00:00"/>
    <s v="Second Class"/>
    <s v="PJ-19015"/>
    <s v="Pauline Johnson"/>
    <x v="0"/>
    <s v="United States"/>
    <x v="85"/>
    <x v="15"/>
    <n v="11561"/>
    <x v="3"/>
    <s v="TEC-PH-10003589"/>
    <x v="2"/>
    <x v="7"/>
    <s v="invisibleSHIELD by ZAGG Smudge-Free Screen Protector"/>
    <n v="89.949999999999989"/>
    <n v="5"/>
    <n v="0"/>
    <n v="43.175999999999995"/>
    <n v="0.48"/>
  </r>
  <r>
    <n v="7988"/>
    <s v="US-2013-117793"/>
    <x v="0"/>
    <x v="828"/>
    <d v="2013-08-30T00:00:00"/>
    <s v="Standard Class"/>
    <s v="MA-17560"/>
    <s v="Matt Abelman"/>
    <x v="2"/>
    <s v="United States"/>
    <x v="501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n v="0.45999999999999996"/>
  </r>
  <r>
    <n v="7989"/>
    <s v="US-2013-117793"/>
    <x v="0"/>
    <x v="828"/>
    <d v="2013-08-30T00:00:00"/>
    <s v="Standard Class"/>
    <s v="MA-17560"/>
    <s v="Matt Abelman"/>
    <x v="2"/>
    <s v="United States"/>
    <x v="501"/>
    <x v="6"/>
    <n v="53081"/>
    <x v="2"/>
    <s v="OFF-LA-10003537"/>
    <x v="1"/>
    <x v="2"/>
    <s v="Avery 515"/>
    <n v="37.589999999999996"/>
    <n v="3"/>
    <n v="0"/>
    <n v="17.667299999999997"/>
    <n v="0.47"/>
  </r>
  <r>
    <n v="7990"/>
    <s v="US-2013-117793"/>
    <x v="0"/>
    <x v="828"/>
    <d v="2013-08-30T00:00:00"/>
    <s v="Standard Class"/>
    <s v="MA-17560"/>
    <s v="Matt Abelman"/>
    <x v="2"/>
    <s v="United States"/>
    <x v="501"/>
    <x v="6"/>
    <n v="53081"/>
    <x v="2"/>
    <s v="OFF-ST-10002406"/>
    <x v="1"/>
    <x v="4"/>
    <s v="Pizazz Global Quick File"/>
    <n v="14.97"/>
    <n v="1"/>
    <n v="0"/>
    <n v="4.1916000000000011"/>
    <n v="0.28000000000000008"/>
  </r>
  <r>
    <n v="7991"/>
    <s v="US-2013-117793"/>
    <x v="0"/>
    <x v="828"/>
    <d v="2013-08-30T00:00:00"/>
    <s v="Standard Class"/>
    <s v="MA-17560"/>
    <s v="Matt Abelman"/>
    <x v="2"/>
    <s v="United States"/>
    <x v="501"/>
    <x v="6"/>
    <n v="53081"/>
    <x v="2"/>
    <s v="TEC-AC-10003433"/>
    <x v="2"/>
    <x v="11"/>
    <s v="Maxell 4.7GB DVD+R 5/Pack"/>
    <n v="1.98"/>
    <n v="2"/>
    <n v="0"/>
    <n v="0.89100000000000001"/>
    <n v="0.45"/>
  </r>
  <r>
    <n v="7992"/>
    <s v="CA-2013-133872"/>
    <x v="0"/>
    <x v="403"/>
    <d v="2013-06-18T00:00:00"/>
    <s v="First Class"/>
    <s v="VM-21835"/>
    <s v="Vivian Mathis"/>
    <x v="0"/>
    <s v="United States"/>
    <x v="172"/>
    <x v="2"/>
    <n v="33433"/>
    <x v="0"/>
    <s v="OFF-BI-10002082"/>
    <x v="1"/>
    <x v="8"/>
    <s v="GBC Twin Loop Wire Binding Elements"/>
    <n v="39.936000000000007"/>
    <n v="4"/>
    <n v="0.7"/>
    <n v="-26.623999999999995"/>
    <n v="-0.66666666666666641"/>
  </r>
  <r>
    <n v="7993"/>
    <s v="CA-2013-133872"/>
    <x v="0"/>
    <x v="403"/>
    <d v="2013-06-18T00:00:00"/>
    <s v="First Class"/>
    <s v="VM-21835"/>
    <s v="Vivian Mathis"/>
    <x v="0"/>
    <s v="United States"/>
    <x v="172"/>
    <x v="2"/>
    <n v="33433"/>
    <x v="0"/>
    <s v="TEC-AC-10000521"/>
    <x v="2"/>
    <x v="11"/>
    <s v="Verbatim Slim CD and DVD Storage Cases, 50/Pack"/>
    <n v="18.463999999999999"/>
    <n v="2"/>
    <n v="0.2"/>
    <n v="2.3079999999999998"/>
    <n v="0.125"/>
  </r>
  <r>
    <n v="7994"/>
    <s v="US-2012-165743"/>
    <x v="1"/>
    <x v="312"/>
    <d v="2012-11-23T00:00:00"/>
    <s v="Second Class"/>
    <s v="MM-18055"/>
    <s v="Michelle Moray"/>
    <x v="0"/>
    <s v="United States"/>
    <x v="34"/>
    <x v="22"/>
    <n v="80013"/>
    <x v="1"/>
    <s v="OFF-BI-10001982"/>
    <x v="1"/>
    <x v="8"/>
    <s v="Wilson Jones Custom Binder Spines &amp; Labels"/>
    <n v="4.8960000000000008"/>
    <n v="3"/>
    <n v="0.7"/>
    <n v="-3.4271999999999991"/>
    <n v="-0.69999999999999973"/>
  </r>
  <r>
    <n v="7995"/>
    <s v="US-2012-165743"/>
    <x v="1"/>
    <x v="312"/>
    <d v="2012-11-23T00:00:00"/>
    <s v="Second Class"/>
    <s v="MM-18055"/>
    <s v="Michelle Moray"/>
    <x v="0"/>
    <s v="United States"/>
    <x v="34"/>
    <x v="22"/>
    <n v="80013"/>
    <x v="1"/>
    <s v="FUR-BO-10002268"/>
    <x v="0"/>
    <x v="0"/>
    <s v="Sauder Barrister Bookcases"/>
    <n v="145.76400000000001"/>
    <n v="6"/>
    <n v="0.7"/>
    <n v="-247.79879999999997"/>
    <n v="-1.6999999999999997"/>
  </r>
  <r>
    <n v="7996"/>
    <s v="US-2012-165743"/>
    <x v="1"/>
    <x v="312"/>
    <d v="2012-11-23T00:00:00"/>
    <s v="Second Class"/>
    <s v="MM-18055"/>
    <s v="Michelle Moray"/>
    <x v="0"/>
    <s v="United States"/>
    <x v="34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n v="-0.76666666666666661"/>
  </r>
  <r>
    <n v="7997"/>
    <s v="US-2014-105998"/>
    <x v="3"/>
    <x v="132"/>
    <d v="2014-11-06T00:00:00"/>
    <s v="First Class"/>
    <s v="CR-12580"/>
    <s v="Clay Rozendal"/>
    <x v="2"/>
    <s v="United States"/>
    <x v="70"/>
    <x v="1"/>
    <n v="92037"/>
    <x v="1"/>
    <s v="TEC-AC-10004469"/>
    <x v="2"/>
    <x v="11"/>
    <s v="Microsoft Sculpt Comfort Mouse"/>
    <n v="199.75"/>
    <n v="5"/>
    <n v="0"/>
    <n v="87.890000000000015"/>
    <n v="0.44000000000000006"/>
  </r>
  <r>
    <n v="7998"/>
    <s v="US-2014-105998"/>
    <x v="3"/>
    <x v="132"/>
    <d v="2014-11-06T00:00:00"/>
    <s v="First Class"/>
    <s v="CR-12580"/>
    <s v="Clay Rozendal"/>
    <x v="2"/>
    <s v="United States"/>
    <x v="70"/>
    <x v="1"/>
    <n v="92037"/>
    <x v="1"/>
    <s v="FUR-TA-10001095"/>
    <x v="0"/>
    <x v="3"/>
    <s v="Chromcraft Round Conference Tables"/>
    <n v="1673.1839999999997"/>
    <n v="12"/>
    <n v="0.2"/>
    <n v="20.914800000000014"/>
    <n v="1.2500000000000009E-2"/>
  </r>
  <r>
    <n v="7999"/>
    <s v="US-2011-148194"/>
    <x v="2"/>
    <x v="417"/>
    <d v="2011-05-07T00:00:00"/>
    <s v="First Class"/>
    <s v="BS-11365"/>
    <s v="Bill Shonely"/>
    <x v="1"/>
    <s v="United States"/>
    <x v="4"/>
    <x v="4"/>
    <n v="98105"/>
    <x v="1"/>
    <s v="FUR-FU-10001852"/>
    <x v="0"/>
    <x v="5"/>
    <s v="Eldon Regeneration Recycled Desk Accessories, Smoke"/>
    <n v="12.18"/>
    <n v="7"/>
    <n v="0"/>
    <n v="3.8975999999999997"/>
    <n v="0.32"/>
  </r>
  <r>
    <n v="8000"/>
    <s v="US-2011-148194"/>
    <x v="2"/>
    <x v="417"/>
    <d v="2011-05-07T00:00:00"/>
    <s v="First Class"/>
    <s v="BS-11365"/>
    <s v="Bill Shonely"/>
    <x v="1"/>
    <s v="United States"/>
    <x v="4"/>
    <x v="4"/>
    <n v="98105"/>
    <x v="1"/>
    <s v="OFF-AP-10000696"/>
    <x v="1"/>
    <x v="9"/>
    <s v="Holmes Odor Grabber"/>
    <n v="57.68"/>
    <n v="4"/>
    <n v="0"/>
    <n v="19.034399999999998"/>
    <n v="0.32999999999999996"/>
  </r>
  <r>
    <n v="8001"/>
    <s v="US-2012-151407"/>
    <x v="1"/>
    <x v="627"/>
    <d v="2012-11-12T00:00:00"/>
    <s v="Standard Class"/>
    <s v="RD-19585"/>
    <s v="Rob Dowd"/>
    <x v="0"/>
    <s v="United States"/>
    <x v="362"/>
    <x v="23"/>
    <n v="52001"/>
    <x v="2"/>
    <s v="TEC-PH-10003885"/>
    <x v="2"/>
    <x v="7"/>
    <s v="Cisco SPA508G"/>
    <n v="263.95999999999998"/>
    <n v="4"/>
    <n v="0"/>
    <n v="76.548399999999987"/>
    <n v="0.28999999999999998"/>
  </r>
  <r>
    <n v="8002"/>
    <s v="CA-2012-110870"/>
    <x v="1"/>
    <x v="295"/>
    <d v="2012-12-15T00:00:00"/>
    <s v="First Class"/>
    <s v="KD-16270"/>
    <s v="Karen Daniels"/>
    <x v="0"/>
    <s v="United States"/>
    <x v="1"/>
    <x v="1"/>
    <n v="90032"/>
    <x v="1"/>
    <s v="TEC-AC-10002926"/>
    <x v="2"/>
    <x v="11"/>
    <s v="Logitech Wireless Marathon Mouse M705"/>
    <n v="299.94"/>
    <n v="6"/>
    <n v="0"/>
    <n v="128.97420000000002"/>
    <n v="0.4300000000000001"/>
  </r>
  <r>
    <n v="8003"/>
    <s v="CA-2012-110870"/>
    <x v="1"/>
    <x v="295"/>
    <d v="2012-12-15T00:00:00"/>
    <s v="First Class"/>
    <s v="KD-16270"/>
    <s v="Karen Daniels"/>
    <x v="0"/>
    <s v="United States"/>
    <x v="1"/>
    <x v="1"/>
    <n v="90032"/>
    <x v="1"/>
    <s v="OFF-SU-10001225"/>
    <x v="1"/>
    <x v="14"/>
    <s v="Staples"/>
    <n v="25.76"/>
    <n v="7"/>
    <n v="0"/>
    <n v="0.51519999999999921"/>
    <n v="1.9999999999999969E-2"/>
  </r>
  <r>
    <n v="8004"/>
    <s v="CA-2011-143210"/>
    <x v="2"/>
    <x v="588"/>
    <d v="2011-12-03T00:00:00"/>
    <s v="First Class"/>
    <s v="AA-10645"/>
    <s v="Anna Andreadi"/>
    <x v="0"/>
    <s v="United States"/>
    <x v="90"/>
    <x v="31"/>
    <n v="1852"/>
    <x v="3"/>
    <s v="TEC-PH-10004434"/>
    <x v="2"/>
    <x v="7"/>
    <s v="Cisco IP Phone 7961G VoIP phone - Dark gray"/>
    <n v="271.89999999999998"/>
    <n v="2"/>
    <n v="0"/>
    <n v="78.850999999999971"/>
    <n v="0.28999999999999992"/>
  </r>
  <r>
    <n v="8005"/>
    <s v="CA-2011-143210"/>
    <x v="2"/>
    <x v="588"/>
    <d v="2011-12-03T00:00:00"/>
    <s v="First Class"/>
    <s v="AA-10645"/>
    <s v="Anna Andreadi"/>
    <x v="0"/>
    <s v="United States"/>
    <x v="90"/>
    <x v="31"/>
    <n v="1852"/>
    <x v="3"/>
    <s v="FUR-FU-10003878"/>
    <x v="0"/>
    <x v="5"/>
    <s v="Linden 10&quot; Round Wall Clock, Black"/>
    <n v="45.839999999999996"/>
    <n v="3"/>
    <n v="0"/>
    <n v="15.585599999999999"/>
    <n v="0.34"/>
  </r>
  <r>
    <n v="8006"/>
    <s v="CA-2011-143210"/>
    <x v="2"/>
    <x v="588"/>
    <d v="2011-12-03T00:00:00"/>
    <s v="First Class"/>
    <s v="AA-10645"/>
    <s v="Anna Andreadi"/>
    <x v="0"/>
    <s v="United States"/>
    <x v="90"/>
    <x v="31"/>
    <n v="1852"/>
    <x v="3"/>
    <s v="FUR-FU-10002268"/>
    <x v="0"/>
    <x v="5"/>
    <s v="Ultra Door Push Plate"/>
    <n v="9.82"/>
    <n v="2"/>
    <n v="0"/>
    <n v="3.2405999999999997"/>
    <n v="0.32999999999999996"/>
  </r>
  <r>
    <n v="8007"/>
    <s v="CA-2013-139808"/>
    <x v="0"/>
    <x v="877"/>
    <d v="2013-10-12T00:00:00"/>
    <s v="Standard Class"/>
    <s v="MC-18100"/>
    <s v="Mick Crebagga"/>
    <x v="0"/>
    <s v="United States"/>
    <x v="126"/>
    <x v="4"/>
    <n v="98270"/>
    <x v="1"/>
    <s v="OFF-FA-10001883"/>
    <x v="1"/>
    <x v="13"/>
    <s v="Alliance Super-Size Bands, Assorted Sizes"/>
    <n v="93.36"/>
    <n v="12"/>
    <n v="0"/>
    <n v="0.93359999999999843"/>
    <n v="9.9999999999999829E-3"/>
  </r>
  <r>
    <n v="8008"/>
    <s v="CA-2012-110863"/>
    <x v="1"/>
    <x v="972"/>
    <d v="2012-11-24T00:00:00"/>
    <s v="Standard Class"/>
    <s v="AA-10645"/>
    <s v="Anna Andreadi"/>
    <x v="0"/>
    <s v="United States"/>
    <x v="268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n v="1.0000000000000089E-2"/>
  </r>
  <r>
    <n v="8009"/>
    <s v="CA-2012-110863"/>
    <x v="1"/>
    <x v="972"/>
    <d v="2012-11-24T00:00:00"/>
    <s v="Standard Class"/>
    <s v="AA-10645"/>
    <s v="Anna Andreadi"/>
    <x v="0"/>
    <s v="United States"/>
    <x v="268"/>
    <x v="26"/>
    <n v="73120"/>
    <x v="2"/>
    <s v="OFF-PA-10000474"/>
    <x v="1"/>
    <x v="10"/>
    <s v="Staples"/>
    <n v="106.32"/>
    <n v="3"/>
    <n v="0"/>
    <n v="49.970399999999991"/>
    <n v="0.46999999999999992"/>
  </r>
  <r>
    <n v="8010"/>
    <s v="CA-2012-110863"/>
    <x v="1"/>
    <x v="972"/>
    <d v="2012-11-24T00:00:00"/>
    <s v="Standard Class"/>
    <s v="AA-10645"/>
    <s v="Anna Andreadi"/>
    <x v="0"/>
    <s v="United States"/>
    <x v="268"/>
    <x v="26"/>
    <n v="73120"/>
    <x v="2"/>
    <s v="FUR-CH-10002073"/>
    <x v="0"/>
    <x v="1"/>
    <s v="Hon Olson Stacker Chairs"/>
    <n v="1323.8999999999999"/>
    <n v="5"/>
    <n v="0"/>
    <n v="383.93099999999993"/>
    <n v="0.28999999999999998"/>
  </r>
  <r>
    <n v="8011"/>
    <s v="CA-2011-127859"/>
    <x v="2"/>
    <x v="461"/>
    <d v="2011-03-20T00:00:00"/>
    <s v="Second Class"/>
    <s v="QJ-19255"/>
    <s v="Quincy Jones"/>
    <x v="1"/>
    <s v="United States"/>
    <x v="10"/>
    <x v="9"/>
    <n v="19134"/>
    <x v="3"/>
    <s v="OFF-PA-10003641"/>
    <x v="1"/>
    <x v="10"/>
    <s v="Xerox 1909"/>
    <n v="126.624"/>
    <n v="6"/>
    <n v="0.2"/>
    <n v="41.152799999999992"/>
    <n v="0.32499999999999996"/>
  </r>
  <r>
    <n v="8012"/>
    <s v="US-2012-136427"/>
    <x v="1"/>
    <x v="782"/>
    <d v="2012-06-23T00:00:00"/>
    <s v="First Class"/>
    <s v="JM-16195"/>
    <s v="Justin MacKendrick"/>
    <x v="0"/>
    <s v="United States"/>
    <x v="34"/>
    <x v="22"/>
    <n v="80013"/>
    <x v="1"/>
    <s v="TEC-PH-10002070"/>
    <x v="2"/>
    <x v="7"/>
    <s v="Griffin GC36547 PowerJolt SE Lightning Charger"/>
    <n v="125.944"/>
    <n v="7"/>
    <n v="0.2"/>
    <n v="15.742999999999984"/>
    <n v="0.12499999999999988"/>
  </r>
  <r>
    <n v="8013"/>
    <s v="CA-2014-120138"/>
    <x v="3"/>
    <x v="1126"/>
    <d v="2014-05-26T00:00:00"/>
    <s v="Same Day"/>
    <s v="TB-21625"/>
    <s v="Trudy Brown"/>
    <x v="0"/>
    <s v="United States"/>
    <x v="20"/>
    <x v="15"/>
    <n v="10009"/>
    <x v="3"/>
    <s v="OFF-BI-10004519"/>
    <x v="1"/>
    <x v="8"/>
    <s v="GBC DocuBind P100 Manual Binding Machine"/>
    <n v="663.92"/>
    <n v="5"/>
    <n v="0.2"/>
    <n v="207.47499999999994"/>
    <n v="0.31249999999999994"/>
  </r>
  <r>
    <n v="8014"/>
    <s v="CA-2014-120138"/>
    <x v="3"/>
    <x v="1126"/>
    <d v="2014-05-26T00:00:00"/>
    <s v="Same Day"/>
    <s v="TB-21625"/>
    <s v="Trudy Brown"/>
    <x v="0"/>
    <s v="United States"/>
    <x v="20"/>
    <x v="15"/>
    <n v="10009"/>
    <x v="3"/>
    <s v="TEC-AC-10002167"/>
    <x v="2"/>
    <x v="11"/>
    <s v="Imation 8gb Micro Traveldrive Usb 2.0 Flash Drive"/>
    <n v="120"/>
    <n v="8"/>
    <n v="0"/>
    <n v="13.200000000000003"/>
    <n v="0.11000000000000003"/>
  </r>
  <r>
    <n v="8015"/>
    <s v="CA-2014-120138"/>
    <x v="3"/>
    <x v="1126"/>
    <d v="2014-05-26T00:00:00"/>
    <s v="Same Day"/>
    <s v="TB-21625"/>
    <s v="Trudy Brown"/>
    <x v="0"/>
    <s v="United States"/>
    <x v="20"/>
    <x v="15"/>
    <n v="10009"/>
    <x v="3"/>
    <s v="OFF-FA-10000936"/>
    <x v="1"/>
    <x v="13"/>
    <s v="Acco Hot Clips Clips to Go"/>
    <n v="3.29"/>
    <n v="1"/>
    <n v="0"/>
    <n v="1.4804999999999999"/>
    <n v="0.44999999999999996"/>
  </r>
  <r>
    <n v="8016"/>
    <s v="CA-2014-120138"/>
    <x v="3"/>
    <x v="1126"/>
    <d v="2014-05-26T00:00:00"/>
    <s v="Same Day"/>
    <s v="TB-21625"/>
    <s v="Trudy Brown"/>
    <x v="0"/>
    <s v="United States"/>
    <x v="20"/>
    <x v="15"/>
    <n v="10009"/>
    <x v="3"/>
    <s v="FUR-FU-10000732"/>
    <x v="0"/>
    <x v="5"/>
    <s v="Eldon 200 Class Desk Accessories"/>
    <n v="18.84"/>
    <n v="3"/>
    <n v="0"/>
    <n v="6.0287999999999995"/>
    <n v="0.31999999999999995"/>
  </r>
  <r>
    <n v="8017"/>
    <s v="US-2011-131870"/>
    <x v="2"/>
    <x v="340"/>
    <d v="2011-09-11T00:00:00"/>
    <s v="First Class"/>
    <s v="NF-18595"/>
    <s v="Nicole Fjeld"/>
    <x v="2"/>
    <s v="United States"/>
    <x v="152"/>
    <x v="24"/>
    <n v="43130"/>
    <x v="3"/>
    <s v="FUR-FU-10002501"/>
    <x v="0"/>
    <x v="5"/>
    <s v="Nu-Dell Executive Frame"/>
    <n v="60.672000000000011"/>
    <n v="6"/>
    <n v="0.2"/>
    <n v="12.892799999999998"/>
    <n v="0.21249999999999991"/>
  </r>
  <r>
    <n v="8018"/>
    <s v="US-2011-131870"/>
    <x v="2"/>
    <x v="340"/>
    <d v="2011-09-11T00:00:00"/>
    <s v="First Class"/>
    <s v="NF-18595"/>
    <s v="Nicole Fjeld"/>
    <x v="2"/>
    <s v="United States"/>
    <x v="152"/>
    <x v="24"/>
    <n v="43130"/>
    <x v="3"/>
    <s v="OFF-AR-10000634"/>
    <x v="1"/>
    <x v="6"/>
    <s v="Newell 320"/>
    <n v="30.816000000000003"/>
    <n v="9"/>
    <n v="0.2"/>
    <n v="2.6964000000000006"/>
    <n v="8.7500000000000008E-2"/>
  </r>
  <r>
    <n v="8019"/>
    <s v="CA-2014-114804"/>
    <x v="3"/>
    <x v="161"/>
    <d v="2014-10-20T00:00:00"/>
    <s v="Second Class"/>
    <s v="BF-11020"/>
    <s v="Barry Französisch"/>
    <x v="1"/>
    <s v="United States"/>
    <x v="494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n v="8.750000000000005E-2"/>
  </r>
  <r>
    <n v="8020"/>
    <s v="CA-2014-167227"/>
    <x v="3"/>
    <x v="808"/>
    <d v="2014-11-06T00:00:00"/>
    <s v="First Class"/>
    <s v="NP-18670"/>
    <s v="Nora Paige"/>
    <x v="0"/>
    <s v="United States"/>
    <x v="285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n v="0.25"/>
  </r>
  <r>
    <n v="8021"/>
    <s v="CA-2014-167227"/>
    <x v="3"/>
    <x v="808"/>
    <d v="2014-11-06T00:00:00"/>
    <s v="First Class"/>
    <s v="NP-18670"/>
    <s v="Nora Paige"/>
    <x v="0"/>
    <s v="United States"/>
    <x v="285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n v="0.49"/>
  </r>
  <r>
    <n v="8022"/>
    <s v="CA-2011-129189"/>
    <x v="2"/>
    <x v="609"/>
    <d v="2011-07-25T00:00:00"/>
    <s v="Standard Class"/>
    <s v="HM-14860"/>
    <s v="Harry Marie"/>
    <x v="1"/>
    <s v="United States"/>
    <x v="61"/>
    <x v="5"/>
    <n v="75217"/>
    <x v="2"/>
    <s v="OFF-AP-10000124"/>
    <x v="1"/>
    <x v="9"/>
    <s v="Acco 6 Outlet Guardian Basic Surge Suppressor"/>
    <n v="4.9919999999999991"/>
    <n v="3"/>
    <n v="0.8"/>
    <n v="-12.979200000000002"/>
    <n v="-2.600000000000001"/>
  </r>
  <r>
    <n v="8023"/>
    <s v="CA-2011-129189"/>
    <x v="2"/>
    <x v="609"/>
    <d v="2011-07-25T00:00:00"/>
    <s v="Standard Class"/>
    <s v="HM-14860"/>
    <s v="Harry Marie"/>
    <x v="1"/>
    <s v="United States"/>
    <x v="61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n v="0.33750000000000008"/>
  </r>
  <r>
    <n v="8024"/>
    <s v="CA-2011-129189"/>
    <x v="2"/>
    <x v="609"/>
    <d v="2011-07-25T00:00:00"/>
    <s v="Standard Class"/>
    <s v="HM-14860"/>
    <s v="Harry Marie"/>
    <x v="1"/>
    <s v="United States"/>
    <x v="61"/>
    <x v="5"/>
    <n v="75217"/>
    <x v="2"/>
    <s v="FUR-CH-10004997"/>
    <x v="0"/>
    <x v="1"/>
    <s v="Hon Every-Day Series Multi-Task Chairs"/>
    <n v="657.93"/>
    <n v="5"/>
    <n v="0.3"/>
    <n v="-93.989999999999952"/>
    <n v="-0.14285714285714279"/>
  </r>
  <r>
    <n v="8025"/>
    <s v="CA-2011-129189"/>
    <x v="2"/>
    <x v="609"/>
    <d v="2011-07-25T00:00:00"/>
    <s v="Standard Class"/>
    <s v="HM-14860"/>
    <s v="Harry Marie"/>
    <x v="1"/>
    <s v="United States"/>
    <x v="61"/>
    <x v="5"/>
    <n v="75217"/>
    <x v="2"/>
    <s v="OFF-BI-10000494"/>
    <x v="1"/>
    <x v="8"/>
    <s v="Acco Economy Flexible Poly Round Ring Binder"/>
    <n v="1.0439999999999998"/>
    <n v="1"/>
    <n v="0.8"/>
    <n v="-1.8270000000000004"/>
    <n v="-1.7500000000000007"/>
  </r>
  <r>
    <n v="8026"/>
    <s v="CA-2012-132465"/>
    <x v="1"/>
    <x v="861"/>
    <d v="2012-09-15T00:00:00"/>
    <s v="Second Class"/>
    <s v="DM-13525"/>
    <s v="Don Miller"/>
    <x v="1"/>
    <s v="United States"/>
    <x v="20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n v="0.23999999999999996"/>
  </r>
  <r>
    <n v="8027"/>
    <s v="CA-2012-132465"/>
    <x v="1"/>
    <x v="861"/>
    <d v="2012-09-15T00:00:00"/>
    <s v="Second Class"/>
    <s v="DM-13525"/>
    <s v="Don Miller"/>
    <x v="1"/>
    <s v="United States"/>
    <x v="20"/>
    <x v="15"/>
    <n v="10035"/>
    <x v="3"/>
    <s v="OFF-ST-10003641"/>
    <x v="1"/>
    <x v="4"/>
    <s v="Space Solutions Industrial Galvanized Steel Shelving."/>
    <n v="78.8"/>
    <n v="1"/>
    <n v="0"/>
    <n v="1.5760000000000076"/>
    <n v="2.0000000000000098E-2"/>
  </r>
  <r>
    <n v="8028"/>
    <s v="CA-2012-132465"/>
    <x v="1"/>
    <x v="861"/>
    <d v="2012-09-15T00:00:00"/>
    <s v="Second Class"/>
    <s v="DM-13525"/>
    <s v="Don Miller"/>
    <x v="1"/>
    <s v="United States"/>
    <x v="20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n v="0.33999999999999991"/>
  </r>
  <r>
    <n v="8029"/>
    <s v="CA-2012-132465"/>
    <x v="1"/>
    <x v="861"/>
    <d v="2012-09-15T00:00:00"/>
    <s v="Second Class"/>
    <s v="DM-13525"/>
    <s v="Don Miller"/>
    <x v="1"/>
    <s v="United States"/>
    <x v="20"/>
    <x v="15"/>
    <n v="10035"/>
    <x v="3"/>
    <s v="OFF-ST-10001932"/>
    <x v="1"/>
    <x v="4"/>
    <s v="Fellowes Staxonsteel Drawer Files"/>
    <n v="772.68"/>
    <n v="4"/>
    <n v="0"/>
    <n v="108.17520000000002"/>
    <n v="0.14000000000000004"/>
  </r>
  <r>
    <n v="8030"/>
    <s v="CA-2013-166373"/>
    <x v="0"/>
    <x v="147"/>
    <d v="2013-10-26T00:00:00"/>
    <s v="Standard Class"/>
    <s v="JF-15565"/>
    <s v="Jill Fjeld"/>
    <x v="0"/>
    <s v="United States"/>
    <x v="52"/>
    <x v="5"/>
    <n v="78207"/>
    <x v="2"/>
    <s v="TEC-AC-10002323"/>
    <x v="2"/>
    <x v="11"/>
    <s v="SanDisk Ultra 32 GB MicroSDHC Class 10 Memory Card"/>
    <n v="106.08000000000001"/>
    <n v="6"/>
    <n v="0.2"/>
    <n v="-9.2819999999999965"/>
    <n v="-8.7499999999999953E-2"/>
  </r>
  <r>
    <n v="8031"/>
    <s v="CA-2013-158806"/>
    <x v="0"/>
    <x v="676"/>
    <d v="2013-01-11T00:00:00"/>
    <s v="Standard Class"/>
    <s v="NM-18520"/>
    <s v="Neoma Murray"/>
    <x v="0"/>
    <s v="United States"/>
    <x v="112"/>
    <x v="5"/>
    <n v="79109"/>
    <x v="2"/>
    <s v="FUR-FU-10004270"/>
    <x v="0"/>
    <x v="5"/>
    <s v="Executive Impressions 13&quot; Clairmont Wall Clock"/>
    <n v="23.076000000000001"/>
    <n v="3"/>
    <n v="0.6"/>
    <n v="-10.961100000000002"/>
    <n v="-0.47500000000000009"/>
  </r>
  <r>
    <n v="8032"/>
    <s v="CA-2013-158806"/>
    <x v="0"/>
    <x v="676"/>
    <d v="2013-01-11T00:00:00"/>
    <s v="Standard Class"/>
    <s v="NM-18520"/>
    <s v="Neoma Murray"/>
    <x v="0"/>
    <s v="United States"/>
    <x v="112"/>
    <x v="5"/>
    <n v="79109"/>
    <x v="2"/>
    <s v="OFF-PA-10004621"/>
    <x v="1"/>
    <x v="10"/>
    <s v="Xerox 212"/>
    <n v="25.920000000000005"/>
    <n v="5"/>
    <n v="0.2"/>
    <n v="9.0719999999999992"/>
    <n v="0.34999999999999992"/>
  </r>
  <r>
    <n v="8033"/>
    <s v="CA-2012-119690"/>
    <x v="1"/>
    <x v="608"/>
    <d v="2012-06-28T00:00:00"/>
    <s v="First Class"/>
    <s v="MV-17485"/>
    <s v="Mark Van Huff"/>
    <x v="0"/>
    <s v="United States"/>
    <x v="12"/>
    <x v="5"/>
    <n v="77041"/>
    <x v="2"/>
    <s v="OFF-PA-10001019"/>
    <x v="1"/>
    <x v="10"/>
    <s v="Xerox 1884"/>
    <n v="47.952000000000005"/>
    <n v="3"/>
    <n v="0.2"/>
    <n v="16.183799999999998"/>
    <n v="0.33749999999999991"/>
  </r>
  <r>
    <n v="8034"/>
    <s v="CA-2012-119690"/>
    <x v="1"/>
    <x v="608"/>
    <d v="2012-06-28T00:00:00"/>
    <s v="First Class"/>
    <s v="MV-17485"/>
    <s v="Mark Van Huff"/>
    <x v="0"/>
    <s v="United States"/>
    <x v="12"/>
    <x v="5"/>
    <n v="77041"/>
    <x v="2"/>
    <s v="OFF-BI-10000201"/>
    <x v="1"/>
    <x v="8"/>
    <s v="Avery Triangle Shaped Sheet Lifters, Black, 2/Pack"/>
    <n v="0.98399999999999976"/>
    <n v="2"/>
    <n v="0.8"/>
    <n v="-1.476"/>
    <n v="-1.5000000000000004"/>
  </r>
  <r>
    <n v="8035"/>
    <s v="CA-2012-119690"/>
    <x v="1"/>
    <x v="608"/>
    <d v="2012-06-28T00:00:00"/>
    <s v="First Class"/>
    <s v="MV-17485"/>
    <s v="Mark Van Huff"/>
    <x v="0"/>
    <s v="United States"/>
    <x v="12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n v="-0.27499999999999991"/>
  </r>
  <r>
    <n v="8036"/>
    <s v="CA-2012-119690"/>
    <x v="1"/>
    <x v="608"/>
    <d v="2012-06-28T00:00:00"/>
    <s v="First Class"/>
    <s v="MV-17485"/>
    <s v="Mark Van Huff"/>
    <x v="0"/>
    <s v="United States"/>
    <x v="12"/>
    <x v="5"/>
    <n v="77041"/>
    <x v="2"/>
    <s v="OFF-LA-10001613"/>
    <x v="1"/>
    <x v="2"/>
    <s v="Avery File Folder Labels"/>
    <n v="4.6079999999999997"/>
    <n v="2"/>
    <n v="0.2"/>
    <n v="1.6704000000000001"/>
    <n v="0.36250000000000004"/>
  </r>
  <r>
    <n v="8037"/>
    <s v="CA-2012-153738"/>
    <x v="1"/>
    <x v="1181"/>
    <d v="2012-09-22T00:00:00"/>
    <s v="First Class"/>
    <s v="AG-10270"/>
    <s v="Alejandro Grove"/>
    <x v="0"/>
    <s v="United States"/>
    <x v="104"/>
    <x v="31"/>
    <n v="1841"/>
    <x v="3"/>
    <s v="OFF-BI-10001308"/>
    <x v="1"/>
    <x v="8"/>
    <s v="GBC Standard Plastic Binding Systems' Combs"/>
    <n v="37.68"/>
    <n v="6"/>
    <n v="0"/>
    <n v="16.955999999999996"/>
    <n v="0.4499999999999999"/>
  </r>
  <r>
    <n v="8038"/>
    <s v="CA-2014-169012"/>
    <x v="3"/>
    <x v="815"/>
    <d v="2014-07-15T00:00:00"/>
    <s v="Standard Class"/>
    <s v="BF-11275"/>
    <s v="Beth Fritzler"/>
    <x v="1"/>
    <s v="United States"/>
    <x v="38"/>
    <x v="32"/>
    <n v="31907"/>
    <x v="0"/>
    <s v="OFF-AP-10003278"/>
    <x v="1"/>
    <x v="9"/>
    <s v="Belkin 7-Outlet SurgeMaster Home Series"/>
    <n v="41.910000000000004"/>
    <n v="3"/>
    <n v="0"/>
    <n v="10.896600000000003"/>
    <n v="0.26000000000000006"/>
  </r>
  <r>
    <n v="8039"/>
    <s v="CA-2014-109393"/>
    <x v="3"/>
    <x v="160"/>
    <d v="2014-07-03T00:00:00"/>
    <s v="Second Class"/>
    <s v="JC-15775"/>
    <s v="John Castell"/>
    <x v="0"/>
    <s v="United States"/>
    <x v="1"/>
    <x v="1"/>
    <n v="90032"/>
    <x v="1"/>
    <s v="FUR-BO-10003966"/>
    <x v="0"/>
    <x v="0"/>
    <s v="Sauder Facets Collection Library, Sky Alder Finish"/>
    <n v="435.99900000000002"/>
    <n v="3"/>
    <n v="0.15"/>
    <n v="5.1293999999999755"/>
    <n v="1.1764705882352884E-2"/>
  </r>
  <r>
    <n v="8040"/>
    <s v="CA-2014-121489"/>
    <x v="3"/>
    <x v="170"/>
    <d v="2014-08-26T00:00:00"/>
    <s v="Second Class"/>
    <s v="CM-11815"/>
    <s v="Candace McMahon"/>
    <x v="1"/>
    <s v="United States"/>
    <x v="4"/>
    <x v="4"/>
    <n v="98115"/>
    <x v="1"/>
    <s v="FUR-CH-10004698"/>
    <x v="0"/>
    <x v="1"/>
    <s v="Padded Folding Chairs, Black, 4/Carton"/>
    <n v="388.70400000000006"/>
    <n v="6"/>
    <n v="0.2"/>
    <n v="38.870400000000018"/>
    <n v="0.10000000000000003"/>
  </r>
  <r>
    <n v="8041"/>
    <s v="CA-2014-121489"/>
    <x v="3"/>
    <x v="170"/>
    <d v="2014-08-26T00:00:00"/>
    <s v="Second Class"/>
    <s v="CM-11815"/>
    <s v="Candace McMahon"/>
    <x v="1"/>
    <s v="United States"/>
    <x v="4"/>
    <x v="4"/>
    <n v="98115"/>
    <x v="1"/>
    <s v="OFF-ST-10000025"/>
    <x v="1"/>
    <x v="4"/>
    <s v="Fellowes Stor/Drawer Steel Plus Storage Drawers"/>
    <n v="572.58000000000004"/>
    <n v="6"/>
    <n v="0"/>
    <n v="34.354799999999955"/>
    <n v="5.9999999999999915E-2"/>
  </r>
  <r>
    <n v="8042"/>
    <s v="CA-2014-121489"/>
    <x v="3"/>
    <x v="170"/>
    <d v="2014-08-26T00:00:00"/>
    <s v="Second Class"/>
    <s v="CM-11815"/>
    <s v="Candace McMahon"/>
    <x v="1"/>
    <s v="United States"/>
    <x v="4"/>
    <x v="4"/>
    <n v="98115"/>
    <x v="1"/>
    <s v="TEC-AC-10000682"/>
    <x v="2"/>
    <x v="11"/>
    <s v="Kensington K72356US Mouse-in-a-Box USB Desktop Mouse"/>
    <n v="33.18"/>
    <n v="2"/>
    <n v="0"/>
    <n v="11.613"/>
    <n v="0.35"/>
  </r>
  <r>
    <n v="8043"/>
    <s v="US-2014-133081"/>
    <x v="3"/>
    <x v="825"/>
    <d v="2014-03-16T00:00:00"/>
    <s v="Standard Class"/>
    <s v="PV-18985"/>
    <s v="Paul Van Hugh"/>
    <x v="2"/>
    <s v="United States"/>
    <x v="471"/>
    <x v="31"/>
    <n v="2138"/>
    <x v="3"/>
    <s v="TEC-AC-10001772"/>
    <x v="2"/>
    <x v="11"/>
    <s v="Memorex Mini Travel Drive 16 GB USB 2.0 Flash Drive"/>
    <n v="63.88"/>
    <n v="4"/>
    <n v="0"/>
    <n v="24.913200000000003"/>
    <n v="0.39"/>
  </r>
  <r>
    <n v="8044"/>
    <s v="US-2014-133081"/>
    <x v="3"/>
    <x v="825"/>
    <d v="2014-03-16T00:00:00"/>
    <s v="Standard Class"/>
    <s v="PV-18985"/>
    <s v="Paul Van Hugh"/>
    <x v="2"/>
    <s v="United States"/>
    <x v="471"/>
    <x v="31"/>
    <n v="2138"/>
    <x v="3"/>
    <s v="FUR-FU-10001379"/>
    <x v="0"/>
    <x v="5"/>
    <s v="Executive Impressions 16-1/2&quot; Circular Wall Clock"/>
    <n v="26.72"/>
    <n v="1"/>
    <n v="0"/>
    <n v="11.756800000000002"/>
    <n v="0.44000000000000011"/>
  </r>
  <r>
    <n v="8045"/>
    <s v="CA-2014-165008"/>
    <x v="3"/>
    <x v="175"/>
    <d v="2014-09-18T00:00:00"/>
    <s v="Second Class"/>
    <s v="DO-13645"/>
    <s v="Doug O'Connell"/>
    <x v="0"/>
    <s v="United States"/>
    <x v="288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n v="0.36249999999999993"/>
  </r>
  <r>
    <n v="8046"/>
    <s v="CA-2013-145611"/>
    <x v="0"/>
    <x v="873"/>
    <d v="2013-09-25T00:00:00"/>
    <s v="Standard Class"/>
    <s v="HA-14905"/>
    <s v="Helen Abelman"/>
    <x v="0"/>
    <s v="United States"/>
    <x v="20"/>
    <x v="15"/>
    <n v="10035"/>
    <x v="3"/>
    <s v="OFF-AP-10001005"/>
    <x v="1"/>
    <x v="9"/>
    <s v="Honeywell Quietcare HEPA Air Cleaner"/>
    <n v="393.25"/>
    <n v="5"/>
    <n v="0"/>
    <n v="129.77249999999998"/>
    <n v="0.32999999999999996"/>
  </r>
  <r>
    <n v="8047"/>
    <s v="CA-2013-113600"/>
    <x v="0"/>
    <x v="272"/>
    <d v="2013-12-18T00:00:00"/>
    <s v="Second Class"/>
    <s v="SH-20395"/>
    <s v="Shahid Hopkins"/>
    <x v="0"/>
    <s v="United States"/>
    <x v="191"/>
    <x v="24"/>
    <n v="44221"/>
    <x v="3"/>
    <s v="OFF-BI-10000201"/>
    <x v="1"/>
    <x v="8"/>
    <s v="Avery Triangle Shaped Sheet Lifters, Black, 2/Pack"/>
    <n v="2.2140000000000004"/>
    <n v="3"/>
    <n v="0.7"/>
    <n v="-1.4760000000000004"/>
    <n v="-0.66666666666666674"/>
  </r>
  <r>
    <n v="8048"/>
    <s v="CA-2014-130834"/>
    <x v="3"/>
    <x v="132"/>
    <d v="2014-11-07T00:00:00"/>
    <s v="Second Class"/>
    <s v="JM-16195"/>
    <s v="Justin MacKendrick"/>
    <x v="0"/>
    <s v="United States"/>
    <x v="40"/>
    <x v="3"/>
    <n v="28403"/>
    <x v="0"/>
    <s v="OFF-PA-10003673"/>
    <x v="1"/>
    <x v="10"/>
    <s v="Strathmore Photo Mount Cards"/>
    <n v="16.272000000000002"/>
    <n v="3"/>
    <n v="0.2"/>
    <n v="5.2883999999999984"/>
    <n v="0.32499999999999984"/>
  </r>
  <r>
    <n v="8049"/>
    <s v="CA-2013-168543"/>
    <x v="0"/>
    <x v="894"/>
    <d v="2013-07-08T00:00:00"/>
    <s v="Standard Class"/>
    <s v="DK-13225"/>
    <s v="Dean Katz"/>
    <x v="1"/>
    <s v="United States"/>
    <x v="20"/>
    <x v="15"/>
    <n v="10035"/>
    <x v="3"/>
    <s v="OFF-AP-10000938"/>
    <x v="1"/>
    <x v="9"/>
    <s v="Avanti 1.7 Cu. Ft. Refrigerator"/>
    <n v="706.86"/>
    <n v="7"/>
    <n v="0"/>
    <n v="197.92079999999999"/>
    <n v="0.27999999999999997"/>
  </r>
  <r>
    <n v="8050"/>
    <s v="CA-2011-144974"/>
    <x v="2"/>
    <x v="467"/>
    <d v="2011-09-30T00:00:00"/>
    <s v="Standard Class"/>
    <s v="CM-12715"/>
    <s v="Craig Molinari"/>
    <x v="1"/>
    <s v="United States"/>
    <x v="10"/>
    <x v="9"/>
    <n v="19140"/>
    <x v="3"/>
    <s v="OFF-BI-10003274"/>
    <x v="1"/>
    <x v="8"/>
    <s v="Avery Durable Slant Ring Binders, No Labels"/>
    <n v="5.9700000000000006"/>
    <n v="5"/>
    <n v="0.7"/>
    <n v="-4.577"/>
    <n v="-0.76666666666666661"/>
  </r>
  <r>
    <n v="8051"/>
    <s v="CA-2011-144974"/>
    <x v="2"/>
    <x v="467"/>
    <d v="2011-09-30T00:00:00"/>
    <s v="Standard Class"/>
    <s v="CM-12715"/>
    <s v="Craig Molinari"/>
    <x v="1"/>
    <s v="United States"/>
    <x v="10"/>
    <x v="9"/>
    <n v="19140"/>
    <x v="3"/>
    <s v="FUR-FU-10001095"/>
    <x v="0"/>
    <x v="5"/>
    <s v="DAX Black Cherry Wood-Tone Poster Frame"/>
    <n v="21.184000000000001"/>
    <n v="1"/>
    <n v="0.2"/>
    <n v="4.7664"/>
    <n v="0.22499999999999998"/>
  </r>
  <r>
    <n v="8052"/>
    <s v="CA-2011-144974"/>
    <x v="2"/>
    <x v="467"/>
    <d v="2011-09-30T00:00:00"/>
    <s v="Standard Class"/>
    <s v="CM-12715"/>
    <s v="Craig Molinari"/>
    <x v="1"/>
    <s v="United States"/>
    <x v="10"/>
    <x v="9"/>
    <n v="19140"/>
    <x v="3"/>
    <s v="OFF-AP-10001492"/>
    <x v="1"/>
    <x v="9"/>
    <s v="Acco Six-Outlet Power Strip, 4' Cord Length"/>
    <n v="41.375999999999998"/>
    <n v="6"/>
    <n v="0.2"/>
    <n v="3.1032000000000011"/>
    <n v="7.5000000000000025E-2"/>
  </r>
  <r>
    <n v="8053"/>
    <s v="CA-2011-109904"/>
    <x v="2"/>
    <x v="686"/>
    <d v="2011-07-17T00:00:00"/>
    <s v="Second Class"/>
    <s v="BF-10975"/>
    <s v="Barbara Fisher"/>
    <x v="1"/>
    <s v="United States"/>
    <x v="20"/>
    <x v="15"/>
    <n v="10009"/>
    <x v="3"/>
    <s v="OFF-AR-10004999"/>
    <x v="1"/>
    <x v="6"/>
    <s v="Newell 315"/>
    <n v="17.940000000000001"/>
    <n v="3"/>
    <n v="0"/>
    <n v="4.4850000000000003"/>
    <n v="0.25"/>
  </r>
  <r>
    <n v="8054"/>
    <s v="CA-2014-152205"/>
    <x v="3"/>
    <x v="394"/>
    <d v="2014-10-06T00:00:00"/>
    <s v="Standard Class"/>
    <s v="SF-20965"/>
    <s v="Sylvia Foulston"/>
    <x v="1"/>
    <s v="United States"/>
    <x v="10"/>
    <x v="9"/>
    <n v="19134"/>
    <x v="3"/>
    <s v="OFF-BI-10004094"/>
    <x v="1"/>
    <x v="8"/>
    <s v="GBC Standard Plastic Binding Systems Combs"/>
    <n v="2.6550000000000002"/>
    <n v="1"/>
    <n v="0.7"/>
    <n v="-1.8584999999999994"/>
    <n v="-0.69999999999999973"/>
  </r>
  <r>
    <n v="8055"/>
    <s v="CA-2012-121188"/>
    <x v="1"/>
    <x v="834"/>
    <d v="2012-09-04T00:00:00"/>
    <s v="Standard Class"/>
    <s v="CB-12025"/>
    <s v="Cassandra Brandow"/>
    <x v="0"/>
    <s v="United States"/>
    <x v="1"/>
    <x v="1"/>
    <n v="90049"/>
    <x v="1"/>
    <s v="OFF-ST-10001490"/>
    <x v="1"/>
    <x v="4"/>
    <s v="Hot File 7-Pocket, Floor Stand"/>
    <n v="892.35"/>
    <n v="5"/>
    <n v="0"/>
    <n v="267.70499999999993"/>
    <n v="0.29999999999999993"/>
  </r>
  <r>
    <n v="8056"/>
    <s v="CA-2012-121188"/>
    <x v="1"/>
    <x v="834"/>
    <d v="2012-09-04T00:00:00"/>
    <s v="Standard Class"/>
    <s v="CB-12025"/>
    <s v="Cassandra Brandow"/>
    <x v="0"/>
    <s v="United States"/>
    <x v="1"/>
    <x v="1"/>
    <n v="90049"/>
    <x v="1"/>
    <s v="FUR-BO-10004695"/>
    <x v="0"/>
    <x v="0"/>
    <s v="O'Sullivan 2-Door Barrister Bookcase in Odessa Pine"/>
    <n v="307.666"/>
    <n v="2"/>
    <n v="0.15"/>
    <n v="28.956799999999973"/>
    <n v="9.4117647058823445E-2"/>
  </r>
  <r>
    <n v="8057"/>
    <s v="CA-2012-121188"/>
    <x v="1"/>
    <x v="834"/>
    <d v="2012-09-04T00:00:00"/>
    <s v="Standard Class"/>
    <s v="CB-12025"/>
    <s v="Cassandra Brandow"/>
    <x v="0"/>
    <s v="United States"/>
    <x v="1"/>
    <x v="1"/>
    <n v="90049"/>
    <x v="1"/>
    <s v="OFF-ST-10000736"/>
    <x v="1"/>
    <x v="4"/>
    <s v="Carina Double Wide Media Storage Towers in Natural &amp; Black"/>
    <n v="728.82"/>
    <n v="9"/>
    <n v="0"/>
    <n v="29.152799999999971"/>
    <n v="3.9999999999999959E-2"/>
  </r>
  <r>
    <n v="8058"/>
    <s v="CA-2012-121188"/>
    <x v="1"/>
    <x v="834"/>
    <d v="2012-09-04T00:00:00"/>
    <s v="Standard Class"/>
    <s v="CB-12025"/>
    <s v="Cassandra Brandow"/>
    <x v="0"/>
    <s v="United States"/>
    <x v="1"/>
    <x v="1"/>
    <n v="90049"/>
    <x v="1"/>
    <s v="OFF-BI-10001617"/>
    <x v="1"/>
    <x v="8"/>
    <s v="GBC Wire Binding Combs"/>
    <n v="41.36"/>
    <n v="5"/>
    <n v="0.2"/>
    <n v="13.959"/>
    <n v="0.33750000000000002"/>
  </r>
  <r>
    <n v="8059"/>
    <s v="CA-2012-121188"/>
    <x v="1"/>
    <x v="834"/>
    <d v="2012-09-04T00:00:00"/>
    <s v="Standard Class"/>
    <s v="CB-12025"/>
    <s v="Cassandra Brandow"/>
    <x v="0"/>
    <s v="United States"/>
    <x v="1"/>
    <x v="1"/>
    <n v="90049"/>
    <x v="1"/>
    <s v="TEC-PH-10003589"/>
    <x v="2"/>
    <x v="7"/>
    <s v="invisibleSHIELD by ZAGG Smudge-Free Screen Protector"/>
    <n v="43.176000000000002"/>
    <n v="3"/>
    <n v="0.2"/>
    <n v="15.111599999999999"/>
    <n v="0.35"/>
  </r>
  <r>
    <n v="8060"/>
    <s v="CA-2012-121188"/>
    <x v="1"/>
    <x v="834"/>
    <d v="2012-09-04T00:00:00"/>
    <s v="Standard Class"/>
    <s v="CB-12025"/>
    <s v="Cassandra Brandow"/>
    <x v="0"/>
    <s v="United States"/>
    <x v="1"/>
    <x v="1"/>
    <n v="90049"/>
    <x v="1"/>
    <s v="FUR-FU-10003981"/>
    <x v="0"/>
    <x v="5"/>
    <s v="Eldon Wave Desk Accessories"/>
    <n v="4.16"/>
    <n v="2"/>
    <n v="0"/>
    <n v="1.7472000000000003"/>
    <n v="0.42000000000000004"/>
  </r>
  <r>
    <n v="8061"/>
    <s v="CA-2012-156013"/>
    <x v="1"/>
    <x v="1181"/>
    <d v="2012-09-26T00:00:00"/>
    <s v="Standard Class"/>
    <s v="TC-20980"/>
    <s v="Tamara Chand"/>
    <x v="1"/>
    <s v="United States"/>
    <x v="85"/>
    <x v="15"/>
    <n v="11561"/>
    <x v="3"/>
    <s v="OFF-PA-10001970"/>
    <x v="1"/>
    <x v="10"/>
    <s v="Xerox 1881"/>
    <n v="61.4"/>
    <n v="5"/>
    <n v="0"/>
    <n v="28.857999999999997"/>
    <n v="0.47"/>
  </r>
  <r>
    <n v="8062"/>
    <s v="CA-2012-156013"/>
    <x v="1"/>
    <x v="1181"/>
    <d v="2012-09-26T00:00:00"/>
    <s v="Standard Class"/>
    <s v="TC-20980"/>
    <s v="Tamara Chand"/>
    <x v="1"/>
    <s v="United States"/>
    <x v="85"/>
    <x v="15"/>
    <n v="11561"/>
    <x v="3"/>
    <s v="OFF-BI-10002437"/>
    <x v="1"/>
    <x v="8"/>
    <s v="Recycled Premium Regency Composition Covers"/>
    <n v="24.448"/>
    <n v="2"/>
    <n v="0.2"/>
    <n v="8.8623999999999992"/>
    <n v="0.36249999999999993"/>
  </r>
  <r>
    <n v="8063"/>
    <s v="CA-2013-132997"/>
    <x v="0"/>
    <x v="77"/>
    <d v="2013-11-10T00:00:00"/>
    <s v="First Class"/>
    <s v="LW-17215"/>
    <s v="Luke Weiss"/>
    <x v="0"/>
    <s v="United States"/>
    <x v="30"/>
    <x v="15"/>
    <n v="14609"/>
    <x v="3"/>
    <s v="TEC-PH-10000586"/>
    <x v="2"/>
    <x v="7"/>
    <s v="AT&amp;T SB67148 SynJ"/>
    <n v="263.95999999999998"/>
    <n v="4"/>
    <n v="0"/>
    <n v="71.269200000000012"/>
    <n v="0.27000000000000007"/>
  </r>
  <r>
    <n v="8064"/>
    <s v="CA-2013-132997"/>
    <x v="0"/>
    <x v="77"/>
    <d v="2013-11-10T00:00:00"/>
    <s v="First Class"/>
    <s v="LW-17215"/>
    <s v="Luke Weiss"/>
    <x v="0"/>
    <s v="United States"/>
    <x v="30"/>
    <x v="15"/>
    <n v="14609"/>
    <x v="3"/>
    <s v="TEC-PH-10003811"/>
    <x v="2"/>
    <x v="7"/>
    <s v="Jabra Supreme Plus Driver Edition Headset"/>
    <n v="359.96999999999997"/>
    <n v="3"/>
    <n v="0"/>
    <n v="100.7916"/>
    <n v="0.28000000000000003"/>
  </r>
  <r>
    <n v="8065"/>
    <s v="CA-2013-132997"/>
    <x v="0"/>
    <x v="77"/>
    <d v="2013-11-10T00:00:00"/>
    <s v="First Class"/>
    <s v="LW-17215"/>
    <s v="Luke Weiss"/>
    <x v="0"/>
    <s v="United States"/>
    <x v="30"/>
    <x v="15"/>
    <n v="14609"/>
    <x v="3"/>
    <s v="OFF-PA-10004983"/>
    <x v="1"/>
    <x v="10"/>
    <s v="Xerox 23"/>
    <n v="12.96"/>
    <n v="2"/>
    <n v="0"/>
    <n v="6.2208000000000006"/>
    <n v="0.48000000000000004"/>
  </r>
  <r>
    <n v="8066"/>
    <s v="CA-2013-132997"/>
    <x v="0"/>
    <x v="77"/>
    <d v="2013-11-10T00:00:00"/>
    <s v="First Class"/>
    <s v="LW-17215"/>
    <s v="Luke Weiss"/>
    <x v="0"/>
    <s v="United States"/>
    <x v="30"/>
    <x v="15"/>
    <n v="14609"/>
    <x v="3"/>
    <s v="OFF-ST-10003479"/>
    <x v="1"/>
    <x v="4"/>
    <s v="Eldon Base for stackable storage shelf, platinum"/>
    <n v="116.82"/>
    <n v="3"/>
    <n v="0"/>
    <n v="5.8409999999999869"/>
    <n v="4.9999999999999892E-2"/>
  </r>
  <r>
    <n v="8067"/>
    <s v="CA-2013-132997"/>
    <x v="0"/>
    <x v="77"/>
    <d v="2013-11-10T00:00:00"/>
    <s v="First Class"/>
    <s v="LW-17215"/>
    <s v="Luke Weiss"/>
    <x v="0"/>
    <s v="United States"/>
    <x v="30"/>
    <x v="15"/>
    <n v="14609"/>
    <x v="3"/>
    <s v="OFF-BI-10004318"/>
    <x v="1"/>
    <x v="8"/>
    <s v="Ibico EB-19 Dual Function Manual Binding System"/>
    <n v="276.78400000000005"/>
    <n v="2"/>
    <n v="0.2"/>
    <n v="89.954799999999992"/>
    <n v="0.3249999999999999"/>
  </r>
  <r>
    <n v="8068"/>
    <s v="US-2012-160563"/>
    <x v="1"/>
    <x v="1182"/>
    <d v="2012-10-24T00:00:00"/>
    <s v="Standard Class"/>
    <s v="NS-18640"/>
    <s v="Noel Staavos"/>
    <x v="1"/>
    <s v="United States"/>
    <x v="8"/>
    <x v="1"/>
    <n v="94109"/>
    <x v="1"/>
    <s v="TEC-AC-10002567"/>
    <x v="2"/>
    <x v="11"/>
    <s v="Logitech G602 Wireless Gaming Mouse"/>
    <n v="239.96999999999997"/>
    <n v="3"/>
    <n v="0"/>
    <n v="86.389199999999988"/>
    <n v="0.36"/>
  </r>
  <r>
    <n v="8069"/>
    <s v="US-2012-160563"/>
    <x v="1"/>
    <x v="1182"/>
    <d v="2012-10-24T00:00:00"/>
    <s v="Standard Class"/>
    <s v="NS-18640"/>
    <s v="Noel Staavos"/>
    <x v="1"/>
    <s v="United States"/>
    <x v="8"/>
    <x v="1"/>
    <n v="94109"/>
    <x v="1"/>
    <s v="FUR-FU-10001731"/>
    <x v="0"/>
    <x v="5"/>
    <s v="Acrylic Self-Standing Desk Frames"/>
    <n v="16.02"/>
    <n v="6"/>
    <n v="0"/>
    <n v="6.0876000000000001"/>
    <n v="0.38"/>
  </r>
  <r>
    <n v="8070"/>
    <s v="CA-2014-151750"/>
    <x v="3"/>
    <x v="314"/>
    <d v="2014-01-06T00:00:00"/>
    <s v="Standard Class"/>
    <s v="JM-15250"/>
    <s v="Janet Martin"/>
    <x v="0"/>
    <s v="United States"/>
    <x v="114"/>
    <x v="5"/>
    <n v="77340"/>
    <x v="2"/>
    <s v="OFF-ST-10002743"/>
    <x v="1"/>
    <x v="4"/>
    <s v="SAFCO Boltless Steel Shelving"/>
    <n v="454.56000000000006"/>
    <n v="5"/>
    <n v="0.2"/>
    <n v="-107.95800000000004"/>
    <n v="-0.23750000000000007"/>
  </r>
  <r>
    <n v="8071"/>
    <s v="CA-2014-151750"/>
    <x v="3"/>
    <x v="314"/>
    <d v="2014-01-06T00:00:00"/>
    <s v="Standard Class"/>
    <s v="JM-15250"/>
    <s v="Janet Martin"/>
    <x v="0"/>
    <s v="United States"/>
    <x v="114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n v="-1.3250000000000002"/>
  </r>
  <r>
    <n v="8072"/>
    <s v="CA-2014-151750"/>
    <x v="3"/>
    <x v="314"/>
    <d v="2014-01-06T00:00:00"/>
    <s v="Standard Class"/>
    <s v="JM-15250"/>
    <s v="Janet Martin"/>
    <x v="0"/>
    <s v="United States"/>
    <x v="114"/>
    <x v="5"/>
    <n v="77340"/>
    <x v="2"/>
    <s v="FUR-CH-10003199"/>
    <x v="0"/>
    <x v="1"/>
    <s v="Office Star - Contemporary Task Swivel Chair"/>
    <n v="310.74399999999997"/>
    <n v="4"/>
    <n v="0.3"/>
    <n v="-26.635199999999998"/>
    <n v="-8.5714285714285715E-2"/>
  </r>
  <r>
    <n v="8073"/>
    <s v="CA-2014-151750"/>
    <x v="3"/>
    <x v="314"/>
    <d v="2014-01-06T00:00:00"/>
    <s v="Standard Class"/>
    <s v="JM-15250"/>
    <s v="Janet Martin"/>
    <x v="0"/>
    <s v="United States"/>
    <x v="114"/>
    <x v="5"/>
    <n v="77340"/>
    <x v="2"/>
    <s v="OFF-AR-10003158"/>
    <x v="1"/>
    <x v="6"/>
    <s v="Fluorescent Highlighters by Dixon"/>
    <n v="12.736000000000001"/>
    <n v="4"/>
    <n v="0.2"/>
    <n v="2.2287999999999988"/>
    <n v="0.17499999999999991"/>
  </r>
  <r>
    <n v="8074"/>
    <s v="CA-2014-151750"/>
    <x v="3"/>
    <x v="314"/>
    <d v="2014-01-06T00:00:00"/>
    <s v="Standard Class"/>
    <s v="JM-15250"/>
    <s v="Janet Martin"/>
    <x v="0"/>
    <s v="United States"/>
    <x v="114"/>
    <x v="5"/>
    <n v="77340"/>
    <x v="2"/>
    <s v="OFF-BI-10000301"/>
    <x v="1"/>
    <x v="8"/>
    <s v="GBC Instant Report Kit"/>
    <n v="6.469999999999998"/>
    <n v="5"/>
    <n v="0.8"/>
    <n v="-9.7050000000000018"/>
    <n v="-1.5000000000000007"/>
  </r>
  <r>
    <n v="8075"/>
    <s v="CA-2014-151750"/>
    <x v="3"/>
    <x v="314"/>
    <d v="2014-01-06T00:00:00"/>
    <s v="Standard Class"/>
    <s v="JM-15250"/>
    <s v="Janet Martin"/>
    <x v="0"/>
    <s v="United States"/>
    <x v="114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n v="-1.6500000000000006"/>
  </r>
  <r>
    <n v="8076"/>
    <s v="CA-2014-151750"/>
    <x v="3"/>
    <x v="314"/>
    <d v="2014-01-06T00:00:00"/>
    <s v="Standard Class"/>
    <s v="JM-15250"/>
    <s v="Janet Martin"/>
    <x v="0"/>
    <s v="United States"/>
    <x v="114"/>
    <x v="5"/>
    <n v="77340"/>
    <x v="2"/>
    <s v="OFF-AP-10004708"/>
    <x v="1"/>
    <x v="9"/>
    <s v="Fellowes Superior 10 Outlet Split Surge Protector"/>
    <n v="15.223999999999997"/>
    <n v="2"/>
    <n v="0.8"/>
    <n v="-38.821200000000012"/>
    <n v="-2.5500000000000012"/>
  </r>
  <r>
    <n v="8077"/>
    <s v="CA-2012-106187"/>
    <x v="1"/>
    <x v="537"/>
    <d v="2012-06-29T00:00:00"/>
    <s v="Standard Class"/>
    <s v="RF-19345"/>
    <s v="Randy Ferguson"/>
    <x v="1"/>
    <s v="United States"/>
    <x v="502"/>
    <x v="32"/>
    <n v="30344"/>
    <x v="0"/>
    <s v="FUR-FU-10000794"/>
    <x v="0"/>
    <x v="5"/>
    <s v="Eldon Stackable Tray, Side-Load, Legal, Smoke"/>
    <n v="27.42"/>
    <n v="3"/>
    <n v="0"/>
    <n v="9.3227999999999991"/>
    <n v="0.33999999999999997"/>
  </r>
  <r>
    <n v="8078"/>
    <s v="CA-2012-106187"/>
    <x v="1"/>
    <x v="537"/>
    <d v="2012-06-29T00:00:00"/>
    <s v="Standard Class"/>
    <s v="RF-19345"/>
    <s v="Randy Ferguson"/>
    <x v="1"/>
    <s v="United States"/>
    <x v="502"/>
    <x v="32"/>
    <n v="30344"/>
    <x v="0"/>
    <s v="OFF-BI-10004519"/>
    <x v="1"/>
    <x v="8"/>
    <s v="GBC DocuBind P100 Manual Binding Machine"/>
    <n v="165.98"/>
    <n v="1"/>
    <n v="0"/>
    <n v="74.690999999999988"/>
    <n v="0.44999999999999996"/>
  </r>
  <r>
    <n v="8079"/>
    <s v="CA-2012-106187"/>
    <x v="1"/>
    <x v="537"/>
    <d v="2012-06-29T00:00:00"/>
    <s v="Standard Class"/>
    <s v="RF-19345"/>
    <s v="Randy Ferguson"/>
    <x v="1"/>
    <s v="United States"/>
    <x v="502"/>
    <x v="32"/>
    <n v="30344"/>
    <x v="0"/>
    <s v="TEC-AC-10001590"/>
    <x v="2"/>
    <x v="11"/>
    <s v="Dell Slim USB Multimedia Keyboard"/>
    <n v="75"/>
    <n v="3"/>
    <n v="0"/>
    <n v="18"/>
    <n v="0.24"/>
  </r>
  <r>
    <n v="8080"/>
    <s v="US-2013-164945"/>
    <x v="0"/>
    <x v="441"/>
    <d v="2013-11-28T00:00:00"/>
    <s v="Standard Class"/>
    <s v="CA-12055"/>
    <s v="Cathy Armstrong"/>
    <x v="2"/>
    <s v="United States"/>
    <x v="20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n v="0.34999999999999987"/>
  </r>
  <r>
    <n v="8081"/>
    <s v="CA-2012-150714"/>
    <x v="1"/>
    <x v="662"/>
    <d v="2012-11-01T00:00:00"/>
    <s v="Standard Class"/>
    <s v="KH-16690"/>
    <s v="Kristen Hastings"/>
    <x v="1"/>
    <s v="United States"/>
    <x v="24"/>
    <x v="21"/>
    <n v="97477"/>
    <x v="1"/>
    <s v="OFF-LA-10001474"/>
    <x v="1"/>
    <x v="2"/>
    <s v="Avery 477"/>
    <n v="146.54400000000001"/>
    <n v="6"/>
    <n v="0.2"/>
    <n v="47.626799999999996"/>
    <n v="0.32499999999999996"/>
  </r>
  <r>
    <n v="8082"/>
    <s v="CA-2012-150714"/>
    <x v="1"/>
    <x v="662"/>
    <d v="2012-11-01T00:00:00"/>
    <s v="Standard Class"/>
    <s v="KH-16690"/>
    <s v="Kristen Hastings"/>
    <x v="1"/>
    <s v="United States"/>
    <x v="24"/>
    <x v="21"/>
    <n v="97477"/>
    <x v="1"/>
    <s v="OFF-PA-10001497"/>
    <x v="1"/>
    <x v="10"/>
    <s v="Xerox 1914"/>
    <n v="131.904"/>
    <n v="3"/>
    <n v="0.2"/>
    <n v="47.815200000000004"/>
    <n v="0.36250000000000004"/>
  </r>
  <r>
    <n v="8083"/>
    <s v="CA-2012-150714"/>
    <x v="1"/>
    <x v="662"/>
    <d v="2012-11-01T00:00:00"/>
    <s v="Standard Class"/>
    <s v="KH-16690"/>
    <s v="Kristen Hastings"/>
    <x v="1"/>
    <s v="United States"/>
    <x v="24"/>
    <x v="21"/>
    <n v="97477"/>
    <x v="1"/>
    <s v="OFF-AP-10003287"/>
    <x v="1"/>
    <x v="9"/>
    <s v="Tripp Lite TLP810NET Broadband Surge for Modem/Fax"/>
    <n v="203.88000000000002"/>
    <n v="5"/>
    <n v="0.2"/>
    <n v="20.387999999999998"/>
    <n v="9.9999999999999978E-2"/>
  </r>
  <r>
    <n v="8084"/>
    <s v="CA-2012-150714"/>
    <x v="1"/>
    <x v="662"/>
    <d v="2012-11-01T00:00:00"/>
    <s v="Standard Class"/>
    <s v="KH-16690"/>
    <s v="Kristen Hastings"/>
    <x v="1"/>
    <s v="United States"/>
    <x v="24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n v="-0.73333333333333328"/>
  </r>
  <r>
    <n v="8085"/>
    <s v="CA-2012-150714"/>
    <x v="1"/>
    <x v="662"/>
    <d v="2012-11-01T00:00:00"/>
    <s v="Standard Class"/>
    <s v="KH-16690"/>
    <s v="Kristen Hastings"/>
    <x v="1"/>
    <s v="United States"/>
    <x v="24"/>
    <x v="21"/>
    <n v="97477"/>
    <x v="1"/>
    <s v="OFF-ST-10001809"/>
    <x v="1"/>
    <x v="4"/>
    <s v="Fellowes Officeware Wire Shelving"/>
    <n v="718.6400000000001"/>
    <n v="10"/>
    <n v="0.2"/>
    <n v="-161.69400000000005"/>
    <n v="-0.22500000000000003"/>
  </r>
  <r>
    <n v="8086"/>
    <s v="CA-2013-105753"/>
    <x v="0"/>
    <x v="201"/>
    <d v="2013-10-27T00:00:00"/>
    <s v="Standard Class"/>
    <s v="LC-16960"/>
    <s v="Lindsay Castell"/>
    <x v="2"/>
    <s v="United States"/>
    <x v="81"/>
    <x v="17"/>
    <n v="22204"/>
    <x v="0"/>
    <s v="FUR-FU-10000246"/>
    <x v="0"/>
    <x v="5"/>
    <s v="Aluminum Document Frame"/>
    <n v="61.1"/>
    <n v="5"/>
    <n v="0"/>
    <n v="18.329999999999991"/>
    <n v="0.29999999999999982"/>
  </r>
  <r>
    <n v="8087"/>
    <s v="CA-2014-120894"/>
    <x v="3"/>
    <x v="1045"/>
    <d v="2014-05-03T00:00:00"/>
    <s v="Standard Class"/>
    <s v="JL-15130"/>
    <s v="Jack Lebron"/>
    <x v="0"/>
    <s v="United States"/>
    <x v="40"/>
    <x v="3"/>
    <n v="28403"/>
    <x v="0"/>
    <s v="OFF-AP-10000252"/>
    <x v="1"/>
    <x v="9"/>
    <s v="Harmony HEPA Quiet Air Purifiers"/>
    <n v="28.08"/>
    <n v="3"/>
    <n v="0.2"/>
    <n v="5.2650000000000006"/>
    <n v="0.18750000000000003"/>
  </r>
  <r>
    <n v="8088"/>
    <s v="CA-2013-106621"/>
    <x v="0"/>
    <x v="321"/>
    <d v="2013-10-02T00:00:00"/>
    <s v="Second Class"/>
    <s v="DM-12955"/>
    <s v="Dario Medina"/>
    <x v="1"/>
    <s v="United States"/>
    <x v="420"/>
    <x v="16"/>
    <n v="85364"/>
    <x v="1"/>
    <s v="OFF-AR-10002375"/>
    <x v="1"/>
    <x v="6"/>
    <s v="Newell 351"/>
    <n v="10.496"/>
    <n v="4"/>
    <n v="0.2"/>
    <n v="1.1807999999999983"/>
    <n v="0.11249999999999984"/>
  </r>
  <r>
    <n v="8089"/>
    <s v="CA-2012-107020"/>
    <x v="1"/>
    <x v="848"/>
    <d v="2012-07-14T00:00:00"/>
    <s v="Standard Class"/>
    <s v="MV-18190"/>
    <s v="Mike Vittorini"/>
    <x v="0"/>
    <s v="United States"/>
    <x v="272"/>
    <x v="1"/>
    <n v="92404"/>
    <x v="1"/>
    <s v="OFF-BI-10003719"/>
    <x v="1"/>
    <x v="8"/>
    <s v="Large Capacity Hanging Post Binders"/>
    <n v="39.92"/>
    <n v="2"/>
    <n v="0.2"/>
    <n v="12.973999999999997"/>
    <n v="0.3249999999999999"/>
  </r>
  <r>
    <n v="8090"/>
    <s v="US-2012-117492"/>
    <x v="1"/>
    <x v="976"/>
    <d v="2012-08-09T00:00:00"/>
    <s v="First Class"/>
    <s v="NS-18640"/>
    <s v="Noel Staavos"/>
    <x v="1"/>
    <s v="United States"/>
    <x v="248"/>
    <x v="39"/>
    <n v="21215"/>
    <x v="3"/>
    <s v="OFF-AP-10001492"/>
    <x v="1"/>
    <x v="9"/>
    <s v="Acco Six-Outlet Power Strip, 4' Cord Length"/>
    <n v="77.58"/>
    <n v="9"/>
    <n v="0"/>
    <n v="20.1708"/>
    <n v="0.26"/>
  </r>
  <r>
    <n v="8091"/>
    <s v="CA-2011-101392"/>
    <x v="2"/>
    <x v="1035"/>
    <d v="2011-12-13T00:00:00"/>
    <s v="Standard Class"/>
    <s v="AS-10630"/>
    <s v="Ann Steele"/>
    <x v="2"/>
    <s v="United States"/>
    <x v="4"/>
    <x v="4"/>
    <n v="98103"/>
    <x v="1"/>
    <s v="OFF-ST-10000532"/>
    <x v="1"/>
    <x v="4"/>
    <s v="Advantus Rolling Drawer Organizers"/>
    <n v="269.35999999999996"/>
    <n v="7"/>
    <n v="0"/>
    <n v="70.033599999999993"/>
    <n v="0.26"/>
  </r>
  <r>
    <n v="8092"/>
    <s v="CA-2012-127502"/>
    <x v="1"/>
    <x v="895"/>
    <d v="2012-12-14T00:00:00"/>
    <s v="Standard Class"/>
    <s v="MT-17815"/>
    <s v="Meg Tillman"/>
    <x v="0"/>
    <s v="United States"/>
    <x v="8"/>
    <x v="1"/>
    <n v="94110"/>
    <x v="1"/>
    <s v="OFF-LA-10001613"/>
    <x v="1"/>
    <x v="2"/>
    <s v="Avery File Folder Labels"/>
    <n v="5.76"/>
    <n v="2"/>
    <n v="0"/>
    <n v="2.8224"/>
    <n v="0.49000000000000005"/>
  </r>
  <r>
    <n v="8093"/>
    <s v="CA-2014-143658"/>
    <x v="3"/>
    <x v="1183"/>
    <d v="2014-11-14T00:00:00"/>
    <s v="Second Class"/>
    <s v="SR-20425"/>
    <s v="Sharelle Roach"/>
    <x v="2"/>
    <s v="United States"/>
    <x v="20"/>
    <x v="15"/>
    <n v="10035"/>
    <x v="3"/>
    <s v="OFF-AR-10002818"/>
    <x v="1"/>
    <x v="6"/>
    <s v="Panasonic KP-310 Heavy-Duty Electric Pencil Sharpener"/>
    <n v="109.9"/>
    <n v="5"/>
    <n v="0"/>
    <n v="32.97"/>
    <n v="0.3"/>
  </r>
  <r>
    <n v="8094"/>
    <s v="CA-2014-133046"/>
    <x v="3"/>
    <x v="944"/>
    <d v="2014-08-02T00:00:00"/>
    <s v="Second Class"/>
    <s v="DK-13375"/>
    <s v="Dennis Kane"/>
    <x v="0"/>
    <s v="United States"/>
    <x v="4"/>
    <x v="4"/>
    <n v="98115"/>
    <x v="1"/>
    <s v="FUR-FU-10001940"/>
    <x v="0"/>
    <x v="5"/>
    <s v="Staples"/>
    <n v="23.88"/>
    <n v="3"/>
    <n v="0"/>
    <n v="10.507200000000001"/>
    <n v="0.44000000000000006"/>
  </r>
  <r>
    <n v="8095"/>
    <s v="CA-2014-133046"/>
    <x v="3"/>
    <x v="944"/>
    <d v="2014-08-02T00:00:00"/>
    <s v="Second Class"/>
    <s v="DK-13375"/>
    <s v="Dennis Kane"/>
    <x v="0"/>
    <s v="United States"/>
    <x v="4"/>
    <x v="4"/>
    <n v="98115"/>
    <x v="1"/>
    <s v="OFF-PA-10003883"/>
    <x v="1"/>
    <x v="10"/>
    <s v="Message Book, Phone, Wirebound Standard Line Memo, 2 3/4&quot; X 5&quot;"/>
    <n v="26.2"/>
    <n v="4"/>
    <n v="0"/>
    <n v="12.052"/>
    <n v="0.46"/>
  </r>
  <r>
    <n v="8096"/>
    <s v="CA-2014-133046"/>
    <x v="3"/>
    <x v="944"/>
    <d v="2014-08-02T00:00:00"/>
    <s v="Second Class"/>
    <s v="DK-13375"/>
    <s v="Dennis Kane"/>
    <x v="0"/>
    <s v="United States"/>
    <x v="4"/>
    <x v="4"/>
    <n v="98115"/>
    <x v="1"/>
    <s v="OFF-PA-10002787"/>
    <x v="1"/>
    <x v="10"/>
    <s v="Xerox 227"/>
    <n v="12.96"/>
    <n v="2"/>
    <n v="0"/>
    <n v="6.2208000000000006"/>
    <n v="0.48000000000000004"/>
  </r>
  <r>
    <n v="8097"/>
    <s v="CA-2014-133046"/>
    <x v="3"/>
    <x v="944"/>
    <d v="2014-08-02T00:00:00"/>
    <s v="Second Class"/>
    <s v="DK-13375"/>
    <s v="Dennis Kane"/>
    <x v="0"/>
    <s v="United States"/>
    <x v="4"/>
    <x v="4"/>
    <n v="98115"/>
    <x v="1"/>
    <s v="TEC-AC-10000991"/>
    <x v="2"/>
    <x v="11"/>
    <s v="Sony Micro Vault Click 8 GB USB 2.0 Flash Drive"/>
    <n v="234.95000000000002"/>
    <n v="5"/>
    <n v="0"/>
    <n v="32.893000000000008"/>
    <n v="0.14000000000000001"/>
  </r>
  <r>
    <n v="8098"/>
    <s v="CA-2014-122798"/>
    <x v="3"/>
    <x v="116"/>
    <d v="2015-01-02T00:00:00"/>
    <s v="Standard Class"/>
    <s v="SV-20935"/>
    <s v="Susan Vittorini"/>
    <x v="0"/>
    <s v="United States"/>
    <x v="305"/>
    <x v="27"/>
    <n v="87105"/>
    <x v="1"/>
    <s v="OFF-ST-10003058"/>
    <x v="1"/>
    <x v="4"/>
    <s v="Eldon Mobile Mega Data Cart  Mega Stackable  Add-On Trays"/>
    <n v="118.25"/>
    <n v="5"/>
    <n v="0"/>
    <n v="34.292499999999997"/>
    <n v="0.28999999999999998"/>
  </r>
  <r>
    <n v="8099"/>
    <s v="CA-2014-122798"/>
    <x v="3"/>
    <x v="116"/>
    <d v="2015-01-02T00:00:00"/>
    <s v="Standard Class"/>
    <s v="SV-20935"/>
    <s v="Susan Vittorini"/>
    <x v="0"/>
    <s v="United States"/>
    <x v="305"/>
    <x v="27"/>
    <n v="87105"/>
    <x v="1"/>
    <s v="OFF-PA-10004239"/>
    <x v="1"/>
    <x v="10"/>
    <s v="Xerox 1953"/>
    <n v="4.28"/>
    <n v="1"/>
    <n v="0"/>
    <n v="1.9259999999999997"/>
    <n v="0.4499999999999999"/>
  </r>
  <r>
    <n v="8100"/>
    <s v="CA-2013-169663"/>
    <x v="0"/>
    <x v="612"/>
    <d v="2013-03-14T00:00:00"/>
    <s v="First Class"/>
    <s v="RH-19510"/>
    <s v="Rick Huthwaite"/>
    <x v="2"/>
    <s v="United States"/>
    <x v="1"/>
    <x v="1"/>
    <n v="90045"/>
    <x v="1"/>
    <s v="TEC-AC-10003038"/>
    <x v="2"/>
    <x v="11"/>
    <s v="Kingston Digital DataTraveler 16GB USB 2.0"/>
    <n v="26.849999999999998"/>
    <n v="3"/>
    <n v="0"/>
    <n v="5.101499999999997"/>
    <n v="0.18999999999999989"/>
  </r>
  <r>
    <n v="8101"/>
    <s v="CA-2013-169663"/>
    <x v="0"/>
    <x v="612"/>
    <d v="2013-03-14T00:00:00"/>
    <s v="First Class"/>
    <s v="RH-19510"/>
    <s v="Rick Huthwaite"/>
    <x v="2"/>
    <s v="United States"/>
    <x v="1"/>
    <x v="1"/>
    <n v="90045"/>
    <x v="1"/>
    <s v="TEC-MA-10000984"/>
    <x v="2"/>
    <x v="15"/>
    <s v="Okidata MB760 Printer"/>
    <n v="3357.6000000000004"/>
    <n v="3"/>
    <n v="0.2"/>
    <n v="377.72999999999956"/>
    <n v="0.11249999999999986"/>
  </r>
  <r>
    <n v="8102"/>
    <s v="CA-2012-149846"/>
    <x v="1"/>
    <x v="1184"/>
    <d v="2012-05-26T00:00:00"/>
    <s v="Standard Class"/>
    <s v="SB-20185"/>
    <s v="Sarah Brown"/>
    <x v="0"/>
    <s v="United States"/>
    <x v="1"/>
    <x v="1"/>
    <n v="90045"/>
    <x v="1"/>
    <s v="OFF-LA-10004484"/>
    <x v="1"/>
    <x v="2"/>
    <s v="Avery 476"/>
    <n v="8.26"/>
    <n v="2"/>
    <n v="0"/>
    <n v="3.7995999999999999"/>
    <n v="0.46"/>
  </r>
  <r>
    <n v="8103"/>
    <s v="CA-2012-149846"/>
    <x v="1"/>
    <x v="1184"/>
    <d v="2012-05-26T00:00:00"/>
    <s v="Standard Class"/>
    <s v="SB-20185"/>
    <s v="Sarah Brown"/>
    <x v="0"/>
    <s v="United States"/>
    <x v="1"/>
    <x v="1"/>
    <n v="90045"/>
    <x v="1"/>
    <s v="TEC-MA-10004002"/>
    <x v="2"/>
    <x v="15"/>
    <s v="Zebra GX420t Direct Thermal/Thermal Transfer Printer"/>
    <n v="2973.32"/>
    <n v="7"/>
    <n v="0.2"/>
    <n v="334.49849999999958"/>
    <n v="0.11249999999999985"/>
  </r>
  <r>
    <n v="8104"/>
    <s v="CA-2012-149846"/>
    <x v="1"/>
    <x v="1184"/>
    <d v="2012-05-26T00:00:00"/>
    <s v="Standard Class"/>
    <s v="SB-20185"/>
    <s v="Sarah Brown"/>
    <x v="0"/>
    <s v="United States"/>
    <x v="1"/>
    <x v="1"/>
    <n v="90045"/>
    <x v="1"/>
    <s v="OFF-ST-10002406"/>
    <x v="1"/>
    <x v="4"/>
    <s v="Pizazz Global Quick File"/>
    <n v="104.79"/>
    <n v="7"/>
    <n v="0"/>
    <n v="29.341200000000008"/>
    <n v="0.28000000000000008"/>
  </r>
  <r>
    <n v="8105"/>
    <s v="CA-2012-149846"/>
    <x v="1"/>
    <x v="1184"/>
    <d v="2012-05-26T00:00:00"/>
    <s v="Standard Class"/>
    <s v="SB-20185"/>
    <s v="Sarah Brown"/>
    <x v="0"/>
    <s v="United States"/>
    <x v="1"/>
    <x v="1"/>
    <n v="90045"/>
    <x v="1"/>
    <s v="TEC-PH-10003645"/>
    <x v="2"/>
    <x v="7"/>
    <s v="Aastra 57i VoIP phone"/>
    <n v="775.72800000000007"/>
    <n v="6"/>
    <n v="0.2"/>
    <n v="58.179600000000022"/>
    <n v="7.5000000000000025E-2"/>
  </r>
  <r>
    <n v="8106"/>
    <s v="CA-2014-159149"/>
    <x v="3"/>
    <x v="922"/>
    <d v="2014-02-20T00:00:00"/>
    <s v="First Class"/>
    <s v="CR-12820"/>
    <s v="Cyra Reiten"/>
    <x v="2"/>
    <s v="United States"/>
    <x v="12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n v="-0.19117647058823539"/>
  </r>
  <r>
    <n v="8107"/>
    <s v="CA-2014-159149"/>
    <x v="3"/>
    <x v="922"/>
    <d v="2014-02-20T00:00:00"/>
    <s v="First Class"/>
    <s v="CR-12820"/>
    <s v="Cyra Reiten"/>
    <x v="2"/>
    <s v="United States"/>
    <x v="12"/>
    <x v="5"/>
    <n v="77041"/>
    <x v="2"/>
    <s v="OFF-AR-10000937"/>
    <x v="1"/>
    <x v="6"/>
    <s v="Dixon Ticonderoga Core-Lock Colored Pencils, 48-Color Set"/>
    <n v="175.44"/>
    <n v="6"/>
    <n v="0.2"/>
    <n v="52.632000000000005"/>
    <n v="0.30000000000000004"/>
  </r>
  <r>
    <n v="8108"/>
    <s v="CA-2014-159149"/>
    <x v="3"/>
    <x v="922"/>
    <d v="2014-02-20T00:00:00"/>
    <s v="First Class"/>
    <s v="CR-12820"/>
    <s v="Cyra Reiten"/>
    <x v="2"/>
    <s v="United States"/>
    <x v="12"/>
    <x v="5"/>
    <n v="77041"/>
    <x v="2"/>
    <s v="TEC-PH-10000038"/>
    <x v="2"/>
    <x v="7"/>
    <s v="Jawbone MINI JAMBOX Wireless Bluetooth Speaker"/>
    <n v="438.33600000000001"/>
    <n v="4"/>
    <n v="0.2"/>
    <n v="-87.667200000000037"/>
    <n v="-0.20000000000000007"/>
  </r>
  <r>
    <n v="8109"/>
    <s v="US-2014-167570"/>
    <x v="3"/>
    <x v="166"/>
    <d v="2014-12-16T00:00:00"/>
    <s v="Standard Class"/>
    <s v="EG-13900"/>
    <s v="Emily Grady"/>
    <x v="0"/>
    <s v="United States"/>
    <x v="10"/>
    <x v="9"/>
    <n v="19140"/>
    <x v="3"/>
    <s v="FUR-CH-10003396"/>
    <x v="0"/>
    <x v="1"/>
    <s v="Global Deluxe Steno Chair"/>
    <n v="215.54400000000001"/>
    <n v="4"/>
    <n v="0.3"/>
    <n v="-58.504800000000017"/>
    <n v="-0.27142857142857152"/>
  </r>
  <r>
    <n v="8110"/>
    <s v="CA-2014-160122"/>
    <x v="3"/>
    <x v="551"/>
    <d v="2014-11-24T00:00:00"/>
    <s v="Standard Class"/>
    <s v="RD-19930"/>
    <s v="Russell D'Ascenzo"/>
    <x v="0"/>
    <s v="United States"/>
    <x v="22"/>
    <x v="10"/>
    <n v="60623"/>
    <x v="2"/>
    <s v="OFF-EN-10002592"/>
    <x v="1"/>
    <x v="12"/>
    <s v="Peel &amp; Seel Recycled Catalog Envelopes, Brown"/>
    <n v="55.584000000000003"/>
    <n v="6"/>
    <n v="0.2"/>
    <n v="20.844000000000001"/>
    <n v="0.375"/>
  </r>
  <r>
    <n v="8111"/>
    <s v="CA-2014-160122"/>
    <x v="3"/>
    <x v="551"/>
    <d v="2014-11-24T00:00:00"/>
    <s v="Standard Class"/>
    <s v="RD-19930"/>
    <s v="Russell D'Ascenzo"/>
    <x v="0"/>
    <s v="United States"/>
    <x v="22"/>
    <x v="10"/>
    <n v="60623"/>
    <x v="2"/>
    <s v="FUR-CH-10000422"/>
    <x v="0"/>
    <x v="1"/>
    <s v="Global Highback Leather Tilter in Burgundy"/>
    <n v="127.38599999999998"/>
    <n v="2"/>
    <n v="0.3"/>
    <n v="-25.477199999999982"/>
    <n v="-0.1999999999999999"/>
  </r>
  <r>
    <n v="8112"/>
    <s v="CA-2013-130393"/>
    <x v="0"/>
    <x v="49"/>
    <d v="2013-12-04T00:00:00"/>
    <s v="Second Class"/>
    <s v="JM-15865"/>
    <s v="John Murray"/>
    <x v="0"/>
    <s v="United States"/>
    <x v="287"/>
    <x v="5"/>
    <n v="76903"/>
    <x v="2"/>
    <s v="FUR-CH-10002647"/>
    <x v="0"/>
    <x v="1"/>
    <s v="Situations Contoured Folding Chairs, 4/Set"/>
    <n v="248.43"/>
    <n v="5"/>
    <n v="0.3"/>
    <n v="-17.744999999999976"/>
    <n v="-7.1428571428571327E-2"/>
  </r>
  <r>
    <n v="8113"/>
    <s v="CA-2013-130393"/>
    <x v="0"/>
    <x v="49"/>
    <d v="2013-12-04T00:00:00"/>
    <s v="Second Class"/>
    <s v="JM-15865"/>
    <s v="John Murray"/>
    <x v="0"/>
    <s v="United States"/>
    <x v="287"/>
    <x v="5"/>
    <n v="76903"/>
    <x v="2"/>
    <s v="OFF-AP-10004859"/>
    <x v="1"/>
    <x v="9"/>
    <s v="Acco 6 Outlet Guardian Premium Surge Suppressor"/>
    <n v="11.647999999999998"/>
    <n v="4"/>
    <n v="0.8"/>
    <n v="-30.867200000000004"/>
    <n v="-2.6500000000000008"/>
  </r>
  <r>
    <n v="8114"/>
    <s v="CA-2013-130393"/>
    <x v="0"/>
    <x v="49"/>
    <d v="2013-12-04T00:00:00"/>
    <s v="Second Class"/>
    <s v="JM-15865"/>
    <s v="John Murray"/>
    <x v="0"/>
    <s v="United States"/>
    <x v="287"/>
    <x v="5"/>
    <n v="76903"/>
    <x v="2"/>
    <s v="FUR-CH-10004477"/>
    <x v="0"/>
    <x v="1"/>
    <s v="Global Push Button Manager's Chair, Indigo"/>
    <n v="85.245999999999995"/>
    <n v="2"/>
    <n v="0.3"/>
    <n v="-1.217800000000004"/>
    <n v="-1.4285714285714334E-2"/>
  </r>
  <r>
    <n v="8115"/>
    <s v="CA-2014-144820"/>
    <x v="3"/>
    <x v="621"/>
    <d v="2014-10-08T00:00:00"/>
    <s v="Second Class"/>
    <s v="LW-16825"/>
    <s v="Laurel Workman"/>
    <x v="1"/>
    <s v="United States"/>
    <x v="45"/>
    <x v="5"/>
    <n v="77506"/>
    <x v="2"/>
    <s v="OFF-AR-10004817"/>
    <x v="1"/>
    <x v="6"/>
    <s v="Colorific Watercolor Pencils"/>
    <n v="20.64"/>
    <n v="5"/>
    <n v="0.2"/>
    <n v="2.3219999999999974"/>
    <n v="0.11249999999999986"/>
  </r>
  <r>
    <n v="8116"/>
    <s v="CA-2014-101014"/>
    <x v="3"/>
    <x v="635"/>
    <d v="2014-09-05T00:00:00"/>
    <s v="Standard Class"/>
    <s v="RW-19540"/>
    <s v="Rick Wilson"/>
    <x v="1"/>
    <s v="United States"/>
    <x v="1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n v="0.28000000000000008"/>
  </r>
  <r>
    <n v="8117"/>
    <s v="CA-2014-105543"/>
    <x v="3"/>
    <x v="221"/>
    <d v="2014-11-25T00:00:00"/>
    <s v="Same Day"/>
    <s v="BG-11695"/>
    <s v="Brooke Gillingham"/>
    <x v="1"/>
    <s v="United States"/>
    <x v="495"/>
    <x v="41"/>
    <n v="67846"/>
    <x v="2"/>
    <s v="OFF-ST-10003123"/>
    <x v="1"/>
    <x v="4"/>
    <s v="Fellowes Bases and Tops For Staxonsteel/High-Stak Systems"/>
    <n v="33.29"/>
    <n v="1"/>
    <n v="0"/>
    <n v="7.9895999999999994"/>
    <n v="0.24"/>
  </r>
  <r>
    <n v="8118"/>
    <s v="US-2014-113201"/>
    <x v="3"/>
    <x v="160"/>
    <d v="2014-07-06T00:00:00"/>
    <s v="Standard Class"/>
    <s v="TT-21220"/>
    <s v="Thomas Thornton"/>
    <x v="0"/>
    <s v="United States"/>
    <x v="1"/>
    <x v="1"/>
    <n v="90045"/>
    <x v="1"/>
    <s v="OFF-PA-10000675"/>
    <x v="1"/>
    <x v="10"/>
    <s v="Xerox 1919"/>
    <n v="204.95000000000002"/>
    <n v="5"/>
    <n v="0"/>
    <n v="100.4255"/>
    <n v="0.48999999999999994"/>
  </r>
  <r>
    <n v="8119"/>
    <s v="US-2014-106551"/>
    <x v="3"/>
    <x v="847"/>
    <d v="2014-07-28T00:00:00"/>
    <s v="Standard Class"/>
    <s v="EB-13930"/>
    <s v="Eric Barreto"/>
    <x v="0"/>
    <s v="United States"/>
    <x v="22"/>
    <x v="10"/>
    <n v="60653"/>
    <x v="2"/>
    <s v="FUR-CH-10004997"/>
    <x v="0"/>
    <x v="1"/>
    <s v="Hon Every-Day Series Multi-Task Chairs"/>
    <n v="526.34399999999994"/>
    <n v="4"/>
    <n v="0.3"/>
    <n v="-75.191999999999979"/>
    <n v="-0.14285714285714282"/>
  </r>
  <r>
    <n v="8120"/>
    <s v="CA-2013-116722"/>
    <x v="0"/>
    <x v="583"/>
    <d v="2013-11-17T00:00:00"/>
    <s v="Standard Class"/>
    <s v="LP-17080"/>
    <s v="Liz Pelletier"/>
    <x v="0"/>
    <s v="United States"/>
    <x v="8"/>
    <x v="1"/>
    <n v="94110"/>
    <x v="1"/>
    <s v="FUR-FU-10001934"/>
    <x v="0"/>
    <x v="5"/>
    <s v="Magnifier Swing Arm Lamp"/>
    <n v="41.96"/>
    <n v="2"/>
    <n v="0"/>
    <n v="10.909600000000001"/>
    <n v="0.26"/>
  </r>
  <r>
    <n v="8121"/>
    <s v="CA-2013-116722"/>
    <x v="0"/>
    <x v="583"/>
    <d v="2013-11-17T00:00:00"/>
    <s v="Standard Class"/>
    <s v="LP-17080"/>
    <s v="Liz Pelletier"/>
    <x v="0"/>
    <s v="United States"/>
    <x v="8"/>
    <x v="1"/>
    <n v="94110"/>
    <x v="1"/>
    <s v="FUR-CH-10004997"/>
    <x v="0"/>
    <x v="1"/>
    <s v="Hon Every-Day Series Multi-Task Chairs"/>
    <n v="451.15199999999993"/>
    <n v="3"/>
    <n v="0.2"/>
    <n v="0"/>
    <n v="0"/>
  </r>
  <r>
    <n v="8122"/>
    <s v="CA-2013-116722"/>
    <x v="0"/>
    <x v="583"/>
    <d v="2013-11-17T00:00:00"/>
    <s v="Standard Class"/>
    <s v="LP-17080"/>
    <s v="Liz Pelletier"/>
    <x v="0"/>
    <s v="United States"/>
    <x v="8"/>
    <x v="1"/>
    <n v="94110"/>
    <x v="1"/>
    <s v="OFF-BI-10001890"/>
    <x v="1"/>
    <x v="8"/>
    <s v="Avery Poly Binder Pockets"/>
    <n v="31.504000000000005"/>
    <n v="11"/>
    <n v="0.2"/>
    <n v="11.026399999999999"/>
    <n v="0.34999999999999992"/>
  </r>
  <r>
    <n v="8123"/>
    <s v="CA-2011-138128"/>
    <x v="2"/>
    <x v="337"/>
    <d v="2011-12-15T00:00:00"/>
    <s v="Standard Class"/>
    <s v="FP-14320"/>
    <s v="Frank Preis"/>
    <x v="0"/>
    <s v="United States"/>
    <x v="10"/>
    <x v="9"/>
    <n v="19134"/>
    <x v="3"/>
    <s v="OFF-EN-10002500"/>
    <x v="1"/>
    <x v="12"/>
    <s v="Globe Weis Peel &amp; Seel First Class Envelopes"/>
    <n v="30.672000000000001"/>
    <n v="3"/>
    <n v="0.2"/>
    <n v="9.5850000000000009"/>
    <n v="0.3125"/>
  </r>
  <r>
    <n v="8124"/>
    <s v="CA-2011-138128"/>
    <x v="2"/>
    <x v="337"/>
    <d v="2011-12-15T00:00:00"/>
    <s v="Standard Class"/>
    <s v="FP-14320"/>
    <s v="Frank Preis"/>
    <x v="0"/>
    <s v="United States"/>
    <x v="10"/>
    <x v="9"/>
    <n v="19134"/>
    <x v="3"/>
    <s v="TEC-CO-10001766"/>
    <x v="2"/>
    <x v="16"/>
    <s v="Canon PC940 Copier"/>
    <n v="1079.9759999999999"/>
    <n v="4"/>
    <n v="0.4"/>
    <n v="125.99719999999991"/>
    <n v="0.1166666666666666"/>
  </r>
  <r>
    <n v="8125"/>
    <s v="US-2014-150070"/>
    <x v="3"/>
    <x v="210"/>
    <d v="2014-09-13T00:00:00"/>
    <s v="Standard Class"/>
    <s v="JA-15970"/>
    <s v="Joseph Airdo"/>
    <x v="0"/>
    <s v="United States"/>
    <x v="494"/>
    <x v="1"/>
    <n v="95351"/>
    <x v="1"/>
    <s v="FUR-CH-10004860"/>
    <x v="0"/>
    <x v="1"/>
    <s v="Global Low Back Tilter Chair"/>
    <n v="161.56800000000001"/>
    <n v="2"/>
    <n v="0.2"/>
    <n v="-28.274400000000021"/>
    <n v="-0.17500000000000013"/>
  </r>
  <r>
    <n v="8126"/>
    <s v="CA-2012-137064"/>
    <x v="1"/>
    <x v="525"/>
    <d v="2012-02-13T00:00:00"/>
    <s v="Standard Class"/>
    <s v="TS-21655"/>
    <s v="Trudy Schmidt"/>
    <x v="0"/>
    <s v="United States"/>
    <x v="12"/>
    <x v="5"/>
    <n v="77070"/>
    <x v="2"/>
    <s v="OFF-BI-10002049"/>
    <x v="1"/>
    <x v="8"/>
    <s v="UniKeep View Case Binders"/>
    <n v="2.9339999999999993"/>
    <n v="3"/>
    <n v="0.8"/>
    <n v="-4.9878000000000018"/>
    <n v="-1.7000000000000011"/>
  </r>
  <r>
    <n v="8127"/>
    <s v="CA-2012-137064"/>
    <x v="1"/>
    <x v="525"/>
    <d v="2012-02-13T00:00:00"/>
    <s v="Standard Class"/>
    <s v="TS-21655"/>
    <s v="Trudy Schmidt"/>
    <x v="0"/>
    <s v="United States"/>
    <x v="12"/>
    <x v="5"/>
    <n v="77070"/>
    <x v="2"/>
    <s v="TEC-AC-10003499"/>
    <x v="2"/>
    <x v="11"/>
    <s v="Memorex Mini Travel Drive 8 GB USB 2.0 Flash Drive"/>
    <n v="18.528000000000002"/>
    <n v="2"/>
    <n v="0.2"/>
    <n v="4.4004000000000003"/>
    <n v="0.23749999999999999"/>
  </r>
  <r>
    <n v="8128"/>
    <s v="CA-2012-137064"/>
    <x v="1"/>
    <x v="525"/>
    <d v="2012-02-13T00:00:00"/>
    <s v="Standard Class"/>
    <s v="TS-21655"/>
    <s v="Trudy Schmidt"/>
    <x v="0"/>
    <s v="United States"/>
    <x v="12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n v="-0.18750000000000006"/>
  </r>
  <r>
    <n v="8129"/>
    <s v="CA-2014-157350"/>
    <x v="3"/>
    <x v="775"/>
    <d v="2014-09-02T00:00:00"/>
    <s v="Standard Class"/>
    <s v="DP-13000"/>
    <s v="Darren Powers"/>
    <x v="0"/>
    <s v="United States"/>
    <x v="22"/>
    <x v="10"/>
    <n v="60610"/>
    <x v="2"/>
    <s v="FUR-FU-10000222"/>
    <x v="0"/>
    <x v="5"/>
    <s v="Seth Thomas 16&quot; Steel Case Clock"/>
    <n v="64.959999999999994"/>
    <n v="5"/>
    <n v="0.6"/>
    <n v="-43.847999999999985"/>
    <n v="-0.67499999999999982"/>
  </r>
  <r>
    <n v="8130"/>
    <s v="CA-2011-127866"/>
    <x v="2"/>
    <x v="836"/>
    <d v="2011-07-23T00:00:00"/>
    <s v="First Class"/>
    <s v="JD-15895"/>
    <s v="Jonathan Doherty"/>
    <x v="1"/>
    <s v="United States"/>
    <x v="169"/>
    <x v="1"/>
    <n v="92503"/>
    <x v="1"/>
    <s v="TEC-AC-10000023"/>
    <x v="2"/>
    <x v="11"/>
    <s v="Maxell 74 Minute CD-R Spindle, 50/Pack"/>
    <n v="41.94"/>
    <n v="2"/>
    <n v="0"/>
    <n v="15.098399999999998"/>
    <n v="0.36"/>
  </r>
  <r>
    <n v="8131"/>
    <s v="CA-2011-127866"/>
    <x v="2"/>
    <x v="836"/>
    <d v="2011-07-23T00:00:00"/>
    <s v="First Class"/>
    <s v="JD-15895"/>
    <s v="Jonathan Doherty"/>
    <x v="1"/>
    <s v="United States"/>
    <x v="169"/>
    <x v="1"/>
    <n v="92503"/>
    <x v="1"/>
    <s v="OFF-PA-10003971"/>
    <x v="1"/>
    <x v="10"/>
    <s v="Xerox 1965"/>
    <n v="11.96"/>
    <n v="2"/>
    <n v="0"/>
    <n v="5.8604000000000003"/>
    <n v="0.49"/>
  </r>
  <r>
    <n v="8132"/>
    <s v="CA-2011-127866"/>
    <x v="2"/>
    <x v="836"/>
    <d v="2011-07-23T00:00:00"/>
    <s v="First Class"/>
    <s v="JD-15895"/>
    <s v="Jonathan Doherty"/>
    <x v="1"/>
    <s v="United States"/>
    <x v="169"/>
    <x v="1"/>
    <n v="92503"/>
    <x v="1"/>
    <s v="OFF-AR-10003481"/>
    <x v="1"/>
    <x v="6"/>
    <s v="Newell 348"/>
    <n v="13.12"/>
    <n v="4"/>
    <n v="0"/>
    <n v="3.8047999999999984"/>
    <n v="0.28999999999999987"/>
  </r>
  <r>
    <n v="8133"/>
    <s v="CA-2011-127866"/>
    <x v="2"/>
    <x v="836"/>
    <d v="2011-07-23T00:00:00"/>
    <s v="First Class"/>
    <s v="JD-15895"/>
    <s v="Jonathan Doherty"/>
    <x v="1"/>
    <s v="United States"/>
    <x v="169"/>
    <x v="1"/>
    <n v="92503"/>
    <x v="1"/>
    <s v="OFF-ST-10001490"/>
    <x v="1"/>
    <x v="4"/>
    <s v="Hot File 7-Pocket, Floor Stand"/>
    <n v="535.41"/>
    <n v="3"/>
    <n v="0"/>
    <n v="160.62299999999993"/>
    <n v="0.29999999999999988"/>
  </r>
  <r>
    <n v="8134"/>
    <s v="CA-2012-131352"/>
    <x v="1"/>
    <x v="1049"/>
    <d v="2012-10-13T00:00:00"/>
    <s v="Standard Class"/>
    <s v="GH-14485"/>
    <s v="Gene Hale"/>
    <x v="1"/>
    <s v="United States"/>
    <x v="61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n v="-0.97499999999999998"/>
  </r>
  <r>
    <n v="8135"/>
    <s v="CA-2012-121776"/>
    <x v="1"/>
    <x v="1130"/>
    <d v="2012-02-21T00:00:00"/>
    <s v="Standard Class"/>
    <s v="RD-19585"/>
    <s v="Rob Dowd"/>
    <x v="0"/>
    <s v="United States"/>
    <x v="1"/>
    <x v="1"/>
    <n v="90008"/>
    <x v="1"/>
    <s v="OFF-PA-10001970"/>
    <x v="1"/>
    <x v="10"/>
    <s v="Xerox 1881"/>
    <n v="36.839999999999996"/>
    <n v="3"/>
    <n v="0"/>
    <n v="17.314799999999998"/>
    <n v="0.47"/>
  </r>
  <r>
    <n v="8136"/>
    <s v="CA-2012-121776"/>
    <x v="1"/>
    <x v="1130"/>
    <d v="2012-02-21T00:00:00"/>
    <s v="Standard Class"/>
    <s v="RD-19585"/>
    <s v="Rob Dowd"/>
    <x v="0"/>
    <s v="United States"/>
    <x v="1"/>
    <x v="1"/>
    <n v="90008"/>
    <x v="1"/>
    <s v="OFF-LA-10002762"/>
    <x v="1"/>
    <x v="2"/>
    <s v="Avery 485"/>
    <n v="87.71"/>
    <n v="7"/>
    <n v="0"/>
    <n v="41.223699999999994"/>
    <n v="0.47"/>
  </r>
  <r>
    <n v="8137"/>
    <s v="CA-2013-118073"/>
    <x v="0"/>
    <x v="399"/>
    <d v="2013-08-17T00:00:00"/>
    <s v="Standard Class"/>
    <s v="CS-12490"/>
    <s v="Cindy Schnelling"/>
    <x v="1"/>
    <s v="United States"/>
    <x v="121"/>
    <x v="2"/>
    <n v="33801"/>
    <x v="0"/>
    <s v="FUR-TA-10002533"/>
    <x v="0"/>
    <x v="3"/>
    <s v="BPI Conference Tables"/>
    <n v="562.29250000000013"/>
    <n v="7"/>
    <n v="0.45"/>
    <n v="-255.58750000000009"/>
    <n v="-0.45454545454545459"/>
  </r>
  <r>
    <n v="8138"/>
    <s v="CA-2011-103219"/>
    <x v="2"/>
    <x v="187"/>
    <d v="2011-11-13T00:00:00"/>
    <s v="Standard Class"/>
    <s v="BF-11215"/>
    <s v="Benjamin Farhat"/>
    <x v="2"/>
    <s v="United States"/>
    <x v="20"/>
    <x v="15"/>
    <n v="10035"/>
    <x v="3"/>
    <s v="FUR-FU-10004091"/>
    <x v="0"/>
    <x v="5"/>
    <s v="Eldon 200 Class Desk Accessories, Black"/>
    <n v="56.52"/>
    <n v="9"/>
    <n v="0"/>
    <n v="21.477600000000002"/>
    <n v="0.38"/>
  </r>
  <r>
    <n v="8139"/>
    <s v="CA-2013-102561"/>
    <x v="0"/>
    <x v="427"/>
    <d v="2013-07-23T00:00:00"/>
    <s v="Standard Class"/>
    <s v="NK-18490"/>
    <s v="Neil Knudson"/>
    <x v="2"/>
    <s v="United States"/>
    <x v="10"/>
    <x v="9"/>
    <n v="19140"/>
    <x v="3"/>
    <s v="OFF-AR-10001545"/>
    <x v="1"/>
    <x v="6"/>
    <s v="Newell 326"/>
    <n v="11.264000000000001"/>
    <n v="8"/>
    <n v="0.2"/>
    <n v="1.2671999999999994"/>
    <n v="0.11249999999999993"/>
  </r>
  <r>
    <n v="8140"/>
    <s v="CA-2013-102561"/>
    <x v="0"/>
    <x v="427"/>
    <d v="2013-07-23T00:00:00"/>
    <s v="Standard Class"/>
    <s v="NK-18490"/>
    <s v="Neil Knudson"/>
    <x v="2"/>
    <s v="United States"/>
    <x v="10"/>
    <x v="9"/>
    <n v="19140"/>
    <x v="3"/>
    <s v="OFF-ST-10001476"/>
    <x v="1"/>
    <x v="4"/>
    <s v="Steel Personal Filing/Posting Tote"/>
    <n v="284.08000000000004"/>
    <n v="10"/>
    <n v="0.2"/>
    <n v="24.856999999999999"/>
    <n v="8.7499999999999981E-2"/>
  </r>
  <r>
    <n v="8141"/>
    <s v="CA-2013-102561"/>
    <x v="0"/>
    <x v="427"/>
    <d v="2013-07-23T00:00:00"/>
    <s v="Standard Class"/>
    <s v="NK-18490"/>
    <s v="Neil Knudson"/>
    <x v="2"/>
    <s v="United States"/>
    <x v="10"/>
    <x v="9"/>
    <n v="19140"/>
    <x v="3"/>
    <s v="OFF-PA-10004971"/>
    <x v="1"/>
    <x v="10"/>
    <s v="Xerox 196"/>
    <n v="18.496000000000002"/>
    <n v="4"/>
    <n v="0.2"/>
    <n v="6.7048000000000005"/>
    <n v="0.36249999999999999"/>
  </r>
  <r>
    <n v="8142"/>
    <s v="CA-2013-100993"/>
    <x v="0"/>
    <x v="473"/>
    <d v="2013-02-10T00:00:00"/>
    <s v="Standard Class"/>
    <s v="AZ-10750"/>
    <s v="Annie Zypern"/>
    <x v="0"/>
    <s v="United States"/>
    <x v="70"/>
    <x v="1"/>
    <n v="92037"/>
    <x v="1"/>
    <s v="OFF-LA-10003223"/>
    <x v="1"/>
    <x v="2"/>
    <s v="Avery 508"/>
    <n v="14.73"/>
    <n v="3"/>
    <n v="0"/>
    <n v="7.2176999999999998"/>
    <n v="0.49"/>
  </r>
  <r>
    <n v="8143"/>
    <s v="CA-2013-100993"/>
    <x v="0"/>
    <x v="473"/>
    <d v="2013-02-10T00:00:00"/>
    <s v="Standard Class"/>
    <s v="AZ-10750"/>
    <s v="Annie Zypern"/>
    <x v="0"/>
    <s v="United States"/>
    <x v="70"/>
    <x v="1"/>
    <n v="92037"/>
    <x v="1"/>
    <s v="OFF-ST-10004340"/>
    <x v="1"/>
    <x v="4"/>
    <s v="Fellowes Mobile File Cart, Black"/>
    <n v="186.54"/>
    <n v="3"/>
    <n v="0"/>
    <n v="50.365800000000007"/>
    <n v="0.27000000000000007"/>
  </r>
  <r>
    <n v="8144"/>
    <s v="CA-2013-100993"/>
    <x v="0"/>
    <x v="473"/>
    <d v="2013-02-10T00:00:00"/>
    <s v="Standard Class"/>
    <s v="AZ-10750"/>
    <s v="Annie Zypern"/>
    <x v="0"/>
    <s v="United States"/>
    <x v="70"/>
    <x v="1"/>
    <n v="92037"/>
    <x v="1"/>
    <s v="FUR-TA-10001095"/>
    <x v="0"/>
    <x v="3"/>
    <s v="Chromcraft Round Conference Tables"/>
    <n v="557.72799999999995"/>
    <n v="4"/>
    <n v="0.2"/>
    <n v="6.9715999999999951"/>
    <n v="1.2499999999999992E-2"/>
  </r>
  <r>
    <n v="8145"/>
    <s v="CA-2013-100993"/>
    <x v="0"/>
    <x v="473"/>
    <d v="2013-02-10T00:00:00"/>
    <s v="Standard Class"/>
    <s v="AZ-10750"/>
    <s v="Annie Zypern"/>
    <x v="0"/>
    <s v="United States"/>
    <x v="70"/>
    <x v="1"/>
    <n v="92037"/>
    <x v="1"/>
    <s v="TEC-PH-10001448"/>
    <x v="2"/>
    <x v="7"/>
    <s v="Anker Astro 15000mAh USB Portable Charger"/>
    <n v="159.96800000000002"/>
    <n v="4"/>
    <n v="0.2"/>
    <n v="-31.993600000000029"/>
    <n v="-0.20000000000000015"/>
  </r>
  <r>
    <n v="8146"/>
    <s v="US-2011-112949"/>
    <x v="2"/>
    <x v="886"/>
    <d v="2011-06-27T00:00:00"/>
    <s v="Standard Class"/>
    <s v="Co-12640"/>
    <s v="Corey-Lock"/>
    <x v="0"/>
    <s v="United States"/>
    <x v="408"/>
    <x v="26"/>
    <n v="73505"/>
    <x v="2"/>
    <s v="OFF-AP-10001005"/>
    <x v="1"/>
    <x v="9"/>
    <s v="Honeywell Quietcare HEPA Air Cleaner"/>
    <n v="471.90000000000003"/>
    <n v="6"/>
    <n v="0"/>
    <n v="155.72699999999998"/>
    <n v="0.3299999999999999"/>
  </r>
  <r>
    <n v="8147"/>
    <s v="US-2011-112949"/>
    <x v="2"/>
    <x v="886"/>
    <d v="2011-06-27T00:00:00"/>
    <s v="Standard Class"/>
    <s v="Co-12640"/>
    <s v="Corey-Lock"/>
    <x v="0"/>
    <s v="United States"/>
    <x v="408"/>
    <x v="26"/>
    <n v="73505"/>
    <x v="2"/>
    <s v="OFF-AR-10003469"/>
    <x v="1"/>
    <x v="6"/>
    <s v="Nontoxic Chalk"/>
    <n v="3.52"/>
    <n v="2"/>
    <n v="0"/>
    <n v="1.6896"/>
    <n v="0.48"/>
  </r>
  <r>
    <n v="8148"/>
    <s v="US-2014-146822"/>
    <x v="3"/>
    <x v="255"/>
    <d v="2014-06-15T00:00:00"/>
    <s v="Standard Class"/>
    <s v="AG-10675"/>
    <s v="Anna Gayman"/>
    <x v="0"/>
    <s v="United States"/>
    <x v="127"/>
    <x v="17"/>
    <n v="24153"/>
    <x v="0"/>
    <s v="OFF-PA-10000249"/>
    <x v="1"/>
    <x v="10"/>
    <s v="Staples"/>
    <n v="49.12"/>
    <n v="4"/>
    <n v="0"/>
    <n v="23.086399999999998"/>
    <n v="0.47"/>
  </r>
  <r>
    <n v="8149"/>
    <s v="US-2013-131058"/>
    <x v="0"/>
    <x v="797"/>
    <d v="2014-01-01T00:00:00"/>
    <s v="Standard Class"/>
    <s v="EM-14140"/>
    <s v="Eugene Moren"/>
    <x v="2"/>
    <s v="United States"/>
    <x v="157"/>
    <x v="1"/>
    <n v="92704"/>
    <x v="1"/>
    <s v="OFF-LA-10001613"/>
    <x v="1"/>
    <x v="2"/>
    <s v="Avery File Folder Labels"/>
    <n v="20.16"/>
    <n v="7"/>
    <n v="0"/>
    <n v="9.8783999999999992"/>
    <n v="0.48999999999999994"/>
  </r>
  <r>
    <n v="8150"/>
    <s v="CA-2011-167997"/>
    <x v="2"/>
    <x v="755"/>
    <d v="2011-01-30T00:00:00"/>
    <s v="First Class"/>
    <s v="CA-11965"/>
    <s v="Carol Adams"/>
    <x v="1"/>
    <s v="United States"/>
    <x v="503"/>
    <x v="44"/>
    <n v="57701"/>
    <x v="2"/>
    <s v="OFF-BI-10001758"/>
    <x v="1"/>
    <x v="8"/>
    <s v="Wilson Jones 14 Line Acrylic Coated Pressboard Data Binders"/>
    <n v="10.68"/>
    <n v="2"/>
    <n v="0"/>
    <n v="5.0195999999999996"/>
    <n v="0.47"/>
  </r>
  <r>
    <n v="8151"/>
    <s v="CA-2011-167997"/>
    <x v="2"/>
    <x v="755"/>
    <d v="2011-01-30T00:00:00"/>
    <s v="First Class"/>
    <s v="CA-11965"/>
    <s v="Carol Adams"/>
    <x v="1"/>
    <s v="United States"/>
    <x v="503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n v="0.28000000000000003"/>
  </r>
  <r>
    <n v="8152"/>
    <s v="CA-2014-140151"/>
    <x v="3"/>
    <x v="721"/>
    <d v="2014-03-26T00:00:00"/>
    <s v="First Class"/>
    <s v="RB-19360"/>
    <s v="Raymond Buch"/>
    <x v="0"/>
    <s v="United States"/>
    <x v="4"/>
    <x v="4"/>
    <n v="98115"/>
    <x v="1"/>
    <s v="OFF-ST-10001558"/>
    <x v="1"/>
    <x v="4"/>
    <s v="Acco Perma 4000 Stacking Storage Drawers"/>
    <n v="32.479999999999997"/>
    <n v="2"/>
    <n v="0"/>
    <n v="4.8719999999999999"/>
    <n v="0.15000000000000002"/>
  </r>
  <r>
    <n v="8153"/>
    <s v="CA-2014-140151"/>
    <x v="3"/>
    <x v="721"/>
    <d v="2014-03-26T00:00:00"/>
    <s v="First Class"/>
    <s v="RB-19360"/>
    <s v="Raymond Buch"/>
    <x v="0"/>
    <s v="United States"/>
    <x v="4"/>
    <x v="4"/>
    <n v="98115"/>
    <x v="1"/>
    <s v="OFF-PA-10002986"/>
    <x v="1"/>
    <x v="10"/>
    <s v="Xerox 1898"/>
    <n v="20.04"/>
    <n v="3"/>
    <n v="0"/>
    <n v="9.6191999999999993"/>
    <n v="0.48"/>
  </r>
  <r>
    <n v="8154"/>
    <s v="CA-2014-140151"/>
    <x v="3"/>
    <x v="721"/>
    <d v="2014-03-26T00:00:00"/>
    <s v="First Class"/>
    <s v="RB-19360"/>
    <s v="Raymond Buch"/>
    <x v="0"/>
    <s v="United States"/>
    <x v="4"/>
    <x v="4"/>
    <n v="98115"/>
    <x v="1"/>
    <s v="TEC-CO-10004722"/>
    <x v="2"/>
    <x v="16"/>
    <s v="Canon imageCLASS 2200 Advanced Copier"/>
    <n v="13999.96"/>
    <n v="4"/>
    <n v="0"/>
    <n v="6719.9807999999994"/>
    <n v="0.48"/>
  </r>
  <r>
    <n v="8155"/>
    <s v="US-2014-143770"/>
    <x v="3"/>
    <x v="177"/>
    <d v="2014-03-25T00:00:00"/>
    <s v="Standard Class"/>
    <s v="RD-19720"/>
    <s v="Roger Demir"/>
    <x v="0"/>
    <s v="United States"/>
    <x v="209"/>
    <x v="29"/>
    <n v="6457"/>
    <x v="3"/>
    <s v="TEC-AC-10002842"/>
    <x v="2"/>
    <x v="11"/>
    <s v="WD My Passport Ultra 2TB Portable External Hard Drive"/>
    <n v="238"/>
    <n v="2"/>
    <n v="0"/>
    <n v="38.080000000000013"/>
    <n v="0.16000000000000006"/>
  </r>
  <r>
    <n v="8156"/>
    <s v="US-2014-143770"/>
    <x v="3"/>
    <x v="177"/>
    <d v="2014-03-25T00:00:00"/>
    <s v="Standard Class"/>
    <s v="RD-19720"/>
    <s v="Roger Demir"/>
    <x v="0"/>
    <s v="United States"/>
    <x v="209"/>
    <x v="29"/>
    <n v="6457"/>
    <x v="3"/>
    <s v="OFF-PA-10001125"/>
    <x v="1"/>
    <x v="10"/>
    <s v="Xerox 1988"/>
    <n v="61.96"/>
    <n v="2"/>
    <n v="0"/>
    <n v="27.881999999999998"/>
    <n v="0.44999999999999996"/>
  </r>
  <r>
    <n v="8157"/>
    <s v="CA-2013-131296"/>
    <x v="0"/>
    <x v="964"/>
    <d v="2013-10-10T00:00:00"/>
    <s v="Standard Class"/>
    <s v="MS-17830"/>
    <s v="Melanie Seite"/>
    <x v="0"/>
    <s v="United States"/>
    <x v="248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n v="-9.9999999999999978E-2"/>
  </r>
  <r>
    <n v="8158"/>
    <s v="CA-2013-103464"/>
    <x v="0"/>
    <x v="741"/>
    <d v="2013-11-23T00:00:00"/>
    <s v="Standard Class"/>
    <s v="PG-18820"/>
    <s v="Patrick Gardner"/>
    <x v="0"/>
    <s v="United States"/>
    <x v="70"/>
    <x v="1"/>
    <n v="92105"/>
    <x v="1"/>
    <s v="TEC-AC-10002842"/>
    <x v="2"/>
    <x v="11"/>
    <s v="WD My Passport Ultra 2TB Portable External Hard Drive"/>
    <n v="595"/>
    <n v="5"/>
    <n v="0"/>
    <n v="95.200000000000031"/>
    <n v="0.16000000000000006"/>
  </r>
  <r>
    <n v="8159"/>
    <s v="CA-2014-136238"/>
    <x v="3"/>
    <x v="377"/>
    <d v="2015-01-02T00:00:00"/>
    <s v="Standard Class"/>
    <s v="KB-16240"/>
    <s v="Karen Bern"/>
    <x v="1"/>
    <s v="United States"/>
    <x v="372"/>
    <x v="5"/>
    <n v="79762"/>
    <x v="2"/>
    <s v="OFF-PA-10004285"/>
    <x v="1"/>
    <x v="10"/>
    <s v="Xerox 1959"/>
    <n v="16.032"/>
    <n v="3"/>
    <n v="0.2"/>
    <n v="5.6111999999999993"/>
    <n v="0.35"/>
  </r>
  <r>
    <n v="8160"/>
    <s v="CA-2013-120803"/>
    <x v="0"/>
    <x v="1185"/>
    <d v="2013-03-14T00:00:00"/>
    <s v="Standard Class"/>
    <s v="RB-19465"/>
    <s v="Rick Bensley"/>
    <x v="2"/>
    <s v="United States"/>
    <x v="451"/>
    <x v="29"/>
    <n v="6460"/>
    <x v="3"/>
    <s v="TEC-AC-10004469"/>
    <x v="2"/>
    <x v="11"/>
    <s v="Microsoft Sculpt Comfort Mouse"/>
    <n v="199.75"/>
    <n v="5"/>
    <n v="0"/>
    <n v="87.890000000000015"/>
    <n v="0.44000000000000006"/>
  </r>
  <r>
    <n v="8161"/>
    <s v="CA-2013-134138"/>
    <x v="0"/>
    <x v="595"/>
    <d v="2013-02-20T00:00:00"/>
    <s v="Standard Class"/>
    <s v="JD-15790"/>
    <s v="John Dryer"/>
    <x v="0"/>
    <s v="United States"/>
    <x v="78"/>
    <x v="30"/>
    <n v="7109"/>
    <x v="3"/>
    <s v="FUR-CH-10001545"/>
    <x v="0"/>
    <x v="1"/>
    <s v="Hon Comfortask Task/Swivel Chairs"/>
    <n v="227.96"/>
    <n v="2"/>
    <n v="0"/>
    <n v="36.473600000000005"/>
    <n v="0.16"/>
  </r>
  <r>
    <n v="8162"/>
    <s v="CA-2012-120915"/>
    <x v="1"/>
    <x v="694"/>
    <d v="2012-10-03T00:00:00"/>
    <s v="Second Class"/>
    <s v="JJ-15445"/>
    <s v="Jennifer Jackson"/>
    <x v="0"/>
    <s v="United States"/>
    <x v="20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n v="0.26"/>
  </r>
  <r>
    <n v="8163"/>
    <s v="CA-2012-120915"/>
    <x v="1"/>
    <x v="694"/>
    <d v="2012-10-03T00:00:00"/>
    <s v="Second Class"/>
    <s v="JJ-15445"/>
    <s v="Jennifer Jackson"/>
    <x v="0"/>
    <s v="United States"/>
    <x v="20"/>
    <x v="15"/>
    <n v="10035"/>
    <x v="3"/>
    <s v="TEC-PH-10003012"/>
    <x v="2"/>
    <x v="7"/>
    <s v="Nortel Meridian M3904 Professional Digital phone"/>
    <n v="307.98"/>
    <n v="2"/>
    <n v="0"/>
    <n v="89.314199999999971"/>
    <n v="0.28999999999999987"/>
  </r>
  <r>
    <n v="8164"/>
    <s v="CA-2012-168207"/>
    <x v="1"/>
    <x v="121"/>
    <d v="2012-11-06T00:00:00"/>
    <s v="Standard Class"/>
    <s v="LT-17110"/>
    <s v="Liz Thompson"/>
    <x v="0"/>
    <s v="United States"/>
    <x v="70"/>
    <x v="1"/>
    <n v="92105"/>
    <x v="1"/>
    <s v="FUR-FU-10004909"/>
    <x v="0"/>
    <x v="5"/>
    <s v="Contemporary Wood/Metal Frame"/>
    <n v="96.960000000000008"/>
    <n v="6"/>
    <n v="0"/>
    <n v="33.935999999999993"/>
    <n v="0.34999999999999992"/>
  </r>
  <r>
    <n v="8165"/>
    <s v="CA-2012-168207"/>
    <x v="1"/>
    <x v="121"/>
    <d v="2012-11-06T00:00:00"/>
    <s v="Standard Class"/>
    <s v="LT-17110"/>
    <s v="Liz Thompson"/>
    <x v="0"/>
    <s v="United States"/>
    <x v="70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n v="0.34999999999999987"/>
  </r>
  <r>
    <n v="8166"/>
    <s v="CA-2012-168207"/>
    <x v="1"/>
    <x v="121"/>
    <d v="2012-11-06T00:00:00"/>
    <s v="Standard Class"/>
    <s v="LT-17110"/>
    <s v="Liz Thompson"/>
    <x v="0"/>
    <s v="United States"/>
    <x v="70"/>
    <x v="1"/>
    <n v="92105"/>
    <x v="1"/>
    <s v="OFF-BI-10003355"/>
    <x v="1"/>
    <x v="8"/>
    <s v="Cardinal Holdit Business Card Pockets"/>
    <n v="11.952000000000002"/>
    <n v="3"/>
    <n v="0.2"/>
    <n v="4.1832000000000003"/>
    <n v="0.35"/>
  </r>
  <r>
    <n v="8167"/>
    <s v="CA-2012-168207"/>
    <x v="1"/>
    <x v="121"/>
    <d v="2012-11-06T00:00:00"/>
    <s v="Standard Class"/>
    <s v="LT-17110"/>
    <s v="Liz Thompson"/>
    <x v="0"/>
    <s v="United States"/>
    <x v="70"/>
    <x v="1"/>
    <n v="92105"/>
    <x v="1"/>
    <s v="FUR-BO-10004357"/>
    <x v="0"/>
    <x v="0"/>
    <s v="O'Sullivan Living Dimensions 3-Shelf Bookcases"/>
    <n v="512.49900000000002"/>
    <n v="3"/>
    <n v="0.15"/>
    <n v="-30.147000000000048"/>
    <n v="-5.8823529411764795E-2"/>
  </r>
  <r>
    <n v="8168"/>
    <s v="CA-2013-144148"/>
    <x v="0"/>
    <x v="995"/>
    <d v="2013-08-06T00:00:00"/>
    <s v="Standard Class"/>
    <s v="AH-10690"/>
    <s v="Anna Häberlin"/>
    <x v="1"/>
    <s v="United States"/>
    <x v="8"/>
    <x v="1"/>
    <n v="94122"/>
    <x v="1"/>
    <s v="FUR-TA-10002774"/>
    <x v="0"/>
    <x v="3"/>
    <s v="Laminate Occasional Tables"/>
    <n v="863.12800000000004"/>
    <n v="7"/>
    <n v="0.2"/>
    <n v="-32.367300000000085"/>
    <n v="-3.7500000000000096E-2"/>
  </r>
  <r>
    <n v="8169"/>
    <s v="CA-2014-107174"/>
    <x v="3"/>
    <x v="44"/>
    <d v="2014-11-14T00:00:00"/>
    <s v="Standard Class"/>
    <s v="AB-10060"/>
    <s v="Adam Bellavance"/>
    <x v="2"/>
    <s v="United States"/>
    <x v="4"/>
    <x v="4"/>
    <n v="98105"/>
    <x v="1"/>
    <s v="FUR-TA-10004575"/>
    <x v="0"/>
    <x v="3"/>
    <s v="Hon 5100 Series Wood Tables"/>
    <n v="2036.8600000000001"/>
    <n v="7"/>
    <n v="0"/>
    <n v="366.63479999999993"/>
    <n v="0.17999999999999997"/>
  </r>
  <r>
    <n v="8170"/>
    <s v="CA-2014-107174"/>
    <x v="3"/>
    <x v="44"/>
    <d v="2014-11-14T00:00:00"/>
    <s v="Standard Class"/>
    <s v="AB-10060"/>
    <s v="Adam Bellavance"/>
    <x v="2"/>
    <s v="United States"/>
    <x v="4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n v="-0.16250000000000014"/>
  </r>
  <r>
    <n v="8171"/>
    <s v="CA-2014-107174"/>
    <x v="3"/>
    <x v="44"/>
    <d v="2014-11-14T00:00:00"/>
    <s v="Standard Class"/>
    <s v="AB-10060"/>
    <s v="Adam Bellavance"/>
    <x v="2"/>
    <s v="United States"/>
    <x v="4"/>
    <x v="4"/>
    <n v="98105"/>
    <x v="1"/>
    <s v="TEC-AC-10001465"/>
    <x v="2"/>
    <x v="11"/>
    <s v="SanDisk Cruzer 64 GB USB Flash Drive"/>
    <n v="108.96000000000001"/>
    <n v="3"/>
    <n v="0"/>
    <n v="32.687999999999988"/>
    <n v="0.29999999999999988"/>
  </r>
  <r>
    <n v="8172"/>
    <s v="CA-2013-146150"/>
    <x v="0"/>
    <x v="1173"/>
    <d v="2013-02-19T00:00:00"/>
    <s v="Standard Class"/>
    <s v="FM-14380"/>
    <s v="Fred McMath"/>
    <x v="0"/>
    <s v="United States"/>
    <x v="25"/>
    <x v="35"/>
    <n v="39212"/>
    <x v="0"/>
    <s v="OFF-AR-10002240"/>
    <x v="1"/>
    <x v="6"/>
    <s v="Panasonic KP-150 Electric Pencil Sharpener"/>
    <n v="264.18"/>
    <n v="7"/>
    <n v="0"/>
    <n v="68.686800000000005"/>
    <n v="0.26"/>
  </r>
  <r>
    <n v="8173"/>
    <s v="CA-2011-114125"/>
    <x v="2"/>
    <x v="868"/>
    <d v="2011-07-13T00:00:00"/>
    <s v="Standard Class"/>
    <s v="GH-14410"/>
    <s v="Gary Hansen"/>
    <x v="2"/>
    <s v="United States"/>
    <x v="1"/>
    <x v="1"/>
    <n v="90049"/>
    <x v="1"/>
    <s v="OFF-LA-10004559"/>
    <x v="1"/>
    <x v="2"/>
    <s v="Avery 49"/>
    <n v="2.88"/>
    <n v="1"/>
    <n v="0"/>
    <n v="1.4112"/>
    <n v="0.49000000000000005"/>
  </r>
  <r>
    <n v="8174"/>
    <s v="CA-2011-114125"/>
    <x v="2"/>
    <x v="868"/>
    <d v="2011-07-13T00:00:00"/>
    <s v="Standard Class"/>
    <s v="GH-14410"/>
    <s v="Gary Hansen"/>
    <x v="2"/>
    <s v="United States"/>
    <x v="1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n v="0.33749999999999991"/>
  </r>
  <r>
    <n v="8175"/>
    <s v="CA-2011-114125"/>
    <x v="2"/>
    <x v="868"/>
    <d v="2011-07-13T00:00:00"/>
    <s v="Standard Class"/>
    <s v="GH-14410"/>
    <s v="Gary Hansen"/>
    <x v="2"/>
    <s v="United States"/>
    <x v="1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n v="0.1699999999999999"/>
  </r>
  <r>
    <n v="8176"/>
    <s v="CA-2013-114944"/>
    <x v="0"/>
    <x v="806"/>
    <d v="2013-02-04T00:00:00"/>
    <s v="Standard Class"/>
    <s v="HE-14800"/>
    <s v="Harold Engle"/>
    <x v="1"/>
    <s v="United States"/>
    <x v="22"/>
    <x v="10"/>
    <n v="60623"/>
    <x v="2"/>
    <s v="OFF-PA-10003892"/>
    <x v="1"/>
    <x v="10"/>
    <s v="Xerox 1943"/>
    <n v="156.512"/>
    <n v="4"/>
    <n v="0.2"/>
    <n v="52.822799999999987"/>
    <n v="0.33749999999999991"/>
  </r>
  <r>
    <n v="8177"/>
    <s v="CA-2013-135965"/>
    <x v="0"/>
    <x v="897"/>
    <d v="2013-09-26T00:00:00"/>
    <s v="First Class"/>
    <s v="SZ-20035"/>
    <s v="Sam Zeldin"/>
    <x v="2"/>
    <s v="United States"/>
    <x v="20"/>
    <x v="15"/>
    <n v="10035"/>
    <x v="3"/>
    <s v="OFF-ST-10002370"/>
    <x v="1"/>
    <x v="4"/>
    <s v="Sortfiler Multipurpose Personal File Organizer, Black"/>
    <n v="128.34"/>
    <n v="6"/>
    <n v="0"/>
    <n v="37.218599999999995"/>
    <n v="0.28999999999999998"/>
  </r>
  <r>
    <n v="8178"/>
    <s v="CA-2014-149699"/>
    <x v="3"/>
    <x v="66"/>
    <d v="2014-12-25T00:00:00"/>
    <s v="First Class"/>
    <s v="CM-12115"/>
    <s v="Chad McGuire"/>
    <x v="0"/>
    <s v="United States"/>
    <x v="1"/>
    <x v="1"/>
    <n v="90008"/>
    <x v="1"/>
    <s v="TEC-AC-10000474"/>
    <x v="2"/>
    <x v="11"/>
    <s v="Kensington Expert Mouse Optical USB Trackball for PC or Mac"/>
    <n v="474.95"/>
    <n v="5"/>
    <n v="0"/>
    <n v="142.48499999999993"/>
    <n v="0.29999999999999988"/>
  </r>
  <r>
    <n v="8179"/>
    <s v="CA-2013-166429"/>
    <x v="0"/>
    <x v="476"/>
    <d v="2013-09-09T00:00:00"/>
    <s v="Standard Class"/>
    <s v="TG-21310"/>
    <s v="Toby Gnade"/>
    <x v="0"/>
    <s v="United States"/>
    <x v="96"/>
    <x v="4"/>
    <n v="98198"/>
    <x v="1"/>
    <s v="TEC-CO-10002095"/>
    <x v="2"/>
    <x v="16"/>
    <s v="Hewlett Packard 610 Color Digital Copier / Printer"/>
    <n v="999.98"/>
    <n v="2"/>
    <n v="0"/>
    <n v="449.99099999999999"/>
    <n v="0.44999999999999996"/>
  </r>
  <r>
    <n v="8180"/>
    <s v="CA-2012-112767"/>
    <x v="1"/>
    <x v="991"/>
    <d v="2012-08-06T00:00:00"/>
    <s v="Standard Class"/>
    <s v="DK-12985"/>
    <s v="Darren Koutras"/>
    <x v="0"/>
    <s v="United States"/>
    <x v="24"/>
    <x v="21"/>
    <n v="97477"/>
    <x v="1"/>
    <s v="FUR-TA-10003469"/>
    <x v="0"/>
    <x v="3"/>
    <s v="Balt Split Level Computer Training Table"/>
    <n v="277.5"/>
    <n v="4"/>
    <n v="0.5"/>
    <n v="-188.7"/>
    <n v="-0.67999999999999994"/>
  </r>
  <r>
    <n v="8181"/>
    <s v="CA-2012-119879"/>
    <x v="1"/>
    <x v="82"/>
    <d v="2012-11-25T00:00:00"/>
    <s v="Standard Class"/>
    <s v="SS-20410"/>
    <s v="Shahid Shariari"/>
    <x v="0"/>
    <s v="United States"/>
    <x v="10"/>
    <x v="9"/>
    <n v="19120"/>
    <x v="3"/>
    <s v="FUR-TA-10002958"/>
    <x v="0"/>
    <x v="3"/>
    <s v="Bevis Oval Conference Table, Walnut"/>
    <n v="1252.704"/>
    <n v="8"/>
    <n v="0.4"/>
    <n v="-480.20320000000027"/>
    <n v="-0.38333333333333358"/>
  </r>
  <r>
    <n v="8182"/>
    <s v="CA-2012-119879"/>
    <x v="1"/>
    <x v="82"/>
    <d v="2012-11-25T00:00:00"/>
    <s v="Standard Class"/>
    <s v="SS-20410"/>
    <s v="Shahid Shariari"/>
    <x v="0"/>
    <s v="United States"/>
    <x v="10"/>
    <x v="9"/>
    <n v="19120"/>
    <x v="3"/>
    <s v="TEC-PH-10002923"/>
    <x v="2"/>
    <x v="7"/>
    <s v="Logitech B530 USB Headset - headset - Full size, Binaural"/>
    <n v="110.97"/>
    <n v="5"/>
    <n v="0.4"/>
    <n v="-24.043499999999995"/>
    <n v="-0.21666666666666662"/>
  </r>
  <r>
    <n v="8183"/>
    <s v="CA-2014-155642"/>
    <x v="3"/>
    <x v="796"/>
    <d v="2014-05-23T00:00:00"/>
    <s v="Standard Class"/>
    <s v="BM-11575"/>
    <s v="Brendan Murry"/>
    <x v="1"/>
    <s v="United States"/>
    <x v="22"/>
    <x v="10"/>
    <n v="60653"/>
    <x v="2"/>
    <s v="FUR-FU-10004973"/>
    <x v="0"/>
    <x v="5"/>
    <s v="Flat Face Poster Frame"/>
    <n v="22.608000000000001"/>
    <n v="3"/>
    <n v="0.6"/>
    <n v="-10.173599999999997"/>
    <n v="-0.44999999999999984"/>
  </r>
  <r>
    <n v="8184"/>
    <s v="CA-2014-155642"/>
    <x v="3"/>
    <x v="796"/>
    <d v="2014-05-23T00:00:00"/>
    <s v="Standard Class"/>
    <s v="BM-11575"/>
    <s v="Brendan Murry"/>
    <x v="1"/>
    <s v="United States"/>
    <x v="22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n v="-0.52499999999999969"/>
  </r>
  <r>
    <n v="8185"/>
    <s v="US-2014-101721"/>
    <x v="3"/>
    <x v="283"/>
    <d v="2014-07-28T00:00:00"/>
    <s v="Standard Class"/>
    <s v="MY-17380"/>
    <s v="Maribeth Yedwab"/>
    <x v="1"/>
    <s v="United States"/>
    <x v="22"/>
    <x v="10"/>
    <n v="60623"/>
    <x v="2"/>
    <s v="OFF-PA-10003641"/>
    <x v="1"/>
    <x v="10"/>
    <s v="Xerox 1909"/>
    <n v="63.311999999999998"/>
    <n v="3"/>
    <n v="0.2"/>
    <n v="20.576399999999996"/>
    <n v="0.32499999999999996"/>
  </r>
  <r>
    <n v="8186"/>
    <s v="CA-2012-136728"/>
    <x v="1"/>
    <x v="1023"/>
    <d v="2012-09-17T00:00:00"/>
    <s v="Second Class"/>
    <s v="AG-10900"/>
    <s v="Arthur Gainer"/>
    <x v="0"/>
    <s v="United States"/>
    <x v="22"/>
    <x v="10"/>
    <n v="60623"/>
    <x v="2"/>
    <s v="OFF-EN-10002621"/>
    <x v="1"/>
    <x v="12"/>
    <s v="Staples"/>
    <n v="7.8239999999999998"/>
    <n v="1"/>
    <n v="0.2"/>
    <n v="2.9339999999999997"/>
    <n v="0.37499999999999994"/>
  </r>
  <r>
    <n v="8187"/>
    <s v="CA-2012-136728"/>
    <x v="1"/>
    <x v="1023"/>
    <d v="2012-09-17T00:00:00"/>
    <s v="Second Class"/>
    <s v="AG-10900"/>
    <s v="Arthur Gainer"/>
    <x v="0"/>
    <s v="United States"/>
    <x v="22"/>
    <x v="10"/>
    <n v="60623"/>
    <x v="2"/>
    <s v="FUR-CH-10003817"/>
    <x v="0"/>
    <x v="1"/>
    <s v="Global Value Steno Chair, Gray"/>
    <n v="170.072"/>
    <n v="4"/>
    <n v="0.3"/>
    <n v="-12.147999999999996"/>
    <n v="-7.1428571428571411E-2"/>
  </r>
  <r>
    <n v="8188"/>
    <s v="CA-2013-127194"/>
    <x v="0"/>
    <x v="107"/>
    <d v="2013-12-17T00:00:00"/>
    <s v="Standard Class"/>
    <s v="BW-11110"/>
    <s v="Bart Watters"/>
    <x v="1"/>
    <s v="United States"/>
    <x v="20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n v="0.47"/>
  </r>
  <r>
    <n v="8189"/>
    <s v="CA-2012-140375"/>
    <x v="1"/>
    <x v="653"/>
    <d v="2012-10-05T00:00:00"/>
    <s v="Second Class"/>
    <s v="SG-20470"/>
    <s v="Sheri Gordon"/>
    <x v="0"/>
    <s v="United States"/>
    <x v="196"/>
    <x v="39"/>
    <n v="20852"/>
    <x v="3"/>
    <s v="OFF-PA-10001870"/>
    <x v="1"/>
    <x v="10"/>
    <s v="Xerox 202"/>
    <n v="19.440000000000001"/>
    <n v="3"/>
    <n v="0"/>
    <n v="9.3312000000000008"/>
    <n v="0.48000000000000004"/>
  </r>
  <r>
    <n v="8190"/>
    <s v="CA-2012-140375"/>
    <x v="1"/>
    <x v="653"/>
    <d v="2012-10-05T00:00:00"/>
    <s v="Second Class"/>
    <s v="SG-20470"/>
    <s v="Sheri Gordon"/>
    <x v="0"/>
    <s v="United States"/>
    <x v="196"/>
    <x v="39"/>
    <n v="20852"/>
    <x v="3"/>
    <s v="OFF-BI-10000320"/>
    <x v="1"/>
    <x v="8"/>
    <s v="GBC Plastic Binding Combs"/>
    <n v="7.38"/>
    <n v="1"/>
    <n v="0"/>
    <n v="3.6162000000000001"/>
    <n v="0.49"/>
  </r>
  <r>
    <n v="8191"/>
    <s v="US-2014-155866"/>
    <x v="3"/>
    <x v="701"/>
    <d v="2014-11-22T00:00:00"/>
    <s v="Standard Class"/>
    <s v="CC-12370"/>
    <s v="Christopher Conant"/>
    <x v="0"/>
    <s v="United States"/>
    <x v="20"/>
    <x v="15"/>
    <n v="10011"/>
    <x v="3"/>
    <s v="OFF-PA-10004735"/>
    <x v="1"/>
    <x v="10"/>
    <s v="Xerox 1905"/>
    <n v="38.880000000000003"/>
    <n v="6"/>
    <n v="0"/>
    <n v="18.662400000000002"/>
    <n v="0.48000000000000004"/>
  </r>
  <r>
    <n v="8192"/>
    <s v="US-2014-155866"/>
    <x v="3"/>
    <x v="701"/>
    <d v="2014-11-22T00:00:00"/>
    <s v="Standard Class"/>
    <s v="CC-12370"/>
    <s v="Christopher Conant"/>
    <x v="0"/>
    <s v="United States"/>
    <x v="20"/>
    <x v="15"/>
    <n v="10011"/>
    <x v="3"/>
    <s v="FUR-FU-10004091"/>
    <x v="0"/>
    <x v="5"/>
    <s v="Howard Miller 13&quot; Diameter Goldtone Round Wall Clock"/>
    <n v="187.76"/>
    <n v="4"/>
    <n v="0"/>
    <n v="76.9816"/>
    <n v="0.41000000000000003"/>
  </r>
  <r>
    <n v="8193"/>
    <s v="CA-2012-141327"/>
    <x v="1"/>
    <x v="672"/>
    <d v="2012-12-03T00:00:00"/>
    <s v="First Class"/>
    <s v="LR-16915"/>
    <s v="Lena Radford"/>
    <x v="0"/>
    <s v="United States"/>
    <x v="28"/>
    <x v="3"/>
    <n v="27707"/>
    <x v="0"/>
    <s v="OFF-BI-10000546"/>
    <x v="1"/>
    <x v="8"/>
    <s v="Avery Durable Binders"/>
    <n v="6.0480000000000009"/>
    <n v="7"/>
    <n v="0.7"/>
    <n v="-4.2336000000000009"/>
    <n v="-0.70000000000000007"/>
  </r>
  <r>
    <n v="8194"/>
    <s v="CA-2012-141327"/>
    <x v="1"/>
    <x v="672"/>
    <d v="2012-12-03T00:00:00"/>
    <s v="First Class"/>
    <s v="LR-16915"/>
    <s v="Lena Radford"/>
    <x v="0"/>
    <s v="United States"/>
    <x v="28"/>
    <x v="3"/>
    <n v="27707"/>
    <x v="0"/>
    <s v="OFF-AP-10001293"/>
    <x v="1"/>
    <x v="9"/>
    <s v="Belkin 8 Outlet Surge Protector"/>
    <n v="98.352000000000004"/>
    <n v="3"/>
    <n v="0.2"/>
    <n v="9.8351999999999933"/>
    <n v="9.9999999999999922E-2"/>
  </r>
  <r>
    <n v="8195"/>
    <s v="CA-2012-141327"/>
    <x v="1"/>
    <x v="672"/>
    <d v="2012-12-03T00:00:00"/>
    <s v="First Class"/>
    <s v="LR-16915"/>
    <s v="Lena Radford"/>
    <x v="0"/>
    <s v="United States"/>
    <x v="28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n v="7.5000000000000011E-2"/>
  </r>
  <r>
    <n v="8196"/>
    <s v="CA-2012-136700"/>
    <x v="1"/>
    <x v="401"/>
    <d v="2012-12-11T00:00:00"/>
    <s v="Second Class"/>
    <s v="DB-13120"/>
    <s v="David Bremer"/>
    <x v="1"/>
    <s v="United States"/>
    <x v="443"/>
    <x v="1"/>
    <n v="93101"/>
    <x v="1"/>
    <s v="OFF-PA-10004519"/>
    <x v="1"/>
    <x v="10"/>
    <s v="Spiral Phone Message Books with Labels by Adams"/>
    <n v="8.9600000000000009"/>
    <n v="2"/>
    <n v="0"/>
    <n v="4.3904000000000005"/>
    <n v="0.49"/>
  </r>
  <r>
    <n v="8197"/>
    <s v="CA-2014-102736"/>
    <x v="3"/>
    <x v="528"/>
    <d v="2014-09-10T00:00:00"/>
    <s v="Standard Class"/>
    <s v="LP-17095"/>
    <s v="Liz Preis"/>
    <x v="0"/>
    <s v="United States"/>
    <x v="289"/>
    <x v="18"/>
    <n v="37918"/>
    <x v="0"/>
    <s v="TEC-AC-10004568"/>
    <x v="2"/>
    <x v="11"/>
    <s v="Maxell LTO Ultrium - 800 GB"/>
    <n v="89.567999999999998"/>
    <n v="4"/>
    <n v="0.2"/>
    <n v="-1.119600000000009"/>
    <n v="-1.2500000000000101E-2"/>
  </r>
  <r>
    <n v="8198"/>
    <s v="CA-2014-102736"/>
    <x v="3"/>
    <x v="528"/>
    <d v="2014-09-10T00:00:00"/>
    <s v="Standard Class"/>
    <s v="LP-17095"/>
    <s v="Liz Preis"/>
    <x v="0"/>
    <s v="United States"/>
    <x v="289"/>
    <x v="18"/>
    <n v="37918"/>
    <x v="0"/>
    <s v="OFF-AR-10001897"/>
    <x v="1"/>
    <x v="6"/>
    <s v="Model L Table or Wall-Mount Pencil Sharpener"/>
    <n v="71.959999999999994"/>
    <n v="5"/>
    <n v="0.2"/>
    <n v="7.1960000000000015"/>
    <n v="0.10000000000000003"/>
  </r>
  <r>
    <n v="8199"/>
    <s v="CA-2014-102736"/>
    <x v="3"/>
    <x v="528"/>
    <d v="2014-09-10T00:00:00"/>
    <s v="Standard Class"/>
    <s v="LP-17095"/>
    <s v="Liz Preis"/>
    <x v="0"/>
    <s v="United States"/>
    <x v="289"/>
    <x v="18"/>
    <n v="37918"/>
    <x v="0"/>
    <s v="OFF-PA-10001800"/>
    <x v="1"/>
    <x v="10"/>
    <s v="Xerox 220"/>
    <n v="15.552000000000003"/>
    <n v="3"/>
    <n v="0.2"/>
    <n v="5.4432"/>
    <n v="0.34999999999999992"/>
  </r>
  <r>
    <n v="8200"/>
    <s v="CA-2014-125269"/>
    <x v="3"/>
    <x v="558"/>
    <d v="2014-05-01T00:00:00"/>
    <s v="Standard Class"/>
    <s v="AF-10870"/>
    <s v="Art Ferguson"/>
    <x v="0"/>
    <s v="United States"/>
    <x v="22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n v="-1.7500000000000007"/>
  </r>
  <r>
    <n v="8201"/>
    <s v="CA-2014-125269"/>
    <x v="3"/>
    <x v="558"/>
    <d v="2014-05-01T00:00:00"/>
    <s v="Standard Class"/>
    <s v="AF-10870"/>
    <s v="Art Ferguson"/>
    <x v="0"/>
    <s v="United States"/>
    <x v="22"/>
    <x v="10"/>
    <n v="60610"/>
    <x v="2"/>
    <s v="OFF-ST-10004123"/>
    <x v="1"/>
    <x v="4"/>
    <s v="Safco Industrial Wire Shelving System"/>
    <n v="72.784000000000006"/>
    <n v="1"/>
    <n v="0.2"/>
    <n v="-18.196000000000002"/>
    <n v="-0.25"/>
  </r>
  <r>
    <n v="8202"/>
    <s v="CA-2012-114811"/>
    <x v="1"/>
    <x v="627"/>
    <d v="2012-11-08T00:00:00"/>
    <s v="Same Day"/>
    <s v="KD-16495"/>
    <s v="Keith Dawkins"/>
    <x v="1"/>
    <s v="United States"/>
    <x v="20"/>
    <x v="15"/>
    <n v="10024"/>
    <x v="3"/>
    <s v="OFF-ST-10000885"/>
    <x v="1"/>
    <x v="4"/>
    <s v="Fellowes Desktop Hanging File Manager"/>
    <n v="67.150000000000006"/>
    <n v="5"/>
    <n v="0"/>
    <n v="16.787500000000001"/>
    <n v="0.25"/>
  </r>
  <r>
    <n v="8203"/>
    <s v="CA-2012-114811"/>
    <x v="1"/>
    <x v="627"/>
    <d v="2012-11-08T00:00:00"/>
    <s v="Same Day"/>
    <s v="KD-16495"/>
    <s v="Keith Dawkins"/>
    <x v="1"/>
    <s v="United States"/>
    <x v="20"/>
    <x v="15"/>
    <n v="10024"/>
    <x v="3"/>
    <s v="TEC-PH-10004165"/>
    <x v="2"/>
    <x v="7"/>
    <s v="Mitel MiVoice 5330e IP Phone"/>
    <n v="549.98"/>
    <n v="2"/>
    <n v="0"/>
    <n v="142.9948"/>
    <n v="0.26"/>
  </r>
  <r>
    <n v="8204"/>
    <s v="CA-2012-114811"/>
    <x v="1"/>
    <x v="627"/>
    <d v="2012-11-08T00:00:00"/>
    <s v="Same Day"/>
    <s v="KD-16495"/>
    <s v="Keith Dawkins"/>
    <x v="1"/>
    <s v="United States"/>
    <x v="20"/>
    <x v="15"/>
    <n v="10024"/>
    <x v="3"/>
    <s v="FUR-FU-10002240"/>
    <x v="0"/>
    <x v="5"/>
    <s v="Nu-Dell EZ-Mount Plastic Wall Frames"/>
    <n v="11.82"/>
    <n v="3"/>
    <n v="0"/>
    <n v="4.7279999999999998"/>
    <n v="0.39999999999999997"/>
  </r>
  <r>
    <n v="8205"/>
    <s v="CA-2012-114811"/>
    <x v="1"/>
    <x v="627"/>
    <d v="2012-11-08T00:00:00"/>
    <s v="Same Day"/>
    <s v="KD-16495"/>
    <s v="Keith Dawkins"/>
    <x v="1"/>
    <s v="United States"/>
    <x v="20"/>
    <x v="15"/>
    <n v="10024"/>
    <x v="3"/>
    <s v="TEC-MA-10000045"/>
    <x v="2"/>
    <x v="15"/>
    <s v="Zebra ZM400 Thermal Label Printer"/>
    <n v="4643.8"/>
    <n v="4"/>
    <n v="0"/>
    <n v="2229.0239999999999"/>
    <n v="0.48"/>
  </r>
  <r>
    <n v="8206"/>
    <s v="CA-2012-114811"/>
    <x v="1"/>
    <x v="627"/>
    <d v="2012-11-08T00:00:00"/>
    <s v="Same Day"/>
    <s v="KD-16495"/>
    <s v="Keith Dawkins"/>
    <x v="1"/>
    <s v="United States"/>
    <x v="20"/>
    <x v="15"/>
    <n v="10024"/>
    <x v="3"/>
    <s v="FUR-CH-10003746"/>
    <x v="0"/>
    <x v="1"/>
    <s v="Hon 4070 Series Pagoda Round Back Stacking Chairs"/>
    <n v="577.76400000000001"/>
    <n v="2"/>
    <n v="0.1"/>
    <n v="115.5528"/>
    <n v="0.2"/>
  </r>
  <r>
    <n v="8207"/>
    <s v="CA-2012-122266"/>
    <x v="1"/>
    <x v="33"/>
    <d v="2012-04-30T00:00:00"/>
    <s v="Standard Class"/>
    <s v="SA-20830"/>
    <s v="Sue Ann Reed"/>
    <x v="0"/>
    <s v="United States"/>
    <x v="399"/>
    <x v="2"/>
    <n v="32114"/>
    <x v="0"/>
    <s v="FUR-TA-10000577"/>
    <x v="0"/>
    <x v="3"/>
    <s v="Bretford CR4500 Series Slim Rectangular Table"/>
    <n v="191.5155"/>
    <n v="1"/>
    <n v="0.45"/>
    <n v="-76.606200000000001"/>
    <n v="-0.4"/>
  </r>
  <r>
    <n v="8208"/>
    <s v="CA-2012-122266"/>
    <x v="1"/>
    <x v="33"/>
    <d v="2012-04-30T00:00:00"/>
    <s v="Standard Class"/>
    <s v="SA-20830"/>
    <s v="Sue Ann Reed"/>
    <x v="0"/>
    <s v="United States"/>
    <x v="399"/>
    <x v="2"/>
    <n v="32114"/>
    <x v="0"/>
    <s v="OFF-AR-10004757"/>
    <x v="1"/>
    <x v="6"/>
    <s v="Crayola Colored Pencils"/>
    <n v="2.6240000000000001"/>
    <n v="1"/>
    <n v="0.2"/>
    <n v="0.42639999999999978"/>
    <n v="0.16249999999999992"/>
  </r>
  <r>
    <n v="8209"/>
    <s v="CA-2012-141565"/>
    <x v="1"/>
    <x v="1181"/>
    <d v="2012-09-24T00:00:00"/>
    <s v="Standard Class"/>
    <s v="BG-11035"/>
    <s v="Barry Gonzalez"/>
    <x v="0"/>
    <s v="United States"/>
    <x v="316"/>
    <x v="18"/>
    <n v="37211"/>
    <x v="0"/>
    <s v="OFF-BI-10000545"/>
    <x v="1"/>
    <x v="8"/>
    <s v="GBC Ibimaster 500 Manual ProClick Binding System"/>
    <n v="1369.7640000000001"/>
    <n v="6"/>
    <n v="0.7"/>
    <n v="-913.17599999999993"/>
    <n v="-0.66666666666666652"/>
  </r>
  <r>
    <n v="8210"/>
    <s v="CA-2012-141565"/>
    <x v="1"/>
    <x v="1181"/>
    <d v="2012-09-24T00:00:00"/>
    <s v="Standard Class"/>
    <s v="BG-11035"/>
    <s v="Barry Gonzalez"/>
    <x v="0"/>
    <s v="United States"/>
    <x v="316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n v="-0.20000000000000009"/>
  </r>
  <r>
    <n v="8211"/>
    <s v="CA-2014-128769"/>
    <x v="3"/>
    <x v="210"/>
    <d v="2014-09-13T00:00:00"/>
    <s v="Standard Class"/>
    <s v="DM-12955"/>
    <s v="Dario Medina"/>
    <x v="1"/>
    <s v="United States"/>
    <x v="316"/>
    <x v="18"/>
    <n v="37211"/>
    <x v="0"/>
    <s v="OFF-AP-10001271"/>
    <x v="1"/>
    <x v="9"/>
    <s v="Eureka The Boss Cordless Rechargeable Stick Vac"/>
    <n v="81.567999999999998"/>
    <n v="2"/>
    <n v="0.2"/>
    <n v="7.1372000000000035"/>
    <n v="8.750000000000005E-2"/>
  </r>
  <r>
    <n v="8212"/>
    <s v="CA-2013-116337"/>
    <x v="0"/>
    <x v="77"/>
    <d v="2013-11-13T00:00:00"/>
    <s v="Standard Class"/>
    <s v="MC-17845"/>
    <s v="Michael Chen"/>
    <x v="0"/>
    <s v="United States"/>
    <x v="61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n v="-0.39999999999999974"/>
  </r>
  <r>
    <n v="8213"/>
    <s v="CA-2013-116337"/>
    <x v="0"/>
    <x v="77"/>
    <d v="2013-11-13T00:00:00"/>
    <s v="Standard Class"/>
    <s v="MC-17845"/>
    <s v="Michael Chen"/>
    <x v="0"/>
    <s v="United States"/>
    <x v="61"/>
    <x v="5"/>
    <n v="75220"/>
    <x v="2"/>
    <s v="OFF-ST-10001272"/>
    <x v="1"/>
    <x v="4"/>
    <s v="Mini 13-1/2 Capacity Data Binder Rack, Pearl"/>
    <n v="314.08800000000002"/>
    <n v="3"/>
    <n v="0.2"/>
    <n v="19.630499999999998"/>
    <n v="6.2499999999999986E-2"/>
  </r>
  <r>
    <n v="8214"/>
    <s v="CA-2012-120845"/>
    <x v="1"/>
    <x v="12"/>
    <d v="2012-10-02T00:00:00"/>
    <s v="Standard Class"/>
    <s v="ML-17395"/>
    <s v="Marina Lichtenstein"/>
    <x v="1"/>
    <s v="United States"/>
    <x v="87"/>
    <x v="18"/>
    <n v="37130"/>
    <x v="0"/>
    <s v="OFF-BI-10001116"/>
    <x v="1"/>
    <x v="8"/>
    <s v="Wilson Jones 1&quot; Hanging DublLock Ring Binders"/>
    <n v="6.3360000000000012"/>
    <n v="4"/>
    <n v="0.7"/>
    <n v="-4.6463999999999981"/>
    <n v="-0.73333333333333295"/>
  </r>
  <r>
    <n v="8215"/>
    <s v="CA-2012-120845"/>
    <x v="1"/>
    <x v="12"/>
    <d v="2012-10-02T00:00:00"/>
    <s v="Standard Class"/>
    <s v="ML-17395"/>
    <s v="Marina Lichtenstein"/>
    <x v="1"/>
    <s v="United States"/>
    <x v="87"/>
    <x v="18"/>
    <n v="37130"/>
    <x v="0"/>
    <s v="OFF-PA-10004665"/>
    <x v="1"/>
    <x v="10"/>
    <s v="Advantus Motivational Note Cards"/>
    <n v="10.48"/>
    <n v="1"/>
    <n v="0.2"/>
    <n v="3.7989999999999995"/>
    <n v="0.36249999999999993"/>
  </r>
  <r>
    <n v="8216"/>
    <s v="CA-2012-120845"/>
    <x v="1"/>
    <x v="12"/>
    <d v="2012-10-02T00:00:00"/>
    <s v="Standard Class"/>
    <s v="ML-17395"/>
    <s v="Marina Lichtenstein"/>
    <x v="1"/>
    <s v="United States"/>
    <x v="87"/>
    <x v="18"/>
    <n v="37130"/>
    <x v="0"/>
    <s v="OFF-BI-10004506"/>
    <x v="1"/>
    <x v="8"/>
    <s v="Wilson Jones data.warehouse D-Ring Binders with DublLock"/>
    <n v="2.4690000000000003"/>
    <n v="1"/>
    <n v="0.7"/>
    <n v="-1.8106"/>
    <n v="-0.73333333333333328"/>
  </r>
  <r>
    <n v="8217"/>
    <s v="CA-2012-120845"/>
    <x v="1"/>
    <x v="12"/>
    <d v="2012-10-02T00:00:00"/>
    <s v="Standard Class"/>
    <s v="ML-17395"/>
    <s v="Marina Lichtenstein"/>
    <x v="1"/>
    <s v="United States"/>
    <x v="87"/>
    <x v="18"/>
    <n v="37130"/>
    <x v="0"/>
    <s v="OFF-BI-10001982"/>
    <x v="1"/>
    <x v="8"/>
    <s v="Wilson Jones Custom Binder Spines &amp; Labels"/>
    <n v="3.2640000000000007"/>
    <n v="2"/>
    <n v="0.7"/>
    <n v="-2.2847999999999997"/>
    <n v="-0.69999999999999973"/>
  </r>
  <r>
    <n v="8218"/>
    <s v="CA-2011-120775"/>
    <x v="2"/>
    <x v="462"/>
    <d v="2011-10-07T00:00:00"/>
    <s v="Standard Class"/>
    <s v="RD-19930"/>
    <s v="Russell D'Ascenzo"/>
    <x v="0"/>
    <s v="United States"/>
    <x v="61"/>
    <x v="5"/>
    <n v="75217"/>
    <x v="2"/>
    <s v="OFF-FA-10002676"/>
    <x v="1"/>
    <x v="13"/>
    <s v="Colored Push Pins"/>
    <n v="4.3440000000000003"/>
    <n v="3"/>
    <n v="0.2"/>
    <n v="0.86879999999999979"/>
    <n v="0.19999999999999993"/>
  </r>
  <r>
    <n v="8219"/>
    <s v="CA-2011-120775"/>
    <x v="2"/>
    <x v="462"/>
    <d v="2011-10-07T00:00:00"/>
    <s v="Standard Class"/>
    <s v="RD-19930"/>
    <s v="Russell D'Ascenzo"/>
    <x v="0"/>
    <s v="United States"/>
    <x v="61"/>
    <x v="5"/>
    <n v="75217"/>
    <x v="2"/>
    <s v="FUR-FU-10000758"/>
    <x v="0"/>
    <x v="5"/>
    <s v="DAX Natural Wood-Tone Poster Frame"/>
    <n v="31.776000000000003"/>
    <n v="3"/>
    <n v="0.6"/>
    <n v="-19.065600000000007"/>
    <n v="-0.6000000000000002"/>
  </r>
  <r>
    <n v="8220"/>
    <s v="CA-2011-120775"/>
    <x v="2"/>
    <x v="462"/>
    <d v="2011-10-07T00:00:00"/>
    <s v="Standard Class"/>
    <s v="RD-19930"/>
    <s v="Russell D'Ascenzo"/>
    <x v="0"/>
    <s v="United States"/>
    <x v="61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n v="0.34999999999999987"/>
  </r>
  <r>
    <n v="8221"/>
    <s v="CA-2011-120775"/>
    <x v="2"/>
    <x v="462"/>
    <d v="2011-10-07T00:00:00"/>
    <s v="Standard Class"/>
    <s v="RD-19930"/>
    <s v="Russell D'Ascenzo"/>
    <x v="0"/>
    <s v="United States"/>
    <x v="61"/>
    <x v="5"/>
    <n v="75217"/>
    <x v="2"/>
    <s v="OFF-BI-10002609"/>
    <x v="1"/>
    <x v="8"/>
    <s v="Avery Hidden Tab Dividers for Binding Systems"/>
    <n v="1.7879999999999996"/>
    <n v="3"/>
    <n v="0.8"/>
    <n v="-3.0396000000000001"/>
    <n v="-1.7000000000000004"/>
  </r>
  <r>
    <n v="8222"/>
    <s v="CA-2011-120775"/>
    <x v="2"/>
    <x v="462"/>
    <d v="2011-10-07T00:00:00"/>
    <s v="Standard Class"/>
    <s v="RD-19930"/>
    <s v="Russell D'Ascenzo"/>
    <x v="0"/>
    <s v="United States"/>
    <x v="61"/>
    <x v="5"/>
    <n v="75217"/>
    <x v="2"/>
    <s v="OFF-FA-10000254"/>
    <x v="1"/>
    <x v="13"/>
    <s v="Sterling Rubber Bands by Alliance"/>
    <n v="15.072000000000001"/>
    <n v="4"/>
    <n v="0.2"/>
    <n v="-3.7680000000000002"/>
    <n v="-0.25"/>
  </r>
  <r>
    <n v="8223"/>
    <s v="CA-2011-152905"/>
    <x v="2"/>
    <x v="1087"/>
    <d v="2011-02-25T00:00:00"/>
    <s v="Standard Class"/>
    <s v="AB-10015"/>
    <s v="Aaron Bergman"/>
    <x v="0"/>
    <s v="United States"/>
    <x v="81"/>
    <x v="5"/>
    <n v="76017"/>
    <x v="2"/>
    <s v="OFF-ST-10000321"/>
    <x v="1"/>
    <x v="4"/>
    <s v="Akro Stacking Bins"/>
    <n v="12.624000000000001"/>
    <n v="2"/>
    <n v="0.2"/>
    <n v="-2.5248000000000022"/>
    <n v="-0.20000000000000015"/>
  </r>
  <r>
    <n v="8224"/>
    <s v="CA-2013-104633"/>
    <x v="0"/>
    <x v="1"/>
    <d v="2013-06-17T00:00:00"/>
    <s v="Standard Class"/>
    <s v="EA-14035"/>
    <s v="Erin Ashbrook"/>
    <x v="1"/>
    <s v="United States"/>
    <x v="45"/>
    <x v="1"/>
    <n v="91104"/>
    <x v="1"/>
    <s v="OFF-PA-10000241"/>
    <x v="1"/>
    <x v="10"/>
    <s v="IBM Multi-Purpose Copy Paper, 8 1/2 x 11&quot;, Case"/>
    <n v="185.88"/>
    <n v="6"/>
    <n v="0"/>
    <n v="83.645999999999987"/>
    <n v="0.44999999999999996"/>
  </r>
  <r>
    <n v="8225"/>
    <s v="CA-2013-104633"/>
    <x v="0"/>
    <x v="1"/>
    <d v="2013-06-17T00:00:00"/>
    <s v="Standard Class"/>
    <s v="EA-14035"/>
    <s v="Erin Ashbrook"/>
    <x v="1"/>
    <s v="United States"/>
    <x v="45"/>
    <x v="1"/>
    <n v="91104"/>
    <x v="1"/>
    <s v="OFF-PA-10004782"/>
    <x v="1"/>
    <x v="10"/>
    <s v="Xerox 228"/>
    <n v="12.96"/>
    <n v="2"/>
    <n v="0"/>
    <n v="6.2208000000000006"/>
    <n v="0.48000000000000004"/>
  </r>
  <r>
    <n v="8226"/>
    <s v="CA-2014-104136"/>
    <x v="3"/>
    <x v="752"/>
    <d v="2014-11-05T00:00:00"/>
    <s v="Second Class"/>
    <s v="SF-20065"/>
    <s v="Sandra Flanagan"/>
    <x v="0"/>
    <s v="United States"/>
    <x v="231"/>
    <x v="31"/>
    <n v="2149"/>
    <x v="3"/>
    <s v="OFF-PA-10004243"/>
    <x v="1"/>
    <x v="10"/>
    <s v="Xerox 1939"/>
    <n v="189.7"/>
    <n v="10"/>
    <n v="0"/>
    <n v="91.055999999999983"/>
    <n v="0.47999999999999993"/>
  </r>
  <r>
    <n v="8227"/>
    <s v="CA-2014-104136"/>
    <x v="3"/>
    <x v="752"/>
    <d v="2014-11-05T00:00:00"/>
    <s v="Second Class"/>
    <s v="SF-20065"/>
    <s v="Sandra Flanagan"/>
    <x v="0"/>
    <s v="United States"/>
    <x v="231"/>
    <x v="31"/>
    <n v="2149"/>
    <x v="3"/>
    <s v="OFF-PA-10001033"/>
    <x v="1"/>
    <x v="10"/>
    <s v="Xerox 1893"/>
    <n v="40.99"/>
    <n v="1"/>
    <n v="0"/>
    <n v="20.085100000000001"/>
    <n v="0.49"/>
  </r>
  <r>
    <n v="8228"/>
    <s v="CA-2013-123050"/>
    <x v="0"/>
    <x v="958"/>
    <d v="2013-04-09T00:00:00"/>
    <s v="Second Class"/>
    <s v="BC-11125"/>
    <s v="Becky Castell"/>
    <x v="2"/>
    <s v="United States"/>
    <x v="21"/>
    <x v="15"/>
    <n v="12180"/>
    <x v="3"/>
    <s v="FUR-FU-10000723"/>
    <x v="0"/>
    <x v="5"/>
    <s v="Deflect-o EconoMat Studded, No Bevel Mat for Low Pile Carpeting"/>
    <n v="82.64"/>
    <n v="2"/>
    <n v="0"/>
    <n v="7.4376000000000033"/>
    <n v="9.0000000000000038E-2"/>
  </r>
  <r>
    <n v="8229"/>
    <s v="CA-2013-123050"/>
    <x v="0"/>
    <x v="958"/>
    <d v="2013-04-09T00:00:00"/>
    <s v="Second Class"/>
    <s v="BC-11125"/>
    <s v="Becky Castell"/>
    <x v="2"/>
    <s v="United States"/>
    <x v="21"/>
    <x v="15"/>
    <n v="12180"/>
    <x v="3"/>
    <s v="OFF-ST-10003455"/>
    <x v="1"/>
    <x v="4"/>
    <s v="Tenex File Box, Personal Filing Tote with Lid, Black"/>
    <n v="31.02"/>
    <n v="2"/>
    <n v="0"/>
    <n v="8.0652000000000008"/>
    <n v="0.26"/>
  </r>
  <r>
    <n v="8230"/>
    <s v="CA-2013-123050"/>
    <x v="0"/>
    <x v="958"/>
    <d v="2013-04-09T00:00:00"/>
    <s v="Second Class"/>
    <s v="BC-11125"/>
    <s v="Becky Castell"/>
    <x v="2"/>
    <s v="United States"/>
    <x v="21"/>
    <x v="15"/>
    <n v="12180"/>
    <x v="3"/>
    <s v="TEC-AC-10001109"/>
    <x v="2"/>
    <x v="11"/>
    <s v="Logitech Trackman Marble Mouse"/>
    <n v="89.97"/>
    <n v="3"/>
    <n v="0"/>
    <n v="37.787400000000005"/>
    <n v="0.42000000000000004"/>
  </r>
  <r>
    <n v="8231"/>
    <s v="CA-2013-162355"/>
    <x v="0"/>
    <x v="1186"/>
    <d v="2013-07-03T00:00:00"/>
    <s v="Second Class"/>
    <s v="PF-19165"/>
    <s v="Philip Fox"/>
    <x v="0"/>
    <s v="United States"/>
    <x v="406"/>
    <x v="32"/>
    <n v="30328"/>
    <x v="0"/>
    <s v="OFF-AR-10004344"/>
    <x v="1"/>
    <x v="6"/>
    <s v="Bulldog Vacuum Base Pencil Sharpener"/>
    <n v="35.97"/>
    <n v="3"/>
    <n v="0"/>
    <n v="9.7118999999999982"/>
    <n v="0.26999999999999996"/>
  </r>
  <r>
    <n v="8232"/>
    <s v="CA-2013-162355"/>
    <x v="0"/>
    <x v="1186"/>
    <d v="2013-07-03T00:00:00"/>
    <s v="Second Class"/>
    <s v="PF-19165"/>
    <s v="Philip Fox"/>
    <x v="0"/>
    <s v="United States"/>
    <x v="406"/>
    <x v="32"/>
    <n v="30328"/>
    <x v="0"/>
    <s v="FUR-BO-10004695"/>
    <x v="0"/>
    <x v="0"/>
    <s v="O'Sullivan 2-Door Barrister Bookcase in Odessa Pine"/>
    <n v="1266.8599999999999"/>
    <n v="7"/>
    <n v="0"/>
    <n v="291.37779999999987"/>
    <n v="0.2299999999999999"/>
  </r>
  <r>
    <n v="8233"/>
    <s v="CA-2011-158225"/>
    <x v="2"/>
    <x v="358"/>
    <d v="2011-09-28T00:00:00"/>
    <s v="Standard Class"/>
    <s v="SE-20110"/>
    <s v="Sanjit Engle"/>
    <x v="0"/>
    <s v="United States"/>
    <x v="49"/>
    <x v="1"/>
    <n v="95123"/>
    <x v="1"/>
    <s v="OFF-ST-10000675"/>
    <x v="1"/>
    <x v="4"/>
    <s v="File Shuttle II and Handi-File, Black"/>
    <n v="169.45"/>
    <n v="5"/>
    <n v="0"/>
    <n v="42.362499999999997"/>
    <n v="0.25"/>
  </r>
  <r>
    <n v="8234"/>
    <s v="CA-2011-158225"/>
    <x v="2"/>
    <x v="358"/>
    <d v="2011-09-28T00:00:00"/>
    <s v="Standard Class"/>
    <s v="SE-20110"/>
    <s v="Sanjit Engle"/>
    <x v="0"/>
    <s v="United States"/>
    <x v="49"/>
    <x v="1"/>
    <n v="95123"/>
    <x v="1"/>
    <s v="OFF-ST-10002301"/>
    <x v="1"/>
    <x v="4"/>
    <s v="Tennsco Commercial Shelving"/>
    <n v="40.68"/>
    <n v="2"/>
    <n v="0"/>
    <n v="0.40679999999999694"/>
    <n v="9.9999999999999256E-3"/>
  </r>
  <r>
    <n v="8235"/>
    <s v="CA-2014-102204"/>
    <x v="3"/>
    <x v="927"/>
    <d v="2014-05-07T00:00:00"/>
    <s v="Standard Class"/>
    <s v="CJ-12010"/>
    <s v="Caroline Jumper"/>
    <x v="0"/>
    <s v="United States"/>
    <x v="108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n v="0.1249999999999999"/>
  </r>
  <r>
    <n v="8236"/>
    <s v="CA-2014-102204"/>
    <x v="3"/>
    <x v="927"/>
    <d v="2014-05-07T00:00:00"/>
    <s v="Standard Class"/>
    <s v="CJ-12010"/>
    <s v="Caroline Jumper"/>
    <x v="0"/>
    <s v="United States"/>
    <x v="108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n v="-0.49090909090909085"/>
  </r>
  <r>
    <n v="8237"/>
    <s v="CA-2014-102204"/>
    <x v="3"/>
    <x v="927"/>
    <d v="2014-05-07T00:00:00"/>
    <s v="Standard Class"/>
    <s v="CJ-12010"/>
    <s v="Caroline Jumper"/>
    <x v="0"/>
    <s v="United States"/>
    <x v="108"/>
    <x v="2"/>
    <n v="32216"/>
    <x v="0"/>
    <s v="FUR-CH-10002024"/>
    <x v="0"/>
    <x v="1"/>
    <s v="HON 5400 Series Task Chairs for Big and Tall"/>
    <n v="2803.92"/>
    <n v="5"/>
    <n v="0.2"/>
    <n v="0"/>
    <n v="0"/>
  </r>
  <r>
    <n v="8238"/>
    <s v="CA-2014-103065"/>
    <x v="3"/>
    <x v="179"/>
    <d v="2014-10-21T00:00:00"/>
    <s v="Same Day"/>
    <s v="PT-19090"/>
    <s v="Pete Takahito"/>
    <x v="0"/>
    <s v="United States"/>
    <x v="108"/>
    <x v="2"/>
    <n v="32216"/>
    <x v="0"/>
    <s v="OFF-ST-10000617"/>
    <x v="1"/>
    <x v="4"/>
    <s v="Woodgrain Magazine Files by Perma"/>
    <n v="4.7679999999999998"/>
    <n v="2"/>
    <n v="0.2"/>
    <n v="-0.7748000000000006"/>
    <n v="-0.16250000000000014"/>
  </r>
  <r>
    <n v="8239"/>
    <s v="CA-2014-103065"/>
    <x v="3"/>
    <x v="179"/>
    <d v="2014-10-21T00:00:00"/>
    <s v="Same Day"/>
    <s v="PT-19090"/>
    <s v="Pete Takahito"/>
    <x v="0"/>
    <s v="United States"/>
    <x v="108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n v="0.37499999999999994"/>
  </r>
  <r>
    <n v="8240"/>
    <s v="CA-2014-103065"/>
    <x v="3"/>
    <x v="179"/>
    <d v="2014-10-21T00:00:00"/>
    <s v="Same Day"/>
    <s v="PT-19090"/>
    <s v="Pete Takahito"/>
    <x v="0"/>
    <s v="United States"/>
    <x v="108"/>
    <x v="2"/>
    <n v="32216"/>
    <x v="0"/>
    <s v="OFF-AR-10003251"/>
    <x v="1"/>
    <x v="6"/>
    <s v="Prang Drawing Pencil Set"/>
    <n v="4.4479999999999995"/>
    <n v="2"/>
    <n v="0.2"/>
    <n v="1.1119999999999999"/>
    <n v="0.25"/>
  </r>
  <r>
    <n v="8241"/>
    <s v="CA-2014-103065"/>
    <x v="3"/>
    <x v="179"/>
    <d v="2014-10-21T00:00:00"/>
    <s v="Same Day"/>
    <s v="PT-19090"/>
    <s v="Pete Takahito"/>
    <x v="0"/>
    <s v="United States"/>
    <x v="108"/>
    <x v="2"/>
    <n v="32216"/>
    <x v="0"/>
    <s v="FUR-FU-10000175"/>
    <x v="0"/>
    <x v="5"/>
    <s v="DAX Wood Document Frame."/>
    <n v="43.936000000000007"/>
    <n v="4"/>
    <n v="0.2"/>
    <n v="6.0411999999999964"/>
    <n v="0.1374999999999999"/>
  </r>
  <r>
    <n v="8242"/>
    <s v="CA-2011-109855"/>
    <x v="2"/>
    <x v="416"/>
    <d v="2011-09-05T00:00:00"/>
    <s v="Standard Class"/>
    <s v="LH-16900"/>
    <s v="Lena Hernandez"/>
    <x v="0"/>
    <s v="United States"/>
    <x v="20"/>
    <x v="15"/>
    <n v="10009"/>
    <x v="3"/>
    <s v="OFF-BI-10004716"/>
    <x v="1"/>
    <x v="8"/>
    <s v="Wilson Jones Hanging Recycled Pressboard Data Binders"/>
    <n v="23.744"/>
    <n v="2"/>
    <n v="0.2"/>
    <n v="8.3103999999999996"/>
    <n v="0.35"/>
  </r>
  <r>
    <n v="8243"/>
    <s v="CA-2011-109855"/>
    <x v="2"/>
    <x v="416"/>
    <d v="2011-09-05T00:00:00"/>
    <s v="Standard Class"/>
    <s v="LH-16900"/>
    <s v="Lena Hernandez"/>
    <x v="0"/>
    <s v="United States"/>
    <x v="20"/>
    <x v="15"/>
    <n v="10009"/>
    <x v="3"/>
    <s v="TEC-AC-10002842"/>
    <x v="2"/>
    <x v="11"/>
    <s v="WD My Passport Ultra 2TB Portable External Hard Drive"/>
    <n v="357"/>
    <n v="3"/>
    <n v="0"/>
    <n v="57.120000000000019"/>
    <n v="0.16000000000000006"/>
  </r>
  <r>
    <n v="8244"/>
    <s v="CA-2011-109897"/>
    <x v="2"/>
    <x v="1132"/>
    <d v="2011-08-16T00:00:00"/>
    <s v="Standard Class"/>
    <s v="BW-11200"/>
    <s v="Ben Wallace"/>
    <x v="0"/>
    <s v="United States"/>
    <x v="8"/>
    <x v="1"/>
    <n v="94122"/>
    <x v="1"/>
    <s v="TEC-PH-10003691"/>
    <x v="2"/>
    <x v="7"/>
    <s v="BlackBerry Q10"/>
    <n v="806.33600000000001"/>
    <n v="8"/>
    <n v="0.2"/>
    <n v="50.396000000000015"/>
    <n v="6.2500000000000014E-2"/>
  </r>
  <r>
    <n v="8245"/>
    <s v="CA-2011-109897"/>
    <x v="2"/>
    <x v="1132"/>
    <d v="2011-08-16T00:00:00"/>
    <s v="Standard Class"/>
    <s v="BW-11200"/>
    <s v="Ben Wallace"/>
    <x v="0"/>
    <s v="United States"/>
    <x v="8"/>
    <x v="1"/>
    <n v="94122"/>
    <x v="1"/>
    <s v="FUR-FU-10002878"/>
    <x v="0"/>
    <x v="5"/>
    <s v="Seth Thomas 14&quot; Day/Date Wall Clock"/>
    <n v="85.44"/>
    <n v="3"/>
    <n v="0"/>
    <n v="31.612800000000004"/>
    <n v="0.37000000000000005"/>
  </r>
  <r>
    <n v="8246"/>
    <s v="US-2011-143581"/>
    <x v="2"/>
    <x v="710"/>
    <d v="2011-08-23T00:00:00"/>
    <s v="Standard Class"/>
    <s v="BS-11365"/>
    <s v="Bill Shonely"/>
    <x v="1"/>
    <s v="United States"/>
    <x v="38"/>
    <x v="32"/>
    <n v="31907"/>
    <x v="0"/>
    <s v="OFF-ST-10000991"/>
    <x v="1"/>
    <x v="4"/>
    <s v="Space Solutions HD Industrial Steel Shelving."/>
    <n v="344.90999999999997"/>
    <n v="3"/>
    <n v="0"/>
    <n v="10.347300000000004"/>
    <n v="3.0000000000000016E-2"/>
  </r>
  <r>
    <n v="8247"/>
    <s v="CA-2012-129217"/>
    <x v="1"/>
    <x v="1187"/>
    <d v="2012-05-10T00:00:00"/>
    <s v="Same Day"/>
    <s v="DP-13390"/>
    <s v="Dennis Pardue"/>
    <x v="2"/>
    <s v="United States"/>
    <x v="34"/>
    <x v="10"/>
    <n v="60505"/>
    <x v="2"/>
    <s v="OFF-AP-10002439"/>
    <x v="1"/>
    <x v="9"/>
    <s v="Tripp Lite Isotel 8 Ultra 8 Outlet Metal Surge"/>
    <n v="70.969999999999985"/>
    <n v="5"/>
    <n v="0.8"/>
    <n v="-191.619"/>
    <n v="-2.7000000000000006"/>
  </r>
  <r>
    <n v="8248"/>
    <s v="CA-2012-129217"/>
    <x v="1"/>
    <x v="1187"/>
    <d v="2012-05-10T00:00:00"/>
    <s v="Same Day"/>
    <s v="DP-13390"/>
    <s v="Dennis Pardue"/>
    <x v="2"/>
    <s v="United States"/>
    <x v="34"/>
    <x v="10"/>
    <n v="60505"/>
    <x v="2"/>
    <s v="OFF-AR-10004602"/>
    <x v="1"/>
    <x v="6"/>
    <s v="Boston KS Multi-Size Manual Pencil Sharpener"/>
    <n v="36.783999999999999"/>
    <n v="2"/>
    <n v="0.2"/>
    <n v="3.6784000000000017"/>
    <n v="0.10000000000000005"/>
  </r>
  <r>
    <n v="8249"/>
    <s v="CA-2013-133816"/>
    <x v="0"/>
    <x v="1120"/>
    <d v="2013-05-14T00:00:00"/>
    <s v="Second Class"/>
    <s v="CS-12400"/>
    <s v="Christopher Schild"/>
    <x v="2"/>
    <s v="United States"/>
    <x v="10"/>
    <x v="9"/>
    <n v="19134"/>
    <x v="3"/>
    <s v="TEC-PH-10001795"/>
    <x v="2"/>
    <x v="7"/>
    <s v="ClearOne CHATAttach 160 - speaker phone"/>
    <n v="743.98799999999994"/>
    <n v="2"/>
    <n v="0.4"/>
    <n v="-123.9980000000001"/>
    <n v="-0.16666666666666682"/>
  </r>
  <r>
    <n v="8250"/>
    <s v="CA-2012-140221"/>
    <x v="1"/>
    <x v="616"/>
    <d v="2012-03-09T00:00:00"/>
    <s v="Second Class"/>
    <s v="MS-17365"/>
    <s v="Maribeth Schnelling"/>
    <x v="0"/>
    <s v="United States"/>
    <x v="22"/>
    <x v="10"/>
    <n v="60653"/>
    <x v="2"/>
    <s v="OFF-BI-10002854"/>
    <x v="1"/>
    <x v="8"/>
    <s v="Performers Binder/Pad Holder, Black"/>
    <n v="11.211999999999998"/>
    <n v="2"/>
    <n v="0.8"/>
    <n v="-16.818000000000005"/>
    <n v="-1.5000000000000007"/>
  </r>
  <r>
    <n v="8251"/>
    <s v="CA-2012-140221"/>
    <x v="1"/>
    <x v="616"/>
    <d v="2012-03-09T00:00:00"/>
    <s v="Second Class"/>
    <s v="MS-17365"/>
    <s v="Maribeth Schnelling"/>
    <x v="0"/>
    <s v="United States"/>
    <x v="22"/>
    <x v="10"/>
    <n v="60653"/>
    <x v="2"/>
    <s v="FUR-FU-10000023"/>
    <x v="0"/>
    <x v="5"/>
    <s v="Eldon Wave Desk Accessories"/>
    <n v="4.7119999999999997"/>
    <n v="2"/>
    <n v="0.6"/>
    <n v="-1.8847999999999994"/>
    <n v="-0.39999999999999991"/>
  </r>
  <r>
    <n v="8252"/>
    <s v="CA-2012-140221"/>
    <x v="1"/>
    <x v="616"/>
    <d v="2012-03-09T00:00:00"/>
    <s v="Second Class"/>
    <s v="MS-17365"/>
    <s v="Maribeth Schnelling"/>
    <x v="0"/>
    <s v="United States"/>
    <x v="22"/>
    <x v="10"/>
    <n v="60653"/>
    <x v="2"/>
    <s v="OFF-AP-10000828"/>
    <x v="1"/>
    <x v="9"/>
    <s v="Avanti 4.4 Cu. Ft. Refrigerator"/>
    <n v="180.97999999999996"/>
    <n v="5"/>
    <n v="0.8"/>
    <n v="-470.548"/>
    <n v="-2.6000000000000005"/>
  </r>
  <r>
    <n v="8253"/>
    <s v="CA-2012-140221"/>
    <x v="1"/>
    <x v="616"/>
    <d v="2012-03-09T00:00:00"/>
    <s v="Second Class"/>
    <s v="MS-17365"/>
    <s v="Maribeth Schnelling"/>
    <x v="0"/>
    <s v="United States"/>
    <x v="22"/>
    <x v="10"/>
    <n v="60653"/>
    <x v="2"/>
    <s v="OFF-ST-10000777"/>
    <x v="1"/>
    <x v="4"/>
    <s v="Companion Letter/Legal File, Black"/>
    <n v="60.415999999999997"/>
    <n v="2"/>
    <n v="0.2"/>
    <n v="6.0416000000000025"/>
    <n v="0.10000000000000005"/>
  </r>
  <r>
    <n v="8254"/>
    <s v="CA-2014-152310"/>
    <x v="3"/>
    <x v="801"/>
    <d v="2014-08-20T00:00:00"/>
    <s v="Standard Class"/>
    <s v="DK-12895"/>
    <s v="Dana Kaydos"/>
    <x v="0"/>
    <s v="United States"/>
    <x v="4"/>
    <x v="4"/>
    <n v="98103"/>
    <x v="1"/>
    <s v="TEC-CO-10000971"/>
    <x v="2"/>
    <x v="16"/>
    <s v="Hewlett Packard 310 Color Digital Copier"/>
    <n v="299.99"/>
    <n v="1"/>
    <n v="0"/>
    <n v="89.996999999999986"/>
    <n v="0.29999999999999993"/>
  </r>
  <r>
    <n v="8255"/>
    <s v="CA-2014-152310"/>
    <x v="3"/>
    <x v="801"/>
    <d v="2014-08-20T00:00:00"/>
    <s v="Standard Class"/>
    <s v="DK-12895"/>
    <s v="Dana Kaydos"/>
    <x v="0"/>
    <s v="United States"/>
    <x v="4"/>
    <x v="4"/>
    <n v="98103"/>
    <x v="1"/>
    <s v="OFF-PA-10003134"/>
    <x v="1"/>
    <x v="10"/>
    <s v="Xerox 1937"/>
    <n v="192.16"/>
    <n v="4"/>
    <n v="0"/>
    <n v="92.236799999999988"/>
    <n v="0.47999999999999993"/>
  </r>
  <r>
    <n v="8256"/>
    <s v="CA-2014-152310"/>
    <x v="3"/>
    <x v="801"/>
    <d v="2014-08-20T00:00:00"/>
    <s v="Standard Class"/>
    <s v="DK-12895"/>
    <s v="Dana Kaydos"/>
    <x v="0"/>
    <s v="United States"/>
    <x v="4"/>
    <x v="4"/>
    <n v="98103"/>
    <x v="1"/>
    <s v="TEC-PH-10002538"/>
    <x v="2"/>
    <x v="7"/>
    <s v="Grandstream GXP1160 VoIP phone"/>
    <n v="242.624"/>
    <n v="8"/>
    <n v="0.2"/>
    <n v="27.295199999999973"/>
    <n v="0.11249999999999989"/>
  </r>
  <r>
    <n v="8257"/>
    <s v="CA-2014-152310"/>
    <x v="3"/>
    <x v="801"/>
    <d v="2014-08-20T00:00:00"/>
    <s v="Standard Class"/>
    <s v="DK-12895"/>
    <s v="Dana Kaydos"/>
    <x v="0"/>
    <s v="United States"/>
    <x v="4"/>
    <x v="4"/>
    <n v="98103"/>
    <x v="1"/>
    <s v="OFF-ST-10001228"/>
    <x v="1"/>
    <x v="4"/>
    <s v="Personal File Boxes with Fold-Down Carry Handle"/>
    <n v="46.74"/>
    <n v="3"/>
    <n v="0"/>
    <n v="11.684999999999999"/>
    <n v="0.24999999999999997"/>
  </r>
  <r>
    <n v="8258"/>
    <s v="CA-2014-152310"/>
    <x v="3"/>
    <x v="801"/>
    <d v="2014-08-20T00:00:00"/>
    <s v="Standard Class"/>
    <s v="DK-12895"/>
    <s v="Dana Kaydos"/>
    <x v="0"/>
    <s v="United States"/>
    <x v="4"/>
    <x v="4"/>
    <n v="98103"/>
    <x v="1"/>
    <s v="TEC-AC-10000397"/>
    <x v="2"/>
    <x v="11"/>
    <s v="Perixx PERIBOARD-512B, Ergonomic Split Keyboard"/>
    <n v="174.95000000000002"/>
    <n v="5"/>
    <n v="0"/>
    <n v="12.246500000000005"/>
    <n v="7.0000000000000021E-2"/>
  </r>
  <r>
    <n v="8259"/>
    <s v="CA-2014-152310"/>
    <x v="3"/>
    <x v="801"/>
    <d v="2014-08-20T00:00:00"/>
    <s v="Standard Class"/>
    <s v="DK-12895"/>
    <s v="Dana Kaydos"/>
    <x v="0"/>
    <s v="United States"/>
    <x v="4"/>
    <x v="4"/>
    <n v="98103"/>
    <x v="1"/>
    <s v="OFF-BI-10004308"/>
    <x v="1"/>
    <x v="8"/>
    <s v="Avery Legal 4-Ring Binder"/>
    <n v="100.70400000000001"/>
    <n v="6"/>
    <n v="0.2"/>
    <n v="37.763999999999996"/>
    <n v="0.37499999999999994"/>
  </r>
  <r>
    <n v="8260"/>
    <s v="CA-2013-118101"/>
    <x v="0"/>
    <x v="190"/>
    <d v="2013-06-27T00:00:00"/>
    <s v="Same Day"/>
    <s v="SN-20560"/>
    <s v="Skye Norling"/>
    <x v="2"/>
    <s v="United States"/>
    <x v="43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n v="0.49"/>
  </r>
  <r>
    <n v="8261"/>
    <s v="CA-2013-118101"/>
    <x v="0"/>
    <x v="190"/>
    <d v="2013-06-27T00:00:00"/>
    <s v="Same Day"/>
    <s v="SN-20560"/>
    <s v="Skye Norling"/>
    <x v="2"/>
    <s v="United States"/>
    <x v="43"/>
    <x v="12"/>
    <n v="48066"/>
    <x v="2"/>
    <s v="OFF-BI-10000773"/>
    <x v="1"/>
    <x v="8"/>
    <s v="Insertable Tab Post Binder Dividers"/>
    <n v="8.02"/>
    <n v="1"/>
    <n v="0"/>
    <n v="3.7693999999999992"/>
    <n v="0.46999999999999992"/>
  </r>
  <r>
    <n v="8262"/>
    <s v="CA-2013-118101"/>
    <x v="0"/>
    <x v="190"/>
    <d v="2013-06-27T00:00:00"/>
    <s v="Same Day"/>
    <s v="SN-20560"/>
    <s v="Skye Norling"/>
    <x v="2"/>
    <s v="United States"/>
    <x v="43"/>
    <x v="12"/>
    <n v="48066"/>
    <x v="2"/>
    <s v="OFF-ST-10001837"/>
    <x v="1"/>
    <x v="4"/>
    <s v="SAFCO Mobile Desk Side File, Wire Frame"/>
    <n v="171.04"/>
    <n v="4"/>
    <n v="0"/>
    <n v="44.470399999999998"/>
    <n v="0.26"/>
  </r>
  <r>
    <n v="8263"/>
    <s v="CA-2013-100307"/>
    <x v="0"/>
    <x v="272"/>
    <d v="2013-12-20T00:00:00"/>
    <s v="Standard Class"/>
    <s v="TC-21475"/>
    <s v="Tony Chapman"/>
    <x v="2"/>
    <s v="United States"/>
    <x v="115"/>
    <x v="36"/>
    <n v="72701"/>
    <x v="0"/>
    <s v="OFF-PA-10002552"/>
    <x v="1"/>
    <x v="10"/>
    <s v="Xerox 1958"/>
    <n v="19.440000000000001"/>
    <n v="3"/>
    <n v="0"/>
    <n v="9.3312000000000008"/>
    <n v="0.48000000000000004"/>
  </r>
  <r>
    <n v="8264"/>
    <s v="CA-2012-138457"/>
    <x v="1"/>
    <x v="1023"/>
    <d v="2012-09-17T00:00:00"/>
    <s v="Standard Class"/>
    <s v="AM-10705"/>
    <s v="Anne McFarland"/>
    <x v="0"/>
    <s v="United States"/>
    <x v="108"/>
    <x v="3"/>
    <n v="28540"/>
    <x v="0"/>
    <s v="OFF-BI-10000014"/>
    <x v="1"/>
    <x v="8"/>
    <s v="Heavy-Duty E-Z-D Binders"/>
    <n v="13.092000000000002"/>
    <n v="4"/>
    <n v="0.7"/>
    <n v="-10.037199999999999"/>
    <n v="-0.76666666666666639"/>
  </r>
  <r>
    <n v="8265"/>
    <s v="CA-2011-131800"/>
    <x v="2"/>
    <x v="125"/>
    <d v="2012-01-04T00:00:00"/>
    <s v="Standard Class"/>
    <s v="AJ-10960"/>
    <s v="Astrea Jones"/>
    <x v="0"/>
    <s v="United States"/>
    <x v="20"/>
    <x v="15"/>
    <n v="10035"/>
    <x v="3"/>
    <s v="OFF-AP-10004136"/>
    <x v="1"/>
    <x v="9"/>
    <s v="Kensington 6 Outlet SmartSocket Surge Protector"/>
    <n v="122.94"/>
    <n v="3"/>
    <n v="0"/>
    <n v="30.734999999999992"/>
    <n v="0.24999999999999994"/>
  </r>
  <r>
    <n v="8266"/>
    <s v="CA-2011-131800"/>
    <x v="2"/>
    <x v="125"/>
    <d v="2012-01-04T00:00:00"/>
    <s v="Standard Class"/>
    <s v="AJ-10960"/>
    <s v="Astrea Jones"/>
    <x v="0"/>
    <s v="United States"/>
    <x v="20"/>
    <x v="15"/>
    <n v="10035"/>
    <x v="3"/>
    <s v="OFF-BI-10003429"/>
    <x v="1"/>
    <x v="8"/>
    <s v="Cardinal HOLDit! Binder Insert Strips,Extra Strips"/>
    <n v="35.448"/>
    <n v="7"/>
    <n v="0.2"/>
    <n v="12.8499"/>
    <n v="0.36249999999999999"/>
  </r>
  <r>
    <n v="8267"/>
    <s v="CA-2011-118304"/>
    <x v="2"/>
    <x v="333"/>
    <d v="2011-05-04T00:00:00"/>
    <s v="Standard Class"/>
    <s v="KH-16360"/>
    <s v="Katherine Hughes"/>
    <x v="0"/>
    <s v="United States"/>
    <x v="18"/>
    <x v="13"/>
    <n v="19901"/>
    <x v="3"/>
    <s v="TEC-PH-10000376"/>
    <x v="2"/>
    <x v="7"/>
    <s v="Square Credit Card Reader"/>
    <n v="19.98"/>
    <n v="2"/>
    <n v="0"/>
    <n v="5.1948000000000008"/>
    <n v="0.26"/>
  </r>
  <r>
    <n v="8268"/>
    <s v="CA-2014-121790"/>
    <x v="3"/>
    <x v="289"/>
    <d v="2014-02-07T00:00:00"/>
    <s v="Standard Class"/>
    <s v="LP-17095"/>
    <s v="Liz Preis"/>
    <x v="0"/>
    <s v="United States"/>
    <x v="34"/>
    <x v="10"/>
    <n v="60505"/>
    <x v="2"/>
    <s v="FUR-TA-10003469"/>
    <x v="0"/>
    <x v="3"/>
    <s v="Balt Split Level Computer Training Table"/>
    <n v="69.375"/>
    <n v="1"/>
    <n v="0.5"/>
    <n v="-47.174999999999997"/>
    <n v="-0.67999999999999994"/>
  </r>
  <r>
    <n v="8269"/>
    <s v="CA-2014-121790"/>
    <x v="3"/>
    <x v="289"/>
    <d v="2014-02-07T00:00:00"/>
    <s v="Standard Class"/>
    <s v="LP-17095"/>
    <s v="Liz Preis"/>
    <x v="0"/>
    <s v="United States"/>
    <x v="34"/>
    <x v="10"/>
    <n v="60505"/>
    <x v="2"/>
    <s v="OFF-SU-10004231"/>
    <x v="1"/>
    <x v="14"/>
    <s v="Acme Tagit Stainless Steel Antibacterial Scissors"/>
    <n v="31.680000000000003"/>
    <n v="4"/>
    <n v="0.2"/>
    <n v="2.7719999999999994"/>
    <n v="8.7499999999999967E-2"/>
  </r>
  <r>
    <n v="8270"/>
    <s v="CA-2014-121790"/>
    <x v="3"/>
    <x v="289"/>
    <d v="2014-02-07T00:00:00"/>
    <s v="Standard Class"/>
    <s v="LP-17095"/>
    <s v="Liz Preis"/>
    <x v="0"/>
    <s v="United States"/>
    <x v="34"/>
    <x v="10"/>
    <n v="60505"/>
    <x v="2"/>
    <s v="TEC-PH-10002584"/>
    <x v="2"/>
    <x v="7"/>
    <s v="Samsung Galaxy S4"/>
    <n v="2003.1680000000001"/>
    <n v="4"/>
    <n v="0.2"/>
    <n v="250.39599999999984"/>
    <n v="0.12499999999999992"/>
  </r>
  <r>
    <n v="8271"/>
    <s v="CA-2014-121790"/>
    <x v="3"/>
    <x v="289"/>
    <d v="2014-02-07T00:00:00"/>
    <s v="Standard Class"/>
    <s v="LP-17095"/>
    <s v="Liz Preis"/>
    <x v="0"/>
    <s v="United States"/>
    <x v="34"/>
    <x v="10"/>
    <n v="60505"/>
    <x v="2"/>
    <s v="OFF-AR-10003602"/>
    <x v="1"/>
    <x v="6"/>
    <s v="Quartet Omega Colored Chalk, 12/Pack"/>
    <n v="9.3439999999999994"/>
    <n v="2"/>
    <n v="0.2"/>
    <n v="3.1535999999999995"/>
    <n v="0.33749999999999997"/>
  </r>
  <r>
    <n v="8272"/>
    <s v="CA-2013-169670"/>
    <x v="0"/>
    <x v="591"/>
    <d v="2014-01-01T00:00:00"/>
    <s v="Standard Class"/>
    <s v="JE-15715"/>
    <s v="Joe Elijah"/>
    <x v="0"/>
    <s v="United States"/>
    <x v="20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n v="0.12222222222222209"/>
  </r>
  <r>
    <n v="8273"/>
    <s v="CA-2013-139549"/>
    <x v="0"/>
    <x v="201"/>
    <d v="2013-10-26T00:00:00"/>
    <s v="Standard Class"/>
    <s v="MY-18295"/>
    <s v="Muhammed Yedwab"/>
    <x v="1"/>
    <s v="United States"/>
    <x v="485"/>
    <x v="1"/>
    <n v="92020"/>
    <x v="1"/>
    <s v="FUR-CH-10001802"/>
    <x v="0"/>
    <x v="1"/>
    <s v="Hon Every-Day Chair Series Swivel Task Chairs"/>
    <n v="387.13600000000002"/>
    <n v="4"/>
    <n v="0.2"/>
    <n v="4.8391999999999911"/>
    <n v="1.2499999999999976E-2"/>
  </r>
  <r>
    <n v="8274"/>
    <s v="CA-2012-104059"/>
    <x v="1"/>
    <x v="385"/>
    <d v="2012-06-15T00:00:00"/>
    <s v="Second Class"/>
    <s v="FC-14245"/>
    <s v="Frank Carlisle"/>
    <x v="2"/>
    <s v="United States"/>
    <x v="24"/>
    <x v="24"/>
    <n v="45503"/>
    <x v="3"/>
    <s v="OFF-AR-10000634"/>
    <x v="1"/>
    <x v="6"/>
    <s v="Newell 320"/>
    <n v="3.4240000000000004"/>
    <n v="1"/>
    <n v="0.2"/>
    <n v="0.29960000000000009"/>
    <n v="8.7500000000000022E-2"/>
  </r>
  <r>
    <n v="8275"/>
    <s v="CA-2014-164112"/>
    <x v="3"/>
    <x v="160"/>
    <d v="2014-07-05T00:00:00"/>
    <s v="Standard Class"/>
    <s v="ND-18460"/>
    <s v="Neil Ducich"/>
    <x v="1"/>
    <s v="United States"/>
    <x v="145"/>
    <x v="15"/>
    <n v="10550"/>
    <x v="3"/>
    <s v="OFF-ST-10002615"/>
    <x v="1"/>
    <x v="4"/>
    <s v="Dual Level, Single-Width Filing Carts"/>
    <n v="1085.42"/>
    <n v="7"/>
    <n v="0"/>
    <n v="282.20920000000001"/>
    <n v="0.26"/>
  </r>
  <r>
    <n v="8276"/>
    <s v="CA-2012-143882"/>
    <x v="1"/>
    <x v="153"/>
    <d v="2012-06-30T00:00:00"/>
    <s v="Standard Class"/>
    <s v="DB-13360"/>
    <s v="Dennis Bolton"/>
    <x v="2"/>
    <s v="United States"/>
    <x v="80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n v="0.36249999999999993"/>
  </r>
  <r>
    <n v="8277"/>
    <s v="US-2013-139262"/>
    <x v="0"/>
    <x v="823"/>
    <d v="2013-02-25T00:00:00"/>
    <s v="Standard Class"/>
    <s v="LC-16960"/>
    <s v="Lindsay Castell"/>
    <x v="2"/>
    <s v="United States"/>
    <x v="67"/>
    <x v="2"/>
    <n v="33614"/>
    <x v="0"/>
    <s v="OFF-BI-10003727"/>
    <x v="1"/>
    <x v="8"/>
    <s v="Avery Durable Slant Ring Binders With Label Holder"/>
    <n v="3.762"/>
    <n v="3"/>
    <n v="0.7"/>
    <n v="-2.758799999999999"/>
    <n v="-0.73333333333333306"/>
  </r>
  <r>
    <n v="8278"/>
    <s v="US-2013-139262"/>
    <x v="0"/>
    <x v="823"/>
    <d v="2013-02-25T00:00:00"/>
    <s v="Standard Class"/>
    <s v="LC-16960"/>
    <s v="Lindsay Castell"/>
    <x v="2"/>
    <s v="United States"/>
    <x v="67"/>
    <x v="2"/>
    <n v="33614"/>
    <x v="0"/>
    <s v="OFF-BI-10002026"/>
    <x v="1"/>
    <x v="8"/>
    <s v="Avery Arch Ring Binders"/>
    <n v="34.860000000000007"/>
    <n v="2"/>
    <n v="0.7"/>
    <n v="-26.726000000000006"/>
    <n v="-0.76666666666666672"/>
  </r>
  <r>
    <n v="8279"/>
    <s v="US-2013-139262"/>
    <x v="0"/>
    <x v="823"/>
    <d v="2013-02-25T00:00:00"/>
    <s v="Standard Class"/>
    <s v="LC-16960"/>
    <s v="Lindsay Castell"/>
    <x v="2"/>
    <s v="United States"/>
    <x v="67"/>
    <x v="2"/>
    <n v="33614"/>
    <x v="0"/>
    <s v="OFF-ST-10001496"/>
    <x v="1"/>
    <x v="4"/>
    <s v="Standard Rollaway File with Lock"/>
    <n v="432.45600000000002"/>
    <n v="3"/>
    <n v="0.2"/>
    <n v="32.434200000000004"/>
    <n v="7.5000000000000011E-2"/>
  </r>
  <r>
    <n v="8280"/>
    <s v="CA-2014-146192"/>
    <x v="3"/>
    <x v="300"/>
    <d v="2014-04-27T00:00:00"/>
    <s v="Standard Class"/>
    <s v="BD-11725"/>
    <s v="Bruce Degenhardt"/>
    <x v="0"/>
    <s v="United States"/>
    <x v="38"/>
    <x v="32"/>
    <n v="31907"/>
    <x v="0"/>
    <s v="OFF-ST-10003716"/>
    <x v="1"/>
    <x v="4"/>
    <s v="Tennsco Double-Tier Lockers"/>
    <n v="675.06000000000006"/>
    <n v="3"/>
    <n v="0"/>
    <n v="87.757800000000003"/>
    <n v="0.13"/>
  </r>
  <r>
    <n v="8281"/>
    <s v="CA-2014-134810"/>
    <x v="3"/>
    <x v="1188"/>
    <d v="2014-05-11T00:00:00"/>
    <s v="First Class"/>
    <s v="MC-17605"/>
    <s v="Matt Connell"/>
    <x v="1"/>
    <s v="United States"/>
    <x v="108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n v="0.33749999999999997"/>
  </r>
  <r>
    <n v="8282"/>
    <s v="CA-2014-134810"/>
    <x v="3"/>
    <x v="1188"/>
    <d v="2014-05-11T00:00:00"/>
    <s v="First Class"/>
    <s v="MC-17605"/>
    <s v="Matt Connell"/>
    <x v="1"/>
    <s v="United States"/>
    <x v="108"/>
    <x v="3"/>
    <n v="28540"/>
    <x v="0"/>
    <s v="FUR-CH-10001270"/>
    <x v="0"/>
    <x v="1"/>
    <s v="Harbour Creations Steel Folding Chair"/>
    <n v="207"/>
    <n v="3"/>
    <n v="0.2"/>
    <n v="25.874999999999972"/>
    <n v="0.12499999999999986"/>
  </r>
  <r>
    <n v="8283"/>
    <s v="CA-2012-154284"/>
    <x v="1"/>
    <x v="379"/>
    <d v="2012-12-26T00:00:00"/>
    <s v="Second Class"/>
    <s v="SZ-20035"/>
    <s v="Sam Zeldin"/>
    <x v="2"/>
    <s v="United States"/>
    <x v="490"/>
    <x v="10"/>
    <n v="60174"/>
    <x v="2"/>
    <s v="TEC-MA-10004241"/>
    <x v="2"/>
    <x v="15"/>
    <s v="Star Micronics TSP800 TSP847IIU Receipt Printer"/>
    <n v="600.53"/>
    <n v="2"/>
    <n v="0.3"/>
    <n v="137.26399999999995"/>
    <n v="0.22857142857142851"/>
  </r>
  <r>
    <n v="8284"/>
    <s v="CA-2012-154284"/>
    <x v="1"/>
    <x v="379"/>
    <d v="2012-12-26T00:00:00"/>
    <s v="Second Class"/>
    <s v="SZ-20035"/>
    <s v="Sam Zeldin"/>
    <x v="2"/>
    <s v="United States"/>
    <x v="490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n v="0.23750000000000007"/>
  </r>
  <r>
    <n v="8285"/>
    <s v="CA-2012-154284"/>
    <x v="1"/>
    <x v="379"/>
    <d v="2012-12-26T00:00:00"/>
    <s v="Second Class"/>
    <s v="SZ-20035"/>
    <s v="Sam Zeldin"/>
    <x v="2"/>
    <s v="United States"/>
    <x v="490"/>
    <x v="10"/>
    <n v="60174"/>
    <x v="2"/>
    <s v="TEC-AC-10003198"/>
    <x v="2"/>
    <x v="11"/>
    <s v="Enermax Acrylux Wireless Keyboard"/>
    <n v="637.44000000000005"/>
    <n v="8"/>
    <n v="0.2"/>
    <n v="135.45599999999996"/>
    <n v="0.21249999999999991"/>
  </r>
  <r>
    <n v="8286"/>
    <s v="CA-2012-154284"/>
    <x v="1"/>
    <x v="379"/>
    <d v="2012-12-26T00:00:00"/>
    <s v="Second Class"/>
    <s v="SZ-20035"/>
    <s v="Sam Zeldin"/>
    <x v="2"/>
    <s v="United States"/>
    <x v="490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n v="-0.64999999999999991"/>
  </r>
  <r>
    <n v="8287"/>
    <s v="CA-2011-156244"/>
    <x v="2"/>
    <x v="1132"/>
    <d v="2011-08-16T00:00:00"/>
    <s v="Standard Class"/>
    <s v="DH-13675"/>
    <s v="Duane Huffman"/>
    <x v="2"/>
    <s v="United States"/>
    <x v="100"/>
    <x v="2"/>
    <n v="33180"/>
    <x v="0"/>
    <s v="OFF-PA-10000295"/>
    <x v="1"/>
    <x v="10"/>
    <s v="Xerox 229"/>
    <n v="31.104000000000006"/>
    <n v="6"/>
    <n v="0.2"/>
    <n v="10.8864"/>
    <n v="0.34999999999999992"/>
  </r>
  <r>
    <n v="8288"/>
    <s v="CA-2011-156244"/>
    <x v="2"/>
    <x v="1132"/>
    <d v="2011-08-16T00:00:00"/>
    <s v="Standard Class"/>
    <s v="DH-13675"/>
    <s v="Duane Huffman"/>
    <x v="2"/>
    <s v="United States"/>
    <x v="100"/>
    <x v="2"/>
    <n v="33180"/>
    <x v="0"/>
    <s v="OFF-AR-10004344"/>
    <x v="1"/>
    <x v="6"/>
    <s v="Bulldog Vacuum Base Pencil Sharpener"/>
    <n v="47.96"/>
    <n v="5"/>
    <n v="0.2"/>
    <n v="4.196499999999995"/>
    <n v="8.7499999999999897E-2"/>
  </r>
  <r>
    <n v="8289"/>
    <s v="CA-2011-156244"/>
    <x v="2"/>
    <x v="1132"/>
    <d v="2011-08-16T00:00:00"/>
    <s v="Standard Class"/>
    <s v="DH-13675"/>
    <s v="Duane Huffman"/>
    <x v="2"/>
    <s v="United States"/>
    <x v="100"/>
    <x v="2"/>
    <n v="33180"/>
    <x v="0"/>
    <s v="TEC-AC-10002473"/>
    <x v="2"/>
    <x v="11"/>
    <s v="Maxell 4.7GB DVD-R"/>
    <n v="158.928"/>
    <n v="7"/>
    <n v="0.2"/>
    <n v="41.718599999999995"/>
    <n v="0.26249999999999996"/>
  </r>
  <r>
    <n v="8290"/>
    <s v="CA-2011-156244"/>
    <x v="2"/>
    <x v="1132"/>
    <d v="2011-08-16T00:00:00"/>
    <s v="Standard Class"/>
    <s v="DH-13675"/>
    <s v="Duane Huffman"/>
    <x v="2"/>
    <s v="United States"/>
    <x v="100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n v="7.4999999999999983E-2"/>
  </r>
  <r>
    <n v="8291"/>
    <s v="CA-2011-156244"/>
    <x v="2"/>
    <x v="1132"/>
    <d v="2011-08-16T00:00:00"/>
    <s v="Standard Class"/>
    <s v="DH-13675"/>
    <s v="Duane Huffman"/>
    <x v="2"/>
    <s v="United States"/>
    <x v="100"/>
    <x v="2"/>
    <n v="33180"/>
    <x v="0"/>
    <s v="OFF-SU-10000432"/>
    <x v="1"/>
    <x v="14"/>
    <s v="Acco Side-Punched Conventional Columnar Pads"/>
    <n v="5.5520000000000005"/>
    <n v="2"/>
    <n v="0.2"/>
    <n v="-1.0410000000000006"/>
    <n v="-0.18750000000000008"/>
  </r>
  <r>
    <n v="8292"/>
    <s v="CA-2011-156244"/>
    <x v="2"/>
    <x v="1132"/>
    <d v="2011-08-16T00:00:00"/>
    <s v="Standard Class"/>
    <s v="DH-13675"/>
    <s v="Duane Huffman"/>
    <x v="2"/>
    <s v="United States"/>
    <x v="100"/>
    <x v="2"/>
    <n v="33180"/>
    <x v="0"/>
    <s v="OFF-LA-10000443"/>
    <x v="1"/>
    <x v="2"/>
    <s v="Avery 501"/>
    <n v="2.952"/>
    <n v="1"/>
    <n v="0.2"/>
    <n v="0.99629999999999996"/>
    <n v="0.33749999999999997"/>
  </r>
  <r>
    <n v="8293"/>
    <s v="CA-2012-106362"/>
    <x v="1"/>
    <x v="555"/>
    <d v="2012-12-15T00:00:00"/>
    <s v="Standard Class"/>
    <s v="LC-16885"/>
    <s v="Lena Creighton"/>
    <x v="0"/>
    <s v="United States"/>
    <x v="21"/>
    <x v="24"/>
    <n v="45373"/>
    <x v="3"/>
    <s v="OFF-BI-10003166"/>
    <x v="1"/>
    <x v="8"/>
    <s v="GBC Plasticlear Binding Covers"/>
    <n v="10.332000000000003"/>
    <n v="3"/>
    <n v="0.7"/>
    <n v="-7.5767999999999986"/>
    <n v="-0.73333333333333306"/>
  </r>
  <r>
    <n v="8294"/>
    <s v="US-2014-168802"/>
    <x v="3"/>
    <x v="132"/>
    <d v="2014-11-08T00:00:00"/>
    <s v="Standard Class"/>
    <s v="JO-15145"/>
    <s v="Jack O'Briant"/>
    <x v="1"/>
    <s v="United States"/>
    <x v="4"/>
    <x v="4"/>
    <n v="98103"/>
    <x v="1"/>
    <s v="OFF-BI-10002393"/>
    <x v="1"/>
    <x v="8"/>
    <s v="Binder Posts"/>
    <n v="18.368000000000002"/>
    <n v="4"/>
    <n v="0.2"/>
    <n v="5.9695999999999998"/>
    <n v="0.32499999999999996"/>
  </r>
  <r>
    <n v="8295"/>
    <s v="US-2014-146906"/>
    <x v="3"/>
    <x v="677"/>
    <d v="2014-03-18T00:00:00"/>
    <s v="Standard Class"/>
    <s v="MT-17815"/>
    <s v="Meg Tillman"/>
    <x v="0"/>
    <s v="United States"/>
    <x v="20"/>
    <x v="15"/>
    <n v="10011"/>
    <x v="3"/>
    <s v="TEC-PH-10001809"/>
    <x v="2"/>
    <x v="7"/>
    <s v="Panasonic KX T7736-B Digital phone"/>
    <n v="299.89999999999998"/>
    <n v="2"/>
    <n v="0"/>
    <n v="74.974999999999994"/>
    <n v="0.25"/>
  </r>
  <r>
    <n v="8296"/>
    <s v="CA-2013-166380"/>
    <x v="0"/>
    <x v="198"/>
    <d v="2013-06-04T00:00:00"/>
    <s v="Standard Class"/>
    <s v="EB-13750"/>
    <s v="Edward Becker"/>
    <x v="1"/>
    <s v="United States"/>
    <x v="81"/>
    <x v="17"/>
    <n v="22204"/>
    <x v="0"/>
    <s v="OFF-EN-10002600"/>
    <x v="1"/>
    <x v="12"/>
    <s v="Redi-Strip #10 Envelopes, 4 1/8 x 9 1/2"/>
    <n v="26.55"/>
    <n v="9"/>
    <n v="0"/>
    <n v="12.744"/>
    <n v="0.48"/>
  </r>
  <r>
    <n v="8297"/>
    <s v="CA-2013-166380"/>
    <x v="0"/>
    <x v="198"/>
    <d v="2013-06-04T00:00:00"/>
    <s v="Standard Class"/>
    <s v="EB-13750"/>
    <s v="Edward Becker"/>
    <x v="1"/>
    <s v="United States"/>
    <x v="81"/>
    <x v="17"/>
    <n v="22204"/>
    <x v="0"/>
    <s v="TEC-AC-10000109"/>
    <x v="2"/>
    <x v="11"/>
    <s v="Sony Micro Vault Click 16 GB USB 2.0 Flash Drive"/>
    <n v="111.98"/>
    <n v="2"/>
    <n v="0"/>
    <n v="26.875200000000007"/>
    <n v="0.24000000000000005"/>
  </r>
  <r>
    <n v="8298"/>
    <s v="US-2012-158911"/>
    <x v="1"/>
    <x v="761"/>
    <d v="2012-07-11T00:00:00"/>
    <s v="Standard Class"/>
    <s v="RS-19765"/>
    <s v="Roland Schwarz"/>
    <x v="1"/>
    <s v="United States"/>
    <x v="35"/>
    <x v="3"/>
    <n v="28205"/>
    <x v="0"/>
    <s v="FUR-FU-10003829"/>
    <x v="0"/>
    <x v="5"/>
    <s v="Stackable Trays"/>
    <n v="4.9280000000000008"/>
    <n v="2"/>
    <n v="0.2"/>
    <n v="0.73919999999999941"/>
    <n v="0.14999999999999986"/>
  </r>
  <r>
    <n v="8299"/>
    <s v="US-2012-158911"/>
    <x v="1"/>
    <x v="761"/>
    <d v="2012-07-11T00:00:00"/>
    <s v="Standard Class"/>
    <s v="RS-19765"/>
    <s v="Roland Schwarz"/>
    <x v="1"/>
    <s v="United States"/>
    <x v="35"/>
    <x v="3"/>
    <n v="28205"/>
    <x v="0"/>
    <s v="OFF-LA-10003223"/>
    <x v="1"/>
    <x v="2"/>
    <s v="Avery 508"/>
    <n v="11.784000000000001"/>
    <n v="3"/>
    <n v="0.2"/>
    <n v="4.2716999999999992"/>
    <n v="0.36249999999999993"/>
  </r>
  <r>
    <n v="8300"/>
    <s v="US-2011-103338"/>
    <x v="2"/>
    <x v="518"/>
    <d v="2011-03-15T00:00:00"/>
    <s v="Standard Class"/>
    <s v="RB-19435"/>
    <s v="Richard Bierner"/>
    <x v="0"/>
    <s v="United States"/>
    <x v="43"/>
    <x v="1"/>
    <n v="95661"/>
    <x v="1"/>
    <s v="OFF-AR-10001770"/>
    <x v="1"/>
    <x v="6"/>
    <s v="Economy #2 Pencils"/>
    <n v="7.98"/>
    <n v="3"/>
    <n v="0"/>
    <n v="2.0747999999999998"/>
    <n v="0.25999999999999995"/>
  </r>
  <r>
    <n v="8301"/>
    <s v="CA-2012-109169"/>
    <x v="1"/>
    <x v="704"/>
    <d v="2012-04-24T00:00:00"/>
    <s v="Standard Class"/>
    <s v="OT-18730"/>
    <s v="Olvera Toch"/>
    <x v="0"/>
    <s v="United States"/>
    <x v="66"/>
    <x v="12"/>
    <n v="48234"/>
    <x v="2"/>
    <s v="OFF-EN-10003296"/>
    <x v="1"/>
    <x v="12"/>
    <s v="Tyvek Side-Opening Peel &amp; Seel Expanding Envelopes"/>
    <n v="180.96"/>
    <n v="2"/>
    <n v="0"/>
    <n v="81.432000000000002"/>
    <n v="0.45"/>
  </r>
  <r>
    <n v="8302"/>
    <s v="US-2014-167318"/>
    <x v="3"/>
    <x v="1189"/>
    <d v="2014-08-02T00:00:00"/>
    <s v="Standard Class"/>
    <s v="GZ-14545"/>
    <s v="George Zrebassa"/>
    <x v="1"/>
    <s v="United States"/>
    <x v="1"/>
    <x v="1"/>
    <n v="90036"/>
    <x v="1"/>
    <s v="TEC-AC-10003870"/>
    <x v="2"/>
    <x v="11"/>
    <s v="Logitech Z-906 Speaker sys - home theater - 5.1-CH"/>
    <n v="1649.95"/>
    <n v="5"/>
    <n v="0"/>
    <n v="659.98"/>
    <n v="0.4"/>
  </r>
  <r>
    <n v="8303"/>
    <s v="US-2014-167318"/>
    <x v="3"/>
    <x v="1189"/>
    <d v="2014-08-02T00:00:00"/>
    <s v="Standard Class"/>
    <s v="GZ-14545"/>
    <s v="George Zrebassa"/>
    <x v="1"/>
    <s v="United States"/>
    <x v="1"/>
    <x v="1"/>
    <n v="90036"/>
    <x v="1"/>
    <s v="FUR-CH-10000665"/>
    <x v="0"/>
    <x v="1"/>
    <s v="Global Airflow Leather Mesh Back Chair, Black"/>
    <n v="362.35199999999998"/>
    <n v="3"/>
    <n v="0.2"/>
    <n v="45.293999999999954"/>
    <n v="0.12499999999999989"/>
  </r>
  <r>
    <n v="8304"/>
    <s v="US-2011-120313"/>
    <x v="2"/>
    <x v="656"/>
    <d v="2011-11-02T00:00:00"/>
    <s v="Second Class"/>
    <s v="NL-18310"/>
    <s v="Nancy Lomonaco"/>
    <x v="2"/>
    <s v="United States"/>
    <x v="8"/>
    <x v="1"/>
    <n v="94110"/>
    <x v="1"/>
    <s v="TEC-PH-10003092"/>
    <x v="2"/>
    <x v="7"/>
    <s v="Motorola L804"/>
    <n v="73.584000000000003"/>
    <n v="2"/>
    <n v="0.2"/>
    <n v="8.2781999999999982"/>
    <n v="0.11249999999999998"/>
  </r>
  <r>
    <n v="8305"/>
    <s v="CA-2014-135419"/>
    <x v="3"/>
    <x v="132"/>
    <d v="2014-11-10T00:00:00"/>
    <s v="Standard Class"/>
    <s v="BG-11740"/>
    <s v="Bruce Geld"/>
    <x v="0"/>
    <s v="United States"/>
    <x v="329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n v="7.5000000000000039E-2"/>
  </r>
  <r>
    <n v="8306"/>
    <s v="CA-2013-128671"/>
    <x v="0"/>
    <x v="1190"/>
    <d v="2013-08-17T00:00:00"/>
    <s v="Standard Class"/>
    <s v="MT-18070"/>
    <s v="Michelle Tran"/>
    <x v="2"/>
    <s v="United States"/>
    <x v="251"/>
    <x v="26"/>
    <n v="74133"/>
    <x v="2"/>
    <s v="OFF-PA-10001870"/>
    <x v="1"/>
    <x v="10"/>
    <s v="Xerox 202"/>
    <n v="32.400000000000006"/>
    <n v="5"/>
    <n v="0"/>
    <n v="15.552000000000001"/>
    <n v="0.48"/>
  </r>
  <r>
    <n v="8307"/>
    <s v="CA-2013-128671"/>
    <x v="0"/>
    <x v="1190"/>
    <d v="2013-08-17T00:00:00"/>
    <s v="Standard Class"/>
    <s v="MT-18070"/>
    <s v="Michelle Tran"/>
    <x v="2"/>
    <s v="United States"/>
    <x v="251"/>
    <x v="26"/>
    <n v="74133"/>
    <x v="2"/>
    <s v="OFF-BI-10003305"/>
    <x v="1"/>
    <x v="8"/>
    <s v="Avery Hanging File Binders"/>
    <n v="41.86"/>
    <n v="7"/>
    <n v="0"/>
    <n v="19.255600000000001"/>
    <n v="0.46"/>
  </r>
  <r>
    <n v="8308"/>
    <s v="CA-2013-128671"/>
    <x v="0"/>
    <x v="1190"/>
    <d v="2013-08-17T00:00:00"/>
    <s v="Standard Class"/>
    <s v="MT-18070"/>
    <s v="Michelle Tran"/>
    <x v="2"/>
    <s v="United States"/>
    <x v="251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n v="0.45999999999999996"/>
  </r>
  <r>
    <n v="8309"/>
    <s v="CA-2013-149335"/>
    <x v="0"/>
    <x v="197"/>
    <d v="2013-07-26T00:00:00"/>
    <s v="Same Day"/>
    <s v="BC-11125"/>
    <s v="Becky Castell"/>
    <x v="2"/>
    <s v="United States"/>
    <x v="8"/>
    <x v="1"/>
    <n v="94122"/>
    <x v="1"/>
    <s v="OFF-AR-10001419"/>
    <x v="1"/>
    <x v="6"/>
    <s v="Newell 325"/>
    <n v="37.17"/>
    <n v="9"/>
    <n v="0"/>
    <n v="11.151"/>
    <n v="0.3"/>
  </r>
  <r>
    <n v="8310"/>
    <s v="CA-2011-168312"/>
    <x v="2"/>
    <x v="72"/>
    <d v="2011-03-07T00:00:00"/>
    <s v="Standard Class"/>
    <s v="GW-14605"/>
    <s v="Giulietta Weimer"/>
    <x v="0"/>
    <s v="United States"/>
    <x v="12"/>
    <x v="5"/>
    <n v="77036"/>
    <x v="2"/>
    <s v="OFF-ST-10003692"/>
    <x v="1"/>
    <x v="4"/>
    <s v="Recycled Steel Personal File for Hanging File Folders"/>
    <n v="137.352"/>
    <n v="3"/>
    <n v="0.2"/>
    <n v="8.5844999999999914"/>
    <n v="6.2499999999999938E-2"/>
  </r>
  <r>
    <n v="8311"/>
    <s v="CA-2011-168312"/>
    <x v="2"/>
    <x v="72"/>
    <d v="2011-03-07T00:00:00"/>
    <s v="Standard Class"/>
    <s v="GW-14605"/>
    <s v="Giulietta Weimer"/>
    <x v="0"/>
    <s v="United States"/>
    <x v="12"/>
    <x v="5"/>
    <n v="77036"/>
    <x v="2"/>
    <s v="FUR-TA-10001866"/>
    <x v="0"/>
    <x v="3"/>
    <s v="Bevis Round Conference Room Tables and Bases"/>
    <n v="376.50899999999996"/>
    <n v="3"/>
    <n v="0.3"/>
    <n v="-43.029600000000045"/>
    <n v="-0.11428571428571442"/>
  </r>
  <r>
    <n v="8312"/>
    <s v="US-2014-105935"/>
    <x v="3"/>
    <x v="795"/>
    <d v="2014-02-01T00:00:00"/>
    <s v="Standard Class"/>
    <s v="BD-11500"/>
    <s v="Bradley Drucker"/>
    <x v="0"/>
    <s v="United States"/>
    <x v="38"/>
    <x v="32"/>
    <n v="31907"/>
    <x v="0"/>
    <s v="FUR-FU-10002157"/>
    <x v="0"/>
    <x v="5"/>
    <s v="Artistic Insta-Plaque"/>
    <n v="62.72"/>
    <n v="4"/>
    <n v="0"/>
    <n v="24.460799999999999"/>
    <n v="0.39"/>
  </r>
  <r>
    <n v="8313"/>
    <s v="US-2014-105935"/>
    <x v="3"/>
    <x v="795"/>
    <d v="2014-02-01T00:00:00"/>
    <s v="Standard Class"/>
    <s v="BD-11500"/>
    <s v="Bradley Drucker"/>
    <x v="0"/>
    <s v="United States"/>
    <x v="38"/>
    <x v="32"/>
    <n v="31907"/>
    <x v="0"/>
    <s v="TEC-PH-10001459"/>
    <x v="2"/>
    <x v="7"/>
    <s v="Samsung Galaxy Mega 6.3"/>
    <n v="2939.9300000000003"/>
    <n v="7"/>
    <n v="0"/>
    <n v="764.38180000000011"/>
    <n v="0.26"/>
  </r>
  <r>
    <n v="8314"/>
    <s v="CA-2011-161508"/>
    <x v="2"/>
    <x v="136"/>
    <d v="2011-07-16T00:00:00"/>
    <s v="Standard Class"/>
    <s v="PV-18985"/>
    <s v="Paul Van Hugh"/>
    <x v="2"/>
    <s v="United States"/>
    <x v="425"/>
    <x v="5"/>
    <n v="77573"/>
    <x v="2"/>
    <s v="FUR-CH-10002126"/>
    <x v="0"/>
    <x v="1"/>
    <s v="Hon Deluxe Fabric Upholstered Stacking Chairs"/>
    <n v="512.35799999999995"/>
    <n v="3"/>
    <n v="0.3"/>
    <n v="-14.638799999999947"/>
    <n v="-2.857142857142847E-2"/>
  </r>
  <r>
    <n v="8315"/>
    <s v="CA-2011-161508"/>
    <x v="2"/>
    <x v="136"/>
    <d v="2011-07-16T00:00:00"/>
    <s v="Standard Class"/>
    <s v="PV-18985"/>
    <s v="Paul Van Hugh"/>
    <x v="2"/>
    <s v="United States"/>
    <x v="425"/>
    <x v="5"/>
    <n v="77573"/>
    <x v="2"/>
    <s v="OFF-FA-10001561"/>
    <x v="1"/>
    <x v="13"/>
    <s v="Stockwell Push Pins"/>
    <n v="3.4880000000000004"/>
    <n v="2"/>
    <n v="0.2"/>
    <n v="0.56679999999999997"/>
    <n v="0.16249999999999998"/>
  </r>
  <r>
    <n v="8316"/>
    <s v="CA-2011-161508"/>
    <x v="2"/>
    <x v="136"/>
    <d v="2011-07-16T00:00:00"/>
    <s v="Standard Class"/>
    <s v="PV-18985"/>
    <s v="Paul Van Hugh"/>
    <x v="2"/>
    <s v="United States"/>
    <x v="425"/>
    <x v="5"/>
    <n v="77573"/>
    <x v="2"/>
    <s v="OFF-AR-10003158"/>
    <x v="1"/>
    <x v="6"/>
    <s v="Fluorescent Highlighters by Dixon"/>
    <n v="22.288"/>
    <n v="7"/>
    <n v="0.2"/>
    <n v="3.9003999999999985"/>
    <n v="0.17499999999999993"/>
  </r>
  <r>
    <n v="8317"/>
    <s v="CA-2011-161508"/>
    <x v="2"/>
    <x v="136"/>
    <d v="2011-07-16T00:00:00"/>
    <s v="Standard Class"/>
    <s v="PV-18985"/>
    <s v="Paul Van Hugh"/>
    <x v="2"/>
    <s v="United States"/>
    <x v="425"/>
    <x v="5"/>
    <n v="77573"/>
    <x v="2"/>
    <s v="OFF-PA-10001804"/>
    <x v="1"/>
    <x v="10"/>
    <s v="Xerox 195"/>
    <n v="16.032"/>
    <n v="3"/>
    <n v="0.2"/>
    <n v="5.6111999999999993"/>
    <n v="0.35"/>
  </r>
  <r>
    <n v="8318"/>
    <s v="CA-2014-130904"/>
    <x v="3"/>
    <x v="645"/>
    <d v="2014-04-17T00:00:00"/>
    <s v="Standard Class"/>
    <s v="HM-14980"/>
    <s v="Henry MacAllister"/>
    <x v="0"/>
    <s v="United States"/>
    <x v="140"/>
    <x v="3"/>
    <n v="27217"/>
    <x v="0"/>
    <s v="OFF-AR-10000422"/>
    <x v="1"/>
    <x v="6"/>
    <s v="Pencil and Crayon Sharpener"/>
    <n v="1.752"/>
    <n v="1"/>
    <n v="0.2"/>
    <n v="0.15329999999999994"/>
    <n v="8.7499999999999967E-2"/>
  </r>
  <r>
    <n v="8319"/>
    <s v="CA-2014-130904"/>
    <x v="3"/>
    <x v="645"/>
    <d v="2014-04-17T00:00:00"/>
    <s v="Standard Class"/>
    <s v="HM-14980"/>
    <s v="Henry MacAllister"/>
    <x v="0"/>
    <s v="United States"/>
    <x v="140"/>
    <x v="3"/>
    <n v="27217"/>
    <x v="0"/>
    <s v="OFF-AR-10000127"/>
    <x v="1"/>
    <x v="6"/>
    <s v="Newell 321"/>
    <n v="20.992000000000001"/>
    <n v="8"/>
    <n v="0.2"/>
    <n v="2.3615999999999966"/>
    <n v="0.11249999999999984"/>
  </r>
  <r>
    <n v="8320"/>
    <s v="CA-2014-133620"/>
    <x v="3"/>
    <x v="38"/>
    <d v="2014-11-19T00:00:00"/>
    <s v="Standard Class"/>
    <s v="EM-14065"/>
    <s v="Erin Mull"/>
    <x v="0"/>
    <s v="United States"/>
    <x v="20"/>
    <x v="15"/>
    <n v="10009"/>
    <x v="3"/>
    <s v="OFF-ST-10004634"/>
    <x v="1"/>
    <x v="4"/>
    <s v="Personal Folder Holder, Ebony"/>
    <n v="11.21"/>
    <n v="1"/>
    <n v="0"/>
    <n v="3.3629999999999995"/>
    <n v="0.29999999999999993"/>
  </r>
  <r>
    <n v="8321"/>
    <s v="CA-2012-142937"/>
    <x v="1"/>
    <x v="901"/>
    <d v="2012-12-06T00:00:00"/>
    <s v="First Class"/>
    <s v="SF-20065"/>
    <s v="Sandra Flanagan"/>
    <x v="0"/>
    <s v="United States"/>
    <x v="61"/>
    <x v="5"/>
    <n v="75220"/>
    <x v="2"/>
    <s v="OFF-AR-10003582"/>
    <x v="1"/>
    <x v="6"/>
    <s v="Boston Electric Pencil Sharpener, Model 1818, Charcoal Black"/>
    <n v="45.04"/>
    <n v="2"/>
    <n v="0.2"/>
    <n v="4.5040000000000031"/>
    <n v="0.10000000000000007"/>
  </r>
  <r>
    <n v="8322"/>
    <s v="US-2013-149790"/>
    <x v="0"/>
    <x v="182"/>
    <d v="2013-10-02T00:00:00"/>
    <s v="Standard Class"/>
    <s v="SC-20380"/>
    <s v="Shahid Collister"/>
    <x v="0"/>
    <s v="United States"/>
    <x v="12"/>
    <x v="5"/>
    <n v="77095"/>
    <x v="2"/>
    <s v="OFF-BI-10002026"/>
    <x v="1"/>
    <x v="8"/>
    <s v="Ibico Recycled Linen-Style Covers"/>
    <n v="15.623999999999997"/>
    <n v="2"/>
    <n v="0.8"/>
    <n v="-24.998400000000011"/>
    <n v="-1.600000000000001"/>
  </r>
  <r>
    <n v="8323"/>
    <s v="CA-2013-130778"/>
    <x v="0"/>
    <x v="258"/>
    <d v="2013-11-26T00:00:00"/>
    <s v="Standard Class"/>
    <s v="ND-18370"/>
    <s v="Natalie DeCherney"/>
    <x v="0"/>
    <s v="United States"/>
    <x v="85"/>
    <x v="15"/>
    <n v="11561"/>
    <x v="3"/>
    <s v="OFF-AP-10000595"/>
    <x v="1"/>
    <x v="9"/>
    <s v="Disposable Triple-Filter Dust Bags"/>
    <n v="8.74"/>
    <n v="2"/>
    <n v="0"/>
    <n v="2.2724000000000002"/>
    <n v="0.26"/>
  </r>
  <r>
    <n v="8324"/>
    <s v="CA-2013-130778"/>
    <x v="0"/>
    <x v="258"/>
    <d v="2013-11-26T00:00:00"/>
    <s v="Standard Class"/>
    <s v="ND-18370"/>
    <s v="Natalie DeCherney"/>
    <x v="0"/>
    <s v="United States"/>
    <x v="85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n v="0.45999999999999985"/>
  </r>
  <r>
    <n v="8325"/>
    <s v="CA-2014-144456"/>
    <x v="3"/>
    <x v="565"/>
    <d v="2014-09-10T00:00:00"/>
    <s v="First Class"/>
    <s v="FC-14245"/>
    <s v="Frank Carlisle"/>
    <x v="2"/>
    <s v="United States"/>
    <x v="146"/>
    <x v="2"/>
    <n v="33012"/>
    <x v="0"/>
    <s v="OFF-ST-10001321"/>
    <x v="1"/>
    <x v="4"/>
    <s v="Decoflex Hanging Personal Folder File, Blue"/>
    <n v="61.68"/>
    <n v="5"/>
    <n v="0.2"/>
    <n v="5.3970000000000073"/>
    <n v="8.7500000000000119E-2"/>
  </r>
  <r>
    <n v="8326"/>
    <s v="CA-2014-144456"/>
    <x v="3"/>
    <x v="565"/>
    <d v="2014-09-10T00:00:00"/>
    <s v="First Class"/>
    <s v="FC-14245"/>
    <s v="Frank Carlisle"/>
    <x v="2"/>
    <s v="United States"/>
    <x v="146"/>
    <x v="2"/>
    <n v="33012"/>
    <x v="0"/>
    <s v="TEC-PH-10001750"/>
    <x v="2"/>
    <x v="7"/>
    <s v="Samsung Rugby III"/>
    <n v="158.376"/>
    <n v="3"/>
    <n v="0.2"/>
    <n v="13.857900000000008"/>
    <n v="8.750000000000005E-2"/>
  </r>
  <r>
    <n v="8327"/>
    <s v="CA-2014-103478"/>
    <x v="3"/>
    <x v="246"/>
    <d v="2014-07-25T00:00:00"/>
    <s v="Second Class"/>
    <s v="KL-16555"/>
    <s v="Kelly Lampkin"/>
    <x v="1"/>
    <s v="United States"/>
    <x v="34"/>
    <x v="10"/>
    <n v="60505"/>
    <x v="2"/>
    <s v="OFF-BI-10001890"/>
    <x v="1"/>
    <x v="8"/>
    <s v="Avery Poly Binder Pockets"/>
    <n v="2.8639999999999994"/>
    <n v="4"/>
    <n v="0.8"/>
    <n v="-4.5824000000000016"/>
    <n v="-1.600000000000001"/>
  </r>
  <r>
    <n v="8328"/>
    <s v="CA-2014-103478"/>
    <x v="3"/>
    <x v="246"/>
    <d v="2014-07-25T00:00:00"/>
    <s v="Second Class"/>
    <s v="KL-16555"/>
    <s v="Kelly Lampkin"/>
    <x v="1"/>
    <s v="United States"/>
    <x v="34"/>
    <x v="10"/>
    <n v="60505"/>
    <x v="2"/>
    <s v="OFF-BI-10004224"/>
    <x v="1"/>
    <x v="8"/>
    <s v="Catalog Binders with Expanding Posts"/>
    <n v="94.191999999999979"/>
    <n v="7"/>
    <n v="0.8"/>
    <n v="-164.83600000000007"/>
    <n v="-1.7500000000000011"/>
  </r>
  <r>
    <n v="8329"/>
    <s v="CA-2014-118577"/>
    <x v="3"/>
    <x v="833"/>
    <d v="2014-10-12T00:00:00"/>
    <s v="Standard Class"/>
    <s v="XP-21865"/>
    <s v="Xylona Preis"/>
    <x v="0"/>
    <s v="United States"/>
    <x v="78"/>
    <x v="30"/>
    <n v="7109"/>
    <x v="3"/>
    <s v="OFF-PA-10001357"/>
    <x v="1"/>
    <x v="10"/>
    <s v="Xerox 1886"/>
    <n v="143.69999999999999"/>
    <n v="3"/>
    <n v="0"/>
    <n v="68.975999999999999"/>
    <n v="0.48000000000000004"/>
  </r>
  <r>
    <n v="8330"/>
    <s v="CA-2014-118577"/>
    <x v="3"/>
    <x v="833"/>
    <d v="2014-10-12T00:00:00"/>
    <s v="Standard Class"/>
    <s v="XP-21865"/>
    <s v="Xylona Preis"/>
    <x v="0"/>
    <s v="United States"/>
    <x v="78"/>
    <x v="30"/>
    <n v="7109"/>
    <x v="3"/>
    <s v="OFF-PA-10004888"/>
    <x v="1"/>
    <x v="10"/>
    <s v="Xerox 217"/>
    <n v="6.48"/>
    <n v="1"/>
    <n v="0"/>
    <n v="3.1104000000000003"/>
    <n v="0.48000000000000004"/>
  </r>
  <r>
    <n v="8331"/>
    <s v="CA-2014-113572"/>
    <x v="3"/>
    <x v="659"/>
    <d v="2014-11-12T00:00:00"/>
    <s v="Standard Class"/>
    <s v="FP-14320"/>
    <s v="Frank Preis"/>
    <x v="0"/>
    <s v="United States"/>
    <x v="20"/>
    <x v="15"/>
    <n v="10024"/>
    <x v="3"/>
    <s v="TEC-AC-10002370"/>
    <x v="2"/>
    <x v="11"/>
    <s v="Maxell CD-R Discs"/>
    <n v="7.88"/>
    <n v="4"/>
    <n v="0"/>
    <n v="2.5215999999999994"/>
    <n v="0.31999999999999995"/>
  </r>
  <r>
    <n v="8332"/>
    <s v="CA-2013-153269"/>
    <x v="0"/>
    <x v="1185"/>
    <d v="2013-03-13T00:00:00"/>
    <s v="First Class"/>
    <s v="PS-18760"/>
    <s v="Pamela Stobb"/>
    <x v="0"/>
    <s v="United States"/>
    <x v="504"/>
    <x v="31"/>
    <n v="1810"/>
    <x v="3"/>
    <s v="OFF-ST-10004634"/>
    <x v="1"/>
    <x v="4"/>
    <s v="Personal Folder Holder, Ebony"/>
    <n v="11.21"/>
    <n v="1"/>
    <n v="0"/>
    <n v="3.3629999999999995"/>
    <n v="0.29999999999999993"/>
  </r>
  <r>
    <n v="8333"/>
    <s v="CA-2013-153269"/>
    <x v="0"/>
    <x v="1185"/>
    <d v="2013-03-13T00:00:00"/>
    <s v="First Class"/>
    <s v="PS-18760"/>
    <s v="Pamela Stobb"/>
    <x v="0"/>
    <s v="United States"/>
    <x v="504"/>
    <x v="31"/>
    <n v="1810"/>
    <x v="3"/>
    <s v="FUR-CH-10002647"/>
    <x v="0"/>
    <x v="1"/>
    <s v="Situations Contoured Folding Chairs, 4/Set"/>
    <n v="354.90000000000003"/>
    <n v="5"/>
    <n v="0"/>
    <n v="88.725000000000023"/>
    <n v="0.25000000000000006"/>
  </r>
  <r>
    <n v="8334"/>
    <s v="CA-2013-153269"/>
    <x v="0"/>
    <x v="1185"/>
    <d v="2013-03-13T00:00:00"/>
    <s v="First Class"/>
    <s v="PS-18760"/>
    <s v="Pamela Stobb"/>
    <x v="0"/>
    <s v="United States"/>
    <x v="504"/>
    <x v="31"/>
    <n v="1810"/>
    <x v="3"/>
    <s v="OFF-PA-10001801"/>
    <x v="1"/>
    <x v="10"/>
    <s v="Xerox 193"/>
    <n v="17.940000000000001"/>
    <n v="3"/>
    <n v="0"/>
    <n v="8.7906000000000013"/>
    <n v="0.49000000000000005"/>
  </r>
  <r>
    <n v="8335"/>
    <s v="CA-2013-153269"/>
    <x v="0"/>
    <x v="1185"/>
    <d v="2013-03-13T00:00:00"/>
    <s v="First Class"/>
    <s v="PS-18760"/>
    <s v="Pamela Stobb"/>
    <x v="0"/>
    <s v="United States"/>
    <x v="504"/>
    <x v="31"/>
    <n v="1810"/>
    <x v="3"/>
    <s v="OFF-BI-10004632"/>
    <x v="1"/>
    <x v="8"/>
    <s v="GBC Binding covers"/>
    <n v="51.8"/>
    <n v="4"/>
    <n v="0"/>
    <n v="23.309999999999995"/>
    <n v="0.44999999999999996"/>
  </r>
  <r>
    <n v="8336"/>
    <s v="CA-2014-161655"/>
    <x v="3"/>
    <x v="726"/>
    <d v="2014-05-19T00:00:00"/>
    <s v="Second Class"/>
    <s v="CW-11905"/>
    <s v="Carl Weiss"/>
    <x v="2"/>
    <s v="United States"/>
    <x v="46"/>
    <x v="13"/>
    <n v="19711"/>
    <x v="3"/>
    <s v="OFF-BI-10002082"/>
    <x v="1"/>
    <x v="8"/>
    <s v="GBC Twin Loop Wire Binding Elements"/>
    <n v="299.52"/>
    <n v="9"/>
    <n v="0"/>
    <n v="149.76"/>
    <n v="0.5"/>
  </r>
  <r>
    <n v="8337"/>
    <s v="CA-2013-101469"/>
    <x v="0"/>
    <x v="415"/>
    <d v="2013-07-09T00:00:00"/>
    <s v="Standard Class"/>
    <s v="KH-16360"/>
    <s v="Katherine Hughes"/>
    <x v="0"/>
    <s v="United States"/>
    <x v="81"/>
    <x v="17"/>
    <n v="22204"/>
    <x v="0"/>
    <s v="OFF-AR-10003986"/>
    <x v="1"/>
    <x v="6"/>
    <s v="Avery Hi-Liter Pen Style Six-Color Fluorescent Set"/>
    <n v="7.7"/>
    <n v="2"/>
    <n v="0"/>
    <n v="3.157"/>
    <n v="0.41"/>
  </r>
  <r>
    <n v="8338"/>
    <s v="CA-2011-153087"/>
    <x v="2"/>
    <x v="422"/>
    <d v="2012-01-03T00:00:00"/>
    <s v="Standard Class"/>
    <s v="TC-20980"/>
    <s v="Tamara Chand"/>
    <x v="1"/>
    <s v="United States"/>
    <x v="27"/>
    <x v="19"/>
    <n v="35601"/>
    <x v="0"/>
    <s v="OFF-PA-10001243"/>
    <x v="1"/>
    <x v="10"/>
    <s v="Xerox 1983"/>
    <n v="23.92"/>
    <n v="4"/>
    <n v="0"/>
    <n v="11.720800000000001"/>
    <n v="0.49"/>
  </r>
  <r>
    <n v="8339"/>
    <s v="CA-2011-153087"/>
    <x v="2"/>
    <x v="422"/>
    <d v="2012-01-03T00:00:00"/>
    <s v="Standard Class"/>
    <s v="TC-20980"/>
    <s v="Tamara Chand"/>
    <x v="1"/>
    <s v="United States"/>
    <x v="27"/>
    <x v="19"/>
    <n v="35601"/>
    <x v="0"/>
    <s v="TEC-AC-10003198"/>
    <x v="2"/>
    <x v="11"/>
    <s v="Enermax Acrylux Wireless Keyboard"/>
    <n v="498"/>
    <n v="5"/>
    <n v="0"/>
    <n v="184.26"/>
    <n v="0.37"/>
  </r>
  <r>
    <n v="8340"/>
    <s v="CA-2014-135076"/>
    <x v="3"/>
    <x v="669"/>
    <d v="2014-04-18T00:00:00"/>
    <s v="Standard Class"/>
    <s v="YS-21880"/>
    <s v="Yana Sorensen"/>
    <x v="1"/>
    <s v="United States"/>
    <x v="86"/>
    <x v="1"/>
    <n v="92345"/>
    <x v="1"/>
    <s v="FUR-CH-10003774"/>
    <x v="0"/>
    <x v="1"/>
    <s v="Global Wood Trimmed Manager's Task Chair, Khaki"/>
    <n v="436.70400000000006"/>
    <n v="6"/>
    <n v="0.2"/>
    <n v="-38.211600000000033"/>
    <n v="-8.7500000000000064E-2"/>
  </r>
  <r>
    <n v="8341"/>
    <s v="CA-2011-161634"/>
    <x v="2"/>
    <x v="687"/>
    <d v="2011-11-20T00:00:00"/>
    <s v="Standard Class"/>
    <s v="CC-12220"/>
    <s v="Chris Cortes"/>
    <x v="0"/>
    <s v="United States"/>
    <x v="269"/>
    <x v="17"/>
    <n v="23320"/>
    <x v="0"/>
    <s v="OFF-PA-10002262"/>
    <x v="1"/>
    <x v="10"/>
    <s v="Xerox 192"/>
    <n v="32.400000000000006"/>
    <n v="5"/>
    <n v="0"/>
    <n v="15.552000000000001"/>
    <n v="0.48"/>
  </r>
  <r>
    <n v="8342"/>
    <s v="CA-2014-141481"/>
    <x v="3"/>
    <x v="532"/>
    <d v="2014-06-15T00:00:00"/>
    <s v="First Class"/>
    <s v="ZD-21925"/>
    <s v="Zuschuss Donatelli"/>
    <x v="0"/>
    <s v="United States"/>
    <x v="1"/>
    <x v="1"/>
    <n v="90036"/>
    <x v="1"/>
    <s v="OFF-AP-10004532"/>
    <x v="1"/>
    <x v="9"/>
    <s v="Kensington 6 Outlet Guardian Standard Surge Protector"/>
    <n v="61.44"/>
    <n v="3"/>
    <n v="0"/>
    <n v="16.588799999999999"/>
    <n v="0.27"/>
  </r>
  <r>
    <n v="8343"/>
    <s v="CA-2013-132549"/>
    <x v="0"/>
    <x v="881"/>
    <d v="2013-12-01T00:00:00"/>
    <s v="Standard Class"/>
    <s v="JK-15370"/>
    <s v="Jay Kimmel"/>
    <x v="0"/>
    <s v="United States"/>
    <x v="114"/>
    <x v="19"/>
    <n v="35810"/>
    <x v="0"/>
    <s v="OFF-ST-10001325"/>
    <x v="1"/>
    <x v="4"/>
    <s v="Sterilite Officeware Hinged File Box"/>
    <n v="73.36"/>
    <n v="7"/>
    <n v="0"/>
    <n v="19.807200000000002"/>
    <n v="0.27"/>
  </r>
  <r>
    <n v="8344"/>
    <s v="US-2011-155544"/>
    <x v="2"/>
    <x v="90"/>
    <d v="2011-03-25T00:00:00"/>
    <s v="Standard Class"/>
    <s v="GM-14440"/>
    <s v="Gary McGarr"/>
    <x v="0"/>
    <s v="United States"/>
    <x v="289"/>
    <x v="18"/>
    <n v="37918"/>
    <x v="0"/>
    <s v="OFF-LA-10004544"/>
    <x v="1"/>
    <x v="2"/>
    <s v="Avery 505"/>
    <n v="59.20000000000001"/>
    <n v="5"/>
    <n v="0.2"/>
    <n v="22.199999999999996"/>
    <n v="0.37499999999999989"/>
  </r>
  <r>
    <n v="8345"/>
    <s v="US-2011-155544"/>
    <x v="2"/>
    <x v="90"/>
    <d v="2011-03-25T00:00:00"/>
    <s v="Standard Class"/>
    <s v="GM-14440"/>
    <s v="Gary McGarr"/>
    <x v="0"/>
    <s v="United States"/>
    <x v="289"/>
    <x v="18"/>
    <n v="37918"/>
    <x v="0"/>
    <s v="FUR-FU-10001473"/>
    <x v="0"/>
    <x v="5"/>
    <s v="DAX Wood Document Frame"/>
    <n v="32.952000000000005"/>
    <n v="3"/>
    <n v="0.2"/>
    <n v="6.5903999999999989"/>
    <n v="0.19999999999999993"/>
  </r>
  <r>
    <n v="8346"/>
    <s v="US-2011-155544"/>
    <x v="2"/>
    <x v="90"/>
    <d v="2011-03-25T00:00:00"/>
    <s v="Standard Class"/>
    <s v="GM-14440"/>
    <s v="Gary McGarr"/>
    <x v="0"/>
    <s v="United States"/>
    <x v="289"/>
    <x v="18"/>
    <n v="37918"/>
    <x v="0"/>
    <s v="FUR-CH-10000422"/>
    <x v="0"/>
    <x v="1"/>
    <s v="Global Highback Leather Tilter in Burgundy"/>
    <n v="218.376"/>
    <n v="3"/>
    <n v="0.2"/>
    <n v="-10.918799999999983"/>
    <n v="-4.999999999999992E-2"/>
  </r>
  <r>
    <n v="8347"/>
    <s v="US-2012-115238"/>
    <x v="1"/>
    <x v="28"/>
    <d v="2012-05-04T00:00:00"/>
    <s v="Standard Class"/>
    <s v="JW-15220"/>
    <s v="Jane Waco"/>
    <x v="1"/>
    <s v="United States"/>
    <x v="104"/>
    <x v="31"/>
    <n v="1841"/>
    <x v="3"/>
    <s v="FUR-FU-10002960"/>
    <x v="0"/>
    <x v="5"/>
    <s v="Eldon 200 Class Desk Accessories, Burgundy"/>
    <n v="31.400000000000002"/>
    <n v="5"/>
    <n v="0"/>
    <n v="13.188000000000002"/>
    <n v="0.42000000000000004"/>
  </r>
  <r>
    <n v="8348"/>
    <s v="US-2012-115238"/>
    <x v="1"/>
    <x v="28"/>
    <d v="2012-05-04T00:00:00"/>
    <s v="Standard Class"/>
    <s v="JW-15220"/>
    <s v="Jane Waco"/>
    <x v="1"/>
    <s v="United States"/>
    <x v="104"/>
    <x v="31"/>
    <n v="1841"/>
    <x v="3"/>
    <s v="FUR-FU-10002445"/>
    <x v="0"/>
    <x v="5"/>
    <s v="DAX Two-Tone Rosewood/Black Document Frame, Desktop, 5 x 7"/>
    <n v="9.48"/>
    <n v="1"/>
    <n v="0"/>
    <n v="3.7920000000000007"/>
    <n v="0.40000000000000008"/>
  </r>
  <r>
    <n v="8349"/>
    <s v="US-2012-115238"/>
    <x v="1"/>
    <x v="28"/>
    <d v="2012-05-04T00:00:00"/>
    <s v="Standard Class"/>
    <s v="JW-15220"/>
    <s v="Jane Waco"/>
    <x v="1"/>
    <s v="United States"/>
    <x v="104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n v="0.27999999999999997"/>
  </r>
  <r>
    <n v="8350"/>
    <s v="US-2012-115238"/>
    <x v="1"/>
    <x v="28"/>
    <d v="2012-05-04T00:00:00"/>
    <s v="Standard Class"/>
    <s v="JW-15220"/>
    <s v="Jane Waco"/>
    <x v="1"/>
    <s v="United States"/>
    <x v="104"/>
    <x v="31"/>
    <n v="1841"/>
    <x v="3"/>
    <s v="FUR-FU-10001025"/>
    <x v="0"/>
    <x v="5"/>
    <s v="Eldon Imàge Series Desk Accessories, Clear"/>
    <n v="24.3"/>
    <n v="5"/>
    <n v="0"/>
    <n v="10.449000000000002"/>
    <n v="0.43000000000000005"/>
  </r>
  <r>
    <n v="8351"/>
    <s v="US-2012-115238"/>
    <x v="1"/>
    <x v="28"/>
    <d v="2012-05-04T00:00:00"/>
    <s v="Standard Class"/>
    <s v="JW-15220"/>
    <s v="Jane Waco"/>
    <x v="1"/>
    <s v="United States"/>
    <x v="104"/>
    <x v="31"/>
    <n v="1841"/>
    <x v="3"/>
    <s v="OFF-PA-10002689"/>
    <x v="1"/>
    <x v="10"/>
    <s v="Weyerhaeuser First Choice Laser/Copy Paper (20Lb. and 88 Bright)"/>
    <n v="6.48"/>
    <n v="1"/>
    <n v="0"/>
    <n v="3.1104000000000003"/>
    <n v="0.48000000000000004"/>
  </r>
  <r>
    <n v="8352"/>
    <s v="CA-2014-132199"/>
    <x v="3"/>
    <x v="898"/>
    <d v="2014-05-09T00:00:00"/>
    <s v="Standard Class"/>
    <s v="BO-11350"/>
    <s v="Bill Overfelt"/>
    <x v="1"/>
    <s v="United States"/>
    <x v="10"/>
    <x v="9"/>
    <n v="19134"/>
    <x v="3"/>
    <s v="FUR-FU-10004245"/>
    <x v="0"/>
    <x v="5"/>
    <s v="Career Cubicle Clock, 8 1/4&quot;, Black"/>
    <n v="32.448"/>
    <n v="2"/>
    <n v="0.2"/>
    <n v="7.3008000000000006"/>
    <n v="0.22500000000000001"/>
  </r>
  <r>
    <n v="8353"/>
    <s v="CA-2014-132199"/>
    <x v="3"/>
    <x v="898"/>
    <d v="2014-05-09T00:00:00"/>
    <s v="Standard Class"/>
    <s v="BO-11350"/>
    <s v="Bill Overfelt"/>
    <x v="1"/>
    <s v="United States"/>
    <x v="10"/>
    <x v="9"/>
    <n v="19134"/>
    <x v="3"/>
    <s v="OFF-BI-10003684"/>
    <x v="1"/>
    <x v="8"/>
    <s v="Wilson Jones Legal Size Ring Binders"/>
    <n v="26.388000000000002"/>
    <n v="4"/>
    <n v="0.7"/>
    <n v="-17.591999999999992"/>
    <n v="-0.6666666666666663"/>
  </r>
  <r>
    <n v="8354"/>
    <s v="CA-2014-132199"/>
    <x v="3"/>
    <x v="898"/>
    <d v="2014-05-09T00:00:00"/>
    <s v="Standard Class"/>
    <s v="BO-11350"/>
    <s v="Bill Overfelt"/>
    <x v="1"/>
    <s v="United States"/>
    <x v="10"/>
    <x v="9"/>
    <n v="19134"/>
    <x v="3"/>
    <s v="FUR-TA-10003748"/>
    <x v="0"/>
    <x v="3"/>
    <s v="Bevis 36 x 72 Conference Tables"/>
    <n v="373.46999999999991"/>
    <n v="5"/>
    <n v="0.4"/>
    <n v="-112.041"/>
    <n v="-0.30000000000000004"/>
  </r>
  <r>
    <n v="8355"/>
    <s v="CA-2014-132199"/>
    <x v="3"/>
    <x v="898"/>
    <d v="2014-05-09T00:00:00"/>
    <s v="Standard Class"/>
    <s v="BO-11350"/>
    <s v="Bill Overfelt"/>
    <x v="1"/>
    <s v="United States"/>
    <x v="10"/>
    <x v="9"/>
    <n v="19134"/>
    <x v="3"/>
    <s v="OFF-BI-10002133"/>
    <x v="1"/>
    <x v="8"/>
    <s v="Wilson Jones Elliptical Ring 3 1/2&quot; Capacity Binders, 800 sheets"/>
    <n v="64.2"/>
    <n v="5"/>
    <n v="0.7"/>
    <n v="-44.94"/>
    <n v="-0.7"/>
  </r>
  <r>
    <n v="8356"/>
    <s v="CA-2014-132199"/>
    <x v="3"/>
    <x v="898"/>
    <d v="2014-05-09T00:00:00"/>
    <s v="Standard Class"/>
    <s v="BO-11350"/>
    <s v="Bill Overfelt"/>
    <x v="1"/>
    <s v="United States"/>
    <x v="10"/>
    <x v="9"/>
    <n v="19134"/>
    <x v="3"/>
    <s v="OFF-FA-10002280"/>
    <x v="1"/>
    <x v="13"/>
    <s v="Advantus Plastic Paper Clips"/>
    <n v="8"/>
    <n v="2"/>
    <n v="0.2"/>
    <n v="2.8"/>
    <n v="0.35"/>
  </r>
  <r>
    <n v="8357"/>
    <s v="CA-2013-163174"/>
    <x v="0"/>
    <x v="370"/>
    <d v="2013-08-31T00:00:00"/>
    <s v="Standard Class"/>
    <s v="XP-21865"/>
    <s v="Xylona Preis"/>
    <x v="0"/>
    <s v="United States"/>
    <x v="417"/>
    <x v="32"/>
    <n v="30605"/>
    <x v="0"/>
    <s v="FUR-FU-10000308"/>
    <x v="0"/>
    <x v="5"/>
    <s v="Deflect-o Glass Clear Studded Chair Mats"/>
    <n v="186.54"/>
    <n v="3"/>
    <n v="0"/>
    <n v="41.038800000000002"/>
    <n v="0.22000000000000003"/>
  </r>
  <r>
    <n v="8358"/>
    <s v="CA-2011-110555"/>
    <x v="2"/>
    <x v="909"/>
    <d v="2011-04-18T00:00:00"/>
    <s v="Standard Class"/>
    <s v="MM-18055"/>
    <s v="Michelle Moray"/>
    <x v="0"/>
    <s v="United States"/>
    <x v="120"/>
    <x v="37"/>
    <n v="59405"/>
    <x v="1"/>
    <s v="OFF-ST-10000876"/>
    <x v="1"/>
    <x v="4"/>
    <s v="Eldon Simplefile Box Office"/>
    <n v="87.08"/>
    <n v="7"/>
    <n v="0"/>
    <n v="24.382400000000001"/>
    <n v="0.28000000000000003"/>
  </r>
  <r>
    <n v="8359"/>
    <s v="CA-2011-110555"/>
    <x v="2"/>
    <x v="909"/>
    <d v="2011-04-18T00:00:00"/>
    <s v="Standard Class"/>
    <s v="MM-18055"/>
    <s v="Michelle Moray"/>
    <x v="0"/>
    <s v="United States"/>
    <x v="120"/>
    <x v="37"/>
    <n v="59405"/>
    <x v="1"/>
    <s v="TEC-PH-10000586"/>
    <x v="2"/>
    <x v="7"/>
    <s v="AT&amp;T SB67148 SynJ"/>
    <n v="105.584"/>
    <n v="2"/>
    <n v="0.2"/>
    <n v="9.2386000000000053"/>
    <n v="8.750000000000005E-2"/>
  </r>
  <r>
    <n v="8360"/>
    <s v="CA-2011-110555"/>
    <x v="2"/>
    <x v="909"/>
    <d v="2011-04-18T00:00:00"/>
    <s v="Standard Class"/>
    <s v="MM-18055"/>
    <s v="Michelle Moray"/>
    <x v="0"/>
    <s v="United States"/>
    <x v="120"/>
    <x v="37"/>
    <n v="59405"/>
    <x v="1"/>
    <s v="TEC-AC-10003399"/>
    <x v="2"/>
    <x v="11"/>
    <s v="Memorex Mini Travel Drive 64 GB USB 2.0 Flash Drive"/>
    <n v="217.44"/>
    <n v="6"/>
    <n v="0"/>
    <n v="91.32480000000001"/>
    <n v="0.42000000000000004"/>
  </r>
  <r>
    <n v="8361"/>
    <s v="CA-2014-147207"/>
    <x v="3"/>
    <x v="460"/>
    <d v="2014-01-05T00:00:00"/>
    <s v="Second Class"/>
    <s v="TS-21655"/>
    <s v="Trudy Schmidt"/>
    <x v="0"/>
    <s v="United States"/>
    <x v="236"/>
    <x v="5"/>
    <n v="79907"/>
    <x v="2"/>
    <s v="OFF-AR-10001955"/>
    <x v="1"/>
    <x v="6"/>
    <s v="Newell 319"/>
    <n v="31.744"/>
    <n v="2"/>
    <n v="0.2"/>
    <n v="3.9679999999999964"/>
    <n v="0.12499999999999989"/>
  </r>
  <r>
    <n v="8362"/>
    <s v="CA-2014-147207"/>
    <x v="3"/>
    <x v="460"/>
    <d v="2014-01-05T00:00:00"/>
    <s v="Second Class"/>
    <s v="TS-21655"/>
    <s v="Trudy Schmidt"/>
    <x v="0"/>
    <s v="United States"/>
    <x v="236"/>
    <x v="5"/>
    <n v="79907"/>
    <x v="2"/>
    <s v="OFF-AP-10000027"/>
    <x v="1"/>
    <x v="9"/>
    <s v="Hoover Commercial SteamVac"/>
    <n v="5.4319999999999986"/>
    <n v="2"/>
    <n v="0.8"/>
    <n v="-13.580000000000002"/>
    <n v="-2.5000000000000009"/>
  </r>
  <r>
    <n v="8363"/>
    <s v="CA-2014-147207"/>
    <x v="3"/>
    <x v="460"/>
    <d v="2014-01-05T00:00:00"/>
    <s v="Second Class"/>
    <s v="TS-21655"/>
    <s v="Trudy Schmidt"/>
    <x v="0"/>
    <s v="United States"/>
    <x v="236"/>
    <x v="5"/>
    <n v="79907"/>
    <x v="2"/>
    <s v="FUR-TA-10002958"/>
    <x v="0"/>
    <x v="3"/>
    <s v="Bevis Oval Conference Table, Walnut"/>
    <n v="913.43000000000006"/>
    <n v="5"/>
    <n v="0.3"/>
    <n v="-169.63700000000009"/>
    <n v="-0.1857142857142858"/>
  </r>
  <r>
    <n v="8364"/>
    <s v="CA-2014-147207"/>
    <x v="3"/>
    <x v="460"/>
    <d v="2014-01-05T00:00:00"/>
    <s v="Second Class"/>
    <s v="TS-21655"/>
    <s v="Trudy Schmidt"/>
    <x v="0"/>
    <s v="United States"/>
    <x v="236"/>
    <x v="5"/>
    <n v="79907"/>
    <x v="2"/>
    <s v="OFF-ST-10002615"/>
    <x v="1"/>
    <x v="4"/>
    <s v="Dual Level, Single-Width Filing Carts"/>
    <n v="372.14400000000001"/>
    <n v="3"/>
    <n v="0.2"/>
    <n v="27.910800000000009"/>
    <n v="7.5000000000000025E-2"/>
  </r>
  <r>
    <n v="8365"/>
    <s v="CA-2014-137631"/>
    <x v="3"/>
    <x v="1045"/>
    <d v="2014-05-03T00:00:00"/>
    <s v="Standard Class"/>
    <s v="JL-15235"/>
    <s v="Janet Lee"/>
    <x v="0"/>
    <s v="United States"/>
    <x v="505"/>
    <x v="2"/>
    <n v="34741"/>
    <x v="0"/>
    <s v="TEC-PH-10002624"/>
    <x v="2"/>
    <x v="7"/>
    <s v="Samsung Galaxy S4 Mini"/>
    <n v="751.98400000000004"/>
    <n v="2"/>
    <n v="0.2"/>
    <n v="84.598199999999878"/>
    <n v="0.11249999999999984"/>
  </r>
  <r>
    <n v="8366"/>
    <s v="CA-2014-157273"/>
    <x v="3"/>
    <x v="289"/>
    <d v="2014-02-03T00:00:00"/>
    <s v="First Class"/>
    <s v="SZ-20035"/>
    <s v="Sam Zeldin"/>
    <x v="2"/>
    <s v="United States"/>
    <x v="4"/>
    <x v="4"/>
    <n v="98105"/>
    <x v="1"/>
    <s v="TEC-PH-10002275"/>
    <x v="2"/>
    <x v="7"/>
    <s v="Mitel 5320 IP Phone VoIP phone"/>
    <n v="604.76800000000003"/>
    <n v="4"/>
    <n v="0.2"/>
    <n v="60.476800000000026"/>
    <n v="0.10000000000000003"/>
  </r>
  <r>
    <n v="8367"/>
    <s v="CA-2011-109918"/>
    <x v="2"/>
    <x v="557"/>
    <d v="2011-09-12T00:00:00"/>
    <s v="Second Class"/>
    <s v="LR-17035"/>
    <s v="Lisa Ryan"/>
    <x v="1"/>
    <s v="United States"/>
    <x v="68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n v="0.27"/>
  </r>
  <r>
    <n v="8368"/>
    <s v="CA-2011-109918"/>
    <x v="2"/>
    <x v="557"/>
    <d v="2011-09-12T00:00:00"/>
    <s v="Second Class"/>
    <s v="LR-17035"/>
    <s v="Lisa Ryan"/>
    <x v="1"/>
    <s v="United States"/>
    <x v="68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n v="0.46999999999999992"/>
  </r>
  <r>
    <n v="8369"/>
    <s v="CA-2011-109918"/>
    <x v="2"/>
    <x v="557"/>
    <d v="2011-09-12T00:00:00"/>
    <s v="Second Class"/>
    <s v="LR-17035"/>
    <s v="Lisa Ryan"/>
    <x v="1"/>
    <s v="United States"/>
    <x v="68"/>
    <x v="1"/>
    <n v="95051"/>
    <x v="1"/>
    <s v="OFF-BI-10004308"/>
    <x v="1"/>
    <x v="8"/>
    <s v="Avery Legal 4-Ring Binder"/>
    <n v="83.920000000000016"/>
    <n v="5"/>
    <n v="0.2"/>
    <n v="31.47"/>
    <n v="0.37499999999999989"/>
  </r>
  <r>
    <n v="8370"/>
    <s v="CA-2013-118745"/>
    <x v="0"/>
    <x v="725"/>
    <d v="2013-06-17T00:00:00"/>
    <s v="Standard Class"/>
    <s v="SV-20365"/>
    <s v="Seth Vernon"/>
    <x v="0"/>
    <s v="United States"/>
    <x v="1"/>
    <x v="1"/>
    <n v="90049"/>
    <x v="1"/>
    <s v="FUR-TA-10003473"/>
    <x v="0"/>
    <x v="3"/>
    <s v="Bretford Rectangular Conference Table Tops"/>
    <n v="902.71199999999999"/>
    <n v="3"/>
    <n v="0.2"/>
    <n v="33.851700000000051"/>
    <n v="3.7500000000000054E-2"/>
  </r>
  <r>
    <n v="8371"/>
    <s v="CA-2013-163972"/>
    <x v="0"/>
    <x v="508"/>
    <d v="2013-10-22T00:00:00"/>
    <s v="Standard Class"/>
    <s v="MG-17890"/>
    <s v="Michael Granlund"/>
    <x v="2"/>
    <s v="United States"/>
    <x v="201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n v="0.17647058823529407"/>
  </r>
  <r>
    <n v="8372"/>
    <s v="CA-2011-165393"/>
    <x v="2"/>
    <x v="422"/>
    <d v="2011-12-30T00:00:00"/>
    <s v="First Class"/>
    <s v="NC-18415"/>
    <s v="Nathan Cano"/>
    <x v="0"/>
    <s v="United States"/>
    <x v="5"/>
    <x v="5"/>
    <n v="76106"/>
    <x v="2"/>
    <s v="OFF-BI-10001658"/>
    <x v="1"/>
    <x v="8"/>
    <s v="GBC Standard Therm-A-Bind Covers"/>
    <n v="4.9839999999999991"/>
    <n v="1"/>
    <n v="0.8"/>
    <n v="-8.472800000000003"/>
    <n v="-1.7000000000000008"/>
  </r>
  <r>
    <n v="8373"/>
    <s v="CA-2013-113726"/>
    <x v="0"/>
    <x v="390"/>
    <d v="2013-12-02T00:00:00"/>
    <s v="Standard Class"/>
    <s v="SC-20680"/>
    <s v="Steve Carroll"/>
    <x v="2"/>
    <s v="United States"/>
    <x v="4"/>
    <x v="4"/>
    <n v="98105"/>
    <x v="1"/>
    <s v="FUR-FU-10003535"/>
    <x v="0"/>
    <x v="5"/>
    <s v="Howard Miller Distant Time Traveler Alarm Clock"/>
    <n v="82.26"/>
    <n v="3"/>
    <n v="0"/>
    <n v="33.726600000000005"/>
    <n v="0.41000000000000003"/>
  </r>
  <r>
    <n v="8374"/>
    <s v="CA-2013-152940"/>
    <x v="0"/>
    <x v="338"/>
    <d v="2013-11-14T00:00:00"/>
    <s v="First Class"/>
    <s v="RO-19780"/>
    <s v="Rose O'Brian"/>
    <x v="0"/>
    <s v="United States"/>
    <x v="8"/>
    <x v="1"/>
    <n v="94110"/>
    <x v="1"/>
    <s v="OFF-ST-10000352"/>
    <x v="1"/>
    <x v="4"/>
    <s v="Acco Perma 2700 Stacking Storage Drawers"/>
    <n v="29.74"/>
    <n v="1"/>
    <n v="0"/>
    <n v="4.4610000000000021"/>
    <n v="0.15000000000000008"/>
  </r>
  <r>
    <n v="8375"/>
    <s v="CA-2012-158701"/>
    <x v="1"/>
    <x v="956"/>
    <d v="2012-01-10T00:00:00"/>
    <s v="Standard Class"/>
    <s v="JL-15175"/>
    <s v="James Lanier"/>
    <x v="2"/>
    <s v="United States"/>
    <x v="8"/>
    <x v="1"/>
    <n v="94110"/>
    <x v="1"/>
    <s v="OFF-AP-10004859"/>
    <x v="1"/>
    <x v="9"/>
    <s v="Acco 6 Outlet Guardian Premium Surge Suppressor"/>
    <n v="87.36"/>
    <n v="6"/>
    <n v="0"/>
    <n v="23.587200000000003"/>
    <n v="0.27"/>
  </r>
  <r>
    <n v="8376"/>
    <s v="CA-2012-158701"/>
    <x v="1"/>
    <x v="956"/>
    <d v="2012-01-10T00:00:00"/>
    <s v="Standard Class"/>
    <s v="JL-15175"/>
    <s v="James Lanier"/>
    <x v="2"/>
    <s v="United States"/>
    <x v="8"/>
    <x v="1"/>
    <n v="94110"/>
    <x v="1"/>
    <s v="OFF-BI-10001294"/>
    <x v="1"/>
    <x v="8"/>
    <s v="Fellowes Binding Cases"/>
    <n v="56.16"/>
    <n v="6"/>
    <n v="0.2"/>
    <n v="17.549999999999994"/>
    <n v="0.31249999999999989"/>
  </r>
  <r>
    <n v="8377"/>
    <s v="CA-2014-156272"/>
    <x v="3"/>
    <x v="708"/>
    <d v="2014-03-28T00:00:00"/>
    <s v="Standard Class"/>
    <s v="PW-19030"/>
    <s v="Pauline Webber"/>
    <x v="1"/>
    <s v="United States"/>
    <x v="330"/>
    <x v="2"/>
    <n v="33068"/>
    <x v="0"/>
    <s v="OFF-AP-10001242"/>
    <x v="1"/>
    <x v="9"/>
    <s v="APC 7 Outlet Network SurgeArrest Surge Protector"/>
    <n v="64.384"/>
    <n v="1"/>
    <n v="0.2"/>
    <n v="8.0479999999999983"/>
    <n v="0.12499999999999997"/>
  </r>
  <r>
    <n v="8378"/>
    <s v="CA-2012-162964"/>
    <x v="1"/>
    <x v="768"/>
    <d v="2012-11-18T00:00:00"/>
    <s v="Standard Class"/>
    <s v="MF-18250"/>
    <s v="Monica Federle"/>
    <x v="1"/>
    <s v="United States"/>
    <x v="12"/>
    <x v="5"/>
    <n v="77095"/>
    <x v="2"/>
    <s v="OFF-ST-10002344"/>
    <x v="1"/>
    <x v="4"/>
    <s v="Carina 42&quot;Hx23 3/4&quot;W Media Storage Unit"/>
    <n v="64.784000000000006"/>
    <n v="1"/>
    <n v="0.2"/>
    <n v="-14.576399999999996"/>
    <n v="-0.22499999999999992"/>
  </r>
  <r>
    <n v="8379"/>
    <s v="CA-2012-162964"/>
    <x v="1"/>
    <x v="768"/>
    <d v="2012-11-18T00:00:00"/>
    <s v="Standard Class"/>
    <s v="MF-18250"/>
    <s v="Monica Federle"/>
    <x v="1"/>
    <s v="United States"/>
    <x v="12"/>
    <x v="5"/>
    <n v="77095"/>
    <x v="2"/>
    <s v="OFF-PA-10003349"/>
    <x v="1"/>
    <x v="10"/>
    <s v="Xerox 1957"/>
    <n v="15.552000000000003"/>
    <n v="3"/>
    <n v="0.2"/>
    <n v="5.6375999999999999"/>
    <n v="0.36249999999999993"/>
  </r>
  <r>
    <n v="8380"/>
    <s v="CA-2012-162964"/>
    <x v="1"/>
    <x v="768"/>
    <d v="2012-11-18T00:00:00"/>
    <s v="Standard Class"/>
    <s v="MF-18250"/>
    <s v="Monica Federle"/>
    <x v="1"/>
    <s v="United States"/>
    <x v="12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n v="0.31249999999999994"/>
  </r>
  <r>
    <n v="8381"/>
    <s v="CA-2011-103527"/>
    <x v="2"/>
    <x v="340"/>
    <d v="2011-09-14T00:00:00"/>
    <s v="Second Class"/>
    <s v="CC-12220"/>
    <s v="Chris Cortes"/>
    <x v="0"/>
    <s v="United States"/>
    <x v="22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n v="0.31249999999999994"/>
  </r>
  <r>
    <n v="8382"/>
    <s v="CA-2013-134544"/>
    <x v="0"/>
    <x v="716"/>
    <d v="2013-03-20T00:00:00"/>
    <s v="Second Class"/>
    <s v="AC-10660"/>
    <s v="Anna Chung"/>
    <x v="0"/>
    <s v="United States"/>
    <x v="8"/>
    <x v="1"/>
    <n v="94109"/>
    <x v="1"/>
    <s v="TEC-PH-10003800"/>
    <x v="2"/>
    <x v="7"/>
    <s v="i.Sound Portable Power - 8000 mAh"/>
    <n v="84.784000000000006"/>
    <n v="2"/>
    <n v="0.2"/>
    <n v="-20.136200000000006"/>
    <n v="-0.23750000000000004"/>
  </r>
  <r>
    <n v="8383"/>
    <s v="CA-2013-163048"/>
    <x v="0"/>
    <x v="597"/>
    <d v="2013-02-15T00:00:00"/>
    <s v="Standard Class"/>
    <s v="MH-17440"/>
    <s v="Mark Haberlin"/>
    <x v="1"/>
    <s v="United States"/>
    <x v="12"/>
    <x v="5"/>
    <n v="77036"/>
    <x v="2"/>
    <s v="FUR-CH-10001270"/>
    <x v="0"/>
    <x v="1"/>
    <s v="Harbour Creations Steel Folding Chair"/>
    <n v="241.49999999999997"/>
    <n v="4"/>
    <n v="0.3"/>
    <n v="0"/>
    <n v="0"/>
  </r>
  <r>
    <n v="8384"/>
    <s v="CA-2013-145135"/>
    <x v="0"/>
    <x v="491"/>
    <d v="2013-11-29T00:00:00"/>
    <s v="First Class"/>
    <s v="CD-12790"/>
    <s v="Cynthia Delaney"/>
    <x v="2"/>
    <s v="United States"/>
    <x v="506"/>
    <x v="29"/>
    <n v="6484"/>
    <x v="3"/>
    <s v="TEC-AC-10003447"/>
    <x v="2"/>
    <x v="11"/>
    <s v="Micropad Numeric Keypads"/>
    <n v="59.97"/>
    <n v="3"/>
    <n v="0"/>
    <n v="14.992499999999996"/>
    <n v="0.24999999999999994"/>
  </r>
  <r>
    <n v="8385"/>
    <s v="CA-2013-145135"/>
    <x v="0"/>
    <x v="491"/>
    <d v="2013-11-29T00:00:00"/>
    <s v="First Class"/>
    <s v="CD-12790"/>
    <s v="Cynthia Delaney"/>
    <x v="2"/>
    <s v="United States"/>
    <x v="506"/>
    <x v="29"/>
    <n v="6484"/>
    <x v="3"/>
    <s v="OFF-PA-10004285"/>
    <x v="1"/>
    <x v="10"/>
    <s v="Xerox 1959"/>
    <n v="13.36"/>
    <n v="2"/>
    <n v="0"/>
    <n v="6.4127999999999998"/>
    <n v="0.48"/>
  </r>
  <r>
    <n v="8386"/>
    <s v="CA-2014-137582"/>
    <x v="3"/>
    <x v="507"/>
    <d v="2014-09-09T00:00:00"/>
    <s v="Standard Class"/>
    <s v="CV-12805"/>
    <s v="Cynthia Voltz"/>
    <x v="1"/>
    <s v="United States"/>
    <x v="182"/>
    <x v="1"/>
    <n v="94601"/>
    <x v="1"/>
    <s v="OFF-BI-10001757"/>
    <x v="1"/>
    <x v="8"/>
    <s v="Pressboard Hanging Data Binders for Unburst Sheets"/>
    <n v="11.808"/>
    <n v="3"/>
    <n v="0.2"/>
    <n v="4.1327999999999996"/>
    <n v="0.35"/>
  </r>
  <r>
    <n v="8387"/>
    <s v="CA-2012-149601"/>
    <x v="1"/>
    <x v="71"/>
    <d v="2012-06-03T00:00:00"/>
    <s v="Standard Class"/>
    <s v="TB-21625"/>
    <s v="Trudy Brown"/>
    <x v="0"/>
    <s v="United States"/>
    <x v="91"/>
    <x v="29"/>
    <n v="6040"/>
    <x v="3"/>
    <s v="OFF-ST-10001558"/>
    <x v="1"/>
    <x v="4"/>
    <s v="Acco Perma 4000 Stacking Storage Drawers"/>
    <n v="16.239999999999998"/>
    <n v="1"/>
    <n v="0"/>
    <n v="2.4359999999999999"/>
    <n v="0.15000000000000002"/>
  </r>
  <r>
    <n v="8388"/>
    <s v="CA-2012-149601"/>
    <x v="1"/>
    <x v="71"/>
    <d v="2012-06-03T00:00:00"/>
    <s v="Standard Class"/>
    <s v="TB-21625"/>
    <s v="Trudy Brown"/>
    <x v="0"/>
    <s v="United States"/>
    <x v="91"/>
    <x v="29"/>
    <n v="6040"/>
    <x v="3"/>
    <s v="OFF-ST-10001328"/>
    <x v="1"/>
    <x v="4"/>
    <s v="Personal Filing Tote with Lid, Black/Gray"/>
    <n v="77.55"/>
    <n v="5"/>
    <n v="0"/>
    <n v="21.714000000000002"/>
    <n v="0.28000000000000003"/>
  </r>
  <r>
    <n v="8389"/>
    <s v="CA-2011-139423"/>
    <x v="2"/>
    <x v="301"/>
    <d v="2011-11-05T00:00:00"/>
    <s v="Standard Class"/>
    <s v="DG-13300"/>
    <s v="Deirdre Greer"/>
    <x v="1"/>
    <s v="United States"/>
    <x v="334"/>
    <x v="30"/>
    <n v="7050"/>
    <x v="3"/>
    <s v="OFF-AP-10004708"/>
    <x v="1"/>
    <x v="9"/>
    <s v="Fellowes Superior 10 Outlet Split Surge Protector"/>
    <n v="76.12"/>
    <n v="2"/>
    <n v="0"/>
    <n v="22.074799999999996"/>
    <n v="0.28999999999999992"/>
  </r>
  <r>
    <n v="8390"/>
    <s v="CA-2013-102596"/>
    <x v="0"/>
    <x v="797"/>
    <d v="2013-12-31T00:00:00"/>
    <s v="First Class"/>
    <s v="RD-19810"/>
    <s v="Ross DeVincentis"/>
    <x v="2"/>
    <s v="United States"/>
    <x v="59"/>
    <x v="24"/>
    <n v="44312"/>
    <x v="3"/>
    <s v="OFF-FA-10000621"/>
    <x v="1"/>
    <x v="13"/>
    <s v="OIC Colored Binder Clips, Assorted Sizes"/>
    <n v="17.184000000000001"/>
    <n v="6"/>
    <n v="0.2"/>
    <n v="6.2291999999999996"/>
    <n v="0.36249999999999993"/>
  </r>
  <r>
    <n v="8391"/>
    <s v="CA-2014-153227"/>
    <x v="3"/>
    <x v="769"/>
    <d v="2014-12-07T00:00:00"/>
    <s v="First Class"/>
    <s v="CS-12250"/>
    <s v="Chris Selesnick"/>
    <x v="1"/>
    <s v="United States"/>
    <x v="1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n v="0.49"/>
  </r>
  <r>
    <n v="8392"/>
    <s v="CA-2014-110625"/>
    <x v="3"/>
    <x v="331"/>
    <d v="2014-12-31T00:00:00"/>
    <s v="Standard Class"/>
    <s v="JB-16045"/>
    <s v="Julia Barnett"/>
    <x v="2"/>
    <s v="United States"/>
    <x v="507"/>
    <x v="29"/>
    <n v="6810"/>
    <x v="3"/>
    <s v="FUR-FU-10001473"/>
    <x v="0"/>
    <x v="5"/>
    <s v="DAX Wood Document Frame"/>
    <n v="27.46"/>
    <n v="2"/>
    <n v="0"/>
    <n v="9.8856000000000002"/>
    <n v="0.36"/>
  </r>
  <r>
    <n v="8393"/>
    <s v="CA-2013-142594"/>
    <x v="0"/>
    <x v="49"/>
    <d v="2013-12-07T00:00:00"/>
    <s v="Second Class"/>
    <s v="EJ-14155"/>
    <s v="Eva Jacobs"/>
    <x v="0"/>
    <s v="United States"/>
    <x v="47"/>
    <x v="31"/>
    <n v="2038"/>
    <x v="3"/>
    <s v="TEC-PH-10000193"/>
    <x v="2"/>
    <x v="7"/>
    <s v="Jensen SMPS-640 - speaker phone"/>
    <n v="137.94"/>
    <n v="3"/>
    <n v="0"/>
    <n v="35.864399999999996"/>
    <n v="0.25999999999999995"/>
  </r>
  <r>
    <n v="8394"/>
    <s v="CA-2013-142594"/>
    <x v="0"/>
    <x v="49"/>
    <d v="2013-12-07T00:00:00"/>
    <s v="Second Class"/>
    <s v="EJ-14155"/>
    <s v="Eva Jacobs"/>
    <x v="0"/>
    <s v="United States"/>
    <x v="47"/>
    <x v="31"/>
    <n v="2038"/>
    <x v="3"/>
    <s v="FUR-FU-10002045"/>
    <x v="0"/>
    <x v="5"/>
    <s v="Executive Impressions 14&quot;"/>
    <n v="111.15"/>
    <n v="5"/>
    <n v="0"/>
    <n v="48.906000000000006"/>
    <n v="0.44000000000000006"/>
  </r>
  <r>
    <n v="8395"/>
    <s v="CA-2013-142594"/>
    <x v="0"/>
    <x v="49"/>
    <d v="2013-12-07T00:00:00"/>
    <s v="Second Class"/>
    <s v="EJ-14155"/>
    <s v="Eva Jacobs"/>
    <x v="0"/>
    <s v="United States"/>
    <x v="47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n v="0.32999999999999996"/>
  </r>
  <r>
    <n v="8396"/>
    <s v="CA-2013-142594"/>
    <x v="0"/>
    <x v="49"/>
    <d v="2013-12-07T00:00:00"/>
    <s v="Second Class"/>
    <s v="EJ-14155"/>
    <s v="Eva Jacobs"/>
    <x v="0"/>
    <s v="United States"/>
    <x v="47"/>
    <x v="31"/>
    <n v="2038"/>
    <x v="3"/>
    <s v="FUR-TA-10001095"/>
    <x v="0"/>
    <x v="3"/>
    <s v="Chromcraft Round Conference Tables"/>
    <n v="366.00899999999996"/>
    <n v="3"/>
    <n v="0.3"/>
    <n v="-47.058300000000003"/>
    <n v="-0.12857142857142859"/>
  </r>
  <r>
    <n v="8397"/>
    <s v="CA-2011-152254"/>
    <x v="2"/>
    <x v="479"/>
    <d v="2011-06-30T00:00:00"/>
    <s v="Same Day"/>
    <s v="BD-11620"/>
    <s v="Brian DeCherney"/>
    <x v="0"/>
    <s v="United States"/>
    <x v="40"/>
    <x v="3"/>
    <n v="28403"/>
    <x v="0"/>
    <s v="OFF-PA-10001144"/>
    <x v="1"/>
    <x v="10"/>
    <s v="Xerox 1913"/>
    <n v="310.68799999999999"/>
    <n v="7"/>
    <n v="0.2"/>
    <n v="108.74079999999998"/>
    <n v="0.34999999999999992"/>
  </r>
  <r>
    <n v="8398"/>
    <s v="US-2011-120236"/>
    <x v="2"/>
    <x v="1010"/>
    <d v="2011-09-04T00:00:00"/>
    <s v="First Class"/>
    <s v="MR-17545"/>
    <s v="Mathew Reese"/>
    <x v="2"/>
    <s v="United States"/>
    <x v="12"/>
    <x v="5"/>
    <n v="77095"/>
    <x v="2"/>
    <s v="OFF-BI-10004099"/>
    <x v="1"/>
    <x v="8"/>
    <s v="GBC VeloBinder Strips"/>
    <n v="7.6799999999999979"/>
    <n v="5"/>
    <n v="0.8"/>
    <n v="-11.52"/>
    <n v="-1.5000000000000004"/>
  </r>
  <r>
    <n v="8399"/>
    <s v="CA-2014-120061"/>
    <x v="3"/>
    <x v="808"/>
    <d v="2014-11-08T00:00:00"/>
    <s v="Second Class"/>
    <s v="SR-20425"/>
    <s v="Sharelle Roach"/>
    <x v="2"/>
    <s v="United States"/>
    <x v="24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n v="-0.22857142857142856"/>
  </r>
  <r>
    <n v="8400"/>
    <s v="CA-2012-133837"/>
    <x v="1"/>
    <x v="657"/>
    <d v="2012-04-18T00:00:00"/>
    <s v="Standard Class"/>
    <s v="TH-21100"/>
    <s v="Thea Hendricks"/>
    <x v="0"/>
    <s v="United States"/>
    <x v="220"/>
    <x v="16"/>
    <n v="85301"/>
    <x v="1"/>
    <s v="OFF-ST-10000344"/>
    <x v="1"/>
    <x v="4"/>
    <s v="Neat Ideas Personal Hanging Folder Files, Black"/>
    <n v="10.744"/>
    <n v="1"/>
    <n v="0.2"/>
    <n v="0.80579999999999963"/>
    <n v="7.4999999999999969E-2"/>
  </r>
  <r>
    <n v="8401"/>
    <s v="CA-2012-110814"/>
    <x v="1"/>
    <x v="901"/>
    <d v="2012-12-09T00:00:00"/>
    <s v="Second Class"/>
    <s v="BD-11635"/>
    <s v="Brian Derr"/>
    <x v="0"/>
    <s v="United States"/>
    <x v="20"/>
    <x v="15"/>
    <n v="10009"/>
    <x v="3"/>
    <s v="OFF-BI-10002026"/>
    <x v="1"/>
    <x v="8"/>
    <s v="Avery Arch Ring Binders"/>
    <n v="232.40000000000003"/>
    <n v="5"/>
    <n v="0.2"/>
    <n v="78.434999999999988"/>
    <n v="0.33749999999999991"/>
  </r>
  <r>
    <n v="8402"/>
    <s v="CA-2012-110814"/>
    <x v="1"/>
    <x v="901"/>
    <d v="2012-12-09T00:00:00"/>
    <s v="Second Class"/>
    <s v="BD-11635"/>
    <s v="Brian Derr"/>
    <x v="0"/>
    <s v="United States"/>
    <x v="20"/>
    <x v="15"/>
    <n v="10009"/>
    <x v="3"/>
    <s v="FUR-CH-10003535"/>
    <x v="0"/>
    <x v="1"/>
    <s v="Global Armless Task Chair, Royal Blue"/>
    <n v="164.64599999999999"/>
    <n v="3"/>
    <n v="0.1"/>
    <n v="12.805799999999994"/>
    <n v="7.7777777777777751E-2"/>
  </r>
  <r>
    <n v="8403"/>
    <s v="CA-2012-110814"/>
    <x v="1"/>
    <x v="901"/>
    <d v="2012-12-09T00:00:00"/>
    <s v="Second Class"/>
    <s v="BD-11635"/>
    <s v="Brian Derr"/>
    <x v="0"/>
    <s v="United States"/>
    <x v="20"/>
    <x v="15"/>
    <n v="10009"/>
    <x v="3"/>
    <s v="OFF-PA-10004156"/>
    <x v="1"/>
    <x v="10"/>
    <s v="Xerox 188"/>
    <n v="22.68"/>
    <n v="2"/>
    <n v="0"/>
    <n v="11.113199999999999"/>
    <n v="0.49"/>
  </r>
  <r>
    <n v="8404"/>
    <s v="CA-2013-154067"/>
    <x v="0"/>
    <x v="854"/>
    <d v="2013-02-07T00:00:00"/>
    <s v="Standard Class"/>
    <s v="SM-20950"/>
    <s v="Suzanne McNair"/>
    <x v="1"/>
    <s v="United States"/>
    <x v="1"/>
    <x v="1"/>
    <n v="90036"/>
    <x v="1"/>
    <s v="OFF-PA-10002254"/>
    <x v="1"/>
    <x v="10"/>
    <s v="Xerox 1883"/>
    <n v="105.52"/>
    <n v="4"/>
    <n v="0"/>
    <n v="48.539199999999994"/>
    <n v="0.45999999999999996"/>
  </r>
  <r>
    <n v="8405"/>
    <s v="CA-2014-140480"/>
    <x v="3"/>
    <x v="141"/>
    <d v="2014-07-13T00:00:00"/>
    <s v="Standard Class"/>
    <s v="HE-14800"/>
    <s v="Harold Engle"/>
    <x v="1"/>
    <s v="United States"/>
    <x v="46"/>
    <x v="13"/>
    <n v="19711"/>
    <x v="3"/>
    <s v="FUR-FU-10003247"/>
    <x v="0"/>
    <x v="5"/>
    <s v="36X48 HARDFLOOR CHAIRMAT"/>
    <n v="83.92"/>
    <n v="4"/>
    <n v="0"/>
    <n v="5.8743999999999943"/>
    <n v="6.9999999999999937E-2"/>
  </r>
  <r>
    <n v="8406"/>
    <s v="CA-2014-140480"/>
    <x v="3"/>
    <x v="141"/>
    <d v="2014-07-13T00:00:00"/>
    <s v="Standard Class"/>
    <s v="HE-14800"/>
    <s v="Harold Engle"/>
    <x v="1"/>
    <s v="United States"/>
    <x v="46"/>
    <x v="13"/>
    <n v="19711"/>
    <x v="3"/>
    <s v="TEC-AC-10002473"/>
    <x v="2"/>
    <x v="11"/>
    <s v="Maxell 4.7GB DVD-R"/>
    <n v="141.9"/>
    <n v="5"/>
    <n v="0"/>
    <n v="58.179000000000002"/>
    <n v="0.41"/>
  </r>
  <r>
    <n v="8407"/>
    <s v="CA-2014-140480"/>
    <x v="3"/>
    <x v="141"/>
    <d v="2014-07-13T00:00:00"/>
    <s v="Standard Class"/>
    <s v="HE-14800"/>
    <s v="Harold Engle"/>
    <x v="1"/>
    <s v="United States"/>
    <x v="46"/>
    <x v="13"/>
    <n v="19711"/>
    <x v="3"/>
    <s v="FUR-FU-10001057"/>
    <x v="0"/>
    <x v="5"/>
    <s v="Tensor Track Tree Floor Lamp"/>
    <n v="39.979999999999997"/>
    <n v="2"/>
    <n v="0"/>
    <n v="9.1953999999999994"/>
    <n v="0.23"/>
  </r>
  <r>
    <n v="8408"/>
    <s v="CA-2014-140480"/>
    <x v="3"/>
    <x v="141"/>
    <d v="2014-07-13T00:00:00"/>
    <s v="Standard Class"/>
    <s v="HE-14800"/>
    <s v="Harold Engle"/>
    <x v="1"/>
    <s v="United States"/>
    <x v="46"/>
    <x v="13"/>
    <n v="19711"/>
    <x v="3"/>
    <s v="OFF-AR-10001419"/>
    <x v="1"/>
    <x v="6"/>
    <s v="Newell 325"/>
    <n v="28.91"/>
    <n v="7"/>
    <n v="0"/>
    <n v="8.6729999999999983"/>
    <n v="0.29999999999999993"/>
  </r>
  <r>
    <n v="8409"/>
    <s v="CA-2014-140480"/>
    <x v="3"/>
    <x v="141"/>
    <d v="2014-07-13T00:00:00"/>
    <s v="Standard Class"/>
    <s v="HE-14800"/>
    <s v="Harold Engle"/>
    <x v="1"/>
    <s v="United States"/>
    <x v="46"/>
    <x v="13"/>
    <n v="19711"/>
    <x v="3"/>
    <s v="OFF-AR-10004010"/>
    <x v="1"/>
    <x v="6"/>
    <s v="Hunt Boston Vacuum Mount KS Pencil Sharpener"/>
    <n v="174.95000000000002"/>
    <n v="5"/>
    <n v="0"/>
    <n v="45.487000000000002"/>
    <n v="0.26"/>
  </r>
  <r>
    <n v="8410"/>
    <s v="CA-2012-134082"/>
    <x v="1"/>
    <x v="555"/>
    <d v="2012-12-17T00:00:00"/>
    <s v="Standard Class"/>
    <s v="JK-15640"/>
    <s v="Jim Kriz"/>
    <x v="2"/>
    <s v="United States"/>
    <x v="272"/>
    <x v="1"/>
    <n v="92404"/>
    <x v="1"/>
    <s v="OFF-BI-10004230"/>
    <x v="1"/>
    <x v="8"/>
    <s v="GBC Recycled Grain Textured Covers"/>
    <n v="110.52800000000001"/>
    <n v="4"/>
    <n v="0.2"/>
    <n v="38.684799999999996"/>
    <n v="0.34999999999999992"/>
  </r>
  <r>
    <n v="8411"/>
    <s v="CA-2013-130820"/>
    <x v="0"/>
    <x v="625"/>
    <d v="2013-11-16T00:00:00"/>
    <s v="Same Day"/>
    <s v="ON-18715"/>
    <s v="Odella Nelson"/>
    <x v="1"/>
    <s v="United States"/>
    <x v="140"/>
    <x v="3"/>
    <n v="27217"/>
    <x v="0"/>
    <s v="FUR-TA-10001768"/>
    <x v="0"/>
    <x v="3"/>
    <s v="Hon Racetrack Conference Tables"/>
    <n v="630.024"/>
    <n v="4"/>
    <n v="0.4"/>
    <n v="-199.50760000000008"/>
    <n v="-0.31666666666666682"/>
  </r>
  <r>
    <n v="8412"/>
    <s v="CA-2013-159765"/>
    <x v="0"/>
    <x v="195"/>
    <d v="2013-05-13T00:00:00"/>
    <s v="Second Class"/>
    <s v="TH-21100"/>
    <s v="Thea Hendricks"/>
    <x v="0"/>
    <s v="United States"/>
    <x v="127"/>
    <x v="17"/>
    <n v="24153"/>
    <x v="0"/>
    <s v="OFF-AR-10003514"/>
    <x v="1"/>
    <x v="6"/>
    <s v="4009 Highlighters by Sanford"/>
    <n v="27.86"/>
    <n v="7"/>
    <n v="0"/>
    <n v="9.1937999999999978"/>
    <n v="0.3299999999999999"/>
  </r>
  <r>
    <n v="8413"/>
    <s v="CA-2014-132290"/>
    <x v="3"/>
    <x v="434"/>
    <d v="2014-03-15T00:00:00"/>
    <s v="Standard Class"/>
    <s v="MD-17350"/>
    <s v="Maribeth Dona"/>
    <x v="0"/>
    <s v="United States"/>
    <x v="61"/>
    <x v="5"/>
    <n v="75217"/>
    <x v="2"/>
    <s v="FUR-TA-10002228"/>
    <x v="0"/>
    <x v="3"/>
    <s v="Bevis Traditional Conference Table Top, Plinth Base"/>
    <n v="933.40800000000002"/>
    <n v="4"/>
    <n v="0.3"/>
    <n v="-173.34719999999999"/>
    <n v="-0.18571428571428569"/>
  </r>
  <r>
    <n v="8414"/>
    <s v="CA-2013-147109"/>
    <x v="0"/>
    <x v="907"/>
    <d v="2013-12-22T00:00:00"/>
    <s v="Standard Class"/>
    <s v="AH-10075"/>
    <s v="Adam Hart"/>
    <x v="1"/>
    <s v="United States"/>
    <x v="81"/>
    <x v="5"/>
    <n v="76017"/>
    <x v="2"/>
    <s v="OFF-PA-10001972"/>
    <x v="1"/>
    <x v="10"/>
    <s v="Xerox 214"/>
    <n v="51.840000000000011"/>
    <n v="10"/>
    <n v="0.2"/>
    <n v="18.143999999999998"/>
    <n v="0.34999999999999992"/>
  </r>
  <r>
    <n v="8415"/>
    <s v="CA-2013-147109"/>
    <x v="0"/>
    <x v="907"/>
    <d v="2013-12-22T00:00:00"/>
    <s v="Standard Class"/>
    <s v="AH-10075"/>
    <s v="Adam Hart"/>
    <x v="1"/>
    <s v="United States"/>
    <x v="81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n v="-3.7500000000000089E-2"/>
  </r>
  <r>
    <n v="8416"/>
    <s v="CA-2014-107265"/>
    <x v="3"/>
    <x v="1191"/>
    <d v="2014-04-13T00:00:00"/>
    <s v="Standard Class"/>
    <s v="ML-17755"/>
    <s v="Max Ludwig"/>
    <x v="2"/>
    <s v="United States"/>
    <x v="292"/>
    <x v="23"/>
    <n v="52302"/>
    <x v="2"/>
    <s v="OFF-PA-10000474"/>
    <x v="1"/>
    <x v="10"/>
    <s v="Staples"/>
    <n v="106.32"/>
    <n v="3"/>
    <n v="0"/>
    <n v="49.970399999999991"/>
    <n v="0.46999999999999992"/>
  </r>
  <r>
    <n v="8417"/>
    <s v="CA-2014-118199"/>
    <x v="3"/>
    <x v="1188"/>
    <d v="2014-05-12T00:00:00"/>
    <s v="First Class"/>
    <s v="LB-16795"/>
    <s v="Laurel Beltran"/>
    <x v="2"/>
    <s v="United States"/>
    <x v="4"/>
    <x v="4"/>
    <n v="98105"/>
    <x v="1"/>
    <s v="OFF-BI-10004330"/>
    <x v="1"/>
    <x v="8"/>
    <s v="GBC Velobind Prepunched Cover Sets, Regency Series"/>
    <n v="147.91999999999999"/>
    <n v="5"/>
    <n v="0.2"/>
    <n v="46.224999999999987"/>
    <n v="0.31249999999999994"/>
  </r>
  <r>
    <n v="8418"/>
    <s v="CA-2014-118199"/>
    <x v="3"/>
    <x v="1188"/>
    <d v="2014-05-12T00:00:00"/>
    <s v="First Class"/>
    <s v="LB-16795"/>
    <s v="Laurel Beltran"/>
    <x v="2"/>
    <s v="United States"/>
    <x v="4"/>
    <x v="4"/>
    <n v="98105"/>
    <x v="1"/>
    <s v="OFF-ST-10000604"/>
    <x v="1"/>
    <x v="4"/>
    <s v="Home/Office Personal File Carts"/>
    <n v="104.28"/>
    <n v="3"/>
    <n v="0"/>
    <n v="26.069999999999993"/>
    <n v="0.24999999999999994"/>
  </r>
  <r>
    <n v="8419"/>
    <s v="CA-2014-118199"/>
    <x v="3"/>
    <x v="1188"/>
    <d v="2014-05-12T00:00:00"/>
    <s v="First Class"/>
    <s v="LB-16795"/>
    <s v="Laurel Beltran"/>
    <x v="2"/>
    <s v="United States"/>
    <x v="4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n v="0.21999999999999997"/>
  </r>
  <r>
    <n v="8420"/>
    <s v="CA-2014-118199"/>
    <x v="3"/>
    <x v="1188"/>
    <d v="2014-05-12T00:00:00"/>
    <s v="First Class"/>
    <s v="LB-16795"/>
    <s v="Laurel Beltran"/>
    <x v="2"/>
    <s v="United States"/>
    <x v="4"/>
    <x v="4"/>
    <n v="98105"/>
    <x v="1"/>
    <s v="OFF-ST-10000636"/>
    <x v="1"/>
    <x v="4"/>
    <s v="Rogers Profile Extra Capacity Storage Tub"/>
    <n v="66.959999999999994"/>
    <n v="4"/>
    <n v="0"/>
    <n v="2.6783999999999963"/>
    <n v="3.9999999999999952E-2"/>
  </r>
  <r>
    <n v="8421"/>
    <s v="CA-2014-118199"/>
    <x v="3"/>
    <x v="1188"/>
    <d v="2014-05-12T00:00:00"/>
    <s v="First Class"/>
    <s v="LB-16795"/>
    <s v="Laurel Beltran"/>
    <x v="2"/>
    <s v="United States"/>
    <x v="4"/>
    <x v="4"/>
    <n v="98105"/>
    <x v="1"/>
    <s v="TEC-AC-10004171"/>
    <x v="2"/>
    <x v="11"/>
    <s v="Razer Kraken 7.1 Surround Sound Over Ear USB Gaming Headset"/>
    <n v="199.98"/>
    <n v="2"/>
    <n v="0"/>
    <n v="87.991200000000006"/>
    <n v="0.44000000000000006"/>
  </r>
  <r>
    <n v="8422"/>
    <s v="CA-2014-150091"/>
    <x v="3"/>
    <x v="386"/>
    <d v="2014-10-17T00:00:00"/>
    <s v="Standard Class"/>
    <s v="NP-18670"/>
    <s v="Nora Paige"/>
    <x v="0"/>
    <s v="United States"/>
    <x v="80"/>
    <x v="30"/>
    <n v="8701"/>
    <x v="3"/>
    <s v="TEC-AC-10002167"/>
    <x v="2"/>
    <x v="11"/>
    <s v="Imation 8gb Micro Traveldrive Usb 2.0 Flash Drive"/>
    <n v="45"/>
    <n v="3"/>
    <n v="0"/>
    <n v="4.9500000000000011"/>
    <n v="0.11000000000000003"/>
  </r>
  <r>
    <n v="8423"/>
    <s v="CA-2014-150091"/>
    <x v="3"/>
    <x v="386"/>
    <d v="2014-10-17T00:00:00"/>
    <s v="Standard Class"/>
    <s v="NP-18670"/>
    <s v="Nora Paige"/>
    <x v="0"/>
    <s v="United States"/>
    <x v="80"/>
    <x v="30"/>
    <n v="8701"/>
    <x v="3"/>
    <s v="OFF-FA-10000621"/>
    <x v="1"/>
    <x v="13"/>
    <s v="OIC Colored Binder Clips, Assorted Sizes"/>
    <n v="17.899999999999999"/>
    <n v="5"/>
    <n v="0"/>
    <n v="8.7710000000000008"/>
    <n v="0.4900000000000001"/>
  </r>
  <r>
    <n v="8424"/>
    <s v="CA-2014-150091"/>
    <x v="3"/>
    <x v="386"/>
    <d v="2014-10-17T00:00:00"/>
    <s v="Standard Class"/>
    <s v="NP-18670"/>
    <s v="Nora Paige"/>
    <x v="0"/>
    <s v="United States"/>
    <x v="80"/>
    <x v="30"/>
    <n v="8701"/>
    <x v="3"/>
    <s v="FUR-FU-10004053"/>
    <x v="0"/>
    <x v="5"/>
    <s v="DAX Two-Tone Silver Metal Document Frame"/>
    <n v="40.479999999999997"/>
    <n v="2"/>
    <n v="0"/>
    <n v="17.406400000000001"/>
    <n v="0.43000000000000005"/>
  </r>
  <r>
    <n v="8425"/>
    <s v="CA-2014-150091"/>
    <x v="3"/>
    <x v="386"/>
    <d v="2014-10-17T00:00:00"/>
    <s v="Standard Class"/>
    <s v="NP-18670"/>
    <s v="Nora Paige"/>
    <x v="0"/>
    <s v="United States"/>
    <x v="80"/>
    <x v="30"/>
    <n v="8701"/>
    <x v="3"/>
    <s v="FUR-BO-10003404"/>
    <x v="0"/>
    <x v="0"/>
    <s v="Global Adaptabilites Bookcase, Cherry/Storm Gray Finish"/>
    <n v="2154.9"/>
    <n v="5"/>
    <n v="0"/>
    <n v="129.29399999999987"/>
    <n v="5.9999999999999935E-2"/>
  </r>
  <r>
    <n v="8426"/>
    <s v="CA-2013-137652"/>
    <x v="0"/>
    <x v="770"/>
    <d v="2013-08-31T00:00:00"/>
    <s v="First Class"/>
    <s v="EB-13750"/>
    <s v="Edward Becker"/>
    <x v="1"/>
    <s v="United States"/>
    <x v="74"/>
    <x v="24"/>
    <n v="45231"/>
    <x v="3"/>
    <s v="OFF-BI-10004099"/>
    <x v="1"/>
    <x v="8"/>
    <s v="GBC VeloBinder Strips"/>
    <n v="18.432000000000002"/>
    <n v="8"/>
    <n v="0.7"/>
    <n v="-12.287999999999997"/>
    <n v="-0.66666666666666641"/>
  </r>
  <r>
    <n v="8427"/>
    <s v="CA-2012-128356"/>
    <x v="1"/>
    <x v="653"/>
    <d v="2012-10-07T00:00:00"/>
    <s v="Standard Class"/>
    <s v="RP-19390"/>
    <s v="Resi Pölking"/>
    <x v="0"/>
    <s v="United States"/>
    <x v="377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n v="8.7499999999999967E-2"/>
  </r>
  <r>
    <n v="8428"/>
    <s v="CA-2014-167017"/>
    <x v="3"/>
    <x v="51"/>
    <d v="2014-11-26T00:00:00"/>
    <s v="First Class"/>
    <s v="DC-12850"/>
    <s v="Dan Campbell"/>
    <x v="0"/>
    <s v="United States"/>
    <x v="43"/>
    <x v="12"/>
    <n v="48066"/>
    <x v="2"/>
    <s v="OFF-SU-10001935"/>
    <x v="1"/>
    <x v="14"/>
    <s v="Staples"/>
    <n v="4.3600000000000003"/>
    <n v="2"/>
    <n v="0"/>
    <n v="0.17439999999999944"/>
    <n v="3.9999999999999869E-2"/>
  </r>
  <r>
    <n v="8429"/>
    <s v="US-2014-132220"/>
    <x v="3"/>
    <x v="105"/>
    <d v="2014-11-17T00:00:00"/>
    <s v="Standard Class"/>
    <s v="DJ-13510"/>
    <s v="Don Jones"/>
    <x v="1"/>
    <s v="United States"/>
    <x v="228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n v="-0.1750000000000001"/>
  </r>
  <r>
    <n v="8430"/>
    <s v="CA-2013-118129"/>
    <x v="0"/>
    <x v="1054"/>
    <d v="2013-12-22T00:00:00"/>
    <s v="Second Class"/>
    <s v="CL-12565"/>
    <s v="Clay Ludtke"/>
    <x v="0"/>
    <s v="United States"/>
    <x v="265"/>
    <x v="9"/>
    <n v="19601"/>
    <x v="3"/>
    <s v="FUR-FU-10004904"/>
    <x v="0"/>
    <x v="5"/>
    <s v="Eldon &quot;L&quot; Workstation Diamond Chairmat"/>
    <n v="303.92"/>
    <n v="5"/>
    <n v="0.2"/>
    <n v="-30.392000000000024"/>
    <n v="-0.10000000000000007"/>
  </r>
  <r>
    <n v="8431"/>
    <s v="US-2011-113124"/>
    <x v="2"/>
    <x v="809"/>
    <d v="2011-04-05T00:00:00"/>
    <s v="Standard Class"/>
    <s v="NC-18340"/>
    <s v="Nat Carroll"/>
    <x v="0"/>
    <s v="United States"/>
    <x v="339"/>
    <x v="11"/>
    <n v="55124"/>
    <x v="2"/>
    <s v="OFF-ST-10001511"/>
    <x v="1"/>
    <x v="4"/>
    <s v="Space Solutions Commercial Steel Shelving"/>
    <n v="129.30000000000001"/>
    <n v="2"/>
    <n v="0"/>
    <n v="6.4649999999999892"/>
    <n v="4.9999999999999913E-2"/>
  </r>
  <r>
    <n v="8432"/>
    <s v="CA-2014-155621"/>
    <x v="3"/>
    <x v="1183"/>
    <d v="2014-11-14T00:00:00"/>
    <s v="Standard Class"/>
    <s v="KN-16450"/>
    <s v="Kean Nguyen"/>
    <x v="1"/>
    <s v="United States"/>
    <x v="248"/>
    <x v="39"/>
    <n v="21215"/>
    <x v="3"/>
    <s v="FUR-FU-10003535"/>
    <x v="0"/>
    <x v="5"/>
    <s v="Howard Miller Distant Time Traveler Alarm Clock"/>
    <n v="274.20000000000005"/>
    <n v="10"/>
    <n v="0"/>
    <n v="112.422"/>
    <n v="0.40999999999999992"/>
  </r>
  <r>
    <n v="8433"/>
    <s v="US-2011-127635"/>
    <x v="2"/>
    <x v="80"/>
    <d v="2011-09-18T00:00:00"/>
    <s v="Second Class"/>
    <s v="SC-20260"/>
    <s v="Scott Cohen"/>
    <x v="1"/>
    <s v="United States"/>
    <x v="331"/>
    <x v="5"/>
    <n v="78415"/>
    <x v="2"/>
    <s v="OFF-FA-10000053"/>
    <x v="1"/>
    <x v="13"/>
    <s v="Revere Boxed Rubber Bands by Revere"/>
    <n v="6.048"/>
    <n v="4"/>
    <n v="0.2"/>
    <n v="-1.3607999999999998"/>
    <n v="-0.22499999999999995"/>
  </r>
  <r>
    <n v="8434"/>
    <s v="US-2011-127635"/>
    <x v="2"/>
    <x v="80"/>
    <d v="2011-09-18T00:00:00"/>
    <s v="Second Class"/>
    <s v="SC-20260"/>
    <s v="Scott Cohen"/>
    <x v="1"/>
    <s v="United States"/>
    <x v="331"/>
    <x v="5"/>
    <n v="78415"/>
    <x v="2"/>
    <s v="OFF-PA-10004610"/>
    <x v="1"/>
    <x v="10"/>
    <s v="Xerox 1900"/>
    <n v="6.8480000000000008"/>
    <n v="2"/>
    <n v="0.2"/>
    <n v="2.1399999999999992"/>
    <n v="0.31249999999999983"/>
  </r>
  <r>
    <n v="8435"/>
    <s v="US-2011-127635"/>
    <x v="2"/>
    <x v="80"/>
    <d v="2011-09-18T00:00:00"/>
    <s v="Second Class"/>
    <s v="SC-20260"/>
    <s v="Scott Cohen"/>
    <x v="1"/>
    <s v="United States"/>
    <x v="331"/>
    <x v="5"/>
    <n v="78415"/>
    <x v="2"/>
    <s v="FUR-FU-10000550"/>
    <x v="0"/>
    <x v="5"/>
    <s v="Stacking Trays by OIC"/>
    <n v="9.9600000000000009"/>
    <n v="5"/>
    <n v="0.6"/>
    <n v="-6.7230000000000008"/>
    <n v="-0.67500000000000004"/>
  </r>
  <r>
    <n v="8436"/>
    <s v="US-2011-127635"/>
    <x v="2"/>
    <x v="80"/>
    <d v="2011-09-18T00:00:00"/>
    <s v="Second Class"/>
    <s v="SC-20260"/>
    <s v="Scott Cohen"/>
    <x v="1"/>
    <s v="United States"/>
    <x v="331"/>
    <x v="5"/>
    <n v="78415"/>
    <x v="2"/>
    <s v="OFF-BI-10001721"/>
    <x v="1"/>
    <x v="8"/>
    <s v="Trimflex Flexible Post Binders"/>
    <n v="8.5519999999999978"/>
    <n v="2"/>
    <n v="0.8"/>
    <n v="-13.683199999999999"/>
    <n v="-1.6000000000000003"/>
  </r>
  <r>
    <n v="8437"/>
    <s v="CA-2012-151470"/>
    <x v="1"/>
    <x v="1181"/>
    <d v="2012-09-26T00:00:00"/>
    <s v="Standard Class"/>
    <s v="AM-10705"/>
    <s v="Anne McFarland"/>
    <x v="0"/>
    <s v="United States"/>
    <x v="98"/>
    <x v="33"/>
    <n v="89115"/>
    <x v="1"/>
    <s v="OFF-BI-10004040"/>
    <x v="1"/>
    <x v="8"/>
    <s v="Wilson Jones Impact Binders"/>
    <n v="45.584000000000003"/>
    <n v="11"/>
    <n v="0.2"/>
    <n v="16.524199999999997"/>
    <n v="0.36249999999999993"/>
  </r>
  <r>
    <n v="8438"/>
    <s v="CA-2012-112823"/>
    <x v="1"/>
    <x v="895"/>
    <d v="2012-12-16T00:00:00"/>
    <s v="Standard Class"/>
    <s v="RA-19945"/>
    <s v="Ryan Akin"/>
    <x v="0"/>
    <s v="United States"/>
    <x v="138"/>
    <x v="24"/>
    <n v="44105"/>
    <x v="3"/>
    <s v="TEC-AC-10002550"/>
    <x v="2"/>
    <x v="11"/>
    <s v="Maxell 4.7GB DVD-RW 3/Pack"/>
    <n v="25.488"/>
    <n v="2"/>
    <n v="0.2"/>
    <n v="4.4603999999999999"/>
    <n v="0.17499999999999999"/>
  </r>
  <r>
    <n v="8439"/>
    <s v="CA-2011-108861"/>
    <x v="2"/>
    <x v="1061"/>
    <d v="2011-06-01T00:00:00"/>
    <s v="Standard Class"/>
    <s v="MM-17260"/>
    <s v="Magdelene Morse"/>
    <x v="0"/>
    <s v="United States"/>
    <x v="4"/>
    <x v="4"/>
    <n v="98105"/>
    <x v="1"/>
    <s v="OFF-BI-10003876"/>
    <x v="1"/>
    <x v="8"/>
    <s v="Green Canvas Binder for 8-1/2&quot; x 14&quot; Sheets"/>
    <n v="136.96"/>
    <n v="4"/>
    <n v="0.2"/>
    <n v="51.359999999999992"/>
    <n v="0.37499999999999994"/>
  </r>
  <r>
    <n v="8440"/>
    <s v="CA-2014-114370"/>
    <x v="3"/>
    <x v="1192"/>
    <d v="2014-03-18T00:00:00"/>
    <s v="Second Class"/>
    <s v="BN-11470"/>
    <s v="Brad Norvell"/>
    <x v="1"/>
    <s v="United States"/>
    <x v="22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n v="9.9999999999999964E-2"/>
  </r>
  <r>
    <n v="8441"/>
    <s v="CA-2013-158302"/>
    <x v="0"/>
    <x v="16"/>
    <d v="2013-12-13T00:00:00"/>
    <s v="Second Class"/>
    <s v="JB-16045"/>
    <s v="Julia Barnett"/>
    <x v="2"/>
    <s v="United States"/>
    <x v="38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n v="0.3249999999999999"/>
  </r>
  <r>
    <n v="8442"/>
    <s v="CA-2014-145779"/>
    <x v="3"/>
    <x v="636"/>
    <d v="2014-05-11T00:00:00"/>
    <s v="Standard Class"/>
    <s v="DB-13615"/>
    <s v="Doug Bickford"/>
    <x v="0"/>
    <s v="United States"/>
    <x v="93"/>
    <x v="16"/>
    <n v="85705"/>
    <x v="1"/>
    <s v="OFF-PA-10002254"/>
    <x v="1"/>
    <x v="10"/>
    <s v="Xerox 1883"/>
    <n v="84.415999999999997"/>
    <n v="4"/>
    <n v="0.2"/>
    <n v="27.435199999999995"/>
    <n v="0.32499999999999996"/>
  </r>
  <r>
    <n v="8443"/>
    <s v="US-2013-155173"/>
    <x v="0"/>
    <x v="1193"/>
    <d v="2013-03-11T00:00:00"/>
    <s v="Standard Class"/>
    <s v="JB-16045"/>
    <s v="Julia Barnett"/>
    <x v="2"/>
    <s v="United States"/>
    <x v="10"/>
    <x v="9"/>
    <n v="19120"/>
    <x v="3"/>
    <s v="TEC-PH-10004586"/>
    <x v="2"/>
    <x v="7"/>
    <s v="Wilson SignalBoost 841262 DB PRO Amplifier Kit"/>
    <n v="431.94"/>
    <n v="2"/>
    <n v="0.4"/>
    <n v="-71.990000000000009"/>
    <n v="-0.16666666666666669"/>
  </r>
  <r>
    <n v="8444"/>
    <s v="US-2013-155173"/>
    <x v="0"/>
    <x v="1193"/>
    <d v="2013-03-11T00:00:00"/>
    <s v="Standard Class"/>
    <s v="JB-16045"/>
    <s v="Julia Barnett"/>
    <x v="2"/>
    <s v="United States"/>
    <x v="10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n v="-0.73333333333333317"/>
  </r>
  <r>
    <n v="8445"/>
    <s v="US-2013-155173"/>
    <x v="0"/>
    <x v="1193"/>
    <d v="2013-03-11T00:00:00"/>
    <s v="Standard Class"/>
    <s v="JB-16045"/>
    <s v="Julia Barnett"/>
    <x v="2"/>
    <s v="United States"/>
    <x v="10"/>
    <x v="9"/>
    <n v="19120"/>
    <x v="3"/>
    <s v="TEC-PH-10002538"/>
    <x v="2"/>
    <x v="7"/>
    <s v="Grandstream GXP1160 VoIP phone"/>
    <n v="68.238"/>
    <n v="3"/>
    <n v="0.4"/>
    <n v="-12.510300000000008"/>
    <n v="-0.18333333333333346"/>
  </r>
  <r>
    <n v="8446"/>
    <s v="CA-2014-125451"/>
    <x v="3"/>
    <x v="436"/>
    <d v="2014-10-25T00:00:00"/>
    <s v="First Class"/>
    <s v="AH-10075"/>
    <s v="Adam Hart"/>
    <x v="1"/>
    <s v="United States"/>
    <x v="395"/>
    <x v="34"/>
    <n v="2920"/>
    <x v="3"/>
    <s v="FUR-TA-10001039"/>
    <x v="0"/>
    <x v="3"/>
    <s v="KI Adjustable-Height Table"/>
    <n v="240.744"/>
    <n v="4"/>
    <n v="0.3"/>
    <n v="-13.756799999999984"/>
    <n v="-5.7142857142857079E-2"/>
  </r>
  <r>
    <n v="8447"/>
    <s v="CA-2014-125451"/>
    <x v="3"/>
    <x v="436"/>
    <d v="2014-10-25T00:00:00"/>
    <s v="First Class"/>
    <s v="AH-10075"/>
    <s v="Adam Hart"/>
    <x v="1"/>
    <s v="United States"/>
    <x v="395"/>
    <x v="34"/>
    <n v="2920"/>
    <x v="3"/>
    <s v="FUR-FU-10004963"/>
    <x v="0"/>
    <x v="5"/>
    <s v="Eldon 400 Class Desk Accessories, Black Carbon"/>
    <n v="35"/>
    <n v="4"/>
    <n v="0"/>
    <n v="14.700000000000003"/>
    <n v="0.4200000000000001"/>
  </r>
  <r>
    <n v="8448"/>
    <s v="CA-2014-125451"/>
    <x v="3"/>
    <x v="436"/>
    <d v="2014-10-25T00:00:00"/>
    <s v="First Class"/>
    <s v="AH-10075"/>
    <s v="Adam Hart"/>
    <x v="1"/>
    <s v="United States"/>
    <x v="395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n v="0.23999999999999996"/>
  </r>
  <r>
    <n v="8449"/>
    <s v="CA-2014-125451"/>
    <x v="3"/>
    <x v="436"/>
    <d v="2014-10-25T00:00:00"/>
    <s v="First Class"/>
    <s v="AH-10075"/>
    <s v="Adam Hart"/>
    <x v="1"/>
    <s v="United States"/>
    <x v="395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n v="-0.19999999999999996"/>
  </r>
  <r>
    <n v="8450"/>
    <s v="CA-2014-125451"/>
    <x v="3"/>
    <x v="436"/>
    <d v="2014-10-25T00:00:00"/>
    <s v="First Class"/>
    <s v="AH-10075"/>
    <s v="Adam Hart"/>
    <x v="1"/>
    <s v="United States"/>
    <x v="395"/>
    <x v="34"/>
    <n v="2920"/>
    <x v="3"/>
    <s v="OFF-PA-10003724"/>
    <x v="1"/>
    <x v="10"/>
    <s v="Wirebound Message Book, 4 per Page"/>
    <n v="43.44"/>
    <n v="8"/>
    <n v="0"/>
    <n v="21.285599999999999"/>
    <n v="0.49"/>
  </r>
  <r>
    <n v="8451"/>
    <s v="CA-2014-125451"/>
    <x v="3"/>
    <x v="436"/>
    <d v="2014-10-25T00:00:00"/>
    <s v="First Class"/>
    <s v="AH-10075"/>
    <s v="Adam Hart"/>
    <x v="1"/>
    <s v="United States"/>
    <x v="395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n v="0.29999999999999993"/>
  </r>
  <r>
    <n v="8452"/>
    <s v="CA-2011-131387"/>
    <x v="2"/>
    <x v="582"/>
    <d v="2011-04-30T00:00:00"/>
    <s v="First Class"/>
    <s v="AI-10855"/>
    <s v="Arianne Irving"/>
    <x v="0"/>
    <s v="United States"/>
    <x v="8"/>
    <x v="1"/>
    <n v="94122"/>
    <x v="1"/>
    <s v="TEC-PH-10001459"/>
    <x v="2"/>
    <x v="7"/>
    <s v="Samsung Galaxy Mega 6.3"/>
    <n v="1679.96"/>
    <n v="5"/>
    <n v="0.2"/>
    <n v="125.99700000000007"/>
    <n v="7.5000000000000039E-2"/>
  </r>
  <r>
    <n v="8453"/>
    <s v="CA-2013-125087"/>
    <x v="0"/>
    <x v="724"/>
    <d v="2013-04-24T00:00:00"/>
    <s v="Standard Class"/>
    <s v="TH-21115"/>
    <s v="Thea Hudgings"/>
    <x v="1"/>
    <s v="United States"/>
    <x v="12"/>
    <x v="5"/>
    <n v="77070"/>
    <x v="2"/>
    <s v="FUR-CH-10002880"/>
    <x v="0"/>
    <x v="1"/>
    <s v="Global High-Back Leather Tilter, Burgundy"/>
    <n v="344.37199999999996"/>
    <n v="4"/>
    <n v="0.3"/>
    <n v="-93.472400000000022"/>
    <n v="-0.27142857142857152"/>
  </r>
  <r>
    <n v="8454"/>
    <s v="CA-2013-125087"/>
    <x v="0"/>
    <x v="724"/>
    <d v="2013-04-24T00:00:00"/>
    <s v="Standard Class"/>
    <s v="TH-21115"/>
    <s v="Thea Hudgings"/>
    <x v="1"/>
    <s v="United States"/>
    <x v="12"/>
    <x v="5"/>
    <n v="77070"/>
    <x v="2"/>
    <s v="OFF-ST-10001780"/>
    <x v="1"/>
    <x v="4"/>
    <s v="Tennsco 16-Compartment Lockers with Coat Rack"/>
    <n v="1554.9360000000001"/>
    <n v="3"/>
    <n v="0.2"/>
    <n v="77.746800000000007"/>
    <n v="0.05"/>
  </r>
  <r>
    <n v="8455"/>
    <s v="CA-2013-125087"/>
    <x v="0"/>
    <x v="724"/>
    <d v="2013-04-24T00:00:00"/>
    <s v="Standard Class"/>
    <s v="TH-21115"/>
    <s v="Thea Hudgings"/>
    <x v="1"/>
    <s v="United States"/>
    <x v="12"/>
    <x v="5"/>
    <n v="77070"/>
    <x v="2"/>
    <s v="FUR-FU-10004748"/>
    <x v="0"/>
    <x v="5"/>
    <s v="Howard Miller 16&quot; Diameter Gallery Wall Clock"/>
    <n v="127.88"/>
    <n v="5"/>
    <n v="0.6"/>
    <n v="-67.137"/>
    <n v="-0.52500000000000002"/>
  </r>
  <r>
    <n v="8456"/>
    <s v="CA-2013-154081"/>
    <x v="0"/>
    <x v="730"/>
    <d v="2013-05-30T00:00:00"/>
    <s v="Standard Class"/>
    <s v="JE-15610"/>
    <s v="Jim Epp"/>
    <x v="1"/>
    <s v="United States"/>
    <x v="1"/>
    <x v="1"/>
    <n v="90049"/>
    <x v="1"/>
    <s v="TEC-PH-10001918"/>
    <x v="2"/>
    <x v="7"/>
    <s v="Nortel Business Series Terminal T7208 Digital phone"/>
    <n v="222.38400000000001"/>
    <n v="2"/>
    <n v="0.2"/>
    <n v="22.238400000000013"/>
    <n v="0.10000000000000005"/>
  </r>
  <r>
    <n v="8457"/>
    <s v="US-2014-118556"/>
    <x v="3"/>
    <x v="39"/>
    <d v="2014-06-03T00:00:00"/>
    <s v="Second Class"/>
    <s v="TH-21235"/>
    <s v="Tiffany House"/>
    <x v="1"/>
    <s v="United States"/>
    <x v="22"/>
    <x v="10"/>
    <n v="60653"/>
    <x v="2"/>
    <s v="FUR-CH-10001146"/>
    <x v="0"/>
    <x v="1"/>
    <s v="Global Task Chair, Black"/>
    <n v="106.869"/>
    <n v="3"/>
    <n v="0.3"/>
    <n v="-29.007299999999994"/>
    <n v="-0.27142857142857135"/>
  </r>
  <r>
    <n v="8458"/>
    <s v="US-2014-118556"/>
    <x v="3"/>
    <x v="39"/>
    <d v="2014-06-03T00:00:00"/>
    <s v="Second Class"/>
    <s v="TH-21235"/>
    <s v="Tiffany House"/>
    <x v="1"/>
    <s v="United States"/>
    <x v="22"/>
    <x v="10"/>
    <n v="60653"/>
    <x v="2"/>
    <s v="OFF-BI-10004364"/>
    <x v="1"/>
    <x v="8"/>
    <s v="Storex Dura Pro Binders"/>
    <n v="3.5639999999999992"/>
    <n v="3"/>
    <n v="0.8"/>
    <n v="-6.2370000000000019"/>
    <n v="-1.7500000000000009"/>
  </r>
  <r>
    <n v="8459"/>
    <s v="CA-2011-126200"/>
    <x v="2"/>
    <x v="55"/>
    <d v="2011-08-29T00:00:00"/>
    <s v="Standard Class"/>
    <s v="JE-15715"/>
    <s v="Joe Elijah"/>
    <x v="0"/>
    <s v="United States"/>
    <x v="12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n v="-1.5500000000000005"/>
  </r>
  <r>
    <n v="8460"/>
    <s v="CA-2011-126200"/>
    <x v="2"/>
    <x v="55"/>
    <d v="2011-08-29T00:00:00"/>
    <s v="Standard Class"/>
    <s v="JE-15715"/>
    <s v="Joe Elijah"/>
    <x v="0"/>
    <s v="United States"/>
    <x v="12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n v="-1.6000000000000005"/>
  </r>
  <r>
    <n v="8461"/>
    <s v="CA-2011-146500"/>
    <x v="2"/>
    <x v="1194"/>
    <d v="2011-09-04T00:00:00"/>
    <s v="Standard Class"/>
    <s v="AT-10735"/>
    <s v="Annie Thurman"/>
    <x v="0"/>
    <s v="United States"/>
    <x v="39"/>
    <x v="29"/>
    <n v="6010"/>
    <x v="3"/>
    <s v="OFF-BI-10002432"/>
    <x v="1"/>
    <x v="8"/>
    <s v="Wilson Jones Standard D-Ring Binders"/>
    <n v="25.299999999999997"/>
    <n v="5"/>
    <n v="0"/>
    <n v="11.890999999999998"/>
    <n v="0.47"/>
  </r>
  <r>
    <n v="8462"/>
    <s v="CA-2011-146500"/>
    <x v="2"/>
    <x v="1194"/>
    <d v="2011-09-04T00:00:00"/>
    <s v="Standard Class"/>
    <s v="AT-10735"/>
    <s v="Annie Thurman"/>
    <x v="0"/>
    <s v="United States"/>
    <x v="39"/>
    <x v="29"/>
    <n v="6010"/>
    <x v="3"/>
    <s v="OFF-ST-10000563"/>
    <x v="1"/>
    <x v="4"/>
    <s v="Fellowes Bankers Box Stor/Drawer Steel Plus"/>
    <n v="95.94"/>
    <n v="3"/>
    <n v="0"/>
    <n v="9.5940000000000012"/>
    <n v="0.10000000000000002"/>
  </r>
  <r>
    <n v="8463"/>
    <s v="CA-2012-169537"/>
    <x v="1"/>
    <x v="37"/>
    <d v="2012-09-07T00:00:00"/>
    <s v="Second Class"/>
    <s v="JH-15820"/>
    <s v="John Huston"/>
    <x v="0"/>
    <s v="United States"/>
    <x v="450"/>
    <x v="12"/>
    <n v="49423"/>
    <x v="2"/>
    <s v="OFF-LA-10001982"/>
    <x v="1"/>
    <x v="2"/>
    <s v="Smead Alpha-Z Color-Coded Name Labels First Letter Starter Set"/>
    <n v="7.5"/>
    <n v="2"/>
    <n v="0"/>
    <n v="3.5999999999999996"/>
    <n v="0.47999999999999993"/>
  </r>
  <r>
    <n v="8464"/>
    <s v="CA-2011-100881"/>
    <x v="2"/>
    <x v="1176"/>
    <d v="2011-04-01T00:00:00"/>
    <s v="Standard Class"/>
    <s v="DR-12940"/>
    <s v="Daniel Raglin"/>
    <x v="2"/>
    <s v="United States"/>
    <x v="305"/>
    <x v="27"/>
    <n v="87105"/>
    <x v="1"/>
    <s v="TEC-PH-10003273"/>
    <x v="2"/>
    <x v="7"/>
    <s v="AT&amp;T TR1909W"/>
    <n v="302.37599999999998"/>
    <n v="3"/>
    <n v="0.2"/>
    <n v="22.678200000000018"/>
    <n v="7.5000000000000067E-2"/>
  </r>
  <r>
    <n v="8465"/>
    <s v="CA-2012-144043"/>
    <x v="1"/>
    <x v="1187"/>
    <d v="2012-05-15T00:00:00"/>
    <s v="Standard Class"/>
    <s v="AB-10165"/>
    <s v="Alan Barnes"/>
    <x v="0"/>
    <s v="United States"/>
    <x v="103"/>
    <x v="22"/>
    <n v="80027"/>
    <x v="1"/>
    <s v="TEC-AC-10002718"/>
    <x v="2"/>
    <x v="11"/>
    <s v="Belkin Standard 104 key USB Keyboard"/>
    <n v="46.688000000000002"/>
    <n v="4"/>
    <n v="0.2"/>
    <n v="-2.9180000000000028"/>
    <n v="-6.2500000000000056E-2"/>
  </r>
  <r>
    <n v="8466"/>
    <s v="CA-2012-116512"/>
    <x v="1"/>
    <x v="265"/>
    <d v="2012-04-14T00:00:00"/>
    <s v="Standard Class"/>
    <s v="MC-18100"/>
    <s v="Mick Crebagga"/>
    <x v="0"/>
    <s v="United States"/>
    <x v="20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n v="0.1699999999999999"/>
  </r>
  <r>
    <n v="8467"/>
    <s v="CA-2012-101000"/>
    <x v="1"/>
    <x v="265"/>
    <d v="2012-04-14T00:00:00"/>
    <s v="Standard Class"/>
    <s v="IG-15085"/>
    <s v="Ivan Gibson"/>
    <x v="0"/>
    <s v="United States"/>
    <x v="165"/>
    <x v="29"/>
    <n v="6360"/>
    <x v="3"/>
    <s v="OFF-AP-10000179"/>
    <x v="1"/>
    <x v="9"/>
    <s v="Honeywell Enviracaire Portable HEPA Air Cleaner for up to 10 x 16 Room"/>
    <n v="370.14"/>
    <n v="3"/>
    <n v="0"/>
    <n v="144.3546"/>
    <n v="0.39"/>
  </r>
  <r>
    <n v="8468"/>
    <s v="CA-2013-168557"/>
    <x v="0"/>
    <x v="251"/>
    <d v="2013-09-24T00:00:00"/>
    <s v="Standard Class"/>
    <s v="FH-14275"/>
    <s v="Frank Hawley"/>
    <x v="1"/>
    <s v="United States"/>
    <x v="8"/>
    <x v="1"/>
    <n v="94122"/>
    <x v="1"/>
    <s v="OFF-BI-10002309"/>
    <x v="1"/>
    <x v="8"/>
    <s v="Avery Heavy-Duty EZD  Binder With Locking Rings"/>
    <n v="8.9280000000000008"/>
    <n v="2"/>
    <n v="0.2"/>
    <n v="3.1247999999999996"/>
    <n v="0.34999999999999992"/>
  </r>
  <r>
    <n v="8469"/>
    <s v="US-2013-164196"/>
    <x v="0"/>
    <x v="583"/>
    <d v="2013-11-18T00:00:00"/>
    <s v="Standard Class"/>
    <s v="AS-10285"/>
    <s v="Alejandro Savely"/>
    <x v="1"/>
    <s v="United States"/>
    <x v="338"/>
    <x v="14"/>
    <n v="46060"/>
    <x v="2"/>
    <s v="FUR-TA-10001950"/>
    <x v="0"/>
    <x v="3"/>
    <s v="Balt Solid Wood Round Tables"/>
    <n v="2678.94"/>
    <n v="6"/>
    <n v="0"/>
    <n v="241.1046"/>
    <n v="0.09"/>
  </r>
  <r>
    <n v="8470"/>
    <s v="US-2014-132031"/>
    <x v="3"/>
    <x v="756"/>
    <d v="2014-04-28T00:00:00"/>
    <s v="Standard Class"/>
    <s v="PN-18775"/>
    <s v="Parhena Norris"/>
    <x v="2"/>
    <s v="United States"/>
    <x v="300"/>
    <x v="18"/>
    <n v="37042"/>
    <x v="0"/>
    <s v="FUR-BO-10001972"/>
    <x v="0"/>
    <x v="0"/>
    <s v="O'Sullivan 4-Shelf Bookcase in Odessa Pine"/>
    <n v="387.13600000000002"/>
    <n v="4"/>
    <n v="0.2"/>
    <n v="-14.51760000000003"/>
    <n v="-3.7500000000000075E-2"/>
  </r>
  <r>
    <n v="8471"/>
    <s v="US-2014-132031"/>
    <x v="3"/>
    <x v="756"/>
    <d v="2014-04-28T00:00:00"/>
    <s v="Standard Class"/>
    <s v="PN-18775"/>
    <s v="Parhena Norris"/>
    <x v="2"/>
    <s v="United States"/>
    <x v="300"/>
    <x v="18"/>
    <n v="37042"/>
    <x v="0"/>
    <s v="TEC-AC-10002473"/>
    <x v="2"/>
    <x v="11"/>
    <s v="Maxell 4.7GB DVD-R"/>
    <n v="45.408000000000001"/>
    <n v="2"/>
    <n v="0.2"/>
    <n v="11.919599999999999"/>
    <n v="0.26249999999999996"/>
  </r>
  <r>
    <n v="8472"/>
    <s v="US-2014-132031"/>
    <x v="3"/>
    <x v="756"/>
    <d v="2014-04-28T00:00:00"/>
    <s v="Standard Class"/>
    <s v="PN-18775"/>
    <s v="Parhena Norris"/>
    <x v="2"/>
    <s v="United States"/>
    <x v="300"/>
    <x v="18"/>
    <n v="37042"/>
    <x v="0"/>
    <s v="FUR-FU-10000193"/>
    <x v="0"/>
    <x v="5"/>
    <s v="Tenex Chairmats For Use with Hard Floors"/>
    <n v="77.951999999999998"/>
    <n v="3"/>
    <n v="0.2"/>
    <n v="-11.692800000000005"/>
    <n v="-0.15000000000000008"/>
  </r>
  <r>
    <n v="8473"/>
    <s v="US-2014-132031"/>
    <x v="3"/>
    <x v="756"/>
    <d v="2014-04-28T00:00:00"/>
    <s v="Standard Class"/>
    <s v="PN-18775"/>
    <s v="Parhena Norris"/>
    <x v="2"/>
    <s v="United States"/>
    <x v="300"/>
    <x v="18"/>
    <n v="37042"/>
    <x v="0"/>
    <s v="OFF-LA-10000081"/>
    <x v="1"/>
    <x v="2"/>
    <s v="Avery 496"/>
    <n v="3"/>
    <n v="1"/>
    <n v="0.2"/>
    <n v="1.0499999999999998"/>
    <n v="0.34999999999999992"/>
  </r>
  <r>
    <n v="8474"/>
    <s v="CA-2012-169733"/>
    <x v="1"/>
    <x v="420"/>
    <d v="2012-10-26T00:00:00"/>
    <s v="Second Class"/>
    <s v="GM-14500"/>
    <s v="Gene McClure"/>
    <x v="0"/>
    <s v="United States"/>
    <x v="389"/>
    <x v="2"/>
    <n v="33021"/>
    <x v="0"/>
    <s v="OFF-ST-10000876"/>
    <x v="1"/>
    <x v="4"/>
    <s v="Eldon Simplefile Box Office"/>
    <n v="9.952"/>
    <n v="1"/>
    <n v="0.2"/>
    <n v="0.99520000000000008"/>
    <n v="0.1"/>
  </r>
  <r>
    <n v="8475"/>
    <s v="CA-2014-169404"/>
    <x v="3"/>
    <x v="359"/>
    <d v="2014-04-15T00:00:00"/>
    <s v="Standard Class"/>
    <s v="NC-18625"/>
    <s v="Noah Childs"/>
    <x v="1"/>
    <s v="United States"/>
    <x v="283"/>
    <x v="9"/>
    <n v="17403"/>
    <x v="3"/>
    <s v="OFF-BI-10004492"/>
    <x v="1"/>
    <x v="8"/>
    <s v="Tuf-Vin Binders"/>
    <n v="37.896000000000001"/>
    <n v="4"/>
    <n v="0.7"/>
    <n v="-29.053600000000003"/>
    <n v="-0.76666666666666672"/>
  </r>
  <r>
    <n v="8476"/>
    <s v="CA-2014-169404"/>
    <x v="3"/>
    <x v="359"/>
    <d v="2014-04-15T00:00:00"/>
    <s v="Standard Class"/>
    <s v="NC-18625"/>
    <s v="Noah Childs"/>
    <x v="1"/>
    <s v="United States"/>
    <x v="283"/>
    <x v="9"/>
    <n v="17403"/>
    <x v="3"/>
    <s v="OFF-PA-10001033"/>
    <x v="1"/>
    <x v="10"/>
    <s v="Xerox 1893"/>
    <n v="65.584000000000003"/>
    <n v="2"/>
    <n v="0.2"/>
    <n v="23.7742"/>
    <n v="0.36249999999999999"/>
  </r>
  <r>
    <n v="8477"/>
    <s v="CA-2014-134880"/>
    <x v="3"/>
    <x v="855"/>
    <d v="2014-11-02T00:00:00"/>
    <s v="Standard Class"/>
    <s v="TW-21025"/>
    <s v="Tamara Willingham"/>
    <x v="2"/>
    <s v="United States"/>
    <x v="123"/>
    <x v="16"/>
    <n v="85204"/>
    <x v="1"/>
    <s v="OFF-PA-10004039"/>
    <x v="1"/>
    <x v="10"/>
    <s v="Xerox 1882"/>
    <n v="44.783999999999999"/>
    <n v="1"/>
    <n v="0.2"/>
    <n v="16.234200000000001"/>
    <n v="0.36250000000000004"/>
  </r>
  <r>
    <n v="8478"/>
    <s v="CA-2012-145758"/>
    <x v="1"/>
    <x v="628"/>
    <d v="2012-10-30T00:00:00"/>
    <s v="Same Day"/>
    <s v="BF-11020"/>
    <s v="Barry Französisch"/>
    <x v="1"/>
    <s v="United States"/>
    <x v="20"/>
    <x v="15"/>
    <n v="10024"/>
    <x v="3"/>
    <s v="TEC-MA-10004552"/>
    <x v="2"/>
    <x v="15"/>
    <s v="Star Micronics TSP100 TSP143LAN Receipt Printer"/>
    <n v="1035.8"/>
    <n v="4"/>
    <n v="0"/>
    <n v="269.30799999999999"/>
    <n v="0.26"/>
  </r>
  <r>
    <n v="8479"/>
    <s v="CA-2014-158736"/>
    <x v="3"/>
    <x v="404"/>
    <d v="2014-12-25T00:00:00"/>
    <s v="Standard Class"/>
    <s v="TT-21460"/>
    <s v="Tonja Turnell"/>
    <x v="2"/>
    <s v="United States"/>
    <x v="8"/>
    <x v="1"/>
    <n v="94110"/>
    <x v="1"/>
    <s v="OFF-AR-10002578"/>
    <x v="1"/>
    <x v="6"/>
    <s v="Newell 335"/>
    <n v="5.76"/>
    <n v="2"/>
    <n v="0"/>
    <n v="1.6703999999999999"/>
    <n v="0.28999999999999998"/>
  </r>
  <r>
    <n v="8480"/>
    <s v="US-2013-119270"/>
    <x v="0"/>
    <x v="299"/>
    <d v="2013-03-17T00:00:00"/>
    <s v="Standard Class"/>
    <s v="SW-20245"/>
    <s v="Scot Wooten"/>
    <x v="0"/>
    <s v="United States"/>
    <x v="1"/>
    <x v="1"/>
    <n v="90036"/>
    <x v="1"/>
    <s v="OFF-PA-10004022"/>
    <x v="1"/>
    <x v="10"/>
    <s v="Hammermill Color Copier Paper (28Lb. and 96 Bright)"/>
    <n v="19.98"/>
    <n v="2"/>
    <n v="0"/>
    <n v="8.9909999999999997"/>
    <n v="0.44999999999999996"/>
  </r>
  <r>
    <n v="8481"/>
    <s v="CA-2011-109890"/>
    <x v="2"/>
    <x v="609"/>
    <d v="2011-07-27T00:00:00"/>
    <s v="Standard Class"/>
    <s v="PG-18820"/>
    <s v="Patrick Gardner"/>
    <x v="0"/>
    <s v="United States"/>
    <x v="155"/>
    <x v="8"/>
    <n v="68104"/>
    <x v="2"/>
    <s v="TEC-PH-10004100"/>
    <x v="2"/>
    <x v="7"/>
    <s v="Griffin GC17055 Auxiliary Audio Cable"/>
    <n v="35.979999999999997"/>
    <n v="2"/>
    <n v="0"/>
    <n v="10.074400000000001"/>
    <n v="0.28000000000000003"/>
  </r>
  <r>
    <n v="8482"/>
    <s v="CA-2013-138583"/>
    <x v="0"/>
    <x v="1012"/>
    <d v="2013-05-29T00:00:00"/>
    <s v="Standard Class"/>
    <s v="DP-13390"/>
    <s v="Dennis Pardue"/>
    <x v="2"/>
    <s v="United States"/>
    <x v="10"/>
    <x v="9"/>
    <n v="19120"/>
    <x v="3"/>
    <s v="OFF-AR-10001860"/>
    <x v="1"/>
    <x v="6"/>
    <s v="BIC Liqua Brite Liner"/>
    <n v="16.656000000000002"/>
    <n v="3"/>
    <n v="0.2"/>
    <n v="3.3311999999999999"/>
    <n v="0.19999999999999996"/>
  </r>
  <r>
    <n v="8483"/>
    <s v="US-2014-118535"/>
    <x v="3"/>
    <x v="512"/>
    <d v="2014-02-16T00:00:00"/>
    <s v="Standard Class"/>
    <s v="DJ-13510"/>
    <s v="Don Jones"/>
    <x v="1"/>
    <s v="United States"/>
    <x v="20"/>
    <x v="15"/>
    <n v="10024"/>
    <x v="3"/>
    <s v="OFF-LA-10001297"/>
    <x v="1"/>
    <x v="2"/>
    <s v="Avery 473"/>
    <n v="20.7"/>
    <n v="2"/>
    <n v="0"/>
    <n v="9.9359999999999999"/>
    <n v="0.48000000000000004"/>
  </r>
  <r>
    <n v="8484"/>
    <s v="CA-2013-126284"/>
    <x v="0"/>
    <x v="873"/>
    <d v="2013-09-25T00:00:00"/>
    <s v="Standard Class"/>
    <s v="EN-13780"/>
    <s v="Edward Nazzal"/>
    <x v="0"/>
    <s v="United States"/>
    <x v="354"/>
    <x v="12"/>
    <n v="49505"/>
    <x v="2"/>
    <s v="OFF-BI-10004828"/>
    <x v="1"/>
    <x v="8"/>
    <s v="GBC Poly Designer Binding Covers"/>
    <n v="83.699999999999989"/>
    <n v="5"/>
    <n v="0"/>
    <n v="41.012999999999991"/>
    <n v="0.48999999999999994"/>
  </r>
  <r>
    <n v="8485"/>
    <s v="CA-2014-142391"/>
    <x v="3"/>
    <x v="241"/>
    <d v="2014-09-25T00:00:00"/>
    <s v="Same Day"/>
    <s v="PB-19150"/>
    <s v="Philip Brown"/>
    <x v="0"/>
    <s v="United States"/>
    <x v="4"/>
    <x v="4"/>
    <n v="98115"/>
    <x v="1"/>
    <s v="FUR-FU-10002759"/>
    <x v="0"/>
    <x v="5"/>
    <s v="12-1/2 Diameter Round Wall Clock"/>
    <n v="199.8"/>
    <n v="10"/>
    <n v="0"/>
    <n v="71.927999999999997"/>
    <n v="0.36"/>
  </r>
  <r>
    <n v="8486"/>
    <s v="CA-2014-124716"/>
    <x v="3"/>
    <x v="996"/>
    <d v="2014-04-01T00:00:00"/>
    <s v="Standard Class"/>
    <s v="BD-11560"/>
    <s v="Brendan Dodson"/>
    <x v="2"/>
    <s v="United States"/>
    <x v="201"/>
    <x v="1"/>
    <n v="93727"/>
    <x v="1"/>
    <s v="OFF-PA-10000740"/>
    <x v="1"/>
    <x v="10"/>
    <s v="Xerox 1982"/>
    <n v="45.68"/>
    <n v="2"/>
    <n v="0"/>
    <n v="21.012799999999999"/>
    <n v="0.45999999999999996"/>
  </r>
  <r>
    <n v="8487"/>
    <s v="CA-2014-124716"/>
    <x v="3"/>
    <x v="996"/>
    <d v="2014-04-01T00:00:00"/>
    <s v="Standard Class"/>
    <s v="BD-11560"/>
    <s v="Brendan Dodson"/>
    <x v="2"/>
    <s v="United States"/>
    <x v="201"/>
    <x v="1"/>
    <n v="93727"/>
    <x v="1"/>
    <s v="OFF-PA-10001144"/>
    <x v="1"/>
    <x v="10"/>
    <s v="Xerox 1913"/>
    <n v="110.96"/>
    <n v="2"/>
    <n v="0"/>
    <n v="53.260799999999996"/>
    <n v="0.48"/>
  </r>
  <r>
    <n v="8488"/>
    <s v="CA-2014-124716"/>
    <x v="3"/>
    <x v="996"/>
    <d v="2014-04-01T00:00:00"/>
    <s v="Standard Class"/>
    <s v="BD-11560"/>
    <s v="Brendan Dodson"/>
    <x v="2"/>
    <s v="United States"/>
    <x v="201"/>
    <x v="1"/>
    <n v="93727"/>
    <x v="1"/>
    <s v="OFF-PA-10000859"/>
    <x v="1"/>
    <x v="10"/>
    <s v="Unpadded Memo Slips"/>
    <n v="11.94"/>
    <n v="3"/>
    <n v="0"/>
    <n v="5.97"/>
    <n v="0.5"/>
  </r>
  <r>
    <n v="8489"/>
    <s v="CA-2013-158841"/>
    <x v="0"/>
    <x v="1056"/>
    <d v="2013-02-04T00:00:00"/>
    <s v="Second Class"/>
    <s v="SE-20110"/>
    <s v="Sanjit Engle"/>
    <x v="0"/>
    <s v="United States"/>
    <x v="81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n v="0.3199999999999999"/>
  </r>
  <r>
    <n v="8490"/>
    <s v="CA-2013-158841"/>
    <x v="0"/>
    <x v="1056"/>
    <d v="2013-02-04T00:00:00"/>
    <s v="Second Class"/>
    <s v="SE-20110"/>
    <s v="Sanjit Engle"/>
    <x v="0"/>
    <s v="United States"/>
    <x v="81"/>
    <x v="17"/>
    <n v="22204"/>
    <x v="0"/>
    <s v="OFF-BI-10002557"/>
    <x v="1"/>
    <x v="8"/>
    <s v="Presstex Flexible Ring Binders"/>
    <n v="36.4"/>
    <n v="8"/>
    <n v="0"/>
    <n v="18.2"/>
    <n v="0.5"/>
  </r>
  <r>
    <n v="8491"/>
    <s v="CA-2013-158841"/>
    <x v="0"/>
    <x v="1056"/>
    <d v="2013-02-04T00:00:00"/>
    <s v="Second Class"/>
    <s v="SE-20110"/>
    <s v="Sanjit Engle"/>
    <x v="0"/>
    <s v="United States"/>
    <x v="81"/>
    <x v="17"/>
    <n v="22204"/>
    <x v="0"/>
    <s v="FUR-FU-10001731"/>
    <x v="0"/>
    <x v="5"/>
    <s v="Acrylic Self-Standing Desk Frames"/>
    <n v="18.689999999999998"/>
    <n v="7"/>
    <n v="0"/>
    <n v="7.1021999999999998"/>
    <n v="0.38000000000000006"/>
  </r>
  <r>
    <n v="8492"/>
    <s v="CA-2014-106824"/>
    <x v="3"/>
    <x v="437"/>
    <d v="2014-07-12T00:00:00"/>
    <s v="Standard Class"/>
    <s v="AT-10735"/>
    <s v="Annie Thurman"/>
    <x v="0"/>
    <s v="United States"/>
    <x v="1"/>
    <x v="1"/>
    <n v="90049"/>
    <x v="1"/>
    <s v="OFF-FA-10001135"/>
    <x v="1"/>
    <x v="13"/>
    <s v="Brites Rubber Bands, 1 1/2 oz. Box"/>
    <n v="5.9399999999999995"/>
    <n v="3"/>
    <n v="0"/>
    <n v="0.11880000000000024"/>
    <n v="2.0000000000000042E-2"/>
  </r>
  <r>
    <n v="8493"/>
    <s v="CA-2012-109190"/>
    <x v="1"/>
    <x v="924"/>
    <d v="2012-10-28T00:00:00"/>
    <s v="Standard Class"/>
    <s v="CC-12685"/>
    <s v="Craig Carroll"/>
    <x v="0"/>
    <s v="United States"/>
    <x v="270"/>
    <x v="5"/>
    <n v="79424"/>
    <x v="2"/>
    <s v="OFF-PA-10000069"/>
    <x v="1"/>
    <x v="10"/>
    <s v="TOPS 4 x 6 Fluorescent Color Memo Sheets, 500 Sheets per Pack"/>
    <n v="60.736000000000004"/>
    <n v="8"/>
    <n v="0.2"/>
    <n v="20.4984"/>
    <n v="0.33749999999999997"/>
  </r>
  <r>
    <n v="8494"/>
    <s v="CA-2012-109190"/>
    <x v="1"/>
    <x v="924"/>
    <d v="2012-10-28T00:00:00"/>
    <s v="Standard Class"/>
    <s v="CC-12685"/>
    <s v="Craig Carroll"/>
    <x v="0"/>
    <s v="United States"/>
    <x v="270"/>
    <x v="5"/>
    <n v="79424"/>
    <x v="2"/>
    <s v="TEC-CO-10001943"/>
    <x v="2"/>
    <x v="16"/>
    <s v="Canon PC-428 Personal Copier"/>
    <n v="479.97600000000006"/>
    <n v="3"/>
    <n v="0.2"/>
    <n v="161.99189999999999"/>
    <n v="0.33749999999999991"/>
  </r>
  <r>
    <n v="8495"/>
    <s v="CA-2012-109190"/>
    <x v="1"/>
    <x v="924"/>
    <d v="2012-10-28T00:00:00"/>
    <s v="Standard Class"/>
    <s v="CC-12685"/>
    <s v="Craig Carroll"/>
    <x v="0"/>
    <s v="United States"/>
    <x v="270"/>
    <x v="5"/>
    <n v="79424"/>
    <x v="2"/>
    <s v="OFF-BI-10000977"/>
    <x v="1"/>
    <x v="8"/>
    <s v="Ibico Plastic Spiral Binding Combs"/>
    <n v="6.0799999999999983"/>
    <n v="1"/>
    <n v="0.8"/>
    <n v="-10.336000000000002"/>
    <n v="-1.7000000000000008"/>
  </r>
  <r>
    <n v="8496"/>
    <s v="CA-2013-143154"/>
    <x v="0"/>
    <x v="499"/>
    <d v="2013-12-09T00:00:00"/>
    <s v="Standard Class"/>
    <s v="AS-10225"/>
    <s v="Alan Schoenberger"/>
    <x v="1"/>
    <s v="United States"/>
    <x v="497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n v="-3.7500000000000089E-2"/>
  </r>
  <r>
    <n v="8497"/>
    <s v="CA-2011-169061"/>
    <x v="2"/>
    <x v="1195"/>
    <d v="2011-03-08T00:00:00"/>
    <s v="Second Class"/>
    <s v="AB-10150"/>
    <s v="Aimee Bixby"/>
    <x v="0"/>
    <s v="United States"/>
    <x v="181"/>
    <x v="15"/>
    <n v="10701"/>
    <x v="3"/>
    <s v="OFF-AR-10000588"/>
    <x v="1"/>
    <x v="6"/>
    <s v="Newell 345"/>
    <n v="59.519999999999996"/>
    <n v="3"/>
    <n v="0"/>
    <n v="15.475200000000001"/>
    <n v="0.26"/>
  </r>
  <r>
    <n v="8498"/>
    <s v="CA-2011-169061"/>
    <x v="2"/>
    <x v="1195"/>
    <d v="2011-03-08T00:00:00"/>
    <s v="Second Class"/>
    <s v="AB-10150"/>
    <s v="Aimee Bixby"/>
    <x v="0"/>
    <s v="United States"/>
    <x v="181"/>
    <x v="15"/>
    <n v="10701"/>
    <x v="3"/>
    <s v="TEC-AC-10002001"/>
    <x v="2"/>
    <x v="11"/>
    <s v="Logitech Wireless Gaming Headset G930"/>
    <n v="479.97"/>
    <n v="3"/>
    <n v="0"/>
    <n v="177.58890000000002"/>
    <n v="0.37000000000000005"/>
  </r>
  <r>
    <n v="8499"/>
    <s v="CA-2011-169061"/>
    <x v="2"/>
    <x v="1195"/>
    <d v="2011-03-08T00:00:00"/>
    <s v="Second Class"/>
    <s v="AB-10150"/>
    <s v="Aimee Bixby"/>
    <x v="0"/>
    <s v="United States"/>
    <x v="181"/>
    <x v="15"/>
    <n v="10701"/>
    <x v="3"/>
    <s v="OFF-SU-10000381"/>
    <x v="1"/>
    <x v="14"/>
    <s v="Acme Forged Steel Scissors with Black Enamel Handles"/>
    <n v="18.62"/>
    <n v="2"/>
    <n v="0"/>
    <n v="5.399799999999999"/>
    <n v="0.28999999999999992"/>
  </r>
  <r>
    <n v="8500"/>
    <s v="CA-2011-169061"/>
    <x v="2"/>
    <x v="1195"/>
    <d v="2011-03-08T00:00:00"/>
    <s v="Second Class"/>
    <s v="AB-10150"/>
    <s v="Aimee Bixby"/>
    <x v="0"/>
    <s v="United States"/>
    <x v="181"/>
    <x v="15"/>
    <n v="10701"/>
    <x v="3"/>
    <s v="OFF-BI-10001617"/>
    <x v="1"/>
    <x v="8"/>
    <s v="GBC Wire Binding Combs"/>
    <n v="49.632000000000005"/>
    <n v="6"/>
    <n v="0.2"/>
    <n v="16.750799999999998"/>
    <n v="0.33749999999999991"/>
  </r>
  <r>
    <n v="8501"/>
    <s v="CA-2011-169061"/>
    <x v="2"/>
    <x v="1195"/>
    <d v="2011-03-08T00:00:00"/>
    <s v="Second Class"/>
    <s v="AB-10150"/>
    <s v="Aimee Bixby"/>
    <x v="0"/>
    <s v="United States"/>
    <x v="181"/>
    <x v="15"/>
    <n v="10701"/>
    <x v="3"/>
    <s v="OFF-PA-10001878"/>
    <x v="1"/>
    <x v="10"/>
    <s v="Xerox 1891"/>
    <n v="97.82"/>
    <n v="2"/>
    <n v="0"/>
    <n v="45.975399999999993"/>
    <n v="0.47"/>
  </r>
  <r>
    <n v="8502"/>
    <s v="CA-2012-102316"/>
    <x v="1"/>
    <x v="879"/>
    <d v="2012-03-03T00:00:00"/>
    <s v="Second Class"/>
    <s v="DH-13075"/>
    <s v="Dave Hallsten"/>
    <x v="1"/>
    <s v="United States"/>
    <x v="1"/>
    <x v="1"/>
    <n v="90045"/>
    <x v="1"/>
    <s v="TEC-PH-10000376"/>
    <x v="2"/>
    <x v="7"/>
    <s v="Square Credit Card Reader"/>
    <n v="15.984000000000002"/>
    <n v="2"/>
    <n v="0.2"/>
    <n v="1.1988000000000003"/>
    <n v="7.5000000000000011E-2"/>
  </r>
  <r>
    <n v="8503"/>
    <s v="CA-2012-102316"/>
    <x v="1"/>
    <x v="879"/>
    <d v="2012-03-03T00:00:00"/>
    <s v="Second Class"/>
    <s v="DH-13075"/>
    <s v="Dave Hallsten"/>
    <x v="1"/>
    <s v="United States"/>
    <x v="1"/>
    <x v="1"/>
    <n v="90045"/>
    <x v="1"/>
    <s v="FUR-CH-10003396"/>
    <x v="0"/>
    <x v="1"/>
    <s v="Global Deluxe Steno Chair"/>
    <n v="184.75200000000001"/>
    <n v="3"/>
    <n v="0.2"/>
    <n v="-20.784600000000012"/>
    <n v="-0.11250000000000006"/>
  </r>
  <r>
    <n v="8504"/>
    <s v="CA-2011-164903"/>
    <x v="2"/>
    <x v="980"/>
    <d v="2011-02-25T00:00:00"/>
    <s v="Standard Class"/>
    <s v="SR-20740"/>
    <s v="Steven Roelle"/>
    <x v="2"/>
    <s v="United States"/>
    <x v="1"/>
    <x v="1"/>
    <n v="90049"/>
    <x v="1"/>
    <s v="OFF-PA-10003363"/>
    <x v="1"/>
    <x v="10"/>
    <s v="Xerox 204"/>
    <n v="12.96"/>
    <n v="2"/>
    <n v="0"/>
    <n v="6.2208000000000006"/>
    <n v="0.48000000000000004"/>
  </r>
  <r>
    <n v="8505"/>
    <s v="CA-2013-109400"/>
    <x v="0"/>
    <x v="440"/>
    <d v="2013-05-07T00:00:00"/>
    <s v="Standard Class"/>
    <s v="NR-18550"/>
    <s v="Nick Radford"/>
    <x v="0"/>
    <s v="United States"/>
    <x v="112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n v="-0.3000000000000001"/>
  </r>
  <r>
    <n v="8506"/>
    <s v="CA-2013-130400"/>
    <x v="0"/>
    <x v="387"/>
    <d v="2013-03-13T00:00:00"/>
    <s v="Standard Class"/>
    <s v="SJ-20125"/>
    <s v="Sanjit Jacobs"/>
    <x v="2"/>
    <s v="United States"/>
    <x v="61"/>
    <x v="5"/>
    <n v="75217"/>
    <x v="2"/>
    <s v="OFF-BI-10001757"/>
    <x v="1"/>
    <x v="8"/>
    <s v="Pressboard Hanging Data Binders for Unburst Sheets"/>
    <n v="8.8559999999999981"/>
    <n v="9"/>
    <n v="0.8"/>
    <n v="-14.169600000000003"/>
    <n v="-1.6000000000000005"/>
  </r>
  <r>
    <n v="8507"/>
    <s v="CA-2013-130400"/>
    <x v="0"/>
    <x v="387"/>
    <d v="2013-03-13T00:00:00"/>
    <s v="Standard Class"/>
    <s v="SJ-20125"/>
    <s v="Sanjit Jacobs"/>
    <x v="2"/>
    <s v="United States"/>
    <x v="61"/>
    <x v="5"/>
    <n v="75217"/>
    <x v="2"/>
    <s v="TEC-AC-10004633"/>
    <x v="2"/>
    <x v="11"/>
    <s v="Verbatim 25 GB 6x Blu-ray Single Layer Recordable Disc, 3/Pack"/>
    <n v="27.96"/>
    <n v="5"/>
    <n v="0.2"/>
    <n v="8.3880000000000035"/>
    <n v="0.3000000000000001"/>
  </r>
  <r>
    <n v="8508"/>
    <s v="CA-2013-130400"/>
    <x v="0"/>
    <x v="387"/>
    <d v="2013-03-13T00:00:00"/>
    <s v="Standard Class"/>
    <s v="SJ-20125"/>
    <s v="Sanjit Jacobs"/>
    <x v="2"/>
    <s v="United States"/>
    <x v="61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n v="0.33749999999999991"/>
  </r>
  <r>
    <n v="8509"/>
    <s v="CA-2012-135853"/>
    <x v="1"/>
    <x v="555"/>
    <d v="2012-12-14T00:00:00"/>
    <s v="First Class"/>
    <s v="CA-12775"/>
    <s v="Cynthia Arntzen"/>
    <x v="0"/>
    <s v="United States"/>
    <x v="66"/>
    <x v="12"/>
    <n v="48205"/>
    <x v="2"/>
    <s v="TEC-AC-10004761"/>
    <x v="2"/>
    <x v="11"/>
    <s v="Maxell 4.7GB DVD+RW 3/Pack"/>
    <n v="175.23"/>
    <n v="11"/>
    <n v="0"/>
    <n v="61.330500000000001"/>
    <n v="0.35000000000000003"/>
  </r>
  <r>
    <n v="8510"/>
    <s v="CA-2012-135853"/>
    <x v="1"/>
    <x v="555"/>
    <d v="2012-12-14T00:00:00"/>
    <s v="First Class"/>
    <s v="CA-12775"/>
    <s v="Cynthia Arntzen"/>
    <x v="0"/>
    <s v="United States"/>
    <x v="66"/>
    <x v="12"/>
    <n v="48205"/>
    <x v="2"/>
    <s v="TEC-PH-10003691"/>
    <x v="2"/>
    <x v="7"/>
    <s v="BlackBerry Q10"/>
    <n v="125.99"/>
    <n v="1"/>
    <n v="0"/>
    <n v="31.497500000000002"/>
    <n v="0.25000000000000006"/>
  </r>
  <r>
    <n v="8511"/>
    <s v="CA-2012-135853"/>
    <x v="1"/>
    <x v="555"/>
    <d v="2012-12-14T00:00:00"/>
    <s v="First Class"/>
    <s v="CA-12775"/>
    <s v="Cynthia Arntzen"/>
    <x v="0"/>
    <s v="United States"/>
    <x v="66"/>
    <x v="12"/>
    <n v="48205"/>
    <x v="2"/>
    <s v="OFF-BI-10004965"/>
    <x v="1"/>
    <x v="8"/>
    <s v="Ibico Covers for Plastic or Wire Binding Elements"/>
    <n v="23"/>
    <n v="2"/>
    <n v="0"/>
    <n v="10.35"/>
    <n v="0.45"/>
  </r>
  <r>
    <n v="8512"/>
    <s v="CA-2013-103359"/>
    <x v="0"/>
    <x v="596"/>
    <d v="2013-12-27T00:00:00"/>
    <s v="Standard Class"/>
    <s v="LC-16885"/>
    <s v="Lena Creighton"/>
    <x v="0"/>
    <s v="United States"/>
    <x v="20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n v="0.34999999999999992"/>
  </r>
  <r>
    <n v="8513"/>
    <s v="CA-2013-144645"/>
    <x v="0"/>
    <x v="1056"/>
    <d v="2013-02-08T00:00:00"/>
    <s v="Standard Class"/>
    <s v="NS-18640"/>
    <s v="Noel Staavos"/>
    <x v="1"/>
    <s v="United States"/>
    <x v="12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n v="-1.05"/>
  </r>
  <r>
    <n v="8514"/>
    <s v="CA-2014-141614"/>
    <x v="3"/>
    <x v="929"/>
    <d v="2014-06-10T00:00:00"/>
    <s v="Standard Class"/>
    <s v="NS-18640"/>
    <s v="Noel Staavos"/>
    <x v="1"/>
    <s v="United States"/>
    <x v="333"/>
    <x v="2"/>
    <n v="32839"/>
    <x v="0"/>
    <s v="OFF-PA-10002787"/>
    <x v="1"/>
    <x v="10"/>
    <s v="Xerox 227"/>
    <n v="20.736000000000004"/>
    <n v="4"/>
    <n v="0.2"/>
    <n v="7.2576000000000001"/>
    <n v="0.34999999999999992"/>
  </r>
  <r>
    <n v="8515"/>
    <s v="CA-2012-122168"/>
    <x v="1"/>
    <x v="291"/>
    <d v="2012-08-26T00:00:00"/>
    <s v="Standard Class"/>
    <s v="HG-14965"/>
    <s v="Henry Goldwyn"/>
    <x v="1"/>
    <s v="United States"/>
    <x v="159"/>
    <x v="0"/>
    <n v="41042"/>
    <x v="0"/>
    <s v="OFF-AR-10003602"/>
    <x v="1"/>
    <x v="6"/>
    <s v="Quartet Omega Colored Chalk, 12/Pack"/>
    <n v="17.52"/>
    <n v="3"/>
    <n v="0"/>
    <n v="8.2343999999999991"/>
    <n v="0.47"/>
  </r>
  <r>
    <n v="8516"/>
    <s v="CA-2012-122168"/>
    <x v="1"/>
    <x v="291"/>
    <d v="2012-08-26T00:00:00"/>
    <s v="Standard Class"/>
    <s v="HG-14965"/>
    <s v="Henry Goldwyn"/>
    <x v="1"/>
    <s v="United States"/>
    <x v="159"/>
    <x v="0"/>
    <n v="41042"/>
    <x v="0"/>
    <s v="OFF-AR-10002053"/>
    <x v="1"/>
    <x v="6"/>
    <s v="Premium Writing Pencils, Soft, #2 by Central Association for the Blind"/>
    <n v="35.76"/>
    <n v="12"/>
    <n v="0"/>
    <n v="10.0128"/>
    <n v="0.28000000000000003"/>
  </r>
  <r>
    <n v="8517"/>
    <s v="CA-2013-132899"/>
    <x v="0"/>
    <x v="281"/>
    <d v="2013-04-12T00:00:00"/>
    <s v="Standard Class"/>
    <s v="SF-20200"/>
    <s v="Sarah Foster"/>
    <x v="0"/>
    <s v="United States"/>
    <x v="20"/>
    <x v="15"/>
    <n v="10009"/>
    <x v="3"/>
    <s v="OFF-AR-10002833"/>
    <x v="1"/>
    <x v="6"/>
    <s v="Newell 322"/>
    <n v="3.64"/>
    <n v="2"/>
    <n v="0"/>
    <n v="0.98280000000000012"/>
    <n v="0.27"/>
  </r>
  <r>
    <n v="8518"/>
    <s v="CA-2014-149720"/>
    <x v="3"/>
    <x v="400"/>
    <d v="2014-06-08T00:00:00"/>
    <s v="Second Class"/>
    <s v="EM-14065"/>
    <s v="Erin Mull"/>
    <x v="0"/>
    <s v="United States"/>
    <x v="326"/>
    <x v="5"/>
    <n v="75034"/>
    <x v="2"/>
    <s v="FUR-FU-10002501"/>
    <x v="0"/>
    <x v="5"/>
    <s v="Nu-Dell Executive Frame"/>
    <n v="30.336000000000006"/>
    <n v="6"/>
    <n v="0.6"/>
    <n v="-17.443199999999997"/>
    <n v="-0.57499999999999984"/>
  </r>
  <r>
    <n v="8519"/>
    <s v="CA-2014-118003"/>
    <x v="3"/>
    <x v="769"/>
    <d v="2014-12-11T00:00:00"/>
    <s v="Standard Class"/>
    <s v="DO-13645"/>
    <s v="Doug O'Connell"/>
    <x v="0"/>
    <s v="United States"/>
    <x v="267"/>
    <x v="30"/>
    <n v="7501"/>
    <x v="3"/>
    <s v="FUR-FU-10002506"/>
    <x v="0"/>
    <x v="5"/>
    <s v="Tensor &quot;Hersey Kiss&quot; Styled Floor Lamp"/>
    <n v="12.99"/>
    <n v="1"/>
    <n v="0"/>
    <n v="1.5587999999999997"/>
    <n v="0.11999999999999998"/>
  </r>
  <r>
    <n v="8520"/>
    <s v="CA-2014-118003"/>
    <x v="3"/>
    <x v="769"/>
    <d v="2014-12-11T00:00:00"/>
    <s v="Standard Class"/>
    <s v="DO-13645"/>
    <s v="Doug O'Connell"/>
    <x v="0"/>
    <s v="United States"/>
    <x v="267"/>
    <x v="30"/>
    <n v="7501"/>
    <x v="3"/>
    <s v="FUR-CH-10003817"/>
    <x v="0"/>
    <x v="1"/>
    <s v="Global Value Steno Chair, Gray"/>
    <n v="182.22"/>
    <n v="3"/>
    <n v="0"/>
    <n v="45.555000000000007"/>
    <n v="0.25000000000000006"/>
  </r>
  <r>
    <n v="8521"/>
    <s v="CA-2014-118003"/>
    <x v="3"/>
    <x v="769"/>
    <d v="2014-12-11T00:00:00"/>
    <s v="Standard Class"/>
    <s v="DO-13645"/>
    <s v="Doug O'Connell"/>
    <x v="0"/>
    <s v="United States"/>
    <x v="267"/>
    <x v="30"/>
    <n v="7501"/>
    <x v="3"/>
    <s v="FUR-CH-10004860"/>
    <x v="0"/>
    <x v="1"/>
    <s v="Global Low Back Tilter Chair"/>
    <n v="302.94"/>
    <n v="3"/>
    <n v="0"/>
    <n v="18.176399999999973"/>
    <n v="5.9999999999999908E-2"/>
  </r>
  <r>
    <n v="8522"/>
    <s v="CA-2013-141887"/>
    <x v="0"/>
    <x v="383"/>
    <d v="2013-01-15T00:00:00"/>
    <s v="Standard Class"/>
    <s v="MP-17470"/>
    <s v="Mark Packer"/>
    <x v="2"/>
    <s v="United States"/>
    <x v="38"/>
    <x v="24"/>
    <n v="43229"/>
    <x v="3"/>
    <s v="FUR-FU-10002268"/>
    <x v="0"/>
    <x v="5"/>
    <s v="Ultra Door Push Plate"/>
    <n v="54.992000000000004"/>
    <n v="14"/>
    <n v="0.2"/>
    <n v="8.9361999999999959"/>
    <n v="0.16249999999999992"/>
  </r>
  <r>
    <n v="8523"/>
    <s v="US-2013-160206"/>
    <x v="0"/>
    <x v="178"/>
    <d v="2013-04-08T00:00:00"/>
    <s v="Standard Class"/>
    <s v="MY-18295"/>
    <s v="Muhammed Yedwab"/>
    <x v="1"/>
    <s v="United States"/>
    <x v="158"/>
    <x v="6"/>
    <n v="53209"/>
    <x v="2"/>
    <s v="TEC-PH-10000148"/>
    <x v="2"/>
    <x v="7"/>
    <s v="Cyber Acoustics AC-202b Speech Recognition Stereo Headset"/>
    <n v="12.99"/>
    <n v="1"/>
    <n v="0"/>
    <n v="0.25980000000000025"/>
    <n v="2.0000000000000018E-2"/>
  </r>
  <r>
    <n v="8524"/>
    <s v="CA-2014-133074"/>
    <x v="3"/>
    <x v="296"/>
    <d v="2014-09-26T00:00:00"/>
    <s v="Standard Class"/>
    <s v="DB-13615"/>
    <s v="Doug Bickford"/>
    <x v="0"/>
    <s v="United States"/>
    <x v="8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n v="0.5"/>
  </r>
  <r>
    <n v="8525"/>
    <s v="CA-2014-161172"/>
    <x v="3"/>
    <x v="633"/>
    <d v="2014-03-17T00:00:00"/>
    <s v="Same Day"/>
    <s v="SP-20920"/>
    <s v="Susan Pistek"/>
    <x v="0"/>
    <s v="United States"/>
    <x v="38"/>
    <x v="24"/>
    <n v="43229"/>
    <x v="3"/>
    <s v="TEC-PH-10004348"/>
    <x v="2"/>
    <x v="7"/>
    <s v="OtterBox Defender Series Case - iPhone 5c"/>
    <n v="44.375999999999998"/>
    <n v="2"/>
    <n v="0.4"/>
    <n v="-7.3960000000000043"/>
    <n v="-0.16666666666666677"/>
  </r>
  <r>
    <n v="8526"/>
    <s v="CA-2014-161172"/>
    <x v="3"/>
    <x v="633"/>
    <d v="2014-03-17T00:00:00"/>
    <s v="Same Day"/>
    <s v="SP-20920"/>
    <s v="Susan Pistek"/>
    <x v="0"/>
    <s v="United States"/>
    <x v="38"/>
    <x v="24"/>
    <n v="43229"/>
    <x v="3"/>
    <s v="FUR-FU-10003424"/>
    <x v="0"/>
    <x v="5"/>
    <s v="Nu-Dell Oak Frame"/>
    <n v="51.264000000000003"/>
    <n v="6"/>
    <n v="0.2"/>
    <n v="7.6895999999999933"/>
    <n v="0.14999999999999986"/>
  </r>
  <r>
    <n v="8527"/>
    <s v="CA-2014-161172"/>
    <x v="3"/>
    <x v="633"/>
    <d v="2014-03-17T00:00:00"/>
    <s v="Same Day"/>
    <s v="SP-20920"/>
    <s v="Susan Pistek"/>
    <x v="0"/>
    <s v="United States"/>
    <x v="38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n v="-0.66666666666666652"/>
  </r>
  <r>
    <n v="8528"/>
    <s v="CA-2014-161172"/>
    <x v="3"/>
    <x v="633"/>
    <d v="2014-03-17T00:00:00"/>
    <s v="Same Day"/>
    <s v="SP-20920"/>
    <s v="Susan Pistek"/>
    <x v="0"/>
    <s v="United States"/>
    <x v="38"/>
    <x v="24"/>
    <n v="43229"/>
    <x v="3"/>
    <s v="TEC-AC-10004571"/>
    <x v="2"/>
    <x v="11"/>
    <s v="Logitech G700s Rechargeable Gaming Mouse"/>
    <n v="159.98400000000001"/>
    <n v="2"/>
    <n v="0.2"/>
    <n v="43.995600000000003"/>
    <n v="0.27500000000000002"/>
  </r>
  <r>
    <n v="8529"/>
    <s v="CA-2014-161172"/>
    <x v="3"/>
    <x v="633"/>
    <d v="2014-03-17T00:00:00"/>
    <s v="Same Day"/>
    <s v="SP-20920"/>
    <s v="Susan Pistek"/>
    <x v="0"/>
    <s v="United States"/>
    <x v="38"/>
    <x v="24"/>
    <n v="43229"/>
    <x v="3"/>
    <s v="OFF-ST-10000675"/>
    <x v="1"/>
    <x v="4"/>
    <s v="File Shuttle II and Handi-File, Black"/>
    <n v="54.224000000000004"/>
    <n v="2"/>
    <n v="0.2"/>
    <n v="3.3889999999999993"/>
    <n v="6.2499999999999986E-2"/>
  </r>
  <r>
    <n v="8530"/>
    <s v="CA-2014-137624"/>
    <x v="3"/>
    <x v="468"/>
    <d v="2014-11-18T00:00:00"/>
    <s v="Standard Class"/>
    <s v="ME-17320"/>
    <s v="Maria Etezadi"/>
    <x v="2"/>
    <s v="United States"/>
    <x v="1"/>
    <x v="1"/>
    <n v="90008"/>
    <x v="1"/>
    <s v="FUR-CH-10001714"/>
    <x v="0"/>
    <x v="1"/>
    <s v="Global Leather &amp; Oak Executive Chair, Burgundy"/>
    <n v="241.42399999999998"/>
    <n v="2"/>
    <n v="0.2"/>
    <n v="-36.213599999999985"/>
    <n v="-0.14999999999999997"/>
  </r>
  <r>
    <n v="8531"/>
    <s v="CA-2013-156748"/>
    <x v="0"/>
    <x v="885"/>
    <d v="2013-12-07T00:00:00"/>
    <s v="Standard Class"/>
    <s v="BS-11755"/>
    <s v="Bruce Stewart"/>
    <x v="0"/>
    <s v="United States"/>
    <x v="66"/>
    <x v="12"/>
    <n v="48227"/>
    <x v="2"/>
    <s v="OFF-PA-10000380"/>
    <x v="1"/>
    <x v="10"/>
    <s v="REDIFORM Incoming/Outgoing Call Register, 11&quot; X 8 1/2&quot;, 100 Messages"/>
    <n v="33.36"/>
    <n v="4"/>
    <n v="0"/>
    <n v="16.68"/>
    <n v="0.5"/>
  </r>
  <r>
    <n v="8532"/>
    <s v="CA-2013-156748"/>
    <x v="0"/>
    <x v="885"/>
    <d v="2013-12-07T00:00:00"/>
    <s v="Standard Class"/>
    <s v="BS-11755"/>
    <s v="Bruce Stewart"/>
    <x v="0"/>
    <s v="United States"/>
    <x v="66"/>
    <x v="12"/>
    <n v="48227"/>
    <x v="2"/>
    <s v="OFF-PA-10002713"/>
    <x v="1"/>
    <x v="10"/>
    <s v="Adams Phone Message Book, 200 Message Capacity, 8 1/16” x 11”"/>
    <n v="13.76"/>
    <n v="2"/>
    <n v="0"/>
    <n v="6.3295999999999992"/>
    <n v="0.45999999999999996"/>
  </r>
  <r>
    <n v="8533"/>
    <s v="CA-2013-156748"/>
    <x v="0"/>
    <x v="885"/>
    <d v="2013-12-07T00:00:00"/>
    <s v="Standard Class"/>
    <s v="BS-11755"/>
    <s v="Bruce Stewart"/>
    <x v="0"/>
    <s v="United States"/>
    <x v="66"/>
    <x v="12"/>
    <n v="48227"/>
    <x v="2"/>
    <s v="OFF-ST-10001370"/>
    <x v="1"/>
    <x v="4"/>
    <s v="Sensible Storage WireTech Storage Systems"/>
    <n v="496.86"/>
    <n v="7"/>
    <n v="0"/>
    <n v="24.842999999999947"/>
    <n v="4.9999999999999892E-2"/>
  </r>
  <r>
    <n v="8534"/>
    <s v="CA-2013-156748"/>
    <x v="0"/>
    <x v="885"/>
    <d v="2013-12-07T00:00:00"/>
    <s v="Standard Class"/>
    <s v="BS-11755"/>
    <s v="Bruce Stewart"/>
    <x v="0"/>
    <s v="United States"/>
    <x v="66"/>
    <x v="12"/>
    <n v="48227"/>
    <x v="2"/>
    <s v="FUR-CH-10000513"/>
    <x v="0"/>
    <x v="1"/>
    <s v="High-Back Leather Manager's Chair"/>
    <n v="389.97"/>
    <n v="3"/>
    <n v="0"/>
    <n v="35.097300000000004"/>
    <n v="9.0000000000000011E-2"/>
  </r>
  <r>
    <n v="8535"/>
    <s v="CA-2012-169677"/>
    <x v="1"/>
    <x v="1004"/>
    <d v="2012-01-15T00:00:00"/>
    <s v="Second Class"/>
    <s v="KS-16300"/>
    <s v="Karen Seio"/>
    <x v="1"/>
    <s v="United States"/>
    <x v="38"/>
    <x v="32"/>
    <n v="31907"/>
    <x v="0"/>
    <s v="OFF-LA-10003223"/>
    <x v="1"/>
    <x v="2"/>
    <s v="Avery 508"/>
    <n v="9.82"/>
    <n v="2"/>
    <n v="0"/>
    <n v="4.8117999999999999"/>
    <n v="0.49"/>
  </r>
  <r>
    <n v="8536"/>
    <s v="US-2011-163146"/>
    <x v="2"/>
    <x v="1174"/>
    <d v="2011-05-20T00:00:00"/>
    <s v="Standard Class"/>
    <s v="CC-12475"/>
    <s v="Cindy Chapman"/>
    <x v="0"/>
    <s v="United States"/>
    <x v="8"/>
    <x v="1"/>
    <n v="94122"/>
    <x v="1"/>
    <s v="TEC-AC-10002217"/>
    <x v="2"/>
    <x v="11"/>
    <s v="Imation Clip USB flash drive - 8 GB"/>
    <n v="56.400000000000006"/>
    <n v="3"/>
    <n v="0"/>
    <n v="3.3840000000000003"/>
    <n v="0.06"/>
  </r>
  <r>
    <n v="8537"/>
    <s v="CA-2012-157343"/>
    <x v="1"/>
    <x v="722"/>
    <d v="2012-06-11T00:00:00"/>
    <s v="Standard Class"/>
    <s v="HD-14785"/>
    <s v="Harold Dahlen"/>
    <x v="2"/>
    <s v="United States"/>
    <x v="10"/>
    <x v="9"/>
    <n v="19143"/>
    <x v="3"/>
    <s v="OFF-BI-10003707"/>
    <x v="1"/>
    <x v="8"/>
    <s v="Aluminum Screw Posts"/>
    <n v="18.312000000000001"/>
    <n v="4"/>
    <n v="0.7"/>
    <n v="-12.207999999999995"/>
    <n v="-0.6666666666666663"/>
  </r>
  <r>
    <n v="8538"/>
    <s v="CA-2012-157343"/>
    <x v="1"/>
    <x v="722"/>
    <d v="2012-06-11T00:00:00"/>
    <s v="Standard Class"/>
    <s v="HD-14785"/>
    <s v="Harold Dahlen"/>
    <x v="2"/>
    <s v="United States"/>
    <x v="10"/>
    <x v="9"/>
    <n v="19143"/>
    <x v="3"/>
    <s v="OFF-PA-10000552"/>
    <x v="1"/>
    <x v="10"/>
    <s v="Xerox 200"/>
    <n v="25.920000000000005"/>
    <n v="5"/>
    <n v="0.2"/>
    <n v="9.0719999999999992"/>
    <n v="0.34999999999999992"/>
  </r>
  <r>
    <n v="8539"/>
    <s v="CA-2012-157343"/>
    <x v="1"/>
    <x v="722"/>
    <d v="2012-06-11T00:00:00"/>
    <s v="Standard Class"/>
    <s v="HD-14785"/>
    <s v="Harold Dahlen"/>
    <x v="2"/>
    <s v="United States"/>
    <x v="10"/>
    <x v="9"/>
    <n v="19143"/>
    <x v="3"/>
    <s v="OFF-AR-10003183"/>
    <x v="1"/>
    <x v="6"/>
    <s v="Avery Fluorescent Highlighter Four-Color Set"/>
    <n v="8.016"/>
    <n v="3"/>
    <n v="0.2"/>
    <n v="1.0019999999999993"/>
    <n v="0.12499999999999992"/>
  </r>
  <r>
    <n v="8540"/>
    <s v="CA-2014-147354"/>
    <x v="3"/>
    <x v="631"/>
    <d v="2014-03-14T00:00:00"/>
    <s v="Standard Class"/>
    <s v="KB-16315"/>
    <s v="Karl Braun"/>
    <x v="0"/>
    <s v="United States"/>
    <x v="1"/>
    <x v="1"/>
    <n v="90008"/>
    <x v="1"/>
    <s v="TEC-CO-10000971"/>
    <x v="2"/>
    <x v="16"/>
    <s v="Hewlett Packard 310 Color Digital Copier"/>
    <n v="479.98400000000004"/>
    <n v="2"/>
    <n v="0.2"/>
    <n v="59.997999999999962"/>
    <n v="0.12499999999999992"/>
  </r>
  <r>
    <n v="8541"/>
    <s v="CA-2014-147354"/>
    <x v="3"/>
    <x v="631"/>
    <d v="2014-03-14T00:00:00"/>
    <s v="Standard Class"/>
    <s v="KB-16315"/>
    <s v="Karl Braun"/>
    <x v="0"/>
    <s v="United States"/>
    <x v="1"/>
    <x v="1"/>
    <n v="90008"/>
    <x v="1"/>
    <s v="OFF-BI-10003910"/>
    <x v="1"/>
    <x v="8"/>
    <s v="DXL Angle-View Binders with Locking Rings by Samsill"/>
    <n v="30.84"/>
    <n v="5"/>
    <n v="0.2"/>
    <n v="9.6374999999999993"/>
    <n v="0.3125"/>
  </r>
  <r>
    <n v="8542"/>
    <s v="CA-2012-157287"/>
    <x v="1"/>
    <x v="937"/>
    <d v="2012-12-23T00:00:00"/>
    <s v="First Class"/>
    <s v="HR-14830"/>
    <s v="Harold Ryan"/>
    <x v="1"/>
    <s v="United States"/>
    <x v="10"/>
    <x v="9"/>
    <n v="19140"/>
    <x v="3"/>
    <s v="OFF-ST-10001172"/>
    <x v="1"/>
    <x v="4"/>
    <s v="Tennsco Lockers, Sand"/>
    <n v="33.568000000000005"/>
    <n v="2"/>
    <n v="0.2"/>
    <n v="1.6783999999999981"/>
    <n v="4.9999999999999933E-2"/>
  </r>
  <r>
    <n v="8543"/>
    <s v="CA-2012-157287"/>
    <x v="1"/>
    <x v="937"/>
    <d v="2012-12-23T00:00:00"/>
    <s v="First Class"/>
    <s v="HR-14830"/>
    <s v="Harold Ryan"/>
    <x v="1"/>
    <s v="United States"/>
    <x v="10"/>
    <x v="9"/>
    <n v="19140"/>
    <x v="3"/>
    <s v="FUR-CH-10001270"/>
    <x v="0"/>
    <x v="1"/>
    <s v="Harbour Creations Steel Folding Chair"/>
    <n v="422.62499999999994"/>
    <n v="7"/>
    <n v="0.3"/>
    <n v="0"/>
    <n v="0"/>
  </r>
  <r>
    <n v="8544"/>
    <s v="CA-2011-137575"/>
    <x v="2"/>
    <x v="908"/>
    <d v="2011-08-11T00:00:00"/>
    <s v="Standard Class"/>
    <s v="TB-21625"/>
    <s v="Trudy Brown"/>
    <x v="0"/>
    <s v="United States"/>
    <x v="20"/>
    <x v="15"/>
    <n v="10035"/>
    <x v="3"/>
    <s v="TEC-AC-10004571"/>
    <x v="2"/>
    <x v="11"/>
    <s v="Logitech G700s Rechargeable Gaming Mouse"/>
    <n v="199.98"/>
    <n v="2"/>
    <n v="0"/>
    <n v="83.991600000000005"/>
    <n v="0.42000000000000004"/>
  </r>
  <r>
    <n v="8545"/>
    <s v="CA-2013-119074"/>
    <x v="0"/>
    <x v="1196"/>
    <d v="2013-04-01T00:00:00"/>
    <s v="Standard Class"/>
    <s v="DS-13180"/>
    <s v="David Smith"/>
    <x v="1"/>
    <s v="United States"/>
    <x v="38"/>
    <x v="32"/>
    <n v="31907"/>
    <x v="0"/>
    <s v="FUR-FU-10004053"/>
    <x v="0"/>
    <x v="5"/>
    <s v="DAX Two-Tone Silver Metal Document Frame"/>
    <n v="20.239999999999998"/>
    <n v="1"/>
    <n v="0"/>
    <n v="8.7032000000000007"/>
    <n v="0.43000000000000005"/>
  </r>
  <r>
    <n v="8546"/>
    <s v="CA-2013-119074"/>
    <x v="0"/>
    <x v="1196"/>
    <d v="2013-04-01T00:00:00"/>
    <s v="Standard Class"/>
    <s v="DS-13180"/>
    <s v="David Smith"/>
    <x v="1"/>
    <s v="United States"/>
    <x v="38"/>
    <x v="32"/>
    <n v="31907"/>
    <x v="0"/>
    <s v="FUR-FU-10003731"/>
    <x v="0"/>
    <x v="5"/>
    <s v="Eldon Expressions Wood and Plastic Desk Accessories, Oak"/>
    <n v="39.92"/>
    <n v="4"/>
    <n v="0"/>
    <n v="11.177600000000002"/>
    <n v="0.28000000000000003"/>
  </r>
  <r>
    <n v="8547"/>
    <s v="CA-2013-119074"/>
    <x v="0"/>
    <x v="1196"/>
    <d v="2013-04-01T00:00:00"/>
    <s v="Standard Class"/>
    <s v="DS-13180"/>
    <s v="David Smith"/>
    <x v="1"/>
    <s v="United States"/>
    <x v="38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n v="0.48999999999999994"/>
  </r>
  <r>
    <n v="8548"/>
    <s v="CA-2012-149566"/>
    <x v="1"/>
    <x v="901"/>
    <d v="2012-12-10T00:00:00"/>
    <s v="Standard Class"/>
    <s v="GB-14530"/>
    <s v="George Bell"/>
    <x v="1"/>
    <s v="United States"/>
    <x v="1"/>
    <x v="1"/>
    <n v="90049"/>
    <x v="1"/>
    <s v="TEC-AC-10001266"/>
    <x v="2"/>
    <x v="11"/>
    <s v="Memorex Micro Travel Drive 8 GB"/>
    <n v="39"/>
    <n v="3"/>
    <n v="0"/>
    <n v="17.549999999999997"/>
    <n v="0.4499999999999999"/>
  </r>
  <r>
    <n v="8549"/>
    <s v="CA-2012-149566"/>
    <x v="1"/>
    <x v="901"/>
    <d v="2012-12-10T00:00:00"/>
    <s v="Standard Class"/>
    <s v="GB-14530"/>
    <s v="George Bell"/>
    <x v="1"/>
    <s v="United States"/>
    <x v="1"/>
    <x v="1"/>
    <n v="90049"/>
    <x v="1"/>
    <s v="OFF-LA-10000452"/>
    <x v="1"/>
    <x v="2"/>
    <s v="Avery 488"/>
    <n v="12.6"/>
    <n v="4"/>
    <n v="0"/>
    <n v="6.048"/>
    <n v="0.48000000000000004"/>
  </r>
  <r>
    <n v="8550"/>
    <s v="CA-2012-126186"/>
    <x v="1"/>
    <x v="861"/>
    <d v="2012-09-12T00:00:00"/>
    <s v="First Class"/>
    <s v="GB-14530"/>
    <s v="George Bell"/>
    <x v="1"/>
    <s v="United States"/>
    <x v="34"/>
    <x v="22"/>
    <n v="80013"/>
    <x v="1"/>
    <s v="FUR-FU-10000073"/>
    <x v="0"/>
    <x v="5"/>
    <s v="Deflect-O Glasstique Clear Desk Accessories"/>
    <n v="24.64"/>
    <n v="4"/>
    <n v="0.2"/>
    <n v="4.0039999999999978"/>
    <n v="0.16249999999999989"/>
  </r>
  <r>
    <n v="8551"/>
    <s v="CA-2012-121132"/>
    <x v="1"/>
    <x v="789"/>
    <d v="2012-07-24T00:00:00"/>
    <s v="Standard Class"/>
    <s v="VB-21745"/>
    <s v="Victoria Brennan"/>
    <x v="1"/>
    <s v="United States"/>
    <x v="12"/>
    <x v="5"/>
    <n v="77041"/>
    <x v="2"/>
    <s v="OFF-LA-10002368"/>
    <x v="1"/>
    <x v="2"/>
    <s v="Avery 479"/>
    <n v="6.2640000000000002"/>
    <n v="3"/>
    <n v="0.2"/>
    <n v="2.0358000000000001"/>
    <n v="0.32500000000000001"/>
  </r>
  <r>
    <n v="8552"/>
    <s v="CA-2012-121132"/>
    <x v="1"/>
    <x v="789"/>
    <d v="2012-07-24T00:00:00"/>
    <s v="Standard Class"/>
    <s v="VB-21745"/>
    <s v="Victoria Brennan"/>
    <x v="1"/>
    <s v="United States"/>
    <x v="12"/>
    <x v="5"/>
    <n v="77041"/>
    <x v="2"/>
    <s v="OFF-FA-10004248"/>
    <x v="1"/>
    <x v="13"/>
    <s v="Advantus T-Pin Paper Clips"/>
    <n v="14.432"/>
    <n v="4"/>
    <n v="0.2"/>
    <n v="3.4276000000000004"/>
    <n v="0.23750000000000002"/>
  </r>
  <r>
    <n v="8553"/>
    <s v="CA-2011-140473"/>
    <x v="2"/>
    <x v="992"/>
    <d v="2011-06-03T00:00:00"/>
    <s v="Standard Class"/>
    <s v="MC-17425"/>
    <s v="Mark Cousins"/>
    <x v="1"/>
    <s v="United States"/>
    <x v="22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n v="0.18749999999999997"/>
  </r>
  <r>
    <n v="8554"/>
    <s v="US-2014-102904"/>
    <x v="3"/>
    <x v="38"/>
    <d v="2014-11-21T00:00:00"/>
    <s v="Standard Class"/>
    <s v="CB-12025"/>
    <s v="Cassandra Brandow"/>
    <x v="0"/>
    <s v="United States"/>
    <x v="27"/>
    <x v="19"/>
    <n v="35601"/>
    <x v="0"/>
    <s v="TEC-AC-10000927"/>
    <x v="2"/>
    <x v="11"/>
    <s v="Anker Ultrathin Bluetooth Wireless Keyboard Aluminum Cover with Stand "/>
    <n v="239.92"/>
    <n v="8"/>
    <n v="0"/>
    <n v="23.99199999999999"/>
    <n v="9.9999999999999964E-2"/>
  </r>
  <r>
    <n v="8555"/>
    <s v="CA-2013-102092"/>
    <x v="0"/>
    <x v="10"/>
    <d v="2013-12-12T00:00:00"/>
    <s v="First Class"/>
    <s v="PM-18940"/>
    <s v="Paul MacIntyre"/>
    <x v="0"/>
    <s v="United States"/>
    <x v="24"/>
    <x v="17"/>
    <n v="22153"/>
    <x v="0"/>
    <s v="FUR-TA-10002530"/>
    <x v="0"/>
    <x v="3"/>
    <s v="Iceberg OfficeWorks 42&quot; Round Tables"/>
    <n v="1056.8599999999999"/>
    <n v="7"/>
    <n v="0"/>
    <n v="158.52899999999994"/>
    <n v="0.14999999999999997"/>
  </r>
  <r>
    <n v="8556"/>
    <s v="CA-2012-117884"/>
    <x v="1"/>
    <x v="204"/>
    <d v="2012-03-22T00:00:00"/>
    <s v="Same Day"/>
    <s v="DC-13285"/>
    <s v="Debra Catini"/>
    <x v="0"/>
    <s v="United States"/>
    <x v="369"/>
    <x v="2"/>
    <n v="33317"/>
    <x v="0"/>
    <s v="TEC-AC-10002567"/>
    <x v="2"/>
    <x v="11"/>
    <s v="Logitech G602 Wireless Gaming Mouse"/>
    <n v="447.94399999999996"/>
    <n v="7"/>
    <n v="0.2"/>
    <n v="89.588799999999992"/>
    <n v="0.2"/>
  </r>
  <r>
    <n v="8557"/>
    <s v="CA-2012-117884"/>
    <x v="1"/>
    <x v="204"/>
    <d v="2012-03-22T00:00:00"/>
    <s v="Same Day"/>
    <s v="DC-13285"/>
    <s v="Debra Catini"/>
    <x v="0"/>
    <s v="United States"/>
    <x v="369"/>
    <x v="2"/>
    <n v="33317"/>
    <x v="0"/>
    <s v="OFF-ST-10002182"/>
    <x v="1"/>
    <x v="4"/>
    <s v="Iris 3-Drawer Stacking Bin, Black"/>
    <n v="150.40799999999999"/>
    <n v="9"/>
    <n v="0.2"/>
    <n v="-33.841799999999999"/>
    <n v="-0.22500000000000001"/>
  </r>
  <r>
    <n v="8558"/>
    <s v="CA-2013-132829"/>
    <x v="0"/>
    <x v="443"/>
    <d v="2013-12-27T00:00:00"/>
    <s v="Second Class"/>
    <s v="LA-16780"/>
    <s v="Laura Armstrong"/>
    <x v="1"/>
    <s v="United States"/>
    <x v="12"/>
    <x v="5"/>
    <n v="77041"/>
    <x v="2"/>
    <s v="TEC-PH-10004539"/>
    <x v="2"/>
    <x v="7"/>
    <s v="Wireless Extenders zBoost YX545 SOHO Signal Booster"/>
    <n v="453.57600000000002"/>
    <n v="3"/>
    <n v="0.2"/>
    <n v="39.687899999999985"/>
    <n v="8.7499999999999967E-2"/>
  </r>
  <r>
    <n v="8559"/>
    <s v="CA-2013-132829"/>
    <x v="0"/>
    <x v="443"/>
    <d v="2013-12-27T00:00:00"/>
    <s v="Second Class"/>
    <s v="LA-16780"/>
    <s v="Laura Armstrong"/>
    <x v="1"/>
    <s v="United States"/>
    <x v="12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n v="0.32499999999999996"/>
  </r>
  <r>
    <n v="8560"/>
    <s v="CA-2013-132829"/>
    <x v="0"/>
    <x v="443"/>
    <d v="2013-12-27T00:00:00"/>
    <s v="Second Class"/>
    <s v="LA-16780"/>
    <s v="Laura Armstrong"/>
    <x v="1"/>
    <s v="United States"/>
    <x v="12"/>
    <x v="5"/>
    <n v="77041"/>
    <x v="2"/>
    <s v="TEC-PH-10004345"/>
    <x v="2"/>
    <x v="7"/>
    <s v="Cisco SPA 502G IP Phone"/>
    <n v="287.88"/>
    <n v="3"/>
    <n v="0.2"/>
    <n v="35.984999999999999"/>
    <n v="0.125"/>
  </r>
  <r>
    <n v="8561"/>
    <s v="CA-2013-132829"/>
    <x v="0"/>
    <x v="443"/>
    <d v="2013-12-27T00:00:00"/>
    <s v="Second Class"/>
    <s v="LA-16780"/>
    <s v="Laura Armstrong"/>
    <x v="1"/>
    <s v="United States"/>
    <x v="12"/>
    <x v="5"/>
    <n v="77041"/>
    <x v="2"/>
    <s v="TEC-PH-10004912"/>
    <x v="2"/>
    <x v="7"/>
    <s v="Cisco SPA112 2 Port Phone Adapter"/>
    <n v="131.88000000000002"/>
    <n v="3"/>
    <n v="0.2"/>
    <n v="14.836499999999987"/>
    <n v="0.11249999999999988"/>
  </r>
  <r>
    <n v="8562"/>
    <s v="CA-2013-132829"/>
    <x v="0"/>
    <x v="443"/>
    <d v="2013-12-27T00:00:00"/>
    <s v="Second Class"/>
    <s v="LA-16780"/>
    <s v="Laura Armstrong"/>
    <x v="1"/>
    <s v="United States"/>
    <x v="12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n v="-0.32500000000000001"/>
  </r>
  <r>
    <n v="8563"/>
    <s v="CA-2013-123540"/>
    <x v="0"/>
    <x v="1197"/>
    <d v="2013-04-07T00:00:00"/>
    <s v="Second Class"/>
    <s v="DJ-13420"/>
    <s v="Denny Joy"/>
    <x v="1"/>
    <s v="United States"/>
    <x v="158"/>
    <x v="6"/>
    <n v="53209"/>
    <x v="2"/>
    <s v="FUR-CH-10000847"/>
    <x v="0"/>
    <x v="1"/>
    <s v="Global Executive Mid-Back Manager's Chair"/>
    <n v="1454.9"/>
    <n v="5"/>
    <n v="0"/>
    <n v="378.274"/>
    <n v="0.26"/>
  </r>
  <r>
    <n v="8564"/>
    <s v="US-2014-108315"/>
    <x v="3"/>
    <x v="504"/>
    <d v="2014-05-05T00:00:00"/>
    <s v="Standard Class"/>
    <s v="MH-18115"/>
    <s v="Mick Hernandez"/>
    <x v="2"/>
    <s v="United States"/>
    <x v="508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n v="-0.73333333333333306"/>
  </r>
  <r>
    <n v="8565"/>
    <s v="US-2014-108315"/>
    <x v="3"/>
    <x v="504"/>
    <d v="2014-05-05T00:00:00"/>
    <s v="Standard Class"/>
    <s v="MH-18115"/>
    <s v="Mick Hernandez"/>
    <x v="2"/>
    <s v="United States"/>
    <x v="508"/>
    <x v="2"/>
    <n v="32771"/>
    <x v="0"/>
    <s v="FUR-FU-10000747"/>
    <x v="0"/>
    <x v="5"/>
    <s v="Tenex B1-RE Series Chair Mats for Low Pile Carpets"/>
    <n v="220.70400000000001"/>
    <n v="6"/>
    <n v="0.2"/>
    <n v="-8.2764000000000379"/>
    <n v="-3.7500000000000172E-2"/>
  </r>
  <r>
    <n v="8566"/>
    <s v="CA-2013-134110"/>
    <x v="0"/>
    <x v="1019"/>
    <d v="2013-11-19T00:00:00"/>
    <s v="First Class"/>
    <s v="BG-11035"/>
    <s v="Barry Gonzalez"/>
    <x v="0"/>
    <s v="United States"/>
    <x v="398"/>
    <x v="5"/>
    <n v="75056"/>
    <x v="2"/>
    <s v="TEC-PH-10002350"/>
    <x v="2"/>
    <x v="7"/>
    <s v="Apple EarPods with Remote and Mic"/>
    <n v="67.176000000000002"/>
    <n v="3"/>
    <n v="0.2"/>
    <n v="6.7175999999999974"/>
    <n v="9.9999999999999964E-2"/>
  </r>
  <r>
    <n v="8567"/>
    <s v="CA-2013-134110"/>
    <x v="0"/>
    <x v="1019"/>
    <d v="2013-11-19T00:00:00"/>
    <s v="First Class"/>
    <s v="BG-11035"/>
    <s v="Barry Gonzalez"/>
    <x v="0"/>
    <s v="United States"/>
    <x v="398"/>
    <x v="5"/>
    <n v="75056"/>
    <x v="2"/>
    <s v="OFF-PA-10000697"/>
    <x v="1"/>
    <x v="10"/>
    <s v="TOPS Voice Message Log Book, Flash Format"/>
    <n v="15.231999999999999"/>
    <n v="4"/>
    <n v="0.2"/>
    <n v="5.5215999999999994"/>
    <n v="0.36249999999999999"/>
  </r>
  <r>
    <n v="8568"/>
    <s v="US-2013-136581"/>
    <x v="0"/>
    <x v="338"/>
    <d v="2013-11-13T00:00:00"/>
    <s v="First Class"/>
    <s v="SV-20365"/>
    <s v="Seth Vernon"/>
    <x v="0"/>
    <s v="United States"/>
    <x v="21"/>
    <x v="24"/>
    <n v="45373"/>
    <x v="3"/>
    <s v="OFF-PA-10002787"/>
    <x v="1"/>
    <x v="10"/>
    <s v="Xerox 227"/>
    <n v="31.104000000000006"/>
    <n v="6"/>
    <n v="0.2"/>
    <n v="10.8864"/>
    <n v="0.34999999999999992"/>
  </r>
  <r>
    <n v="8569"/>
    <s v="CA-2013-162390"/>
    <x v="0"/>
    <x v="409"/>
    <d v="2013-12-13T00:00:00"/>
    <s v="Standard Class"/>
    <s v="DP-13105"/>
    <s v="Dave Poirier"/>
    <x v="1"/>
    <s v="United States"/>
    <x v="337"/>
    <x v="15"/>
    <n v="11550"/>
    <x v="3"/>
    <s v="OFF-BI-10004318"/>
    <x v="1"/>
    <x v="8"/>
    <s v="Ibico EB-19 Dual Function Manual Binding System"/>
    <n v="968.74400000000014"/>
    <n v="7"/>
    <n v="0.2"/>
    <n v="314.84180000000003"/>
    <n v="0.32500000000000001"/>
  </r>
  <r>
    <n v="8570"/>
    <s v="CA-2013-162390"/>
    <x v="0"/>
    <x v="409"/>
    <d v="2013-12-13T00:00:00"/>
    <s v="Standard Class"/>
    <s v="DP-13105"/>
    <s v="Dave Poirier"/>
    <x v="1"/>
    <s v="United States"/>
    <x v="337"/>
    <x v="15"/>
    <n v="11550"/>
    <x v="3"/>
    <s v="OFF-BI-10001721"/>
    <x v="1"/>
    <x v="8"/>
    <s v="Trimflex Flexible Post Binders"/>
    <n v="222.35199999999998"/>
    <n v="13"/>
    <n v="0.2"/>
    <n v="77.823200000000014"/>
    <n v="0.35000000000000009"/>
  </r>
  <r>
    <n v="8571"/>
    <s v="CA-2013-162390"/>
    <x v="0"/>
    <x v="409"/>
    <d v="2013-12-13T00:00:00"/>
    <s v="Standard Class"/>
    <s v="DP-13105"/>
    <s v="Dave Poirier"/>
    <x v="1"/>
    <s v="United States"/>
    <x v="337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n v="0.18749999999999994"/>
  </r>
  <r>
    <n v="8572"/>
    <s v="CA-2013-162222"/>
    <x v="0"/>
    <x v="1015"/>
    <d v="2013-04-04T00:00:00"/>
    <s v="Same Day"/>
    <s v="SR-20740"/>
    <s v="Steven Roelle"/>
    <x v="2"/>
    <s v="United States"/>
    <x v="61"/>
    <x v="5"/>
    <n v="75081"/>
    <x v="2"/>
    <s v="OFF-PA-10003893"/>
    <x v="1"/>
    <x v="10"/>
    <s v="Xerox 1962"/>
    <n v="10.272000000000002"/>
    <n v="3"/>
    <n v="0.2"/>
    <n v="3.2099999999999982"/>
    <n v="0.31249999999999978"/>
  </r>
  <r>
    <n v="8573"/>
    <s v="CA-2011-121629"/>
    <x v="2"/>
    <x v="683"/>
    <d v="2011-12-02T00:00:00"/>
    <s v="Standard Class"/>
    <s v="BT-11680"/>
    <s v="Brian Thompson"/>
    <x v="0"/>
    <s v="United States"/>
    <x v="12"/>
    <x v="5"/>
    <n v="77041"/>
    <x v="2"/>
    <s v="TEC-MA-10004679"/>
    <x v="2"/>
    <x v="15"/>
    <s v="StarTech.com 10/100 VDSL2 Ethernet Extender Kit"/>
    <n v="998.84999999999991"/>
    <n v="5"/>
    <n v="0.4"/>
    <n v="-199.7700000000001"/>
    <n v="-0.20000000000000012"/>
  </r>
  <r>
    <n v="8574"/>
    <s v="CA-2012-164623"/>
    <x v="1"/>
    <x v="1182"/>
    <d v="2012-10-22T00:00:00"/>
    <s v="First Class"/>
    <s v="MS-17770"/>
    <s v="Maxwell Schwartz"/>
    <x v="0"/>
    <s v="United States"/>
    <x v="20"/>
    <x v="15"/>
    <n v="10035"/>
    <x v="3"/>
    <s v="OFF-PA-10000249"/>
    <x v="1"/>
    <x v="10"/>
    <s v="Staples"/>
    <n v="24.56"/>
    <n v="2"/>
    <n v="0"/>
    <n v="11.543199999999999"/>
    <n v="0.47"/>
  </r>
  <r>
    <n v="8575"/>
    <s v="CA-2011-159849"/>
    <x v="2"/>
    <x v="111"/>
    <d v="2011-09-19T00:00:00"/>
    <s v="Same Day"/>
    <s v="JK-15640"/>
    <s v="Jim Kriz"/>
    <x v="2"/>
    <s v="United States"/>
    <x v="8"/>
    <x v="1"/>
    <n v="94110"/>
    <x v="1"/>
    <s v="OFF-FA-10000053"/>
    <x v="1"/>
    <x v="13"/>
    <s v="Revere Boxed Rubber Bands by Revere"/>
    <n v="5.67"/>
    <n v="3"/>
    <n v="0"/>
    <n v="0.11340000000000017"/>
    <n v="2.0000000000000028E-2"/>
  </r>
  <r>
    <n v="8576"/>
    <s v="CA-2014-101273"/>
    <x v="3"/>
    <x v="151"/>
    <d v="2014-08-31T00:00:00"/>
    <s v="Second Class"/>
    <s v="ST-20530"/>
    <s v="Shui Tom"/>
    <x v="0"/>
    <s v="United States"/>
    <x v="370"/>
    <x v="2"/>
    <n v="34952"/>
    <x v="0"/>
    <s v="OFF-AP-10000804"/>
    <x v="1"/>
    <x v="9"/>
    <s v="Hoover Portapower Portable Vacuum"/>
    <n v="14.336000000000002"/>
    <n v="4"/>
    <n v="0.2"/>
    <n v="0.89599999999999991"/>
    <n v="6.2499999999999986E-2"/>
  </r>
  <r>
    <n v="8577"/>
    <s v="CA-2014-106747"/>
    <x v="3"/>
    <x v="445"/>
    <d v="2014-07-05T00:00:00"/>
    <s v="First Class"/>
    <s v="TS-21505"/>
    <s v="Tony Sayre"/>
    <x v="0"/>
    <s v="United States"/>
    <x v="3"/>
    <x v="38"/>
    <n v="3301"/>
    <x v="3"/>
    <s v="FUR-FU-10004188"/>
    <x v="0"/>
    <x v="5"/>
    <s v="Luxo Professional Combination Clamp-On Lamps"/>
    <n v="102.3"/>
    <n v="1"/>
    <n v="0"/>
    <n v="26.597999999999999"/>
    <n v="0.26"/>
  </r>
  <r>
    <n v="8578"/>
    <s v="CA-2014-146164"/>
    <x v="3"/>
    <x v="66"/>
    <d v="2014-12-27T00:00:00"/>
    <s v="Standard Class"/>
    <s v="CM-12190"/>
    <s v="Charlotte Melton"/>
    <x v="0"/>
    <s v="United States"/>
    <x v="30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n v="0.16000000000000006"/>
  </r>
  <r>
    <n v="8579"/>
    <s v="CA-2014-146164"/>
    <x v="3"/>
    <x v="66"/>
    <d v="2014-12-27T00:00:00"/>
    <s v="Standard Class"/>
    <s v="CM-12190"/>
    <s v="Charlotte Melton"/>
    <x v="0"/>
    <s v="United States"/>
    <x v="30"/>
    <x v="11"/>
    <n v="55901"/>
    <x v="2"/>
    <s v="OFF-ST-10001228"/>
    <x v="1"/>
    <x v="4"/>
    <s v="Personal File Boxes with Fold-Down Carry Handle"/>
    <n v="31.16"/>
    <n v="2"/>
    <n v="0"/>
    <n v="7.7899999999999991"/>
    <n v="0.24999999999999997"/>
  </r>
  <r>
    <n v="8580"/>
    <s v="CA-2013-111605"/>
    <x v="0"/>
    <x v="797"/>
    <d v="2014-01-03T00:00:00"/>
    <s v="Standard Class"/>
    <s v="JW-15955"/>
    <s v="Joni Wasserman"/>
    <x v="0"/>
    <s v="United States"/>
    <x v="103"/>
    <x v="0"/>
    <n v="40214"/>
    <x v="0"/>
    <s v="OFF-LA-10002368"/>
    <x v="1"/>
    <x v="2"/>
    <s v="Avery 479"/>
    <n v="2.61"/>
    <n v="1"/>
    <n v="0"/>
    <n v="1.2005999999999999"/>
    <n v="0.45999999999999996"/>
  </r>
  <r>
    <n v="8581"/>
    <s v="CA-2011-130673"/>
    <x v="2"/>
    <x v="671"/>
    <d v="2011-05-22T00:00:00"/>
    <s v="Second Class"/>
    <s v="MC-17590"/>
    <s v="Matt Collister"/>
    <x v="1"/>
    <s v="United States"/>
    <x v="509"/>
    <x v="5"/>
    <n v="78666"/>
    <x v="2"/>
    <s v="FUR-FU-10003489"/>
    <x v="0"/>
    <x v="5"/>
    <s v="Contemporary Borderless Frame"/>
    <n v="10.332000000000001"/>
    <n v="3"/>
    <n v="0.6"/>
    <n v="-5.9408999999999992"/>
    <n v="-0.57499999999999984"/>
  </r>
  <r>
    <n v="8582"/>
    <s v="CA-2011-130673"/>
    <x v="2"/>
    <x v="671"/>
    <d v="2011-05-22T00:00:00"/>
    <s v="Second Class"/>
    <s v="MC-17590"/>
    <s v="Matt Collister"/>
    <x v="1"/>
    <s v="United States"/>
    <x v="509"/>
    <x v="5"/>
    <n v="78666"/>
    <x v="2"/>
    <s v="OFF-PA-10000289"/>
    <x v="1"/>
    <x v="10"/>
    <s v="Xerox 213"/>
    <n v="10.368000000000002"/>
    <n v="2"/>
    <n v="0.2"/>
    <n v="3.6288"/>
    <n v="0.34999999999999992"/>
  </r>
  <r>
    <n v="8583"/>
    <s v="CA-2011-130673"/>
    <x v="2"/>
    <x v="671"/>
    <d v="2011-05-22T00:00:00"/>
    <s v="Second Class"/>
    <s v="MC-17590"/>
    <s v="Matt Collister"/>
    <x v="1"/>
    <s v="United States"/>
    <x v="509"/>
    <x v="5"/>
    <n v="78666"/>
    <x v="2"/>
    <s v="TEC-AC-10004227"/>
    <x v="2"/>
    <x v="11"/>
    <s v="SanDisk Ultra 16 GB MicroSDHC Class 10 Memory Card"/>
    <n v="20.784000000000002"/>
    <n v="2"/>
    <n v="0.2"/>
    <n v="-3.6372000000000027"/>
    <n v="-0.1750000000000001"/>
  </r>
  <r>
    <n v="8584"/>
    <s v="CA-2011-130673"/>
    <x v="2"/>
    <x v="671"/>
    <d v="2011-05-22T00:00:00"/>
    <s v="Second Class"/>
    <s v="MC-17590"/>
    <s v="Matt Collister"/>
    <x v="1"/>
    <s v="United States"/>
    <x v="509"/>
    <x v="5"/>
    <n v="78666"/>
    <x v="2"/>
    <s v="OFF-ST-10000636"/>
    <x v="1"/>
    <x v="4"/>
    <s v="Rogers Profile Extra Capacity Storage Tub"/>
    <n v="66.959999999999994"/>
    <n v="5"/>
    <n v="0.2"/>
    <n v="-13.392000000000003"/>
    <n v="-0.20000000000000007"/>
  </r>
  <r>
    <n v="8585"/>
    <s v="CA-2011-104808"/>
    <x v="2"/>
    <x v="519"/>
    <d v="2011-02-09T00:00:00"/>
    <s v="Second Class"/>
    <s v="MH-17440"/>
    <s v="Mark Haberlin"/>
    <x v="1"/>
    <s v="United States"/>
    <x v="194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n v="0.34999999999999992"/>
  </r>
  <r>
    <n v="8586"/>
    <s v="US-2014-132927"/>
    <x v="3"/>
    <x v="34"/>
    <d v="2014-12-16T00:00:00"/>
    <s v="Standard Class"/>
    <s v="RD-19720"/>
    <s v="Roger Demir"/>
    <x v="0"/>
    <s v="United States"/>
    <x v="10"/>
    <x v="9"/>
    <n v="19134"/>
    <x v="3"/>
    <s v="OFF-BI-10001116"/>
    <x v="1"/>
    <x v="8"/>
    <s v="Wilson Jones 1&quot; Hanging DublLock Ring Binders"/>
    <n v="11.088000000000003"/>
    <n v="7"/>
    <n v="0.7"/>
    <n v="-8.1311999999999998"/>
    <n v="-0.73333333333333317"/>
  </r>
  <r>
    <n v="8587"/>
    <s v="CA-2014-162012"/>
    <x v="3"/>
    <x v="497"/>
    <d v="2014-07-19T00:00:00"/>
    <s v="Standard Class"/>
    <s v="KB-16240"/>
    <s v="Karen Bern"/>
    <x v="1"/>
    <s v="United States"/>
    <x v="1"/>
    <x v="1"/>
    <n v="90049"/>
    <x v="1"/>
    <s v="TEC-AC-10003832"/>
    <x v="2"/>
    <x v="11"/>
    <s v="Logitech P710e Mobile Speakerphone"/>
    <n v="1287.45"/>
    <n v="5"/>
    <n v="0"/>
    <n v="244.61549999999988"/>
    <n v="0.18999999999999989"/>
  </r>
  <r>
    <n v="8588"/>
    <s v="CA-2014-162012"/>
    <x v="3"/>
    <x v="497"/>
    <d v="2014-07-19T00:00:00"/>
    <s v="Standard Class"/>
    <s v="KB-16240"/>
    <s v="Karen Bern"/>
    <x v="1"/>
    <s v="United States"/>
    <x v="1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n v="0.26"/>
  </r>
  <r>
    <n v="8589"/>
    <s v="CA-2012-138492"/>
    <x v="1"/>
    <x v="1060"/>
    <d v="2012-05-22T00:00:00"/>
    <s v="Standard Class"/>
    <s v="FC-14335"/>
    <s v="Fred Chung"/>
    <x v="1"/>
    <s v="United States"/>
    <x v="10"/>
    <x v="9"/>
    <n v="19140"/>
    <x v="3"/>
    <s v="OFF-ST-10002583"/>
    <x v="1"/>
    <x v="4"/>
    <s v="Fellowes Neat Ideas Storage Cubes"/>
    <n v="51.967999999999996"/>
    <n v="2"/>
    <n v="0.2"/>
    <n v="-10.393600000000001"/>
    <n v="-0.20000000000000004"/>
  </r>
  <r>
    <n v="8590"/>
    <s v="CA-2014-145338"/>
    <x v="3"/>
    <x v="926"/>
    <d v="2014-02-02T00:00:00"/>
    <s v="First Class"/>
    <s v="BD-11770"/>
    <s v="Bryan Davis"/>
    <x v="0"/>
    <s v="United States"/>
    <x v="10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n v="0.10000000000000003"/>
  </r>
  <r>
    <n v="8591"/>
    <s v="CA-2014-126676"/>
    <x v="3"/>
    <x v="365"/>
    <d v="2014-10-02T00:00:00"/>
    <s v="First Class"/>
    <s v="FH-14365"/>
    <s v="Fred Hopkins"/>
    <x v="1"/>
    <s v="United States"/>
    <x v="337"/>
    <x v="15"/>
    <n v="11550"/>
    <x v="3"/>
    <s v="OFF-EN-10004846"/>
    <x v="1"/>
    <x v="12"/>
    <s v="Letter or Legal Size Expandable Poly String Tie Envelopes"/>
    <n v="7.98"/>
    <n v="3"/>
    <n v="0"/>
    <n v="3.9102000000000006"/>
    <n v="0.49000000000000005"/>
  </r>
  <r>
    <n v="8592"/>
    <s v="CA-2014-101700"/>
    <x v="3"/>
    <x v="756"/>
    <d v="2014-04-27T00:00:00"/>
    <s v="First Class"/>
    <s v="SO-20335"/>
    <s v="Sean O'Donnell"/>
    <x v="0"/>
    <s v="United States"/>
    <x v="510"/>
    <x v="22"/>
    <n v="80634"/>
    <x v="1"/>
    <s v="OFF-EN-10003134"/>
    <x v="1"/>
    <x v="12"/>
    <s v="Staples"/>
    <n v="18.687999999999999"/>
    <n v="2"/>
    <n v="0.2"/>
    <n v="7.008"/>
    <n v="0.375"/>
  </r>
  <r>
    <n v="8593"/>
    <s v="CA-2014-101700"/>
    <x v="3"/>
    <x v="756"/>
    <d v="2014-04-27T00:00:00"/>
    <s v="First Class"/>
    <s v="SO-20335"/>
    <s v="Sean O'Donnell"/>
    <x v="0"/>
    <s v="United States"/>
    <x v="510"/>
    <x v="22"/>
    <n v="80634"/>
    <x v="1"/>
    <s v="FUR-FU-10001025"/>
    <x v="0"/>
    <x v="5"/>
    <s v="Eldon Imàge Series Desk Accessories, Clear"/>
    <n v="11.664000000000001"/>
    <n v="3"/>
    <n v="0.2"/>
    <n v="3.3534000000000006"/>
    <n v="0.28750000000000003"/>
  </r>
  <r>
    <n v="8594"/>
    <s v="CA-2014-159667"/>
    <x v="3"/>
    <x v="45"/>
    <d v="2014-11-14T00:00:00"/>
    <s v="Standard Class"/>
    <s v="PM-19135"/>
    <s v="Peter McVee"/>
    <x v="2"/>
    <s v="United States"/>
    <x v="108"/>
    <x v="2"/>
    <n v="32216"/>
    <x v="0"/>
    <s v="TEC-AC-10002567"/>
    <x v="2"/>
    <x v="11"/>
    <s v="Logitech G602 Wireless Gaming Mouse"/>
    <n v="191.976"/>
    <n v="3"/>
    <n v="0.2"/>
    <n v="38.395199999999988"/>
    <n v="0.19999999999999993"/>
  </r>
  <r>
    <n v="8595"/>
    <s v="CA-2014-159667"/>
    <x v="3"/>
    <x v="45"/>
    <d v="2014-11-14T00:00:00"/>
    <s v="Standard Class"/>
    <s v="PM-19135"/>
    <s v="Peter McVee"/>
    <x v="2"/>
    <s v="United States"/>
    <x v="108"/>
    <x v="2"/>
    <n v="32216"/>
    <x v="0"/>
    <s v="TEC-PH-10004094"/>
    <x v="2"/>
    <x v="7"/>
    <s v="Motorola L703CM"/>
    <n v="499.16800000000006"/>
    <n v="4"/>
    <n v="0.2"/>
    <n v="31.197999999999993"/>
    <n v="6.2499999999999979E-2"/>
  </r>
  <r>
    <n v="8596"/>
    <s v="CA-2011-111934"/>
    <x v="2"/>
    <x v="952"/>
    <d v="2011-05-07T00:00:00"/>
    <s v="First Class"/>
    <s v="GD-14590"/>
    <s v="Giulietta Dortch"/>
    <x v="1"/>
    <s v="United States"/>
    <x v="81"/>
    <x v="17"/>
    <n v="22204"/>
    <x v="0"/>
    <s v="OFF-BI-10004364"/>
    <x v="1"/>
    <x v="8"/>
    <s v="Storex Dura Pro Binders"/>
    <n v="11.88"/>
    <n v="2"/>
    <n v="0"/>
    <n v="5.3460000000000001"/>
    <n v="0.44999999999999996"/>
  </r>
  <r>
    <n v="8597"/>
    <s v="CA-2011-111934"/>
    <x v="2"/>
    <x v="952"/>
    <d v="2011-05-07T00:00:00"/>
    <s v="First Class"/>
    <s v="GD-14590"/>
    <s v="Giulietta Dortch"/>
    <x v="1"/>
    <s v="United States"/>
    <x v="81"/>
    <x v="17"/>
    <n v="22204"/>
    <x v="0"/>
    <s v="OFF-PA-10000474"/>
    <x v="1"/>
    <x v="10"/>
    <s v="Staples"/>
    <n v="35.44"/>
    <n v="1"/>
    <n v="0"/>
    <n v="16.656799999999997"/>
    <n v="0.46999999999999992"/>
  </r>
  <r>
    <n v="8598"/>
    <s v="US-2013-117387"/>
    <x v="0"/>
    <x v="189"/>
    <d v="2013-11-01T00:00:00"/>
    <s v="Standard Class"/>
    <s v="PA-19060"/>
    <s v="Pete Armstrong"/>
    <x v="2"/>
    <s v="United States"/>
    <x v="8"/>
    <x v="1"/>
    <n v="94122"/>
    <x v="1"/>
    <s v="OFF-BI-10004308"/>
    <x v="1"/>
    <x v="8"/>
    <s v="Avery Legal 4-Ring Binder"/>
    <n v="67.13600000000001"/>
    <n v="4"/>
    <n v="0.2"/>
    <n v="25.175999999999998"/>
    <n v="0.37499999999999994"/>
  </r>
  <r>
    <n v="8599"/>
    <s v="CA-2011-141110"/>
    <x v="2"/>
    <x v="35"/>
    <d v="2011-12-01T00:00:00"/>
    <s v="Standard Class"/>
    <s v="LS-17200"/>
    <s v="Luke Schmidt"/>
    <x v="1"/>
    <s v="United States"/>
    <x v="201"/>
    <x v="1"/>
    <n v="93727"/>
    <x v="1"/>
    <s v="OFF-BI-10002012"/>
    <x v="1"/>
    <x v="8"/>
    <s v="Wilson Jones Easy Flow II Sheet Lifters"/>
    <n v="4.32"/>
    <n v="3"/>
    <n v="0.2"/>
    <n v="1.512"/>
    <n v="0.35"/>
  </r>
  <r>
    <n v="8600"/>
    <s v="CA-2011-141110"/>
    <x v="2"/>
    <x v="35"/>
    <d v="2011-12-01T00:00:00"/>
    <s v="Standard Class"/>
    <s v="LS-17200"/>
    <s v="Luke Schmidt"/>
    <x v="1"/>
    <s v="United States"/>
    <x v="201"/>
    <x v="1"/>
    <n v="93727"/>
    <x v="1"/>
    <s v="OFF-PA-10002586"/>
    <x v="1"/>
    <x v="10"/>
    <s v="Xerox 1970"/>
    <n v="14.940000000000001"/>
    <n v="3"/>
    <n v="0"/>
    <n v="7.0218000000000007"/>
    <n v="0.47000000000000003"/>
  </r>
  <r>
    <n v="8601"/>
    <s v="CA-2011-141110"/>
    <x v="2"/>
    <x v="35"/>
    <d v="2011-12-01T00:00:00"/>
    <s v="Standard Class"/>
    <s v="LS-17200"/>
    <s v="Luke Schmidt"/>
    <x v="1"/>
    <s v="United States"/>
    <x v="201"/>
    <x v="1"/>
    <n v="93727"/>
    <x v="1"/>
    <s v="OFF-AP-10000692"/>
    <x v="1"/>
    <x v="9"/>
    <s v="Fellowes Mighty 8 Compact Surge Protector"/>
    <n v="40.54"/>
    <n v="2"/>
    <n v="0"/>
    <n v="11.351200000000002"/>
    <n v="0.28000000000000008"/>
  </r>
  <r>
    <n v="8602"/>
    <s v="CA-2011-141110"/>
    <x v="2"/>
    <x v="35"/>
    <d v="2011-12-01T00:00:00"/>
    <s v="Standard Class"/>
    <s v="LS-17200"/>
    <s v="Luke Schmidt"/>
    <x v="1"/>
    <s v="United States"/>
    <x v="201"/>
    <x v="1"/>
    <n v="93727"/>
    <x v="1"/>
    <s v="OFF-BI-10001553"/>
    <x v="1"/>
    <x v="8"/>
    <s v="SpineVue Locking Slant-D Ring Binders by Cardinal"/>
    <n v="7.3120000000000012"/>
    <n v="1"/>
    <n v="0.2"/>
    <n v="2.5591999999999997"/>
    <n v="0.34999999999999992"/>
  </r>
  <r>
    <n v="8603"/>
    <s v="US-2011-133949"/>
    <x v="2"/>
    <x v="520"/>
    <d v="2011-12-31T00:00:00"/>
    <s v="Same Day"/>
    <s v="JL-15175"/>
    <s v="James Lanier"/>
    <x v="2"/>
    <s v="United States"/>
    <x v="192"/>
    <x v="33"/>
    <n v="89502"/>
    <x v="1"/>
    <s v="TEC-PH-10004908"/>
    <x v="2"/>
    <x v="7"/>
    <s v="Panasonic KX TS3282W Corded phone"/>
    <n v="475.94400000000002"/>
    <n v="7"/>
    <n v="0.2"/>
    <n v="59.492999999999952"/>
    <n v="0.12499999999999989"/>
  </r>
  <r>
    <n v="8604"/>
    <s v="US-2013-116365"/>
    <x v="0"/>
    <x v="835"/>
    <d v="2013-01-08T00:00:00"/>
    <s v="Standard Class"/>
    <s v="CA-12310"/>
    <s v="Christine Abelman"/>
    <x v="1"/>
    <s v="United States"/>
    <x v="52"/>
    <x v="5"/>
    <n v="78207"/>
    <x v="2"/>
    <s v="TEC-AC-10002217"/>
    <x v="2"/>
    <x v="11"/>
    <s v="Imation Clip USB flash drive - 8 GB"/>
    <n v="30.080000000000002"/>
    <n v="2"/>
    <n v="0.2"/>
    <n v="-5.2640000000000002"/>
    <n v="-0.17499999999999999"/>
  </r>
  <r>
    <n v="8605"/>
    <s v="US-2013-116365"/>
    <x v="0"/>
    <x v="835"/>
    <d v="2013-01-08T00:00:00"/>
    <s v="Standard Class"/>
    <s v="CA-12310"/>
    <s v="Christine Abelman"/>
    <x v="1"/>
    <s v="United States"/>
    <x v="52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n v="-3.7500000000000089E-2"/>
  </r>
  <r>
    <n v="8606"/>
    <s v="US-2013-116365"/>
    <x v="0"/>
    <x v="835"/>
    <d v="2013-01-08T00:00:00"/>
    <s v="Standard Class"/>
    <s v="CA-12310"/>
    <s v="Christine Abelman"/>
    <x v="1"/>
    <s v="United States"/>
    <x v="52"/>
    <x v="5"/>
    <n v="78207"/>
    <x v="2"/>
    <s v="TEC-PH-10002890"/>
    <x v="2"/>
    <x v="7"/>
    <s v="AT&amp;T 17929 Lendline Telephone"/>
    <n v="180.96"/>
    <n v="5"/>
    <n v="0.2"/>
    <n v="13.571999999999996"/>
    <n v="7.4999999999999969E-2"/>
  </r>
  <r>
    <n v="8607"/>
    <s v="CA-2014-162936"/>
    <x v="3"/>
    <x v="238"/>
    <d v="2014-08-23T00:00:00"/>
    <s v="Standard Class"/>
    <s v="CM-12160"/>
    <s v="Charles McCrossin"/>
    <x v="0"/>
    <s v="United States"/>
    <x v="217"/>
    <x v="31"/>
    <n v="2740"/>
    <x v="3"/>
    <s v="TEC-AC-10003614"/>
    <x v="2"/>
    <x v="11"/>
    <s v="Verbatim 25 GB 6x Blu-ray Single Layer Recordable Disc, 10/Pack"/>
    <n v="23.18"/>
    <n v="2"/>
    <n v="0"/>
    <n v="7.6493999999999982"/>
    <n v="0.3299999999999999"/>
  </r>
  <r>
    <n v="8608"/>
    <s v="CA-2011-151946"/>
    <x v="2"/>
    <x v="611"/>
    <d v="2011-06-09T00:00:00"/>
    <s v="Standard Class"/>
    <s v="BT-11440"/>
    <s v="Bobby Trafton"/>
    <x v="0"/>
    <s v="United States"/>
    <x v="20"/>
    <x v="15"/>
    <n v="10035"/>
    <x v="3"/>
    <s v="FUR-FU-10002878"/>
    <x v="0"/>
    <x v="5"/>
    <s v="Seth Thomas 14&quot; Day/Date Wall Clock"/>
    <n v="56.96"/>
    <n v="2"/>
    <n v="0"/>
    <n v="21.075200000000002"/>
    <n v="0.37000000000000005"/>
  </r>
  <r>
    <n v="8609"/>
    <s v="CA-2011-151946"/>
    <x v="2"/>
    <x v="611"/>
    <d v="2011-06-09T00:00:00"/>
    <s v="Standard Class"/>
    <s v="BT-11440"/>
    <s v="Bobby Trafton"/>
    <x v="0"/>
    <s v="United States"/>
    <x v="20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n v="0.26"/>
  </r>
  <r>
    <n v="8610"/>
    <s v="CA-2011-151946"/>
    <x v="2"/>
    <x v="611"/>
    <d v="2011-06-09T00:00:00"/>
    <s v="Standard Class"/>
    <s v="BT-11440"/>
    <s v="Bobby Trafton"/>
    <x v="0"/>
    <s v="United States"/>
    <x v="20"/>
    <x v="15"/>
    <n v="10035"/>
    <x v="3"/>
    <s v="FUR-BO-10003272"/>
    <x v="0"/>
    <x v="0"/>
    <s v="O'Sullivan Living Dimensions 5-Shelf Bookcases"/>
    <n v="353.56799999999998"/>
    <n v="2"/>
    <n v="0.2"/>
    <n v="-44.196000000000026"/>
    <n v="-0.12500000000000008"/>
  </r>
  <r>
    <n v="8611"/>
    <s v="CA-2011-151946"/>
    <x v="2"/>
    <x v="611"/>
    <d v="2011-06-09T00:00:00"/>
    <s v="Standard Class"/>
    <s v="BT-11440"/>
    <s v="Bobby Trafton"/>
    <x v="0"/>
    <s v="United States"/>
    <x v="20"/>
    <x v="15"/>
    <n v="10035"/>
    <x v="3"/>
    <s v="FUR-FU-10002191"/>
    <x v="0"/>
    <x v="5"/>
    <s v="G.E. Halogen Desk Lamp Bulbs"/>
    <n v="13.96"/>
    <n v="2"/>
    <n v="0"/>
    <n v="6.7008000000000001"/>
    <n v="0.48"/>
  </r>
  <r>
    <n v="8612"/>
    <s v="CA-2014-123624"/>
    <x v="3"/>
    <x v="38"/>
    <d v="2014-11-18T00:00:00"/>
    <s v="Second Class"/>
    <s v="SE-20110"/>
    <s v="Sanjit Engle"/>
    <x v="0"/>
    <s v="United States"/>
    <x v="475"/>
    <x v="1"/>
    <n v="93030"/>
    <x v="1"/>
    <s v="TEC-AC-10000682"/>
    <x v="2"/>
    <x v="11"/>
    <s v="Kensington K72356US Mouse-in-a-Box USB Desktop Mouse"/>
    <n v="82.95"/>
    <n v="5"/>
    <n v="0"/>
    <n v="29.032499999999999"/>
    <n v="0.35"/>
  </r>
  <r>
    <n v="8613"/>
    <s v="CA-2013-146437"/>
    <x v="0"/>
    <x v="1198"/>
    <d v="2013-02-01T00:00:00"/>
    <s v="Second Class"/>
    <s v="HG-14965"/>
    <s v="Henry Goldwyn"/>
    <x v="1"/>
    <s v="United States"/>
    <x v="1"/>
    <x v="1"/>
    <n v="90036"/>
    <x v="1"/>
    <s v="OFF-AR-10000588"/>
    <x v="1"/>
    <x v="6"/>
    <s v="Newell 345"/>
    <n v="39.68"/>
    <n v="2"/>
    <n v="0"/>
    <n v="10.316800000000001"/>
    <n v="0.26"/>
  </r>
  <r>
    <n v="8614"/>
    <s v="CA-2013-138233"/>
    <x v="0"/>
    <x v="1199"/>
    <d v="2013-11-15T00:00:00"/>
    <s v="Standard Class"/>
    <s v="PF-19165"/>
    <s v="Philip Fox"/>
    <x v="0"/>
    <s v="United States"/>
    <x v="182"/>
    <x v="1"/>
    <n v="94601"/>
    <x v="1"/>
    <s v="TEC-AC-10002001"/>
    <x v="2"/>
    <x v="11"/>
    <s v="Logitech Wireless Gaming Headset G930"/>
    <n v="479.97"/>
    <n v="3"/>
    <n v="0"/>
    <n v="177.58890000000002"/>
    <n v="0.37000000000000005"/>
  </r>
  <r>
    <n v="8615"/>
    <s v="CA-2013-165918"/>
    <x v="0"/>
    <x v="545"/>
    <d v="2013-09-15T00:00:00"/>
    <s v="Standard Class"/>
    <s v="BD-11770"/>
    <s v="Bryan Davis"/>
    <x v="0"/>
    <s v="United States"/>
    <x v="156"/>
    <x v="4"/>
    <n v="98026"/>
    <x v="1"/>
    <s v="OFF-LA-10003720"/>
    <x v="1"/>
    <x v="2"/>
    <s v="Avery 487"/>
    <n v="7.38"/>
    <n v="2"/>
    <n v="0"/>
    <n v="3.4685999999999999"/>
    <n v="0.47"/>
  </r>
  <r>
    <n v="8616"/>
    <s v="CA-2013-165918"/>
    <x v="0"/>
    <x v="545"/>
    <d v="2013-09-15T00:00:00"/>
    <s v="Standard Class"/>
    <s v="BD-11770"/>
    <s v="Bryan Davis"/>
    <x v="0"/>
    <s v="United States"/>
    <x v="156"/>
    <x v="4"/>
    <n v="98026"/>
    <x v="1"/>
    <s v="OFF-BI-10004364"/>
    <x v="1"/>
    <x v="8"/>
    <s v="Storex Dura Pro Binders"/>
    <n v="14.256000000000002"/>
    <n v="3"/>
    <n v="0.2"/>
    <n v="4.4550000000000001"/>
    <n v="0.31249999999999994"/>
  </r>
  <r>
    <n v="8617"/>
    <s v="CA-2013-165918"/>
    <x v="0"/>
    <x v="545"/>
    <d v="2013-09-15T00:00:00"/>
    <s v="Standard Class"/>
    <s v="BD-11770"/>
    <s v="Bryan Davis"/>
    <x v="0"/>
    <s v="United States"/>
    <x v="156"/>
    <x v="4"/>
    <n v="98026"/>
    <x v="1"/>
    <s v="OFF-PA-10000100"/>
    <x v="1"/>
    <x v="10"/>
    <s v="Xerox 1945"/>
    <n v="81.98"/>
    <n v="2"/>
    <n v="0"/>
    <n v="40.170200000000001"/>
    <n v="0.49"/>
  </r>
  <r>
    <n v="8618"/>
    <s v="CA-2013-165918"/>
    <x v="0"/>
    <x v="545"/>
    <d v="2013-09-15T00:00:00"/>
    <s v="Standard Class"/>
    <s v="BD-11770"/>
    <s v="Bryan Davis"/>
    <x v="0"/>
    <s v="United States"/>
    <x v="156"/>
    <x v="4"/>
    <n v="98026"/>
    <x v="1"/>
    <s v="OFF-BI-10004826"/>
    <x v="1"/>
    <x v="8"/>
    <s v="JM Magazine Binder"/>
    <n v="39.624000000000009"/>
    <n v="3"/>
    <n v="0.2"/>
    <n v="13.868400000000001"/>
    <n v="0.34999999999999992"/>
  </r>
  <r>
    <n v="8619"/>
    <s v="CA-2014-117513"/>
    <x v="3"/>
    <x v="448"/>
    <d v="2014-03-09T00:00:00"/>
    <s v="Standard Class"/>
    <s v="BT-11395"/>
    <s v="Bill Tyler"/>
    <x v="1"/>
    <s v="United States"/>
    <x v="1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n v="-3.7500000000000151E-2"/>
  </r>
  <r>
    <n v="8620"/>
    <s v="CA-2014-132437"/>
    <x v="3"/>
    <x v="565"/>
    <d v="2014-09-14T00:00:00"/>
    <s v="Second Class"/>
    <s v="EM-14095"/>
    <s v="Eudokia Martin"/>
    <x v="1"/>
    <s v="United States"/>
    <x v="20"/>
    <x v="15"/>
    <n v="10024"/>
    <x v="3"/>
    <s v="OFF-ST-10001031"/>
    <x v="1"/>
    <x v="4"/>
    <s v="Adjustable Personal File Tote"/>
    <n v="65.12"/>
    <n v="4"/>
    <n v="0"/>
    <n v="16.931200000000004"/>
    <n v="0.26000000000000006"/>
  </r>
  <r>
    <n v="8621"/>
    <s v="US-2014-119319"/>
    <x v="3"/>
    <x v="44"/>
    <d v="2014-11-10T00:00:00"/>
    <s v="Second Class"/>
    <s v="LC-17050"/>
    <s v="Liz Carlisle"/>
    <x v="0"/>
    <s v="United States"/>
    <x v="61"/>
    <x v="5"/>
    <n v="75217"/>
    <x v="2"/>
    <s v="FUR-FU-10003878"/>
    <x v="0"/>
    <x v="5"/>
    <s v="Linden 10&quot; Round Wall Clock, Black"/>
    <n v="30.560000000000002"/>
    <n v="5"/>
    <n v="0.6"/>
    <n v="-19.863999999999997"/>
    <n v="-0.64999999999999991"/>
  </r>
  <r>
    <n v="8622"/>
    <s v="CA-2014-104318"/>
    <x v="3"/>
    <x v="726"/>
    <d v="2014-05-19T00:00:00"/>
    <s v="Standard Class"/>
    <s v="FH-14275"/>
    <s v="Frank Hawley"/>
    <x v="1"/>
    <s v="United States"/>
    <x v="47"/>
    <x v="18"/>
    <n v="37064"/>
    <x v="0"/>
    <s v="OFF-AP-10000358"/>
    <x v="1"/>
    <x v="9"/>
    <s v="Fellowes Basic Home/Office Series Surge Protectors"/>
    <n v="20.768000000000001"/>
    <n v="2"/>
    <n v="0.2"/>
    <n v="2.3363999999999976"/>
    <n v="0.11249999999999988"/>
  </r>
  <r>
    <n v="8623"/>
    <s v="US-2013-114230"/>
    <x v="0"/>
    <x v="581"/>
    <d v="2013-12-02T00:00:00"/>
    <s v="Standard Class"/>
    <s v="CM-12235"/>
    <s v="Chris McAfee"/>
    <x v="0"/>
    <s v="United States"/>
    <x v="42"/>
    <x v="16"/>
    <n v="85023"/>
    <x v="1"/>
    <s v="OFF-ST-10000876"/>
    <x v="1"/>
    <x v="4"/>
    <s v="Eldon Simplefile Box Office"/>
    <n v="39.808"/>
    <n v="4"/>
    <n v="0.2"/>
    <n v="3.9808000000000003"/>
    <n v="0.1"/>
  </r>
  <r>
    <n v="8624"/>
    <s v="CA-2012-136147"/>
    <x v="1"/>
    <x v="50"/>
    <d v="2012-11-18T00:00:00"/>
    <s v="Standard Class"/>
    <s v="FM-14380"/>
    <s v="Fred McMath"/>
    <x v="0"/>
    <s v="United States"/>
    <x v="100"/>
    <x v="2"/>
    <n v="33178"/>
    <x v="0"/>
    <s v="OFF-BI-10004224"/>
    <x v="1"/>
    <x v="8"/>
    <s v="Catalog Binders with Expanding Posts"/>
    <n v="121.10400000000003"/>
    <n v="6"/>
    <n v="0.7"/>
    <n v="-100.91999999999999"/>
    <n v="-0.83333333333333304"/>
  </r>
  <r>
    <n v="8625"/>
    <s v="CA-2012-136147"/>
    <x v="1"/>
    <x v="50"/>
    <d v="2012-11-18T00:00:00"/>
    <s v="Standard Class"/>
    <s v="FM-14380"/>
    <s v="Fred McMath"/>
    <x v="0"/>
    <s v="United States"/>
    <x v="100"/>
    <x v="2"/>
    <n v="33178"/>
    <x v="0"/>
    <s v="TEC-AC-10004568"/>
    <x v="2"/>
    <x v="11"/>
    <s v="Maxell LTO Ultrium - 800 GB"/>
    <n v="111.96"/>
    <n v="5"/>
    <n v="0.2"/>
    <n v="-1.3995000000000104"/>
    <n v="-1.2500000000000094E-2"/>
  </r>
  <r>
    <n v="8626"/>
    <s v="CA-2012-156118"/>
    <x v="1"/>
    <x v="575"/>
    <d v="2012-12-12T00:00:00"/>
    <s v="Standard Class"/>
    <s v="HG-14965"/>
    <s v="Henry Goldwyn"/>
    <x v="1"/>
    <s v="United States"/>
    <x v="77"/>
    <x v="22"/>
    <n v="80906"/>
    <x v="1"/>
    <s v="OFF-PA-10000533"/>
    <x v="1"/>
    <x v="10"/>
    <s v="Southworth Parchment Paper &amp; Envelopes"/>
    <n v="15.696000000000002"/>
    <n v="3"/>
    <n v="0.2"/>
    <n v="5.1011999999999995"/>
    <n v="0.32499999999999996"/>
  </r>
  <r>
    <n v="8627"/>
    <s v="CA-2012-164084"/>
    <x v="1"/>
    <x v="67"/>
    <d v="2012-09-12T00:00:00"/>
    <s v="Standard Class"/>
    <s v="AG-10525"/>
    <s v="Andy Gerbode"/>
    <x v="1"/>
    <s v="United States"/>
    <x v="20"/>
    <x v="15"/>
    <n v="10011"/>
    <x v="3"/>
    <s v="OFF-ST-10003638"/>
    <x v="1"/>
    <x v="4"/>
    <s v="Mobile Personal File Cube"/>
    <n v="70.260000000000005"/>
    <n v="3"/>
    <n v="0"/>
    <n v="18.970199999999998"/>
    <n v="0.26999999999999996"/>
  </r>
  <r>
    <n v="8628"/>
    <s v="CA-2012-164084"/>
    <x v="1"/>
    <x v="67"/>
    <d v="2012-09-12T00:00:00"/>
    <s v="Standard Class"/>
    <s v="AG-10525"/>
    <s v="Andy Gerbode"/>
    <x v="1"/>
    <s v="United States"/>
    <x v="20"/>
    <x v="15"/>
    <n v="10011"/>
    <x v="3"/>
    <s v="TEC-AC-10002305"/>
    <x v="2"/>
    <x v="11"/>
    <s v="KeyTronic E03601U1 - Keyboard - Beige"/>
    <n v="90"/>
    <n v="5"/>
    <n v="0"/>
    <n v="16.199999999999992"/>
    <n v="0.17999999999999991"/>
  </r>
  <r>
    <n v="8629"/>
    <s v="CA-2012-164084"/>
    <x v="1"/>
    <x v="67"/>
    <d v="2012-09-12T00:00:00"/>
    <s v="Standard Class"/>
    <s v="AG-10525"/>
    <s v="Andy Gerbode"/>
    <x v="1"/>
    <s v="United States"/>
    <x v="20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n v="0.33749999999999991"/>
  </r>
  <r>
    <n v="8630"/>
    <s v="CA-2012-164084"/>
    <x v="1"/>
    <x v="67"/>
    <d v="2012-09-12T00:00:00"/>
    <s v="Standard Class"/>
    <s v="AG-10525"/>
    <s v="Andy Gerbode"/>
    <x v="1"/>
    <s v="United States"/>
    <x v="20"/>
    <x v="15"/>
    <n v="10011"/>
    <x v="3"/>
    <s v="FUR-TA-10003569"/>
    <x v="0"/>
    <x v="3"/>
    <s v="Bretford CR8500 Series Meeting Room Furniture"/>
    <n v="481.17599999999999"/>
    <n v="2"/>
    <n v="0.4"/>
    <n v="-120.29400000000004"/>
    <n v="-0.25000000000000011"/>
  </r>
  <r>
    <n v="8631"/>
    <s v="CA-2012-164084"/>
    <x v="1"/>
    <x v="67"/>
    <d v="2012-09-12T00:00:00"/>
    <s v="Standard Class"/>
    <s v="AG-10525"/>
    <s v="Andy Gerbode"/>
    <x v="1"/>
    <s v="United States"/>
    <x v="20"/>
    <x v="15"/>
    <n v="10011"/>
    <x v="3"/>
    <s v="OFF-FA-10003059"/>
    <x v="1"/>
    <x v="13"/>
    <s v="Assorted Color Push Pins"/>
    <n v="7.24"/>
    <n v="4"/>
    <n v="0"/>
    <n v="2.3891999999999998"/>
    <n v="0.32999999999999996"/>
  </r>
  <r>
    <n v="8632"/>
    <s v="CA-2013-107783"/>
    <x v="0"/>
    <x v="1062"/>
    <d v="2013-07-30T00:00:00"/>
    <s v="First Class"/>
    <s v="OT-18730"/>
    <s v="Olvera Toch"/>
    <x v="0"/>
    <s v="United States"/>
    <x v="437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n v="-0.43999999999999995"/>
  </r>
  <r>
    <n v="8633"/>
    <s v="CA-2013-107783"/>
    <x v="0"/>
    <x v="1062"/>
    <d v="2013-07-30T00:00:00"/>
    <s v="First Class"/>
    <s v="OT-18730"/>
    <s v="Olvera Toch"/>
    <x v="0"/>
    <s v="United States"/>
    <x v="437"/>
    <x v="9"/>
    <n v="18018"/>
    <x v="3"/>
    <s v="OFF-BI-10000545"/>
    <x v="1"/>
    <x v="8"/>
    <s v="GBC Ibimaster 500 Manual ProClick Binding System"/>
    <n v="1369.7640000000001"/>
    <n v="6"/>
    <n v="0.7"/>
    <n v="-913.17599999999993"/>
    <n v="-0.66666666666666652"/>
  </r>
  <r>
    <n v="8634"/>
    <s v="CA-2013-107783"/>
    <x v="0"/>
    <x v="1062"/>
    <d v="2013-07-30T00:00:00"/>
    <s v="First Class"/>
    <s v="OT-18730"/>
    <s v="Olvera Toch"/>
    <x v="0"/>
    <s v="United States"/>
    <x v="437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n v="7.5000000000000025E-2"/>
  </r>
  <r>
    <n v="8635"/>
    <s v="CA-2014-159793"/>
    <x v="3"/>
    <x v="326"/>
    <d v="2014-08-30T00:00:00"/>
    <s v="Standard Class"/>
    <s v="SV-20365"/>
    <s v="Seth Vernon"/>
    <x v="0"/>
    <s v="United States"/>
    <x v="10"/>
    <x v="9"/>
    <n v="19140"/>
    <x v="3"/>
    <s v="FUR-BO-10001798"/>
    <x v="0"/>
    <x v="0"/>
    <s v="Bush Somerset Collection Bookcase"/>
    <n v="130.97999999999999"/>
    <n v="2"/>
    <n v="0.5"/>
    <n v="-89.066399999999987"/>
    <n v="-0.67999999999999994"/>
  </r>
  <r>
    <n v="8636"/>
    <s v="CA-2011-160094"/>
    <x v="2"/>
    <x v="1013"/>
    <d v="2011-05-02T00:00:00"/>
    <s v="First Class"/>
    <s v="JM-16195"/>
    <s v="Justin MacKendrick"/>
    <x v="0"/>
    <s v="United States"/>
    <x v="103"/>
    <x v="0"/>
    <n v="40214"/>
    <x v="0"/>
    <s v="OFF-AR-10004010"/>
    <x v="1"/>
    <x v="6"/>
    <s v="Hunt Boston Vacuum Mount KS Pencil Sharpener"/>
    <n v="174.95000000000002"/>
    <n v="5"/>
    <n v="0"/>
    <n v="45.487000000000002"/>
    <n v="0.26"/>
  </r>
  <r>
    <n v="8637"/>
    <s v="CA-2011-160094"/>
    <x v="2"/>
    <x v="1013"/>
    <d v="2011-05-02T00:00:00"/>
    <s v="First Class"/>
    <s v="JM-16195"/>
    <s v="Justin MacKendrick"/>
    <x v="0"/>
    <s v="United States"/>
    <x v="103"/>
    <x v="0"/>
    <n v="40214"/>
    <x v="0"/>
    <s v="OFF-ST-10000585"/>
    <x v="1"/>
    <x v="4"/>
    <s v="Economy Rollaway Files"/>
    <n v="826"/>
    <n v="5"/>
    <n v="0"/>
    <n v="214.76"/>
    <n v="0.26"/>
  </r>
  <r>
    <n v="8638"/>
    <s v="CA-2014-151281"/>
    <x v="3"/>
    <x v="842"/>
    <d v="2014-05-03T00:00:00"/>
    <s v="Standard Class"/>
    <s v="HM-14980"/>
    <s v="Henry MacAllister"/>
    <x v="0"/>
    <s v="United States"/>
    <x v="4"/>
    <x v="4"/>
    <n v="98105"/>
    <x v="1"/>
    <s v="FUR-FU-10000397"/>
    <x v="0"/>
    <x v="5"/>
    <s v="Luxo Economy Swing Arm Lamp"/>
    <n v="139.58000000000001"/>
    <n v="7"/>
    <n v="0"/>
    <n v="39.082400000000007"/>
    <n v="0.28000000000000003"/>
  </r>
  <r>
    <n v="8639"/>
    <s v="CA-2014-118346"/>
    <x v="3"/>
    <x v="283"/>
    <d v="2014-07-25T00:00:00"/>
    <s v="First Class"/>
    <s v="PO-19180"/>
    <s v="Philisse Overcash"/>
    <x v="2"/>
    <s v="United States"/>
    <x v="249"/>
    <x v="6"/>
    <n v="53142"/>
    <x v="2"/>
    <s v="TEC-AC-10000736"/>
    <x v="2"/>
    <x v="11"/>
    <s v="Logitech G600 MMO Gaming Mouse"/>
    <n v="399.95"/>
    <n v="5"/>
    <n v="0"/>
    <n v="143.982"/>
    <n v="0.36"/>
  </r>
  <r>
    <n v="8640"/>
    <s v="CA-2011-129819"/>
    <x v="2"/>
    <x v="736"/>
    <d v="2011-12-15T00:00:00"/>
    <s v="Second Class"/>
    <s v="KC-16675"/>
    <s v="Kimberly Carter"/>
    <x v="1"/>
    <s v="United States"/>
    <x v="0"/>
    <x v="0"/>
    <n v="42420"/>
    <x v="0"/>
    <s v="OFF-BI-10004970"/>
    <x v="1"/>
    <x v="8"/>
    <s v="ACCOHIDE 3-Ring Binder, Blue, 1&quot;"/>
    <n v="12.39"/>
    <n v="3"/>
    <n v="0"/>
    <n v="5.8232999999999997"/>
    <n v="0.47"/>
  </r>
  <r>
    <n v="8641"/>
    <s v="US-2014-148551"/>
    <x v="3"/>
    <x v="602"/>
    <d v="2014-01-17T00:00:00"/>
    <s v="Standard Class"/>
    <s v="DB-13120"/>
    <s v="David Bremer"/>
    <x v="1"/>
    <s v="United States"/>
    <x v="61"/>
    <x v="5"/>
    <n v="75217"/>
    <x v="2"/>
    <s v="OFF-BI-10000545"/>
    <x v="1"/>
    <x v="8"/>
    <s v="GBC Ibimaster 500 Manual ProClick Binding System"/>
    <n v="760.97999999999979"/>
    <n v="5"/>
    <n v="0.8"/>
    <n v="-1141.47"/>
    <n v="-1.5000000000000004"/>
  </r>
  <r>
    <n v="8642"/>
    <s v="CA-2014-147767"/>
    <x v="3"/>
    <x v="574"/>
    <d v="2014-12-03T00:00:00"/>
    <s v="Same Day"/>
    <s v="SV-20935"/>
    <s v="Susan Vittorini"/>
    <x v="0"/>
    <s v="United States"/>
    <x v="97"/>
    <x v="16"/>
    <n v="85345"/>
    <x v="1"/>
    <s v="OFF-BI-10001670"/>
    <x v="1"/>
    <x v="8"/>
    <s v="Vinyl Sectional Post Binders"/>
    <n v="67.860000000000014"/>
    <n v="6"/>
    <n v="0.7"/>
    <n v="-45.239999999999995"/>
    <n v="-0.66666666666666641"/>
  </r>
  <r>
    <n v="8643"/>
    <s v="CA-2012-108259"/>
    <x v="1"/>
    <x v="627"/>
    <d v="2012-11-15T00:00:00"/>
    <s v="Standard Class"/>
    <s v="NS-18640"/>
    <s v="Noel Staavos"/>
    <x v="1"/>
    <s v="United States"/>
    <x v="108"/>
    <x v="3"/>
    <n v="28540"/>
    <x v="0"/>
    <s v="OFF-FA-10000624"/>
    <x v="1"/>
    <x v="13"/>
    <s v="OIC Binder Clips"/>
    <n v="31.504000000000005"/>
    <n v="11"/>
    <n v="0.2"/>
    <n v="11.814"/>
    <n v="0.37499999999999994"/>
  </r>
  <r>
    <n v="8644"/>
    <s v="CA-2012-108259"/>
    <x v="1"/>
    <x v="627"/>
    <d v="2012-11-15T00:00:00"/>
    <s v="Standard Class"/>
    <s v="NS-18640"/>
    <s v="Noel Staavos"/>
    <x v="1"/>
    <s v="United States"/>
    <x v="108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n v="0.32499999999999996"/>
  </r>
  <r>
    <n v="8645"/>
    <s v="CA-2012-108259"/>
    <x v="1"/>
    <x v="627"/>
    <d v="2012-11-15T00:00:00"/>
    <s v="Standard Class"/>
    <s v="NS-18640"/>
    <s v="Noel Staavos"/>
    <x v="1"/>
    <s v="United States"/>
    <x v="108"/>
    <x v="3"/>
    <n v="28540"/>
    <x v="0"/>
    <s v="OFF-BI-10000315"/>
    <x v="1"/>
    <x v="8"/>
    <s v="Poly Designer Cover &amp; Back"/>
    <n v="39.878999999999998"/>
    <n v="7"/>
    <n v="0.7"/>
    <n v="-29.244599999999991"/>
    <n v="-0.73333333333333317"/>
  </r>
  <r>
    <n v="8646"/>
    <s v="CA-2012-108259"/>
    <x v="1"/>
    <x v="627"/>
    <d v="2012-11-15T00:00:00"/>
    <s v="Standard Class"/>
    <s v="NS-18640"/>
    <s v="Noel Staavos"/>
    <x v="1"/>
    <s v="United States"/>
    <x v="108"/>
    <x v="3"/>
    <n v="28540"/>
    <x v="0"/>
    <s v="FUR-FU-10000023"/>
    <x v="0"/>
    <x v="5"/>
    <s v="Eldon Wave Desk Accessories"/>
    <n v="4.7119999999999997"/>
    <n v="1"/>
    <n v="0.2"/>
    <n v="1.4136000000000002"/>
    <n v="0.30000000000000004"/>
  </r>
  <r>
    <n v="8647"/>
    <s v="CA-2013-113341"/>
    <x v="0"/>
    <x v="881"/>
    <d v="2013-11-30T00:00:00"/>
    <s v="Standard Class"/>
    <s v="MH-17455"/>
    <s v="Mark Hamilton"/>
    <x v="0"/>
    <s v="United States"/>
    <x v="1"/>
    <x v="1"/>
    <n v="90032"/>
    <x v="1"/>
    <s v="FUR-CH-10004698"/>
    <x v="0"/>
    <x v="1"/>
    <s v="Padded Folding Chairs, Black, 4/Carton"/>
    <n v="194.35200000000003"/>
    <n v="3"/>
    <n v="0.2"/>
    <n v="19.435200000000009"/>
    <n v="0.10000000000000003"/>
  </r>
  <r>
    <n v="8648"/>
    <s v="US-2012-131842"/>
    <x v="1"/>
    <x v="901"/>
    <d v="2012-12-08T00:00:00"/>
    <s v="First Class"/>
    <s v="RR-19525"/>
    <s v="Rick Reed"/>
    <x v="1"/>
    <s v="United States"/>
    <x v="316"/>
    <x v="18"/>
    <n v="37211"/>
    <x v="0"/>
    <s v="FUR-CH-10004477"/>
    <x v="0"/>
    <x v="1"/>
    <s v="Global Push Button Manager's Chair, Indigo"/>
    <n v="97.424000000000007"/>
    <n v="2"/>
    <n v="0.2"/>
    <n v="10.960199999999993"/>
    <n v="0.11249999999999992"/>
  </r>
  <r>
    <n v="8649"/>
    <s v="CA-2013-164574"/>
    <x v="0"/>
    <x v="875"/>
    <d v="2013-08-04T00:00:00"/>
    <s v="Standard Class"/>
    <s v="RH-19555"/>
    <s v="Ritsa Hightower"/>
    <x v="0"/>
    <s v="United States"/>
    <x v="35"/>
    <x v="3"/>
    <n v="28205"/>
    <x v="0"/>
    <s v="OFF-ST-10003816"/>
    <x v="1"/>
    <x v="4"/>
    <s v="Fellowes High-Stak Drawer Files"/>
    <n v="704.76"/>
    <n v="5"/>
    <n v="0.2"/>
    <n v="26.428499999999957"/>
    <n v="3.7499999999999936E-2"/>
  </r>
  <r>
    <n v="8650"/>
    <s v="CA-2013-164574"/>
    <x v="0"/>
    <x v="875"/>
    <d v="2013-08-04T00:00:00"/>
    <s v="Standard Class"/>
    <s v="RH-19555"/>
    <s v="Ritsa Hightower"/>
    <x v="0"/>
    <s v="United States"/>
    <x v="35"/>
    <x v="3"/>
    <n v="28205"/>
    <x v="0"/>
    <s v="OFF-BI-10002429"/>
    <x v="1"/>
    <x v="8"/>
    <s v="Premier Elliptical Ring Binder, Black"/>
    <n v="27.396000000000004"/>
    <n v="3"/>
    <n v="0.7"/>
    <n v="-20.090399999999995"/>
    <n v="-0.73333333333333306"/>
  </r>
  <r>
    <n v="8651"/>
    <s v="CA-2011-142769"/>
    <x v="2"/>
    <x v="103"/>
    <d v="2011-09-13T00:00:00"/>
    <s v="Same Day"/>
    <s v="RP-19390"/>
    <s v="Resi Pölking"/>
    <x v="0"/>
    <s v="United States"/>
    <x v="4"/>
    <x v="4"/>
    <n v="98103"/>
    <x v="1"/>
    <s v="OFF-FA-10000840"/>
    <x v="1"/>
    <x v="13"/>
    <s v="OIC Thumb-Tacks"/>
    <n v="5.6999999999999993"/>
    <n v="5"/>
    <n v="0"/>
    <n v="2.6789999999999998"/>
    <n v="0.47000000000000003"/>
  </r>
  <r>
    <n v="8652"/>
    <s v="CA-2011-142769"/>
    <x v="2"/>
    <x v="103"/>
    <d v="2011-09-13T00:00:00"/>
    <s v="Same Day"/>
    <s v="RP-19390"/>
    <s v="Resi Pölking"/>
    <x v="0"/>
    <s v="United States"/>
    <x v="4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n v="0.39000000000000007"/>
  </r>
  <r>
    <n v="8653"/>
    <s v="CA-2011-142769"/>
    <x v="2"/>
    <x v="103"/>
    <d v="2011-09-13T00:00:00"/>
    <s v="Same Day"/>
    <s v="RP-19390"/>
    <s v="Resi Pölking"/>
    <x v="0"/>
    <s v="United States"/>
    <x v="4"/>
    <x v="4"/>
    <n v="98103"/>
    <x v="1"/>
    <s v="OFF-SU-10001574"/>
    <x v="1"/>
    <x v="14"/>
    <s v="Acme Value Line Scissors"/>
    <n v="7.3"/>
    <n v="2"/>
    <n v="0"/>
    <n v="2.1899999999999995"/>
    <n v="0.29999999999999993"/>
  </r>
  <r>
    <n v="8654"/>
    <s v="CA-2011-142769"/>
    <x v="2"/>
    <x v="103"/>
    <d v="2011-09-13T00:00:00"/>
    <s v="Same Day"/>
    <s v="RP-19390"/>
    <s v="Resi Pölking"/>
    <x v="0"/>
    <s v="United States"/>
    <x v="4"/>
    <x v="4"/>
    <n v="98103"/>
    <x v="1"/>
    <s v="TEC-AC-10001606"/>
    <x v="2"/>
    <x v="11"/>
    <s v="Logitech Wireless Performance Mouse MX for PC and Mac"/>
    <n v="199.98"/>
    <n v="2"/>
    <n v="0"/>
    <n v="75.992400000000004"/>
    <n v="0.38000000000000006"/>
  </r>
  <r>
    <n v="8655"/>
    <s v="CA-2011-142769"/>
    <x v="2"/>
    <x v="103"/>
    <d v="2011-09-13T00:00:00"/>
    <s v="Same Day"/>
    <s v="RP-19390"/>
    <s v="Resi Pölking"/>
    <x v="0"/>
    <s v="United States"/>
    <x v="4"/>
    <x v="4"/>
    <n v="98103"/>
    <x v="1"/>
    <s v="TEC-AC-10003399"/>
    <x v="2"/>
    <x v="11"/>
    <s v="Memorex Mini Travel Drive 64 GB USB 2.0 Flash Drive"/>
    <n v="144.96"/>
    <n v="4"/>
    <n v="0"/>
    <n v="60.883200000000002"/>
    <n v="0.42"/>
  </r>
  <r>
    <n v="8656"/>
    <s v="CA-2011-142769"/>
    <x v="2"/>
    <x v="103"/>
    <d v="2011-09-13T00:00:00"/>
    <s v="Same Day"/>
    <s v="RP-19390"/>
    <s v="Resi Pölking"/>
    <x v="0"/>
    <s v="United States"/>
    <x v="4"/>
    <x v="4"/>
    <n v="98103"/>
    <x v="1"/>
    <s v="TEC-AC-10000865"/>
    <x v="2"/>
    <x v="11"/>
    <s v="WD My Passport Ultra 500GB Portable External Hard Drive"/>
    <n v="118"/>
    <n v="2"/>
    <n v="0"/>
    <n v="20.059999999999988"/>
    <n v="0.1699999999999999"/>
  </r>
  <r>
    <n v="8657"/>
    <s v="CA-2011-142769"/>
    <x v="2"/>
    <x v="103"/>
    <d v="2011-09-13T00:00:00"/>
    <s v="Same Day"/>
    <s v="RP-19390"/>
    <s v="Resi Pölking"/>
    <x v="0"/>
    <s v="United States"/>
    <x v="4"/>
    <x v="4"/>
    <n v="98103"/>
    <x v="1"/>
    <s v="OFF-PA-10002923"/>
    <x v="1"/>
    <x v="10"/>
    <s v="Xerox 1942"/>
    <n v="48.94"/>
    <n v="1"/>
    <n v="0"/>
    <n v="24.47"/>
    <n v="0.5"/>
  </r>
  <r>
    <n v="8658"/>
    <s v="CA-2011-142769"/>
    <x v="2"/>
    <x v="103"/>
    <d v="2011-09-13T00:00:00"/>
    <s v="Same Day"/>
    <s v="RP-19390"/>
    <s v="Resi Pölking"/>
    <x v="0"/>
    <s v="United States"/>
    <x v="4"/>
    <x v="4"/>
    <n v="98103"/>
    <x v="1"/>
    <s v="OFF-AP-10004785"/>
    <x v="1"/>
    <x v="9"/>
    <s v="Holmes Replacement Filter for HEPA Air Cleaner, Medium Room"/>
    <n v="22.66"/>
    <n v="2"/>
    <n v="0"/>
    <n v="9.743800000000002"/>
    <n v="0.4300000000000001"/>
  </r>
  <r>
    <n v="8659"/>
    <s v="CA-2013-168361"/>
    <x v="0"/>
    <x v="1028"/>
    <d v="2013-06-26T00:00:00"/>
    <s v="Standard Class"/>
    <s v="KB-16600"/>
    <s v="Ken Brennan"/>
    <x v="1"/>
    <s v="United States"/>
    <x v="22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n v="-1.6000000000000005"/>
  </r>
  <r>
    <n v="8660"/>
    <s v="CA-2013-153185"/>
    <x v="0"/>
    <x v="323"/>
    <d v="2013-09-09T00:00:00"/>
    <s v="Standard Class"/>
    <s v="MH-17620"/>
    <s v="Matt Hagelstein"/>
    <x v="1"/>
    <s v="United States"/>
    <x v="74"/>
    <x v="24"/>
    <n v="45231"/>
    <x v="3"/>
    <s v="OFF-PA-10002246"/>
    <x v="1"/>
    <x v="10"/>
    <s v="Wirebound Four 2-3/4 x 5 Forms per Page, 400 Sets per Book"/>
    <n v="30.96"/>
    <n v="6"/>
    <n v="0.2"/>
    <n v="11.223000000000001"/>
    <n v="0.36249999999999999"/>
  </r>
  <r>
    <n v="8661"/>
    <s v="CA-2014-124765"/>
    <x v="3"/>
    <x v="920"/>
    <d v="2014-12-01T00:00:00"/>
    <s v="Standard Class"/>
    <s v="HZ-14950"/>
    <s v="Henia Zydlo"/>
    <x v="0"/>
    <s v="United States"/>
    <x v="2"/>
    <x v="2"/>
    <n v="33311"/>
    <x v="0"/>
    <s v="FUR-BO-10003965"/>
    <x v="0"/>
    <x v="0"/>
    <s v="O'Sullivan Manor Hill 2-Door Library in Brianna Oak"/>
    <n v="723.92"/>
    <n v="5"/>
    <n v="0.2"/>
    <n v="-81.440999999999946"/>
    <n v="-0.11249999999999993"/>
  </r>
  <r>
    <n v="8662"/>
    <s v="CA-2012-131856"/>
    <x v="1"/>
    <x v="793"/>
    <d v="2012-05-17T00:00:00"/>
    <s v="Standard Class"/>
    <s v="JG-15160"/>
    <s v="James Galang"/>
    <x v="0"/>
    <s v="United States"/>
    <x v="12"/>
    <x v="5"/>
    <n v="77041"/>
    <x v="2"/>
    <s v="FUR-FU-10000175"/>
    <x v="0"/>
    <x v="5"/>
    <s v="DAX Wood Document Frame."/>
    <n v="21.968000000000004"/>
    <n v="4"/>
    <n v="0.6"/>
    <n v="-15.9268"/>
    <n v="-0.72499999999999987"/>
  </r>
  <r>
    <n v="8663"/>
    <s v="CA-2012-131856"/>
    <x v="1"/>
    <x v="793"/>
    <d v="2012-05-17T00:00:00"/>
    <s v="Standard Class"/>
    <s v="JG-15160"/>
    <s v="James Galang"/>
    <x v="0"/>
    <s v="United States"/>
    <x v="12"/>
    <x v="5"/>
    <n v="77041"/>
    <x v="2"/>
    <s v="TEC-PH-10001336"/>
    <x v="2"/>
    <x v="7"/>
    <s v="Digium D40 VoIP phone"/>
    <n v="619.15200000000004"/>
    <n v="6"/>
    <n v="0.2"/>
    <n v="69.654599999999988"/>
    <n v="0.11249999999999998"/>
  </r>
  <r>
    <n v="8664"/>
    <s v="CA-2012-131856"/>
    <x v="1"/>
    <x v="793"/>
    <d v="2012-05-17T00:00:00"/>
    <s v="Standard Class"/>
    <s v="JG-15160"/>
    <s v="James Galang"/>
    <x v="0"/>
    <s v="United States"/>
    <x v="12"/>
    <x v="5"/>
    <n v="77041"/>
    <x v="2"/>
    <s v="OFF-PA-10001954"/>
    <x v="1"/>
    <x v="10"/>
    <s v="Xerox 1964"/>
    <n v="127.90400000000001"/>
    <n v="7"/>
    <n v="0.2"/>
    <n v="41.568799999999996"/>
    <n v="0.32499999999999996"/>
  </r>
  <r>
    <n v="8665"/>
    <s v="CA-2014-126634"/>
    <x v="3"/>
    <x v="983"/>
    <d v="2014-04-02T00:00:00"/>
    <s v="Second Class"/>
    <s v="AB-10165"/>
    <s v="Alan Barnes"/>
    <x v="0"/>
    <s v="United States"/>
    <x v="80"/>
    <x v="1"/>
    <n v="90712"/>
    <x v="1"/>
    <s v="FUR-FU-10004973"/>
    <x v="0"/>
    <x v="5"/>
    <s v="Flat Face Poster Frame"/>
    <n v="94.2"/>
    <n v="5"/>
    <n v="0"/>
    <n v="39.564000000000007"/>
    <n v="0.42000000000000004"/>
  </r>
  <r>
    <n v="8666"/>
    <s v="CA-2013-118500"/>
    <x v="0"/>
    <x v="1019"/>
    <d v="2013-11-19T00:00:00"/>
    <s v="First Class"/>
    <s v="HJ-14875"/>
    <s v="Heather Jas"/>
    <x v="2"/>
    <s v="United States"/>
    <x v="8"/>
    <x v="1"/>
    <n v="94122"/>
    <x v="1"/>
    <s v="OFF-SU-10004231"/>
    <x v="1"/>
    <x v="14"/>
    <s v="Acme Tagit Stainless Steel Antibacterial Scissors"/>
    <n v="49.5"/>
    <n v="5"/>
    <n v="0"/>
    <n v="13.365"/>
    <n v="0.27"/>
  </r>
  <r>
    <n v="8667"/>
    <s v="CA-2013-163951"/>
    <x v="0"/>
    <x v="945"/>
    <d v="2014-01-03T00:00:00"/>
    <s v="First Class"/>
    <s v="CJ-11875"/>
    <s v="Carl Jackson"/>
    <x v="1"/>
    <s v="United States"/>
    <x v="10"/>
    <x v="9"/>
    <n v="19140"/>
    <x v="3"/>
    <s v="OFF-AR-10004269"/>
    <x v="1"/>
    <x v="6"/>
    <s v="Newell 31"/>
    <n v="16.520000000000003"/>
    <n v="5"/>
    <n v="0.2"/>
    <n v="1.6519999999999992"/>
    <n v="9.9999999999999936E-2"/>
  </r>
  <r>
    <n v="8668"/>
    <s v="CA-2013-149916"/>
    <x v="0"/>
    <x v="596"/>
    <d v="2013-12-25T00:00:00"/>
    <s v="Second Class"/>
    <s v="ED-13885"/>
    <s v="Emily Ducich"/>
    <x v="2"/>
    <s v="United States"/>
    <x v="4"/>
    <x v="4"/>
    <n v="98115"/>
    <x v="1"/>
    <s v="OFF-BI-10004002"/>
    <x v="1"/>
    <x v="8"/>
    <s v="Wilson Jones International Size A4 Ring Binders"/>
    <n v="55.360000000000007"/>
    <n v="4"/>
    <n v="0.2"/>
    <n v="19.375999999999998"/>
    <n v="0.34999999999999992"/>
  </r>
  <r>
    <n v="8669"/>
    <s v="CA-2013-149916"/>
    <x v="0"/>
    <x v="596"/>
    <d v="2013-12-25T00:00:00"/>
    <s v="Second Class"/>
    <s v="ED-13885"/>
    <s v="Emily Ducich"/>
    <x v="2"/>
    <s v="United States"/>
    <x v="4"/>
    <x v="4"/>
    <n v="98115"/>
    <x v="1"/>
    <s v="TEC-MA-10000752"/>
    <x v="2"/>
    <x v="15"/>
    <s v="Texas Instrument TI-15 Fraction Calculator"/>
    <n v="11.56"/>
    <n v="1"/>
    <n v="0.2"/>
    <n v="3.7569999999999992"/>
    <n v="0.3249999999999999"/>
  </r>
  <r>
    <n v="8670"/>
    <s v="CA-2012-158918"/>
    <x v="1"/>
    <x v="139"/>
    <d v="2012-12-25T00:00:00"/>
    <s v="Second Class"/>
    <s v="AI-10855"/>
    <s v="Arianne Irving"/>
    <x v="0"/>
    <s v="United States"/>
    <x v="1"/>
    <x v="1"/>
    <n v="90036"/>
    <x v="1"/>
    <s v="OFF-PA-10004947"/>
    <x v="1"/>
    <x v="10"/>
    <s v="Staples"/>
    <n v="17.12"/>
    <n v="4"/>
    <n v="0"/>
    <n v="7.7039999999999988"/>
    <n v="0.4499999999999999"/>
  </r>
  <r>
    <n v="8671"/>
    <s v="US-2011-159611"/>
    <x v="2"/>
    <x v="422"/>
    <d v="2012-01-01T00:00:00"/>
    <s v="Second Class"/>
    <s v="KB-16315"/>
    <s v="Karl Braun"/>
    <x v="0"/>
    <s v="United States"/>
    <x v="138"/>
    <x v="24"/>
    <n v="44105"/>
    <x v="3"/>
    <s v="FUR-FU-10004904"/>
    <x v="0"/>
    <x v="5"/>
    <s v="Eldon &quot;L&quot; Workstation Diamond Chairmat"/>
    <n v="182.35200000000003"/>
    <n v="3"/>
    <n v="0.2"/>
    <n v="-18.23520000000002"/>
    <n v="-0.10000000000000009"/>
  </r>
  <r>
    <n v="8672"/>
    <s v="US-2011-159611"/>
    <x v="2"/>
    <x v="422"/>
    <d v="2012-01-01T00:00:00"/>
    <s v="Second Class"/>
    <s v="KB-16315"/>
    <s v="Karl Braun"/>
    <x v="0"/>
    <s v="United States"/>
    <x v="138"/>
    <x v="24"/>
    <n v="44105"/>
    <x v="3"/>
    <s v="OFF-ST-10002790"/>
    <x v="1"/>
    <x v="4"/>
    <s v="Safco Industrial Shelving"/>
    <n v="118.16"/>
    <n v="2"/>
    <n v="0.2"/>
    <n v="-25.108999999999988"/>
    <n v="-0.21249999999999991"/>
  </r>
  <r>
    <n v="8673"/>
    <s v="CA-2014-163265"/>
    <x v="3"/>
    <x v="911"/>
    <d v="2014-02-22T00:00:00"/>
    <s v="Standard Class"/>
    <s v="JS-16030"/>
    <s v="Joy Smith"/>
    <x v="0"/>
    <s v="United States"/>
    <x v="27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n v="0.33749999999999991"/>
  </r>
  <r>
    <n v="8674"/>
    <s v="CA-2014-163265"/>
    <x v="3"/>
    <x v="911"/>
    <d v="2014-02-22T00:00:00"/>
    <s v="Standard Class"/>
    <s v="JS-16030"/>
    <s v="Joy Smith"/>
    <x v="0"/>
    <s v="United States"/>
    <x v="27"/>
    <x v="10"/>
    <n v="62521"/>
    <x v="2"/>
    <s v="FUR-CH-10004063"/>
    <x v="0"/>
    <x v="1"/>
    <s v="Global Deluxe High-Back Manager's Chair"/>
    <n v="600.55799999999999"/>
    <n v="3"/>
    <n v="0.3"/>
    <n v="-8.5794000000000779"/>
    <n v="-1.4285714285714415E-2"/>
  </r>
  <r>
    <n v="8675"/>
    <s v="CA-2014-163265"/>
    <x v="3"/>
    <x v="911"/>
    <d v="2014-02-22T00:00:00"/>
    <s v="Standard Class"/>
    <s v="JS-16030"/>
    <s v="Joy Smith"/>
    <x v="0"/>
    <s v="United States"/>
    <x v="27"/>
    <x v="10"/>
    <n v="62521"/>
    <x v="2"/>
    <s v="OFF-ST-10000642"/>
    <x v="1"/>
    <x v="4"/>
    <s v="Tennsco Lockers, Gray"/>
    <n v="50.352000000000004"/>
    <n v="3"/>
    <n v="0.2"/>
    <n v="-8.1822000000000052"/>
    <n v="-0.16250000000000009"/>
  </r>
  <r>
    <n v="8676"/>
    <s v="CA-2014-163265"/>
    <x v="3"/>
    <x v="911"/>
    <d v="2014-02-22T00:00:00"/>
    <s v="Standard Class"/>
    <s v="JS-16030"/>
    <s v="Joy Smith"/>
    <x v="0"/>
    <s v="United States"/>
    <x v="27"/>
    <x v="10"/>
    <n v="62521"/>
    <x v="2"/>
    <s v="OFF-AR-10004078"/>
    <x v="1"/>
    <x v="6"/>
    <s v="Newell 312"/>
    <n v="28.031999999999996"/>
    <n v="6"/>
    <n v="0.2"/>
    <n v="3.5039999999999996"/>
    <n v="0.125"/>
  </r>
  <r>
    <n v="8677"/>
    <s v="CA-2014-163265"/>
    <x v="3"/>
    <x v="911"/>
    <d v="2014-02-22T00:00:00"/>
    <s v="Standard Class"/>
    <s v="JS-16030"/>
    <s v="Joy Smith"/>
    <x v="0"/>
    <s v="United States"/>
    <x v="27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n v="-0.47499999999999981"/>
  </r>
  <r>
    <n v="8678"/>
    <s v="CA-2014-141705"/>
    <x v="3"/>
    <x v="1200"/>
    <d v="2014-10-27T00:00:00"/>
    <s v="First Class"/>
    <s v="PO-18850"/>
    <s v="Patrick O'Brill"/>
    <x v="0"/>
    <s v="United States"/>
    <x v="511"/>
    <x v="5"/>
    <n v="76063"/>
    <x v="2"/>
    <s v="FUR-TA-10004607"/>
    <x v="0"/>
    <x v="3"/>
    <s v="Hon 2111 Invitation Series Straight Table"/>
    <n v="517.40500000000009"/>
    <n v="5"/>
    <n v="0.3"/>
    <n v="-81.306500000000028"/>
    <n v="-0.15714285714285717"/>
  </r>
  <r>
    <n v="8679"/>
    <s v="CA-2013-112739"/>
    <x v="0"/>
    <x v="476"/>
    <d v="2013-09-08T00:00:00"/>
    <s v="Second Class"/>
    <s v="RD-19810"/>
    <s v="Ross DeVincentis"/>
    <x v="2"/>
    <s v="United States"/>
    <x v="12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n v="-1.5500000000000005"/>
  </r>
  <r>
    <n v="8680"/>
    <s v="CA-2013-112739"/>
    <x v="0"/>
    <x v="476"/>
    <d v="2013-09-08T00:00:00"/>
    <s v="Second Class"/>
    <s v="RD-19810"/>
    <s v="Ross DeVincentis"/>
    <x v="2"/>
    <s v="United States"/>
    <x v="12"/>
    <x v="5"/>
    <n v="77070"/>
    <x v="2"/>
    <s v="TEC-AC-10001714"/>
    <x v="2"/>
    <x v="11"/>
    <s v="Logitech MX Performance Wireless Mouse"/>
    <n v="159.56"/>
    <n v="5"/>
    <n v="0.2"/>
    <n v="33.906499999999994"/>
    <n v="0.21249999999999997"/>
  </r>
  <r>
    <n v="8681"/>
    <s v="CA-2013-143805"/>
    <x v="0"/>
    <x v="49"/>
    <d v="2013-12-04T00:00:00"/>
    <s v="Second Class"/>
    <s v="JD-15895"/>
    <s v="Jonathan Doherty"/>
    <x v="1"/>
    <s v="United States"/>
    <x v="102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n v="0.32999999999999996"/>
  </r>
  <r>
    <n v="8682"/>
    <s v="CA-2013-143805"/>
    <x v="0"/>
    <x v="49"/>
    <d v="2013-12-04T00:00:00"/>
    <s v="Second Class"/>
    <s v="JD-15895"/>
    <s v="Jonathan Doherty"/>
    <x v="1"/>
    <s v="United States"/>
    <x v="102"/>
    <x v="17"/>
    <n v="23223"/>
    <x v="0"/>
    <s v="OFF-SU-10004664"/>
    <x v="1"/>
    <x v="14"/>
    <s v="Acme Softgrip Scissors"/>
    <n v="40.700000000000003"/>
    <n v="5"/>
    <n v="0"/>
    <n v="11.802999999999999"/>
    <n v="0.28999999999999998"/>
  </r>
  <r>
    <n v="8683"/>
    <s v="CA-2011-133634"/>
    <x v="2"/>
    <x v="1127"/>
    <d v="2011-11-10T00:00:00"/>
    <s v="Standard Class"/>
    <s v="SR-20740"/>
    <s v="Steven Roelle"/>
    <x v="2"/>
    <s v="United States"/>
    <x v="81"/>
    <x v="17"/>
    <n v="22204"/>
    <x v="0"/>
    <s v="TEC-AC-10002550"/>
    <x v="2"/>
    <x v="11"/>
    <s v="Maxell 4.7GB DVD-RW 3/Pack"/>
    <n v="47.79"/>
    <n v="3"/>
    <n v="0"/>
    <n v="16.2486"/>
    <n v="0.34"/>
  </r>
  <r>
    <n v="8684"/>
    <s v="CA-2014-101665"/>
    <x v="3"/>
    <x v="920"/>
    <d v="2014-12-02T00:00:00"/>
    <s v="Standard Class"/>
    <s v="TZ-21580"/>
    <s v="Tracy Zic"/>
    <x v="0"/>
    <s v="United States"/>
    <x v="8"/>
    <x v="1"/>
    <n v="94122"/>
    <x v="1"/>
    <s v="OFF-AR-10002335"/>
    <x v="1"/>
    <x v="6"/>
    <s v="DIXON Oriole Pencils"/>
    <n v="5.16"/>
    <n v="2"/>
    <n v="0"/>
    <n v="1.3416000000000001"/>
    <n v="0.26"/>
  </r>
  <r>
    <n v="8685"/>
    <s v="CA-2013-155446"/>
    <x v="0"/>
    <x v="186"/>
    <d v="2013-12-24T00:00:00"/>
    <s v="Standard Class"/>
    <s v="TN-21040"/>
    <s v="Tanja Norvell"/>
    <x v="2"/>
    <s v="United States"/>
    <x v="70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n v="0.20999999999999996"/>
  </r>
  <r>
    <n v="8686"/>
    <s v="CA-2014-137323"/>
    <x v="3"/>
    <x v="237"/>
    <d v="2014-11-19T00:00:00"/>
    <s v="Second Class"/>
    <s v="PW-19030"/>
    <s v="Pauline Webber"/>
    <x v="1"/>
    <s v="United States"/>
    <x v="232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n v="0.26"/>
  </r>
  <r>
    <n v="8687"/>
    <s v="CA-2013-144015"/>
    <x v="0"/>
    <x v="190"/>
    <d v="2013-06-27T00:00:00"/>
    <s v="Same Day"/>
    <s v="AH-10075"/>
    <s v="Adam Hart"/>
    <x v="1"/>
    <s v="United States"/>
    <x v="1"/>
    <x v="1"/>
    <n v="90036"/>
    <x v="1"/>
    <s v="OFF-SU-10003505"/>
    <x v="1"/>
    <x v="14"/>
    <s v="Premier Electric Letter Opener"/>
    <n v="231.72"/>
    <n v="2"/>
    <n v="0"/>
    <n v="11.585999999999984"/>
    <n v="4.9999999999999933E-2"/>
  </r>
  <r>
    <n v="8688"/>
    <s v="CA-2013-144015"/>
    <x v="0"/>
    <x v="190"/>
    <d v="2013-06-27T00:00:00"/>
    <s v="Same Day"/>
    <s v="AH-10075"/>
    <s v="Adam Hart"/>
    <x v="1"/>
    <s v="United States"/>
    <x v="1"/>
    <x v="1"/>
    <n v="90036"/>
    <x v="1"/>
    <s v="OFF-FA-10000624"/>
    <x v="1"/>
    <x v="13"/>
    <s v="OIC Binder Clips"/>
    <n v="17.899999999999999"/>
    <n v="5"/>
    <n v="0"/>
    <n v="8.9499999999999993"/>
    <n v="0.5"/>
  </r>
  <r>
    <n v="8689"/>
    <s v="CA-2013-144015"/>
    <x v="0"/>
    <x v="190"/>
    <d v="2013-06-27T00:00:00"/>
    <s v="Same Day"/>
    <s v="AH-10075"/>
    <s v="Adam Hart"/>
    <x v="1"/>
    <s v="United States"/>
    <x v="1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n v="0.44999999999999996"/>
  </r>
  <r>
    <n v="8690"/>
    <s v="CA-2011-101427"/>
    <x v="2"/>
    <x v="58"/>
    <d v="2011-12-30T00:00:00"/>
    <s v="Standard Class"/>
    <s v="AY-10555"/>
    <s v="Andy Yotov"/>
    <x v="1"/>
    <s v="United States"/>
    <x v="10"/>
    <x v="9"/>
    <n v="19140"/>
    <x v="3"/>
    <s v="OFF-AR-10002257"/>
    <x v="1"/>
    <x v="6"/>
    <s v="Eldon Spacemaker Box, Quick-Snap Lid, Clear"/>
    <n v="8.016"/>
    <n v="3"/>
    <n v="0.2"/>
    <n v="1.102199999999999"/>
    <n v="0.13749999999999987"/>
  </r>
  <r>
    <n v="8691"/>
    <s v="CA-2013-136770"/>
    <x v="0"/>
    <x v="1041"/>
    <d v="2013-08-19T00:00:00"/>
    <s v="Standard Class"/>
    <s v="SP-20650"/>
    <s v="Stephanie Phelps"/>
    <x v="1"/>
    <s v="United States"/>
    <x v="59"/>
    <x v="24"/>
    <n v="44312"/>
    <x v="3"/>
    <s v="TEC-PH-10003580"/>
    <x v="2"/>
    <x v="7"/>
    <s v="Cisco IP Phone 7961G-GE VoIP phone"/>
    <n v="259.89600000000002"/>
    <n v="2"/>
    <n v="0.4"/>
    <n v="-56.310799999999972"/>
    <n v="-0.21666666666666654"/>
  </r>
  <r>
    <n v="8692"/>
    <s v="CA-2013-136770"/>
    <x v="0"/>
    <x v="1041"/>
    <d v="2013-08-19T00:00:00"/>
    <s v="Standard Class"/>
    <s v="SP-20650"/>
    <s v="Stephanie Phelps"/>
    <x v="1"/>
    <s v="United States"/>
    <x v="59"/>
    <x v="24"/>
    <n v="44312"/>
    <x v="3"/>
    <s v="TEC-PH-10001530"/>
    <x v="2"/>
    <x v="7"/>
    <s v="Plantronics Voyager Pro Legend"/>
    <n v="247.18799999999999"/>
    <n v="2"/>
    <n v="0.4"/>
    <n v="-49.437600000000032"/>
    <n v="-0.20000000000000015"/>
  </r>
  <r>
    <n v="8693"/>
    <s v="CA-2013-136770"/>
    <x v="0"/>
    <x v="1041"/>
    <d v="2013-08-19T00:00:00"/>
    <s v="Standard Class"/>
    <s v="SP-20650"/>
    <s v="Stephanie Phelps"/>
    <x v="1"/>
    <s v="United States"/>
    <x v="59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n v="0.17499999999999999"/>
  </r>
  <r>
    <n v="8694"/>
    <s v="CA-2013-118311"/>
    <x v="0"/>
    <x v="1057"/>
    <d v="2013-10-29T00:00:00"/>
    <s v="Standard Class"/>
    <s v="ED-13885"/>
    <s v="Emily Ducich"/>
    <x v="2"/>
    <s v="United States"/>
    <x v="8"/>
    <x v="1"/>
    <n v="94110"/>
    <x v="1"/>
    <s v="TEC-AC-10000892"/>
    <x v="2"/>
    <x v="11"/>
    <s v="NETGEAR N750 Dual Band Wi-Fi Gigabit Router"/>
    <n v="450"/>
    <n v="5"/>
    <n v="0"/>
    <n v="162"/>
    <n v="0.36"/>
  </r>
  <r>
    <n v="8695"/>
    <s v="US-2011-112795"/>
    <x v="2"/>
    <x v="709"/>
    <d v="2011-08-28T00:00:00"/>
    <s v="Second Class"/>
    <s v="CR-12625"/>
    <s v="Corey Roper"/>
    <x v="2"/>
    <s v="United States"/>
    <x v="354"/>
    <x v="12"/>
    <n v="49505"/>
    <x v="2"/>
    <s v="OFF-PA-10001934"/>
    <x v="1"/>
    <x v="10"/>
    <s v="Xerox 1993"/>
    <n v="19.440000000000001"/>
    <n v="3"/>
    <n v="0"/>
    <n v="9.5256000000000007"/>
    <n v="0.49"/>
  </r>
  <r>
    <n v="8696"/>
    <s v="CA-2014-127096"/>
    <x v="3"/>
    <x v="175"/>
    <d v="2014-09-18T00:00:00"/>
    <s v="Second Class"/>
    <s v="CS-12400"/>
    <s v="Christopher Schild"/>
    <x v="2"/>
    <s v="United States"/>
    <x v="8"/>
    <x v="1"/>
    <n v="94109"/>
    <x v="1"/>
    <s v="FUR-TA-10003473"/>
    <x v="0"/>
    <x v="3"/>
    <s v="Bretford Rectangular Conference Table Tops"/>
    <n v="300.904"/>
    <n v="1"/>
    <n v="0.2"/>
    <n v="11.283900000000017"/>
    <n v="3.7500000000000054E-2"/>
  </r>
  <r>
    <n v="8697"/>
    <s v="CA-2014-119284"/>
    <x v="3"/>
    <x v="140"/>
    <d v="2014-06-21T00:00:00"/>
    <s v="Standard Class"/>
    <s v="TS-21205"/>
    <s v="Thomas Seio"/>
    <x v="1"/>
    <s v="United States"/>
    <x v="316"/>
    <x v="18"/>
    <n v="37211"/>
    <x v="0"/>
    <s v="TEC-PH-10001051"/>
    <x v="2"/>
    <x v="7"/>
    <s v="HTC One"/>
    <n v="239.976"/>
    <n v="3"/>
    <n v="0.2"/>
    <n v="26.997299999999967"/>
    <n v="0.11249999999999986"/>
  </r>
  <r>
    <n v="8698"/>
    <s v="CA-2014-119284"/>
    <x v="3"/>
    <x v="140"/>
    <d v="2014-06-21T00:00:00"/>
    <s v="Standard Class"/>
    <s v="TS-21205"/>
    <s v="Thomas Seio"/>
    <x v="1"/>
    <s v="United States"/>
    <x v="316"/>
    <x v="18"/>
    <n v="37211"/>
    <x v="0"/>
    <s v="FUR-FU-10004351"/>
    <x v="0"/>
    <x v="5"/>
    <s v="Staples"/>
    <n v="31.168000000000003"/>
    <n v="4"/>
    <n v="0.2"/>
    <n v="9.3504000000000005"/>
    <n v="0.3"/>
  </r>
  <r>
    <n v="8699"/>
    <s v="CA-2014-119284"/>
    <x v="3"/>
    <x v="140"/>
    <d v="2014-06-21T00:00:00"/>
    <s v="Standard Class"/>
    <s v="TS-21205"/>
    <s v="Thomas Seio"/>
    <x v="1"/>
    <s v="United States"/>
    <x v="316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n v="-0.23333333333333336"/>
  </r>
  <r>
    <n v="8700"/>
    <s v="CA-2014-119284"/>
    <x v="3"/>
    <x v="140"/>
    <d v="2014-06-21T00:00:00"/>
    <s v="Standard Class"/>
    <s v="TS-21205"/>
    <s v="Thomas Seio"/>
    <x v="1"/>
    <s v="United States"/>
    <x v="316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n v="0.10000000000000005"/>
  </r>
  <r>
    <n v="8701"/>
    <s v="CA-2014-119284"/>
    <x v="3"/>
    <x v="140"/>
    <d v="2014-06-21T00:00:00"/>
    <s v="Standard Class"/>
    <s v="TS-21205"/>
    <s v="Thomas Seio"/>
    <x v="1"/>
    <s v="United States"/>
    <x v="316"/>
    <x v="18"/>
    <n v="37211"/>
    <x v="0"/>
    <s v="OFF-AP-10004249"/>
    <x v="1"/>
    <x v="9"/>
    <s v="Staples"/>
    <n v="76.608000000000004"/>
    <n v="8"/>
    <n v="0.2"/>
    <n v="6.7031999999999954"/>
    <n v="8.7499999999999939E-2"/>
  </r>
  <r>
    <n v="8702"/>
    <s v="CA-2014-119284"/>
    <x v="3"/>
    <x v="140"/>
    <d v="2014-06-21T00:00:00"/>
    <s v="Standard Class"/>
    <s v="TS-21205"/>
    <s v="Thomas Seio"/>
    <x v="1"/>
    <s v="United States"/>
    <x v="316"/>
    <x v="18"/>
    <n v="37211"/>
    <x v="0"/>
    <s v="OFF-ST-10001490"/>
    <x v="1"/>
    <x v="4"/>
    <s v="Hot File 7-Pocket, Floor Stand"/>
    <n v="142.77600000000001"/>
    <n v="1"/>
    <n v="0.2"/>
    <n v="17.84699999999998"/>
    <n v="0.12499999999999985"/>
  </r>
  <r>
    <n v="8703"/>
    <s v="CA-2014-119284"/>
    <x v="3"/>
    <x v="140"/>
    <d v="2014-06-21T00:00:00"/>
    <s v="Standard Class"/>
    <s v="TS-21205"/>
    <s v="Thomas Seio"/>
    <x v="1"/>
    <s v="United States"/>
    <x v="316"/>
    <x v="18"/>
    <n v="37211"/>
    <x v="0"/>
    <s v="OFF-PA-10000312"/>
    <x v="1"/>
    <x v="10"/>
    <s v="Xerox 1955"/>
    <n v="91.360000000000014"/>
    <n v="5"/>
    <n v="0.2"/>
    <n v="29.691999999999993"/>
    <n v="0.3249999999999999"/>
  </r>
  <r>
    <n v="8704"/>
    <s v="CA-2012-133494"/>
    <x v="1"/>
    <x v="1201"/>
    <d v="2012-03-05T00:00:00"/>
    <s v="Standard Class"/>
    <s v="RP-19390"/>
    <s v="Resi Pölking"/>
    <x v="0"/>
    <s v="United States"/>
    <x v="10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n v="0.1249999999999999"/>
  </r>
  <r>
    <n v="8705"/>
    <s v="CA-2013-111318"/>
    <x v="0"/>
    <x v="310"/>
    <d v="2013-07-27T00:00:00"/>
    <s v="First Class"/>
    <s v="IL-15100"/>
    <s v="Ivan Liston"/>
    <x v="0"/>
    <s v="United States"/>
    <x v="12"/>
    <x v="5"/>
    <n v="77041"/>
    <x v="2"/>
    <s v="TEC-PH-10004100"/>
    <x v="2"/>
    <x v="7"/>
    <s v="Griffin GC17055 Auxiliary Audio Cable"/>
    <n v="115.136"/>
    <n v="8"/>
    <n v="0.2"/>
    <n v="11.513600000000004"/>
    <n v="0.10000000000000003"/>
  </r>
  <r>
    <n v="8706"/>
    <s v="US-2011-132745"/>
    <x v="2"/>
    <x v="1202"/>
    <d v="2011-10-05T00:00:00"/>
    <s v="Standard Class"/>
    <s v="NF-18475"/>
    <s v="Neil Französisch"/>
    <x v="2"/>
    <s v="United States"/>
    <x v="192"/>
    <x v="33"/>
    <n v="89502"/>
    <x v="1"/>
    <s v="OFF-FA-10000254"/>
    <x v="1"/>
    <x v="13"/>
    <s v="Sterling Rubber Bands by Alliance"/>
    <n v="4.71"/>
    <n v="1"/>
    <n v="0"/>
    <n v="0"/>
    <n v="0"/>
  </r>
  <r>
    <n v="8707"/>
    <s v="CA-2011-146815"/>
    <x v="2"/>
    <x v="78"/>
    <d v="2011-09-13T00:00:00"/>
    <s v="Standard Class"/>
    <s v="PP-18955"/>
    <s v="Paul Prost"/>
    <x v="2"/>
    <s v="United States"/>
    <x v="20"/>
    <x v="15"/>
    <n v="10009"/>
    <x v="3"/>
    <s v="FUR-CH-10004289"/>
    <x v="0"/>
    <x v="1"/>
    <s v="Global Super Steno Chair"/>
    <n v="172.76400000000001"/>
    <n v="2"/>
    <n v="0.1"/>
    <n v="13.437199999999986"/>
    <n v="7.7777777777777696E-2"/>
  </r>
  <r>
    <n v="8708"/>
    <s v="CA-2011-146815"/>
    <x v="2"/>
    <x v="78"/>
    <d v="2011-09-13T00:00:00"/>
    <s v="Standard Class"/>
    <s v="PP-18955"/>
    <s v="Paul Prost"/>
    <x v="2"/>
    <s v="United States"/>
    <x v="20"/>
    <x v="15"/>
    <n v="10009"/>
    <x v="3"/>
    <s v="OFF-AR-10003469"/>
    <x v="1"/>
    <x v="6"/>
    <s v="Nontoxic Chalk"/>
    <n v="3.52"/>
    <n v="2"/>
    <n v="0"/>
    <n v="1.6896"/>
    <n v="0.48"/>
  </r>
  <r>
    <n v="8709"/>
    <s v="CA-2011-119144"/>
    <x v="2"/>
    <x v="912"/>
    <d v="2011-11-18T00:00:00"/>
    <s v="First Class"/>
    <s v="JD-16150"/>
    <s v="Justin Deggeller"/>
    <x v="1"/>
    <s v="United States"/>
    <x v="1"/>
    <x v="1"/>
    <n v="90008"/>
    <x v="1"/>
    <s v="TEC-PH-10004188"/>
    <x v="2"/>
    <x v="7"/>
    <s v="OtterBox Commuter Series Case - Samsung Galaxy S4"/>
    <n v="79.968000000000004"/>
    <n v="4"/>
    <n v="0.2"/>
    <n v="-17.992799999999999"/>
    <n v="-0.22499999999999998"/>
  </r>
  <r>
    <n v="8710"/>
    <s v="CA-2011-119144"/>
    <x v="2"/>
    <x v="912"/>
    <d v="2011-11-18T00:00:00"/>
    <s v="First Class"/>
    <s v="JD-16150"/>
    <s v="Justin Deggeller"/>
    <x v="1"/>
    <s v="United States"/>
    <x v="1"/>
    <x v="1"/>
    <n v="90008"/>
    <x v="1"/>
    <s v="FUR-BO-10004015"/>
    <x v="0"/>
    <x v="0"/>
    <s v="Bush Andora Bookcase, Maple/Graphite Gray Finish"/>
    <n v="305.97449999999998"/>
    <n v="3"/>
    <n v="0.15"/>
    <n v="25.197899999999969"/>
    <n v="8.235294117647049E-2"/>
  </r>
  <r>
    <n v="8711"/>
    <s v="CA-2011-119144"/>
    <x v="2"/>
    <x v="912"/>
    <d v="2011-11-18T00:00:00"/>
    <s v="First Class"/>
    <s v="JD-16150"/>
    <s v="Justin Deggeller"/>
    <x v="1"/>
    <s v="United States"/>
    <x v="1"/>
    <x v="1"/>
    <n v="90008"/>
    <x v="1"/>
    <s v="OFF-ST-10000991"/>
    <x v="1"/>
    <x v="4"/>
    <s v="Space Solutions HD Industrial Steel Shelving."/>
    <n v="344.90999999999997"/>
    <n v="3"/>
    <n v="0"/>
    <n v="10.347300000000004"/>
    <n v="3.0000000000000016E-2"/>
  </r>
  <r>
    <n v="8712"/>
    <s v="CA-2011-105648"/>
    <x v="2"/>
    <x v="223"/>
    <d v="2011-03-07T00:00:00"/>
    <s v="Standard Class"/>
    <s v="EJ-14155"/>
    <s v="Eva Jacobs"/>
    <x v="0"/>
    <s v="United States"/>
    <x v="70"/>
    <x v="1"/>
    <n v="92037"/>
    <x v="1"/>
    <s v="FUR-TA-10002958"/>
    <x v="0"/>
    <x v="3"/>
    <s v="Bevis Oval Conference Table, Walnut"/>
    <n v="626.35200000000009"/>
    <n v="3"/>
    <n v="0.2"/>
    <n v="-23.488200000000091"/>
    <n v="-3.7500000000000137E-2"/>
  </r>
  <r>
    <n v="8713"/>
    <s v="US-2012-145422"/>
    <x v="1"/>
    <x v="155"/>
    <d v="2012-12-07T00:00:00"/>
    <s v="Standard Class"/>
    <s v="PW-19240"/>
    <s v="Pierre Wener"/>
    <x v="0"/>
    <s v="United States"/>
    <x v="8"/>
    <x v="1"/>
    <n v="94110"/>
    <x v="1"/>
    <s v="FUR-BO-10002213"/>
    <x v="0"/>
    <x v="0"/>
    <s v="Sauder Forest Hills Library, Woodland Oak Finish"/>
    <n v="359.49899999999997"/>
    <n v="3"/>
    <n v="0.15"/>
    <n v="-29.605799999999981"/>
    <n v="-8.2352941176470545E-2"/>
  </r>
  <r>
    <n v="8714"/>
    <s v="CA-2014-136623"/>
    <x v="3"/>
    <x v="497"/>
    <d v="2014-07-17T00:00:00"/>
    <s v="Standard Class"/>
    <s v="TS-21430"/>
    <s v="Tom Stivers"/>
    <x v="1"/>
    <s v="United States"/>
    <x v="70"/>
    <x v="1"/>
    <n v="92105"/>
    <x v="1"/>
    <s v="TEC-PH-10000004"/>
    <x v="2"/>
    <x v="7"/>
    <s v="Belkin iPhone and iPad Lightning Cable"/>
    <n v="71.951999999999998"/>
    <n v="6"/>
    <n v="0.2"/>
    <n v="5.3963999999999963"/>
    <n v="7.4999999999999956E-2"/>
  </r>
  <r>
    <n v="8715"/>
    <s v="CA-2014-136623"/>
    <x v="3"/>
    <x v="497"/>
    <d v="2014-07-17T00:00:00"/>
    <s v="Standard Class"/>
    <s v="TS-21430"/>
    <s v="Tom Stivers"/>
    <x v="1"/>
    <s v="United States"/>
    <x v="70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n v="0.31249999999999989"/>
  </r>
  <r>
    <n v="8716"/>
    <s v="CA-2014-121678"/>
    <x v="3"/>
    <x v="673"/>
    <d v="2014-11-21T00:00:00"/>
    <s v="Second Class"/>
    <s v="BM-11650"/>
    <s v="Brian Moss"/>
    <x v="1"/>
    <s v="United States"/>
    <x v="512"/>
    <x v="24"/>
    <n v="44035"/>
    <x v="3"/>
    <s v="OFF-BI-10002949"/>
    <x v="1"/>
    <x v="8"/>
    <s v="Prestige Round Ring Binders"/>
    <n v="1.8240000000000003"/>
    <n v="1"/>
    <n v="0.7"/>
    <n v="-1.3983999999999996"/>
    <n v="-0.76666666666666639"/>
  </r>
  <r>
    <n v="8717"/>
    <s v="CA-2013-120824"/>
    <x v="0"/>
    <x v="1"/>
    <d v="2013-06-17T00:00:00"/>
    <s v="Second Class"/>
    <s v="AW-10930"/>
    <s v="Arthur Wiediger"/>
    <x v="2"/>
    <s v="United States"/>
    <x v="12"/>
    <x v="5"/>
    <n v="77070"/>
    <x v="2"/>
    <s v="OFF-AP-10001242"/>
    <x v="1"/>
    <x v="9"/>
    <s v="APC 7 Outlet Network SurgeArrest Surge Protector"/>
    <n v="64.383999999999986"/>
    <n v="4"/>
    <n v="0.8"/>
    <n v="-160.96"/>
    <n v="-2.5000000000000004"/>
  </r>
  <r>
    <n v="8718"/>
    <s v="CA-2013-120824"/>
    <x v="0"/>
    <x v="1"/>
    <d v="2013-06-17T00:00:00"/>
    <s v="Second Class"/>
    <s v="AW-10930"/>
    <s v="Arthur Wiediger"/>
    <x v="2"/>
    <s v="United States"/>
    <x v="12"/>
    <x v="5"/>
    <n v="77070"/>
    <x v="2"/>
    <s v="FUR-FU-10001424"/>
    <x v="0"/>
    <x v="5"/>
    <s v="Dax Clear Box Frame"/>
    <n v="6.9840000000000009"/>
    <n v="2"/>
    <n v="0.6"/>
    <n v="-4.5396000000000019"/>
    <n v="-0.65000000000000013"/>
  </r>
  <r>
    <n v="8719"/>
    <s v="CA-2013-120824"/>
    <x v="0"/>
    <x v="1"/>
    <d v="2013-06-17T00:00:00"/>
    <s v="Second Class"/>
    <s v="AW-10930"/>
    <s v="Arthur Wiediger"/>
    <x v="2"/>
    <s v="United States"/>
    <x v="12"/>
    <x v="5"/>
    <n v="77070"/>
    <x v="2"/>
    <s v="OFF-AR-10003469"/>
    <x v="1"/>
    <x v="6"/>
    <s v="Nontoxic Chalk"/>
    <n v="11.264000000000001"/>
    <n v="8"/>
    <n v="0.2"/>
    <n v="3.9423999999999997"/>
    <n v="0.34999999999999992"/>
  </r>
  <r>
    <n v="8720"/>
    <s v="CA-2013-120824"/>
    <x v="0"/>
    <x v="1"/>
    <d v="2013-06-17T00:00:00"/>
    <s v="Second Class"/>
    <s v="AW-10930"/>
    <s v="Arthur Wiediger"/>
    <x v="2"/>
    <s v="United States"/>
    <x v="12"/>
    <x v="5"/>
    <n v="77070"/>
    <x v="2"/>
    <s v="OFF-PA-10000232"/>
    <x v="1"/>
    <x v="10"/>
    <s v="Xerox 1975"/>
    <n v="15.552000000000003"/>
    <n v="3"/>
    <n v="0.2"/>
    <n v="5.6375999999999999"/>
    <n v="0.36249999999999993"/>
  </r>
  <r>
    <n v="8721"/>
    <s v="CA-2013-120824"/>
    <x v="0"/>
    <x v="1"/>
    <d v="2013-06-17T00:00:00"/>
    <s v="Second Class"/>
    <s v="AW-10930"/>
    <s v="Arthur Wiediger"/>
    <x v="2"/>
    <s v="United States"/>
    <x v="12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n v="-0.31428571428571433"/>
  </r>
  <r>
    <n v="8722"/>
    <s v="CA-2013-120824"/>
    <x v="0"/>
    <x v="1"/>
    <d v="2013-06-17T00:00:00"/>
    <s v="Second Class"/>
    <s v="AW-10930"/>
    <s v="Arthur Wiediger"/>
    <x v="2"/>
    <s v="United States"/>
    <x v="12"/>
    <x v="5"/>
    <n v="77070"/>
    <x v="2"/>
    <s v="OFF-ST-10002562"/>
    <x v="1"/>
    <x v="4"/>
    <s v="Staples"/>
    <n v="67.536000000000016"/>
    <n v="9"/>
    <n v="0.2"/>
    <n v="6.7535999999999987"/>
    <n v="9.9999999999999964E-2"/>
  </r>
  <r>
    <n v="8723"/>
    <s v="CA-2013-120824"/>
    <x v="0"/>
    <x v="1"/>
    <d v="2013-06-17T00:00:00"/>
    <s v="Second Class"/>
    <s v="AW-10930"/>
    <s v="Arthur Wiediger"/>
    <x v="2"/>
    <s v="United States"/>
    <x v="12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n v="-1.7500000000000009"/>
  </r>
  <r>
    <n v="8724"/>
    <s v="US-2013-135209"/>
    <x v="0"/>
    <x v="723"/>
    <d v="2014-01-01T00:00:00"/>
    <s v="Second Class"/>
    <s v="MH-17290"/>
    <s v="Marc Harrigan"/>
    <x v="2"/>
    <s v="United States"/>
    <x v="100"/>
    <x v="2"/>
    <n v="33178"/>
    <x v="0"/>
    <s v="OFF-PA-10002986"/>
    <x v="1"/>
    <x v="10"/>
    <s v="Xerox 1898"/>
    <n v="37.408000000000001"/>
    <n v="7"/>
    <n v="0.2"/>
    <n v="13.0928"/>
    <n v="0.35"/>
  </r>
  <r>
    <n v="8725"/>
    <s v="US-2013-135209"/>
    <x v="0"/>
    <x v="723"/>
    <d v="2014-01-01T00:00:00"/>
    <s v="Second Class"/>
    <s v="MH-17290"/>
    <s v="Marc Harrigan"/>
    <x v="2"/>
    <s v="United States"/>
    <x v="100"/>
    <x v="2"/>
    <n v="33178"/>
    <x v="0"/>
    <s v="OFF-PA-10000143"/>
    <x v="1"/>
    <x v="10"/>
    <s v="Astroparche Fine Business Paper"/>
    <n v="25.344000000000001"/>
    <n v="6"/>
    <n v="0.2"/>
    <n v="8.8704000000000018"/>
    <n v="0.35000000000000003"/>
  </r>
  <r>
    <n v="8726"/>
    <s v="CA-2014-148145"/>
    <x v="3"/>
    <x v="257"/>
    <d v="2014-03-24T00:00:00"/>
    <s v="Standard Class"/>
    <s v="SW-20275"/>
    <s v="Scott Williamson"/>
    <x v="0"/>
    <s v="United States"/>
    <x v="4"/>
    <x v="4"/>
    <n v="98115"/>
    <x v="1"/>
    <s v="OFF-AR-10003752"/>
    <x v="1"/>
    <x v="6"/>
    <s v="Deluxe Chalkboard Eraser Cleaner"/>
    <n v="46.2"/>
    <n v="4"/>
    <n v="0"/>
    <n v="21.251999999999999"/>
    <n v="0.45999999999999996"/>
  </r>
  <r>
    <n v="8727"/>
    <s v="CA-2012-103870"/>
    <x v="1"/>
    <x v="17"/>
    <d v="2012-12-31T00:00:00"/>
    <s v="Standard Class"/>
    <s v="SP-20860"/>
    <s v="Sung Pak"/>
    <x v="1"/>
    <s v="United States"/>
    <x v="87"/>
    <x v="18"/>
    <n v="37130"/>
    <x v="0"/>
    <s v="TEC-AC-10002370"/>
    <x v="2"/>
    <x v="11"/>
    <s v="Maxell CD-R Discs"/>
    <n v="4.7279999999999998"/>
    <n v="3"/>
    <n v="0.2"/>
    <n v="0.70919999999999961"/>
    <n v="0.14999999999999991"/>
  </r>
  <r>
    <n v="8728"/>
    <s v="CA-2012-103870"/>
    <x v="1"/>
    <x v="17"/>
    <d v="2012-12-31T00:00:00"/>
    <s v="Standard Class"/>
    <s v="SP-20860"/>
    <s v="Sung Pak"/>
    <x v="1"/>
    <s v="United States"/>
    <x v="87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n v="0.30000000000000004"/>
  </r>
  <r>
    <n v="8729"/>
    <s v="CA-2012-103870"/>
    <x v="1"/>
    <x v="17"/>
    <d v="2012-12-31T00:00:00"/>
    <s v="Standard Class"/>
    <s v="SP-20860"/>
    <s v="Sung Pak"/>
    <x v="1"/>
    <s v="United States"/>
    <x v="87"/>
    <x v="18"/>
    <n v="37130"/>
    <x v="0"/>
    <s v="FUR-BO-10002853"/>
    <x v="0"/>
    <x v="0"/>
    <s v="O'Sullivan 5-Shelf Heavy-Duty Bookcases"/>
    <n v="131.10400000000001"/>
    <n v="2"/>
    <n v="0.2"/>
    <n v="8.1939999999999955"/>
    <n v="6.2499999999999958E-2"/>
  </r>
  <r>
    <n v="8730"/>
    <s v="CA-2012-103870"/>
    <x v="1"/>
    <x v="17"/>
    <d v="2012-12-31T00:00:00"/>
    <s v="Standard Class"/>
    <s v="SP-20860"/>
    <s v="Sung Pak"/>
    <x v="1"/>
    <s v="United States"/>
    <x v="87"/>
    <x v="18"/>
    <n v="37130"/>
    <x v="0"/>
    <s v="OFF-ST-10002562"/>
    <x v="1"/>
    <x v="4"/>
    <s v="Staples"/>
    <n v="22.512000000000004"/>
    <n v="3"/>
    <n v="0.2"/>
    <n v="2.2511999999999999"/>
    <n v="9.9999999999999978E-2"/>
  </r>
  <r>
    <n v="8731"/>
    <s v="CA-2012-103870"/>
    <x v="1"/>
    <x v="17"/>
    <d v="2012-12-31T00:00:00"/>
    <s v="Standard Class"/>
    <s v="SP-20860"/>
    <s v="Sung Pak"/>
    <x v="1"/>
    <s v="United States"/>
    <x v="87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n v="-0.1750000000000001"/>
  </r>
  <r>
    <n v="8732"/>
    <s v="CA-2012-111017"/>
    <x v="1"/>
    <x v="374"/>
    <d v="2012-08-06T00:00:00"/>
    <s v="Standard Class"/>
    <s v="SC-20695"/>
    <s v="Steve Chapman"/>
    <x v="1"/>
    <s v="United States"/>
    <x v="285"/>
    <x v="25"/>
    <n v="63116"/>
    <x v="2"/>
    <s v="OFF-SU-10002573"/>
    <x v="1"/>
    <x v="14"/>
    <s v="Acme 10&quot; Easy Grip Assistive Scissors"/>
    <n v="52.59"/>
    <n v="3"/>
    <n v="0"/>
    <n v="15.776999999999996"/>
    <n v="0.29999999999999988"/>
  </r>
  <r>
    <n v="8733"/>
    <s v="CA-2014-116988"/>
    <x v="3"/>
    <x v="818"/>
    <d v="2014-06-30T00:00:00"/>
    <s v="Second Class"/>
    <s v="PW-19030"/>
    <s v="Pauline Webber"/>
    <x v="1"/>
    <s v="United States"/>
    <x v="4"/>
    <x v="4"/>
    <n v="98105"/>
    <x v="1"/>
    <s v="OFF-PA-10003848"/>
    <x v="1"/>
    <x v="10"/>
    <s v="Xerox 1997"/>
    <n v="19.440000000000001"/>
    <n v="3"/>
    <n v="0"/>
    <n v="9.3312000000000008"/>
    <n v="0.48000000000000004"/>
  </r>
  <r>
    <n v="8734"/>
    <s v="CA-2014-116988"/>
    <x v="3"/>
    <x v="818"/>
    <d v="2014-06-30T00:00:00"/>
    <s v="Second Class"/>
    <s v="PW-19030"/>
    <s v="Pauline Webber"/>
    <x v="1"/>
    <s v="United States"/>
    <x v="4"/>
    <x v="4"/>
    <n v="98105"/>
    <x v="1"/>
    <s v="FUR-FU-10001290"/>
    <x v="0"/>
    <x v="5"/>
    <s v="Executive Impressions Supervisor Wall Clock"/>
    <n v="126.30000000000001"/>
    <n v="3"/>
    <n v="0"/>
    <n v="40.415999999999997"/>
    <n v="0.31999999999999995"/>
  </r>
  <r>
    <n v="8735"/>
    <s v="CA-2014-116988"/>
    <x v="3"/>
    <x v="818"/>
    <d v="2014-06-30T00:00:00"/>
    <s v="Second Class"/>
    <s v="PW-19030"/>
    <s v="Pauline Webber"/>
    <x v="1"/>
    <s v="United States"/>
    <x v="4"/>
    <x v="4"/>
    <n v="98105"/>
    <x v="1"/>
    <s v="TEC-AC-10003832"/>
    <x v="2"/>
    <x v="11"/>
    <s v="Logitech P710e Mobile Speakerphone"/>
    <n v="1287.45"/>
    <n v="5"/>
    <n v="0"/>
    <n v="244.61549999999988"/>
    <n v="0.18999999999999989"/>
  </r>
  <r>
    <n v="8736"/>
    <s v="US-2011-169390"/>
    <x v="2"/>
    <x v="315"/>
    <d v="2011-02-11T00:00:00"/>
    <s v="Second Class"/>
    <s v="CS-12250"/>
    <s v="Chris Selesnick"/>
    <x v="1"/>
    <s v="United States"/>
    <x v="20"/>
    <x v="15"/>
    <n v="10024"/>
    <x v="3"/>
    <s v="OFF-ST-10001558"/>
    <x v="1"/>
    <x v="4"/>
    <s v="Acco Perma 4000 Stacking Storage Drawers"/>
    <n v="64.959999999999994"/>
    <n v="4"/>
    <n v="0"/>
    <n v="9.7439999999999998"/>
    <n v="0.15000000000000002"/>
  </r>
  <r>
    <n v="8737"/>
    <s v="CA-2013-168774"/>
    <x v="0"/>
    <x v="913"/>
    <d v="2013-09-10T00:00:00"/>
    <s v="Standard Class"/>
    <s v="RP-19855"/>
    <s v="Roy Phan"/>
    <x v="1"/>
    <s v="United States"/>
    <x v="439"/>
    <x v="11"/>
    <n v="55125"/>
    <x v="2"/>
    <s v="OFF-ST-10001490"/>
    <x v="1"/>
    <x v="4"/>
    <s v="Hot File 7-Pocket, Floor Stand"/>
    <n v="535.41"/>
    <n v="3"/>
    <n v="0"/>
    <n v="160.62299999999993"/>
    <n v="0.29999999999999988"/>
  </r>
  <r>
    <n v="8738"/>
    <s v="CA-2014-161592"/>
    <x v="3"/>
    <x v="1191"/>
    <d v="2014-04-11T00:00:00"/>
    <s v="Standard Class"/>
    <s v="CS-12175"/>
    <s v="Charles Sheldon"/>
    <x v="1"/>
    <s v="United States"/>
    <x v="346"/>
    <x v="18"/>
    <n v="37421"/>
    <x v="0"/>
    <s v="OFF-BI-10003669"/>
    <x v="1"/>
    <x v="8"/>
    <s v="3M Organizer Strips"/>
    <n v="8.1000000000000014"/>
    <n v="5"/>
    <n v="0.7"/>
    <n v="-5.9399999999999977"/>
    <n v="-0.73333333333333295"/>
  </r>
  <r>
    <n v="8739"/>
    <s v="US-2014-131961"/>
    <x v="3"/>
    <x v="166"/>
    <d v="2014-12-12T00:00:00"/>
    <s v="First Class"/>
    <s v="MJ-17740"/>
    <s v="Max Jones"/>
    <x v="0"/>
    <s v="United States"/>
    <x v="10"/>
    <x v="9"/>
    <n v="19140"/>
    <x v="3"/>
    <s v="OFF-AR-10004441"/>
    <x v="1"/>
    <x v="6"/>
    <s v="BIC Brite Liner Highlighters"/>
    <n v="13.247999999999999"/>
    <n v="4"/>
    <n v="0.2"/>
    <n v="3.6431999999999998"/>
    <n v="0.27500000000000002"/>
  </r>
  <r>
    <n v="8740"/>
    <s v="US-2014-131961"/>
    <x v="3"/>
    <x v="166"/>
    <d v="2014-12-12T00:00:00"/>
    <s v="First Class"/>
    <s v="MJ-17740"/>
    <s v="Max Jones"/>
    <x v="0"/>
    <s v="United States"/>
    <x v="10"/>
    <x v="9"/>
    <n v="19140"/>
    <x v="3"/>
    <s v="TEC-PH-10001924"/>
    <x v="2"/>
    <x v="7"/>
    <s v="iHome FM Clock Radio with Lightning Dock"/>
    <n v="83.987999999999985"/>
    <n v="2"/>
    <n v="0.4"/>
    <n v="-20.996999999999993"/>
    <n v="-0.24999999999999994"/>
  </r>
  <r>
    <n v="8741"/>
    <s v="CA-2013-102498"/>
    <x v="0"/>
    <x v="1131"/>
    <d v="2013-07-26T00:00:00"/>
    <s v="First Class"/>
    <s v="JG-15160"/>
    <s v="James Galang"/>
    <x v="0"/>
    <s v="United States"/>
    <x v="240"/>
    <x v="28"/>
    <n v="70506"/>
    <x v="0"/>
    <s v="OFF-AR-10004456"/>
    <x v="1"/>
    <x v="6"/>
    <s v="Panasonic KP-4ABK Battery-Operated Pencil Sharpener"/>
    <n v="73.2"/>
    <n v="5"/>
    <n v="0"/>
    <n v="21.227999999999998"/>
    <n v="0.28999999999999998"/>
  </r>
  <r>
    <n v="8742"/>
    <s v="CA-2012-113222"/>
    <x v="1"/>
    <x v="529"/>
    <d v="2012-11-09T00:00:00"/>
    <s v="Same Day"/>
    <s v="AG-10765"/>
    <s v="Anthony Garverick"/>
    <x v="2"/>
    <s v="United States"/>
    <x v="104"/>
    <x v="14"/>
    <n v="46226"/>
    <x v="2"/>
    <s v="OFF-BI-10001890"/>
    <x v="1"/>
    <x v="8"/>
    <s v="Avery Poly Binder Pockets"/>
    <n v="10.74"/>
    <n v="3"/>
    <n v="0"/>
    <n v="5.1551999999999998"/>
    <n v="0.48"/>
  </r>
  <r>
    <n v="8743"/>
    <s v="US-2012-144771"/>
    <x v="1"/>
    <x v="653"/>
    <d v="2012-10-04T00:00:00"/>
    <s v="First Class"/>
    <s v="CK-12205"/>
    <s v="Chloris Kastensmidt"/>
    <x v="0"/>
    <s v="United States"/>
    <x v="492"/>
    <x v="21"/>
    <n v="97123"/>
    <x v="1"/>
    <s v="FUR-FU-10000629"/>
    <x v="0"/>
    <x v="5"/>
    <s v="9-3/4 Diameter Round Wall Clock"/>
    <n v="11.032"/>
    <n v="1"/>
    <n v="0.2"/>
    <n v="3.0338000000000003"/>
    <n v="0.27500000000000002"/>
  </r>
  <r>
    <n v="8744"/>
    <s v="US-2012-144771"/>
    <x v="1"/>
    <x v="653"/>
    <d v="2012-10-04T00:00:00"/>
    <s v="First Class"/>
    <s v="CK-12205"/>
    <s v="Chloris Kastensmidt"/>
    <x v="0"/>
    <s v="United States"/>
    <x v="492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n v="-8.7499999999999953E-2"/>
  </r>
  <r>
    <n v="8745"/>
    <s v="CA-2012-162376"/>
    <x v="1"/>
    <x v="6"/>
    <d v="2012-11-25T00:00:00"/>
    <s v="Second Class"/>
    <s v="HD-14785"/>
    <s v="Harold Dahlen"/>
    <x v="2"/>
    <s v="United States"/>
    <x v="471"/>
    <x v="31"/>
    <n v="2138"/>
    <x v="3"/>
    <s v="OFF-AR-10003056"/>
    <x v="1"/>
    <x v="6"/>
    <s v="Newell 341"/>
    <n v="17.12"/>
    <n v="4"/>
    <n v="0"/>
    <n v="4.9647999999999985"/>
    <n v="0.28999999999999992"/>
  </r>
  <r>
    <n v="8746"/>
    <s v="CA-2012-162376"/>
    <x v="1"/>
    <x v="6"/>
    <d v="2012-11-25T00:00:00"/>
    <s v="Second Class"/>
    <s v="HD-14785"/>
    <s v="Harold Dahlen"/>
    <x v="2"/>
    <s v="United States"/>
    <x v="471"/>
    <x v="31"/>
    <n v="2138"/>
    <x v="3"/>
    <s v="OFF-PA-10000300"/>
    <x v="1"/>
    <x v="10"/>
    <s v="Xerox 1936"/>
    <n v="59.94"/>
    <n v="3"/>
    <n v="0"/>
    <n v="28.171799999999998"/>
    <n v="0.47"/>
  </r>
  <r>
    <n v="8747"/>
    <s v="CA-2014-128076"/>
    <x v="3"/>
    <x v="62"/>
    <d v="2014-02-08T00:00:00"/>
    <s v="Standard Class"/>
    <s v="BO-11350"/>
    <s v="Bill Overfelt"/>
    <x v="1"/>
    <s v="United States"/>
    <x v="70"/>
    <x v="1"/>
    <n v="92105"/>
    <x v="1"/>
    <s v="FUR-FU-10000293"/>
    <x v="0"/>
    <x v="5"/>
    <s v="Eldon Antistatic Chair Mats for Low to Medium Pile Carpets"/>
    <n v="210.58"/>
    <n v="2"/>
    <n v="0"/>
    <n v="12.634799999999984"/>
    <n v="5.9999999999999921E-2"/>
  </r>
  <r>
    <n v="8748"/>
    <s v="CA-2014-128076"/>
    <x v="3"/>
    <x v="62"/>
    <d v="2014-02-08T00:00:00"/>
    <s v="Standard Class"/>
    <s v="BO-11350"/>
    <s v="Bill Overfelt"/>
    <x v="1"/>
    <s v="United States"/>
    <x v="70"/>
    <x v="1"/>
    <n v="92105"/>
    <x v="1"/>
    <s v="OFF-BI-10003638"/>
    <x v="1"/>
    <x v="8"/>
    <s v="GBC Durable Plastic Covers"/>
    <n v="30.960000000000004"/>
    <n v="2"/>
    <n v="0.2"/>
    <n v="10.061999999999998"/>
    <n v="0.3249999999999999"/>
  </r>
  <r>
    <n v="8749"/>
    <s v="CA-2014-128076"/>
    <x v="3"/>
    <x v="62"/>
    <d v="2014-02-08T00:00:00"/>
    <s v="Standard Class"/>
    <s v="BO-11350"/>
    <s v="Bill Overfelt"/>
    <x v="1"/>
    <s v="United States"/>
    <x v="70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n v="0.16249999999999984"/>
  </r>
  <r>
    <n v="8750"/>
    <s v="US-2012-163825"/>
    <x v="1"/>
    <x v="382"/>
    <d v="2012-06-19T00:00:00"/>
    <s v="First Class"/>
    <s v="LC-16885"/>
    <s v="Lena Creighton"/>
    <x v="0"/>
    <s v="United States"/>
    <x v="20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n v="0.375"/>
  </r>
  <r>
    <n v="8751"/>
    <s v="US-2012-163825"/>
    <x v="1"/>
    <x v="382"/>
    <d v="2012-06-19T00:00:00"/>
    <s v="First Class"/>
    <s v="LC-16885"/>
    <s v="Lena Creighton"/>
    <x v="0"/>
    <s v="United States"/>
    <x v="20"/>
    <x v="15"/>
    <n v="10009"/>
    <x v="3"/>
    <s v="TEC-PH-10004922"/>
    <x v="2"/>
    <x v="7"/>
    <s v="RCA Visys Integrated PBX 8-Line Router"/>
    <n v="133.97999999999999"/>
    <n v="2"/>
    <n v="0"/>
    <n v="33.495000000000005"/>
    <n v="0.25000000000000006"/>
  </r>
  <r>
    <n v="8752"/>
    <s v="CA-2013-105662"/>
    <x v="0"/>
    <x v="465"/>
    <d v="2013-05-10T00:00:00"/>
    <s v="Standard Class"/>
    <s v="RB-19465"/>
    <s v="Rick Bensley"/>
    <x v="2"/>
    <s v="United States"/>
    <x v="315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n v="0.33749999999999997"/>
  </r>
  <r>
    <n v="8753"/>
    <s v="CA-2013-105662"/>
    <x v="0"/>
    <x v="465"/>
    <d v="2013-05-10T00:00:00"/>
    <s v="Standard Class"/>
    <s v="RB-19465"/>
    <s v="Rick Bensley"/>
    <x v="2"/>
    <s v="United States"/>
    <x v="315"/>
    <x v="2"/>
    <n v="32303"/>
    <x v="0"/>
    <s v="TEC-PH-10001198"/>
    <x v="2"/>
    <x v="7"/>
    <s v="Avaya 4621SW VoIP phone"/>
    <n v="177.48000000000002"/>
    <n v="3"/>
    <n v="0.2"/>
    <n v="19.966499999999982"/>
    <n v="0.11249999999999989"/>
  </r>
  <r>
    <n v="8754"/>
    <s v="CA-2014-152198"/>
    <x v="3"/>
    <x v="428"/>
    <d v="2014-09-11T00:00:00"/>
    <s v="First Class"/>
    <s v="JD-16015"/>
    <s v="Joy Daniels"/>
    <x v="0"/>
    <s v="United States"/>
    <x v="167"/>
    <x v="24"/>
    <n v="43615"/>
    <x v="3"/>
    <s v="OFF-LA-10000443"/>
    <x v="1"/>
    <x v="2"/>
    <s v="Avery 501"/>
    <n v="17.712"/>
    <n v="6"/>
    <n v="0.2"/>
    <n v="5.9777999999999993"/>
    <n v="0.33749999999999997"/>
  </r>
  <r>
    <n v="8755"/>
    <s v="CA-2014-152198"/>
    <x v="3"/>
    <x v="428"/>
    <d v="2014-09-11T00:00:00"/>
    <s v="First Class"/>
    <s v="JD-16015"/>
    <s v="Joy Daniels"/>
    <x v="0"/>
    <s v="United States"/>
    <x v="167"/>
    <x v="24"/>
    <n v="43615"/>
    <x v="3"/>
    <s v="OFF-BI-10003669"/>
    <x v="1"/>
    <x v="8"/>
    <s v="3M Organizer Strips"/>
    <n v="4.8600000000000012"/>
    <n v="3"/>
    <n v="0.7"/>
    <n v="-3.5640000000000001"/>
    <n v="-0.73333333333333317"/>
  </r>
  <r>
    <n v="8756"/>
    <s v="CA-2014-152198"/>
    <x v="3"/>
    <x v="428"/>
    <d v="2014-09-11T00:00:00"/>
    <s v="First Class"/>
    <s v="JD-16015"/>
    <s v="Joy Daniels"/>
    <x v="0"/>
    <s v="United States"/>
    <x v="167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n v="-0.83333333333333315"/>
  </r>
  <r>
    <n v="8757"/>
    <s v="CA-2013-114307"/>
    <x v="0"/>
    <x v="405"/>
    <d v="2013-07-27T00:00:00"/>
    <s v="Standard Class"/>
    <s v="MF-17665"/>
    <s v="Maureen Fritzler"/>
    <x v="1"/>
    <s v="United States"/>
    <x v="29"/>
    <x v="39"/>
    <n v="21044"/>
    <x v="3"/>
    <s v="OFF-AP-10002350"/>
    <x v="1"/>
    <x v="9"/>
    <s v="Belkin F9H710-06 7 Outlet SurgeMaster Surge Protector"/>
    <n v="37.68"/>
    <n v="2"/>
    <n v="0"/>
    <n v="10.5504"/>
    <n v="0.27999999999999997"/>
  </r>
  <r>
    <n v="8758"/>
    <s v="CA-2013-114307"/>
    <x v="0"/>
    <x v="405"/>
    <d v="2013-07-27T00:00:00"/>
    <s v="Standard Class"/>
    <s v="MF-17665"/>
    <s v="Maureen Fritzler"/>
    <x v="1"/>
    <s v="United States"/>
    <x v="29"/>
    <x v="39"/>
    <n v="21044"/>
    <x v="3"/>
    <s v="OFF-PA-10004100"/>
    <x v="1"/>
    <x v="10"/>
    <s v="Xerox 216"/>
    <n v="51.84"/>
    <n v="8"/>
    <n v="0"/>
    <n v="24.883200000000002"/>
    <n v="0.48000000000000004"/>
  </r>
  <r>
    <n v="8759"/>
    <s v="CA-2013-114307"/>
    <x v="0"/>
    <x v="405"/>
    <d v="2013-07-27T00:00:00"/>
    <s v="Standard Class"/>
    <s v="MF-17665"/>
    <s v="Maureen Fritzler"/>
    <x v="1"/>
    <s v="United States"/>
    <x v="29"/>
    <x v="39"/>
    <n v="21044"/>
    <x v="3"/>
    <s v="FUR-FU-10000794"/>
    <x v="0"/>
    <x v="5"/>
    <s v="Eldon Stackable Tray, Side-Load, Legal, Smoke"/>
    <n v="27.42"/>
    <n v="3"/>
    <n v="0"/>
    <n v="9.3227999999999991"/>
    <n v="0.33999999999999997"/>
  </r>
  <r>
    <n v="8760"/>
    <s v="CA-2013-114307"/>
    <x v="0"/>
    <x v="405"/>
    <d v="2013-07-27T00:00:00"/>
    <s v="Standard Class"/>
    <s v="MF-17665"/>
    <s v="Maureen Fritzler"/>
    <x v="1"/>
    <s v="United States"/>
    <x v="29"/>
    <x v="39"/>
    <n v="21044"/>
    <x v="3"/>
    <s v="OFF-BI-10002012"/>
    <x v="1"/>
    <x v="8"/>
    <s v="Wilson Jones Easy Flow II Sheet Lifters"/>
    <n v="5.4"/>
    <n v="3"/>
    <n v="0"/>
    <n v="2.5920000000000001"/>
    <n v="0.48"/>
  </r>
  <r>
    <n v="8761"/>
    <s v="CA-2013-159891"/>
    <x v="0"/>
    <x v="1011"/>
    <d v="2013-02-06T00:00:00"/>
    <s v="Standard Class"/>
    <s v="BF-11170"/>
    <s v="Ben Ferrer"/>
    <x v="2"/>
    <s v="United States"/>
    <x v="118"/>
    <x v="32"/>
    <n v="30318"/>
    <x v="0"/>
    <s v="OFF-BI-10003527"/>
    <x v="1"/>
    <x v="8"/>
    <s v="Fellowes PB500 Electric Punch Plastic Comb Binding Machine with Manual Bind"/>
    <n v="1270.99"/>
    <n v="1"/>
    <n v="0"/>
    <n v="635.495"/>
    <n v="0.5"/>
  </r>
  <r>
    <n v="8762"/>
    <s v="CA-2013-159891"/>
    <x v="0"/>
    <x v="1011"/>
    <d v="2013-02-06T00:00:00"/>
    <s v="Standard Class"/>
    <s v="BF-11170"/>
    <s v="Ben Ferrer"/>
    <x v="2"/>
    <s v="United States"/>
    <x v="118"/>
    <x v="32"/>
    <n v="30318"/>
    <x v="0"/>
    <s v="OFF-EN-10004483"/>
    <x v="1"/>
    <x v="12"/>
    <s v="#10 White Business Envelopes,4 1/8 x 9 1/2"/>
    <n v="125.36"/>
    <n v="8"/>
    <n v="0"/>
    <n v="58.919199999999989"/>
    <n v="0.46999999999999992"/>
  </r>
  <r>
    <n v="8763"/>
    <s v="CA-2013-112578"/>
    <x v="0"/>
    <x v="723"/>
    <d v="2014-01-03T00:00:00"/>
    <s v="Standard Class"/>
    <s v="FO-14305"/>
    <s v="Frank Olsen"/>
    <x v="0"/>
    <s v="United States"/>
    <x v="301"/>
    <x v="1"/>
    <n v="95823"/>
    <x v="1"/>
    <s v="OFF-ST-10003722"/>
    <x v="1"/>
    <x v="4"/>
    <s v="Project Tote Personal File"/>
    <n v="14.03"/>
    <n v="1"/>
    <n v="0"/>
    <n v="4.068699999999998"/>
    <n v="0.28999999999999987"/>
  </r>
  <r>
    <n v="8764"/>
    <s v="CA-2013-112578"/>
    <x v="0"/>
    <x v="723"/>
    <d v="2014-01-03T00:00:00"/>
    <s v="Standard Class"/>
    <s v="FO-14305"/>
    <s v="Frank Olsen"/>
    <x v="0"/>
    <s v="United States"/>
    <x v="301"/>
    <x v="1"/>
    <n v="95823"/>
    <x v="1"/>
    <s v="OFF-SU-10002557"/>
    <x v="1"/>
    <x v="14"/>
    <s v="Fiskars Spring-Action Scissors"/>
    <n v="27.96"/>
    <n v="2"/>
    <n v="0"/>
    <n v="7.2696000000000005"/>
    <n v="0.26"/>
  </r>
  <r>
    <n v="8765"/>
    <s v="CA-2012-107083"/>
    <x v="1"/>
    <x v="82"/>
    <d v="2012-11-27T00:00:00"/>
    <s v="Standard Class"/>
    <s v="BB-11545"/>
    <s v="Brenda Bowman"/>
    <x v="1"/>
    <s v="United States"/>
    <x v="5"/>
    <x v="5"/>
    <n v="76106"/>
    <x v="2"/>
    <s v="OFF-AR-10002257"/>
    <x v="1"/>
    <x v="6"/>
    <s v="Eldon Spacemaker Box, Quick-Snap Lid, Clear"/>
    <n v="5.3440000000000003"/>
    <n v="2"/>
    <n v="0.2"/>
    <n v="0.73479999999999923"/>
    <n v="0.13749999999999984"/>
  </r>
  <r>
    <n v="8766"/>
    <s v="CA-2012-107083"/>
    <x v="1"/>
    <x v="82"/>
    <d v="2012-11-27T00:00:00"/>
    <s v="Standard Class"/>
    <s v="BB-11545"/>
    <s v="Brenda Bowman"/>
    <x v="1"/>
    <s v="United States"/>
    <x v="5"/>
    <x v="5"/>
    <n v="76106"/>
    <x v="2"/>
    <s v="OFF-BI-10000756"/>
    <x v="1"/>
    <x v="8"/>
    <s v="Storex DuraTech Recycled Plastic Frosted Binders"/>
    <n v="1.6959999999999997"/>
    <n v="2"/>
    <n v="0.8"/>
    <n v="-2.5440000000000005"/>
    <n v="-1.5000000000000004"/>
  </r>
  <r>
    <n v="8767"/>
    <s v="CA-2012-107083"/>
    <x v="1"/>
    <x v="82"/>
    <d v="2012-11-27T00:00:00"/>
    <s v="Standard Class"/>
    <s v="BB-11545"/>
    <s v="Brenda Bowman"/>
    <x v="1"/>
    <s v="United States"/>
    <x v="5"/>
    <x v="5"/>
    <n v="76106"/>
    <x v="2"/>
    <s v="OFF-AP-10004136"/>
    <x v="1"/>
    <x v="9"/>
    <s v="Kensington 6 Outlet SmartSocket Surge Protector"/>
    <n v="24.587999999999994"/>
    <n v="3"/>
    <n v="0.8"/>
    <n v="-67.617000000000019"/>
    <n v="-2.7500000000000013"/>
  </r>
  <r>
    <n v="8768"/>
    <s v="CA-2012-107083"/>
    <x v="1"/>
    <x v="82"/>
    <d v="2012-11-27T00:00:00"/>
    <s v="Standard Class"/>
    <s v="BB-11545"/>
    <s v="Brenda Bowman"/>
    <x v="1"/>
    <s v="United States"/>
    <x v="5"/>
    <x v="5"/>
    <n v="76106"/>
    <x v="2"/>
    <s v="OFF-BI-10002194"/>
    <x v="1"/>
    <x v="8"/>
    <s v="Cardinal Hold-It CD Pocket"/>
    <n v="7.9799999999999986"/>
    <n v="5"/>
    <n v="0.8"/>
    <n v="-13.167000000000002"/>
    <n v="-1.6500000000000006"/>
  </r>
  <r>
    <n v="8769"/>
    <s v="CA-2012-151722"/>
    <x v="1"/>
    <x v="348"/>
    <d v="2012-10-09T00:00:00"/>
    <s v="Standard Class"/>
    <s v="IL-15100"/>
    <s v="Ivan Liston"/>
    <x v="0"/>
    <s v="United States"/>
    <x v="38"/>
    <x v="24"/>
    <n v="43229"/>
    <x v="3"/>
    <s v="TEC-AC-10000892"/>
    <x v="2"/>
    <x v="11"/>
    <s v="NETGEAR N750 Dual Band Wi-Fi Gigabit Router"/>
    <n v="288"/>
    <n v="4"/>
    <n v="0.2"/>
    <n v="57.599999999999994"/>
    <n v="0.19999999999999998"/>
  </r>
  <r>
    <n v="8770"/>
    <s v="CA-2013-151148"/>
    <x v="0"/>
    <x v="126"/>
    <d v="2013-09-14T00:00:00"/>
    <s v="Same Day"/>
    <s v="PO-19180"/>
    <s v="Philisse Overcash"/>
    <x v="2"/>
    <s v="United States"/>
    <x v="103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n v="6.2499999999999951E-2"/>
  </r>
  <r>
    <n v="8771"/>
    <s v="CA-2013-151148"/>
    <x v="0"/>
    <x v="126"/>
    <d v="2013-09-14T00:00:00"/>
    <s v="Same Day"/>
    <s v="PO-19180"/>
    <s v="Philisse Overcash"/>
    <x v="2"/>
    <s v="United States"/>
    <x v="103"/>
    <x v="22"/>
    <n v="80027"/>
    <x v="1"/>
    <s v="FUR-CH-10002304"/>
    <x v="0"/>
    <x v="1"/>
    <s v="Global Stack Chair without Arms, Black"/>
    <n v="83.13600000000001"/>
    <n v="4"/>
    <n v="0.2"/>
    <n v="5.1960000000000015"/>
    <n v="6.2500000000000014E-2"/>
  </r>
  <r>
    <n v="8772"/>
    <s v="CA-2014-115882"/>
    <x v="3"/>
    <x v="32"/>
    <d v="2014-09-18T00:00:00"/>
    <s v="First Class"/>
    <s v="DB-13555"/>
    <s v="Dorothy Badders"/>
    <x v="1"/>
    <s v="United States"/>
    <x v="253"/>
    <x v="3"/>
    <n v="27604"/>
    <x v="0"/>
    <s v="OFF-AP-10002534"/>
    <x v="1"/>
    <x v="9"/>
    <s v="3.6 Cubic Foot Counter Height Office Refrigerator"/>
    <n v="942.78400000000011"/>
    <n v="4"/>
    <n v="0.2"/>
    <n v="94.278400000000033"/>
    <n v="0.10000000000000002"/>
  </r>
  <r>
    <n v="8773"/>
    <s v="CA-2014-115882"/>
    <x v="3"/>
    <x v="32"/>
    <d v="2014-09-18T00:00:00"/>
    <s v="First Class"/>
    <s v="DB-13555"/>
    <s v="Dorothy Badders"/>
    <x v="1"/>
    <s v="United States"/>
    <x v="253"/>
    <x v="3"/>
    <n v="27604"/>
    <x v="0"/>
    <s v="OFF-PA-10001125"/>
    <x v="1"/>
    <x v="10"/>
    <s v="Xerox 1988"/>
    <n v="74.352000000000004"/>
    <n v="3"/>
    <n v="0.2"/>
    <n v="23.234999999999992"/>
    <n v="0.31249999999999989"/>
  </r>
  <r>
    <n v="8774"/>
    <s v="CA-2012-132276"/>
    <x v="1"/>
    <x v="1203"/>
    <d v="2012-02-28T00:00:00"/>
    <s v="Standard Class"/>
    <s v="LC-16960"/>
    <s v="Lindsay Castell"/>
    <x v="2"/>
    <s v="United States"/>
    <x v="20"/>
    <x v="15"/>
    <n v="10024"/>
    <x v="3"/>
    <s v="OFF-AP-10000804"/>
    <x v="1"/>
    <x v="9"/>
    <s v="Hoover Portapower Portable Vacuum"/>
    <n v="26.880000000000003"/>
    <n v="6"/>
    <n v="0"/>
    <n v="6.7200000000000006"/>
    <n v="0.25"/>
  </r>
  <r>
    <n v="8775"/>
    <s v="CA-2012-132276"/>
    <x v="1"/>
    <x v="1203"/>
    <d v="2012-02-28T00:00:00"/>
    <s v="Standard Class"/>
    <s v="LC-16960"/>
    <s v="Lindsay Castell"/>
    <x v="2"/>
    <s v="United States"/>
    <x v="20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n v="0.34999999999999992"/>
  </r>
  <r>
    <n v="8776"/>
    <s v="CA-2013-163636"/>
    <x v="0"/>
    <x v="5"/>
    <d v="2013-12-10T00:00:00"/>
    <s v="Second Class"/>
    <s v="MP-18175"/>
    <s v="Mike Pelletier"/>
    <x v="2"/>
    <s v="United States"/>
    <x v="22"/>
    <x v="10"/>
    <n v="60623"/>
    <x v="2"/>
    <s v="OFF-AR-10001547"/>
    <x v="1"/>
    <x v="6"/>
    <s v="Newell 311"/>
    <n v="3.536"/>
    <n v="2"/>
    <n v="0.2"/>
    <n v="0.30940000000000001"/>
    <n v="8.7500000000000008E-2"/>
  </r>
  <r>
    <n v="8777"/>
    <s v="CA-2013-102813"/>
    <x v="0"/>
    <x v="415"/>
    <d v="2013-07-04T00:00:00"/>
    <s v="First Class"/>
    <s v="EA-14035"/>
    <s v="Erin Ashbrook"/>
    <x v="1"/>
    <s v="United States"/>
    <x v="114"/>
    <x v="5"/>
    <n v="77340"/>
    <x v="2"/>
    <s v="FUR-CH-10000665"/>
    <x v="0"/>
    <x v="1"/>
    <s v="Global Airflow Leather Mesh Back Chair, Black"/>
    <n v="528.42999999999995"/>
    <n v="5"/>
    <n v="0.3"/>
    <n v="0"/>
    <n v="0"/>
  </r>
  <r>
    <n v="8778"/>
    <s v="CA-2013-102813"/>
    <x v="0"/>
    <x v="415"/>
    <d v="2013-07-04T00:00:00"/>
    <s v="First Class"/>
    <s v="EA-14035"/>
    <s v="Erin Ashbrook"/>
    <x v="1"/>
    <s v="United States"/>
    <x v="114"/>
    <x v="5"/>
    <n v="77340"/>
    <x v="2"/>
    <s v="OFF-PA-10000520"/>
    <x v="1"/>
    <x v="10"/>
    <s v="Xerox 201"/>
    <n v="41.472000000000008"/>
    <n v="8"/>
    <n v="0.2"/>
    <n v="14.5152"/>
    <n v="0.34999999999999992"/>
  </r>
  <r>
    <n v="8779"/>
    <s v="CA-2014-135377"/>
    <x v="3"/>
    <x v="1096"/>
    <d v="2014-12-19T00:00:00"/>
    <s v="Standard Class"/>
    <s v="BP-11095"/>
    <s v="Bart Pistole"/>
    <x v="1"/>
    <s v="United States"/>
    <x v="20"/>
    <x v="15"/>
    <n v="10024"/>
    <x v="3"/>
    <s v="FUR-BO-10004015"/>
    <x v="0"/>
    <x v="0"/>
    <s v="Bush Andora Bookcase, Maple/Graphite Gray Finish"/>
    <n v="287.976"/>
    <n v="3"/>
    <n v="0.2"/>
    <n v="7.1993999999999687"/>
    <n v="2.499999999999989E-2"/>
  </r>
  <r>
    <n v="8780"/>
    <s v="CA-2012-165813"/>
    <x v="1"/>
    <x v="305"/>
    <d v="2012-03-22T00:00:00"/>
    <s v="Second Class"/>
    <s v="BM-11785"/>
    <s v="Bryan Mills"/>
    <x v="0"/>
    <s v="United States"/>
    <x v="127"/>
    <x v="21"/>
    <n v="97301"/>
    <x v="1"/>
    <s v="OFF-ST-10004258"/>
    <x v="1"/>
    <x v="4"/>
    <s v="Portable Personal File Box"/>
    <n v="29.304000000000002"/>
    <n v="3"/>
    <n v="0.2"/>
    <n v="2.5641000000000034"/>
    <n v="8.7500000000000105E-2"/>
  </r>
  <r>
    <n v="8781"/>
    <s v="CA-2012-133585"/>
    <x v="1"/>
    <x v="1201"/>
    <d v="2012-03-04T00:00:00"/>
    <s v="First Class"/>
    <s v="CM-12715"/>
    <s v="Craig Molinari"/>
    <x v="1"/>
    <s v="United States"/>
    <x v="12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n v="0.11249999999999992"/>
  </r>
  <r>
    <n v="8782"/>
    <s v="CA-2012-133585"/>
    <x v="1"/>
    <x v="1201"/>
    <d v="2012-03-04T00:00:00"/>
    <s v="First Class"/>
    <s v="CM-12715"/>
    <s v="Craig Molinari"/>
    <x v="1"/>
    <s v="United States"/>
    <x v="12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n v="-2.9411764705882477E-2"/>
  </r>
  <r>
    <n v="8783"/>
    <s v="CA-2013-116911"/>
    <x v="0"/>
    <x v="306"/>
    <d v="2013-09-21T00:00:00"/>
    <s v="Standard Class"/>
    <s v="JD-16150"/>
    <s v="Justin Deggeller"/>
    <x v="1"/>
    <s v="United States"/>
    <x v="513"/>
    <x v="45"/>
    <n v="83301"/>
    <x v="1"/>
    <s v="OFF-BI-10001249"/>
    <x v="1"/>
    <x v="8"/>
    <s v="Avery Heavy-Duty EZD View Binder with Locking Rings"/>
    <n v="20.416"/>
    <n v="4"/>
    <n v="0.2"/>
    <n v="6.6351999999999984"/>
    <n v="0.3249999999999999"/>
  </r>
  <r>
    <n v="8784"/>
    <s v="CA-2013-116911"/>
    <x v="0"/>
    <x v="306"/>
    <d v="2013-09-21T00:00:00"/>
    <s v="Standard Class"/>
    <s v="JD-16150"/>
    <s v="Justin Deggeller"/>
    <x v="1"/>
    <s v="United States"/>
    <x v="513"/>
    <x v="45"/>
    <n v="83301"/>
    <x v="1"/>
    <s v="FUR-TA-10003473"/>
    <x v="0"/>
    <x v="3"/>
    <s v="Bretford Rectangular Conference Table Tops"/>
    <n v="1128.3899999999999"/>
    <n v="3"/>
    <n v="0"/>
    <n v="259.52970000000005"/>
    <n v="0.23000000000000007"/>
  </r>
  <r>
    <n v="8785"/>
    <s v="US-2014-129224"/>
    <x v="3"/>
    <x v="294"/>
    <d v="2014-03-24T00:00:00"/>
    <s v="Standard Class"/>
    <s v="AS-10630"/>
    <s v="Ann Steele"/>
    <x v="2"/>
    <s v="United States"/>
    <x v="289"/>
    <x v="18"/>
    <n v="37918"/>
    <x v="0"/>
    <s v="OFF-LA-10003190"/>
    <x v="1"/>
    <x v="2"/>
    <s v="Avery 474"/>
    <n v="4.6079999999999997"/>
    <n v="2"/>
    <n v="0.2"/>
    <n v="1.6704000000000001"/>
    <n v="0.36250000000000004"/>
  </r>
  <r>
    <n v="8786"/>
    <s v="CA-2014-145765"/>
    <x v="3"/>
    <x v="39"/>
    <d v="2014-06-03T00:00:00"/>
    <s v="Standard Class"/>
    <s v="CM-11815"/>
    <s v="Candace McMahon"/>
    <x v="1"/>
    <s v="United States"/>
    <x v="42"/>
    <x v="16"/>
    <n v="85023"/>
    <x v="1"/>
    <s v="TEC-PH-10001305"/>
    <x v="2"/>
    <x v="7"/>
    <s v="Panasonic KX TS208W Corded phone"/>
    <n v="195.96000000000004"/>
    <n v="5"/>
    <n v="0.2"/>
    <n v="19.596000000000018"/>
    <n v="0.10000000000000007"/>
  </r>
  <r>
    <n v="8787"/>
    <s v="CA-2014-145765"/>
    <x v="3"/>
    <x v="39"/>
    <d v="2014-06-03T00:00:00"/>
    <s v="Standard Class"/>
    <s v="CM-11815"/>
    <s v="Candace McMahon"/>
    <x v="1"/>
    <s v="United States"/>
    <x v="42"/>
    <x v="16"/>
    <n v="85023"/>
    <x v="1"/>
    <s v="OFF-PA-10001534"/>
    <x v="1"/>
    <x v="10"/>
    <s v="Xerox 230"/>
    <n v="15.552000000000003"/>
    <n v="3"/>
    <n v="0.2"/>
    <n v="5.4432"/>
    <n v="0.34999999999999992"/>
  </r>
  <r>
    <n v="8788"/>
    <s v="CA-2014-145765"/>
    <x v="3"/>
    <x v="39"/>
    <d v="2014-06-03T00:00:00"/>
    <s v="Standard Class"/>
    <s v="CM-11815"/>
    <s v="Candace McMahon"/>
    <x v="1"/>
    <s v="United States"/>
    <x v="42"/>
    <x v="16"/>
    <n v="85023"/>
    <x v="1"/>
    <s v="TEC-AC-10000844"/>
    <x v="2"/>
    <x v="11"/>
    <s v="Logitech Gaming G510s - Keyboard"/>
    <n v="271.96800000000002"/>
    <n v="4"/>
    <n v="0.2"/>
    <n v="54.393599999999978"/>
    <n v="0.1999999999999999"/>
  </r>
  <r>
    <n v="8789"/>
    <s v="CA-2014-126914"/>
    <x v="3"/>
    <x v="140"/>
    <d v="2014-06-20T00:00:00"/>
    <s v="Standard Class"/>
    <s v="JE-15715"/>
    <s v="Joe Elijah"/>
    <x v="0"/>
    <s v="United States"/>
    <x v="53"/>
    <x v="3"/>
    <n v="28110"/>
    <x v="0"/>
    <s v="FUR-CH-10000847"/>
    <x v="0"/>
    <x v="1"/>
    <s v="Global Executive Mid-Back Manager's Chair"/>
    <n v="698.35200000000009"/>
    <n v="3"/>
    <n v="0.2"/>
    <n v="52.376399999999961"/>
    <n v="7.4999999999999942E-2"/>
  </r>
  <r>
    <n v="8790"/>
    <s v="CA-2014-126914"/>
    <x v="3"/>
    <x v="140"/>
    <d v="2014-06-20T00:00:00"/>
    <s v="Standard Class"/>
    <s v="JE-15715"/>
    <s v="Joe Elijah"/>
    <x v="0"/>
    <s v="United States"/>
    <x v="53"/>
    <x v="3"/>
    <n v="28110"/>
    <x v="0"/>
    <s v="FUR-BO-10000468"/>
    <x v="0"/>
    <x v="0"/>
    <s v="O'Sullivan 2-Shelf Heavy-Duty Bookcases"/>
    <n v="77.728000000000009"/>
    <n v="2"/>
    <n v="0.2"/>
    <n v="-3.8863999999999947"/>
    <n v="-4.9999999999999926E-2"/>
  </r>
  <r>
    <n v="8791"/>
    <s v="CA-2012-169572"/>
    <x v="1"/>
    <x v="684"/>
    <d v="2012-09-12T00:00:00"/>
    <s v="Standard Class"/>
    <s v="AG-10525"/>
    <s v="Andy Gerbode"/>
    <x v="1"/>
    <s v="United States"/>
    <x v="102"/>
    <x v="17"/>
    <n v="23223"/>
    <x v="0"/>
    <s v="OFF-BI-10002799"/>
    <x v="1"/>
    <x v="8"/>
    <s v="SlimView Poly Binder, 3/8&quot;"/>
    <n v="46.62"/>
    <n v="9"/>
    <n v="0"/>
    <n v="21.445199999999996"/>
    <n v="0.45999999999999996"/>
  </r>
  <r>
    <n v="8792"/>
    <s v="CA-2014-162075"/>
    <x v="3"/>
    <x v="257"/>
    <d v="2014-03-25T00:00:00"/>
    <s v="Standard Class"/>
    <s v="TT-21220"/>
    <s v="Thomas Thornton"/>
    <x v="0"/>
    <s v="United States"/>
    <x v="12"/>
    <x v="5"/>
    <n v="77041"/>
    <x v="2"/>
    <s v="TEC-PH-10001557"/>
    <x v="2"/>
    <x v="7"/>
    <s v="Pyle PMP37LED"/>
    <n v="537.54399999999998"/>
    <n v="7"/>
    <n v="0.2"/>
    <n v="47.035099999999971"/>
    <n v="8.7499999999999953E-2"/>
  </r>
  <r>
    <n v="8793"/>
    <s v="CA-2011-162992"/>
    <x v="2"/>
    <x v="174"/>
    <d v="2011-12-21T00:00:00"/>
    <s v="First Class"/>
    <s v="BP-11095"/>
    <s v="Bart Pistole"/>
    <x v="1"/>
    <s v="United States"/>
    <x v="1"/>
    <x v="1"/>
    <n v="90008"/>
    <x v="1"/>
    <s v="OFF-LA-10001934"/>
    <x v="1"/>
    <x v="2"/>
    <s v="Avery 516"/>
    <n v="14.62"/>
    <n v="2"/>
    <n v="0"/>
    <n v="6.8713999999999995"/>
    <n v="0.47"/>
  </r>
  <r>
    <n v="8794"/>
    <s v="CA-2011-162992"/>
    <x v="2"/>
    <x v="174"/>
    <d v="2011-12-21T00:00:00"/>
    <s v="First Class"/>
    <s v="BP-11095"/>
    <s v="Bart Pistole"/>
    <x v="1"/>
    <s v="United States"/>
    <x v="1"/>
    <x v="1"/>
    <n v="90008"/>
    <x v="1"/>
    <s v="OFF-FA-10004248"/>
    <x v="1"/>
    <x v="13"/>
    <s v="Advantus T-Pin Paper Clips"/>
    <n v="22.549999999999997"/>
    <n v="5"/>
    <n v="0"/>
    <n v="8.7945000000000011"/>
    <n v="0.39000000000000012"/>
  </r>
  <r>
    <n v="8795"/>
    <s v="CA-2011-162992"/>
    <x v="2"/>
    <x v="174"/>
    <d v="2011-12-21T00:00:00"/>
    <s v="First Class"/>
    <s v="BP-11095"/>
    <s v="Bart Pistole"/>
    <x v="1"/>
    <s v="United States"/>
    <x v="1"/>
    <x v="1"/>
    <n v="90008"/>
    <x v="1"/>
    <s v="TEC-PH-10001944"/>
    <x v="2"/>
    <x v="7"/>
    <s v="Wi-Ex zBoost YX540 Cellular Phone Signal Booster"/>
    <n v="583.79999999999995"/>
    <n v="5"/>
    <n v="0.2"/>
    <n v="72.974999999999909"/>
    <n v="0.12499999999999985"/>
  </r>
  <r>
    <n v="8796"/>
    <s v="CA-2011-162992"/>
    <x v="2"/>
    <x v="174"/>
    <d v="2011-12-21T00:00:00"/>
    <s v="First Class"/>
    <s v="BP-11095"/>
    <s v="Bart Pistole"/>
    <x v="1"/>
    <s v="United States"/>
    <x v="1"/>
    <x v="1"/>
    <n v="90008"/>
    <x v="1"/>
    <s v="TEC-PH-10002085"/>
    <x v="2"/>
    <x v="7"/>
    <s v="Clarity 53712"/>
    <n v="211.16800000000001"/>
    <n v="4"/>
    <n v="0.2"/>
    <n v="15.837600000000009"/>
    <n v="7.5000000000000039E-2"/>
  </r>
  <r>
    <n v="8797"/>
    <s v="CA-2013-106397"/>
    <x v="0"/>
    <x v="274"/>
    <d v="2013-07-14T00:00:00"/>
    <s v="Standard Class"/>
    <s v="MJ-17740"/>
    <s v="Max Jones"/>
    <x v="0"/>
    <s v="United States"/>
    <x v="11"/>
    <x v="7"/>
    <n v="84057"/>
    <x v="1"/>
    <s v="OFF-PA-10003441"/>
    <x v="1"/>
    <x v="10"/>
    <s v="Xerox 226"/>
    <n v="12.96"/>
    <n v="2"/>
    <n v="0"/>
    <n v="6.2208000000000006"/>
    <n v="0.48000000000000004"/>
  </r>
  <r>
    <n v="8798"/>
    <s v="CA-2013-106397"/>
    <x v="0"/>
    <x v="274"/>
    <d v="2013-07-14T00:00:00"/>
    <s v="Standard Class"/>
    <s v="MJ-17740"/>
    <s v="Max Jones"/>
    <x v="0"/>
    <s v="United States"/>
    <x v="11"/>
    <x v="7"/>
    <n v="84057"/>
    <x v="1"/>
    <s v="OFF-AR-10004602"/>
    <x v="1"/>
    <x v="6"/>
    <s v="Boston KS Multi-Size Manual Pencil Sharpener"/>
    <n v="45.98"/>
    <n v="2"/>
    <n v="0"/>
    <n v="12.874400000000001"/>
    <n v="0.28000000000000003"/>
  </r>
  <r>
    <n v="8799"/>
    <s v="US-2013-150140"/>
    <x v="0"/>
    <x v="1204"/>
    <d v="2013-04-11T00:00:00"/>
    <s v="Standard Class"/>
    <s v="VM-21685"/>
    <s v="Valerie Mitchum"/>
    <x v="2"/>
    <s v="United States"/>
    <x v="140"/>
    <x v="42"/>
    <s v="05408"/>
    <x v="3"/>
    <s v="TEC-PH-10002555"/>
    <x v="2"/>
    <x v="7"/>
    <s v="Nortel Meridian M5316 Digital phone"/>
    <n v="1294.75"/>
    <n v="5"/>
    <n v="0"/>
    <n v="336.63499999999999"/>
    <n v="0.26"/>
  </r>
  <r>
    <n v="8800"/>
    <s v="CA-2011-116666"/>
    <x v="2"/>
    <x v="1205"/>
    <d v="2011-05-10T00:00:00"/>
    <s v="First Class"/>
    <s v="KT-16480"/>
    <s v="Kean Thornton"/>
    <x v="0"/>
    <s v="United States"/>
    <x v="10"/>
    <x v="9"/>
    <n v="19134"/>
    <x v="3"/>
    <s v="TEC-CO-10001449"/>
    <x v="2"/>
    <x v="16"/>
    <s v="Hewlett Packard LaserJet 3310 Copier"/>
    <n v="1799.9699999999998"/>
    <n v="5"/>
    <n v="0.4"/>
    <n v="239.99600000000009"/>
    <n v="0.13333333333333339"/>
  </r>
  <r>
    <n v="8801"/>
    <s v="CA-2014-148992"/>
    <x v="3"/>
    <x v="51"/>
    <d v="2014-11-28T00:00:00"/>
    <s v="Standard Class"/>
    <s v="CS-12250"/>
    <s v="Chris Selesnick"/>
    <x v="1"/>
    <s v="United States"/>
    <x v="22"/>
    <x v="10"/>
    <n v="60623"/>
    <x v="2"/>
    <s v="OFF-PA-10004285"/>
    <x v="1"/>
    <x v="10"/>
    <s v="Xerox 1959"/>
    <n v="10.688000000000001"/>
    <n v="2"/>
    <n v="0.2"/>
    <n v="3.7407999999999997"/>
    <n v="0.35"/>
  </r>
  <r>
    <n v="8802"/>
    <s v="CA-2013-140935"/>
    <x v="0"/>
    <x v="338"/>
    <d v="2013-11-13T00:00:00"/>
    <s v="First Class"/>
    <s v="AB-10015"/>
    <s v="Aaron Bergman"/>
    <x v="0"/>
    <s v="United States"/>
    <x v="268"/>
    <x v="26"/>
    <n v="73120"/>
    <x v="2"/>
    <s v="TEC-PH-10000562"/>
    <x v="2"/>
    <x v="7"/>
    <s v="Samsung Convoy 3"/>
    <n v="221.98"/>
    <n v="2"/>
    <n v="0"/>
    <n v="62.15440000000001"/>
    <n v="0.28000000000000008"/>
  </r>
  <r>
    <n v="8803"/>
    <s v="CA-2013-140935"/>
    <x v="0"/>
    <x v="338"/>
    <d v="2013-11-13T00:00:00"/>
    <s v="First Class"/>
    <s v="AB-10015"/>
    <s v="Aaron Bergman"/>
    <x v="0"/>
    <s v="United States"/>
    <x v="268"/>
    <x v="26"/>
    <n v="73120"/>
    <x v="2"/>
    <s v="FUR-BO-10003966"/>
    <x v="0"/>
    <x v="0"/>
    <s v="Sauder Facets Collection Library, Sky Alder Finish"/>
    <n v="341.96"/>
    <n v="2"/>
    <n v="0"/>
    <n v="54.713599999999985"/>
    <n v="0.15999999999999998"/>
  </r>
  <r>
    <n v="8804"/>
    <s v="CA-2011-157644"/>
    <x v="2"/>
    <x v="520"/>
    <d v="2012-01-01T00:00:00"/>
    <s v="First Class"/>
    <s v="AH-10030"/>
    <s v="Aaron Hawkins"/>
    <x v="1"/>
    <s v="United States"/>
    <x v="20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n v="0.32999999999999996"/>
  </r>
  <r>
    <n v="8805"/>
    <s v="CA-2011-157644"/>
    <x v="2"/>
    <x v="520"/>
    <d v="2012-01-01T00:00:00"/>
    <s v="First Class"/>
    <s v="AH-10030"/>
    <s v="Aaron Hawkins"/>
    <x v="1"/>
    <s v="United States"/>
    <x v="20"/>
    <x v="15"/>
    <n v="10035"/>
    <x v="3"/>
    <s v="OFF-LA-10003148"/>
    <x v="1"/>
    <x v="2"/>
    <s v="Avery 51"/>
    <n v="18.899999999999999"/>
    <n v="3"/>
    <n v="0"/>
    <n v="8.6939999999999991"/>
    <n v="0.45999999999999996"/>
  </r>
  <r>
    <n v="8806"/>
    <s v="US-2014-100398"/>
    <x v="3"/>
    <x v="971"/>
    <d v="2014-08-24T00:00:00"/>
    <s v="Standard Class"/>
    <s v="DO-13435"/>
    <s v="Denny Ordway"/>
    <x v="0"/>
    <s v="United States"/>
    <x v="288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n v="0.36249999999999999"/>
  </r>
  <r>
    <n v="8807"/>
    <s v="CA-2013-113082"/>
    <x v="0"/>
    <x v="126"/>
    <d v="2013-09-17T00:00:00"/>
    <s v="Standard Class"/>
    <s v="MC-17590"/>
    <s v="Matt Collister"/>
    <x v="1"/>
    <s v="United States"/>
    <x v="456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n v="0.36"/>
  </r>
  <r>
    <n v="8808"/>
    <s v="US-2014-110646"/>
    <x v="3"/>
    <x v="40"/>
    <d v="2014-11-01T00:00:00"/>
    <s v="Standard Class"/>
    <s v="JF-15190"/>
    <s v="Jamie Frazer"/>
    <x v="0"/>
    <s v="United States"/>
    <x v="10"/>
    <x v="9"/>
    <n v="19134"/>
    <x v="3"/>
    <s v="OFF-BI-10004330"/>
    <x v="1"/>
    <x v="8"/>
    <s v="GBC Velobind Prepunched Cover Sets, Regency Series"/>
    <n v="33.282000000000004"/>
    <n v="3"/>
    <n v="0.7"/>
    <n v="-27.734999999999992"/>
    <n v="-0.83333333333333304"/>
  </r>
  <r>
    <n v="8809"/>
    <s v="US-2014-110646"/>
    <x v="3"/>
    <x v="40"/>
    <d v="2014-11-01T00:00:00"/>
    <s v="Standard Class"/>
    <s v="JF-15190"/>
    <s v="Jamie Frazer"/>
    <x v="0"/>
    <s v="United States"/>
    <x v="10"/>
    <x v="9"/>
    <n v="19134"/>
    <x v="3"/>
    <s v="TEC-PH-10002807"/>
    <x v="2"/>
    <x v="7"/>
    <s v="Motorla HX550 Universal Bluetooth Headset"/>
    <n v="118.64999999999998"/>
    <n v="5"/>
    <n v="0.4"/>
    <n v="19.775000000000006"/>
    <n v="0.16666666666666674"/>
  </r>
  <r>
    <n v="8810"/>
    <s v="US-2014-110646"/>
    <x v="3"/>
    <x v="40"/>
    <d v="2014-11-01T00:00:00"/>
    <s v="Standard Class"/>
    <s v="JF-15190"/>
    <s v="Jamie Frazer"/>
    <x v="0"/>
    <s v="United States"/>
    <x v="10"/>
    <x v="9"/>
    <n v="19134"/>
    <x v="3"/>
    <s v="OFF-LA-10001404"/>
    <x v="1"/>
    <x v="2"/>
    <s v="Avery 517"/>
    <n v="14.76"/>
    <n v="5"/>
    <n v="0.2"/>
    <n v="4.9815000000000005"/>
    <n v="0.33750000000000002"/>
  </r>
  <r>
    <n v="8811"/>
    <s v="CA-2014-120614"/>
    <x v="3"/>
    <x v="1109"/>
    <d v="2014-06-05T00:00:00"/>
    <s v="Standard Class"/>
    <s v="SM-20950"/>
    <s v="Suzanne McNair"/>
    <x v="1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n v="0.48000000000000004"/>
  </r>
  <r>
    <n v="8812"/>
    <s v="US-2013-140172"/>
    <x v="0"/>
    <x v="387"/>
    <d v="2013-03-14T00:00:00"/>
    <s v="Standard Class"/>
    <s v="SP-20650"/>
    <s v="Stephanie Phelps"/>
    <x v="1"/>
    <s v="United States"/>
    <x v="25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n v="0.2333333333333332"/>
  </r>
  <r>
    <n v="8813"/>
    <s v="US-2013-140172"/>
    <x v="0"/>
    <x v="387"/>
    <d v="2013-03-14T00:00:00"/>
    <s v="Standard Class"/>
    <s v="SP-20650"/>
    <s v="Stephanie Phelps"/>
    <x v="1"/>
    <s v="United States"/>
    <x v="25"/>
    <x v="12"/>
    <n v="49201"/>
    <x v="2"/>
    <s v="OFF-AR-10002766"/>
    <x v="1"/>
    <x v="6"/>
    <s v="Prang Drawing Pencil Set"/>
    <n v="13.899999999999999"/>
    <n v="5"/>
    <n v="0"/>
    <n v="3.7529999999999997"/>
    <n v="0.27"/>
  </r>
  <r>
    <n v="8814"/>
    <s v="CA-2012-127754"/>
    <x v="1"/>
    <x v="353"/>
    <d v="2012-07-31T00:00:00"/>
    <s v="Standard Class"/>
    <s v="CK-12760"/>
    <s v="Cyma Kinney"/>
    <x v="1"/>
    <s v="United States"/>
    <x v="220"/>
    <x v="16"/>
    <n v="85301"/>
    <x v="1"/>
    <s v="FUR-CH-10003199"/>
    <x v="0"/>
    <x v="1"/>
    <s v="Office Star - Contemporary Task Swivel Chair"/>
    <n v="266.35200000000003"/>
    <n v="3"/>
    <n v="0.2"/>
    <n v="13.317599999999985"/>
    <n v="4.9999999999999933E-2"/>
  </r>
  <r>
    <n v="8815"/>
    <s v="CA-2012-144274"/>
    <x v="1"/>
    <x v="521"/>
    <d v="2012-11-25T00:00:00"/>
    <s v="Second Class"/>
    <s v="PW-19240"/>
    <s v="Pierre Wener"/>
    <x v="0"/>
    <s v="United States"/>
    <x v="40"/>
    <x v="13"/>
    <n v="19805"/>
    <x v="3"/>
    <s v="TEC-PH-10003012"/>
    <x v="2"/>
    <x v="7"/>
    <s v="Nortel Meridian M3904 Professional Digital phone"/>
    <n v="307.98"/>
    <n v="2"/>
    <n v="0"/>
    <n v="89.314199999999971"/>
    <n v="0.28999999999999987"/>
  </r>
  <r>
    <n v="8816"/>
    <s v="CA-2012-144274"/>
    <x v="1"/>
    <x v="521"/>
    <d v="2012-11-25T00:00:00"/>
    <s v="Second Class"/>
    <s v="PW-19240"/>
    <s v="Pierre Wener"/>
    <x v="0"/>
    <s v="United States"/>
    <x v="40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n v="0.47"/>
  </r>
  <r>
    <n v="8817"/>
    <s v="CA-2012-144274"/>
    <x v="1"/>
    <x v="521"/>
    <d v="2012-11-25T00:00:00"/>
    <s v="Second Class"/>
    <s v="PW-19240"/>
    <s v="Pierre Wener"/>
    <x v="0"/>
    <s v="United States"/>
    <x v="40"/>
    <x v="13"/>
    <n v="19805"/>
    <x v="3"/>
    <s v="OFF-AR-10001940"/>
    <x v="1"/>
    <x v="6"/>
    <s v="Sanford Colorific Eraseable Coloring Pencils, 12 Count"/>
    <n v="13.12"/>
    <n v="4"/>
    <n v="0"/>
    <n v="5.6416000000000004"/>
    <n v="0.43000000000000005"/>
  </r>
  <r>
    <n v="8818"/>
    <s v="CA-2012-144274"/>
    <x v="1"/>
    <x v="521"/>
    <d v="2012-11-25T00:00:00"/>
    <s v="Second Class"/>
    <s v="PW-19240"/>
    <s v="Pierre Wener"/>
    <x v="0"/>
    <s v="United States"/>
    <x v="40"/>
    <x v="13"/>
    <n v="19805"/>
    <x v="3"/>
    <s v="OFF-EN-10003286"/>
    <x v="1"/>
    <x v="12"/>
    <s v="Staples"/>
    <n v="16.559999999999999"/>
    <n v="2"/>
    <n v="0"/>
    <n v="7.783199999999999"/>
    <n v="0.47"/>
  </r>
  <r>
    <n v="8819"/>
    <s v="CA-2012-144274"/>
    <x v="1"/>
    <x v="521"/>
    <d v="2012-11-25T00:00:00"/>
    <s v="Second Class"/>
    <s v="PW-19240"/>
    <s v="Pierre Wener"/>
    <x v="0"/>
    <s v="United States"/>
    <x v="40"/>
    <x v="13"/>
    <n v="19805"/>
    <x v="3"/>
    <s v="OFF-PA-10003441"/>
    <x v="1"/>
    <x v="10"/>
    <s v="Xerox 226"/>
    <n v="38.880000000000003"/>
    <n v="6"/>
    <n v="0"/>
    <n v="18.662400000000002"/>
    <n v="0.48000000000000004"/>
  </r>
  <r>
    <n v="8820"/>
    <s v="CA-2012-142930"/>
    <x v="1"/>
    <x v="109"/>
    <d v="2012-12-02T00:00:00"/>
    <s v="Standard Class"/>
    <s v="EB-14170"/>
    <s v="Evan Bailliet"/>
    <x v="0"/>
    <s v="United States"/>
    <x v="89"/>
    <x v="5"/>
    <n v="78745"/>
    <x v="2"/>
    <s v="OFF-PA-10003395"/>
    <x v="1"/>
    <x v="10"/>
    <s v="Xerox 1941"/>
    <n v="335.52"/>
    <n v="4"/>
    <n v="0.2"/>
    <n v="117.43199999999999"/>
    <n v="0.35"/>
  </r>
  <r>
    <n v="8821"/>
    <s v="CA-2014-100622"/>
    <x v="3"/>
    <x v="132"/>
    <d v="2014-11-08T00:00:00"/>
    <s v="Standard Class"/>
    <s v="DK-13090"/>
    <s v="Dave Kipp"/>
    <x v="0"/>
    <s v="United States"/>
    <x v="333"/>
    <x v="2"/>
    <n v="32839"/>
    <x v="0"/>
    <s v="TEC-CO-10003236"/>
    <x v="2"/>
    <x v="16"/>
    <s v="Canon Image Class D660 Copier"/>
    <n v="959.98400000000004"/>
    <n v="2"/>
    <n v="0.2"/>
    <n v="311.99479999999994"/>
    <n v="0.3249999999999999"/>
  </r>
  <r>
    <n v="8822"/>
    <s v="CA-2014-100622"/>
    <x v="3"/>
    <x v="132"/>
    <d v="2014-11-08T00:00:00"/>
    <s v="Standard Class"/>
    <s v="DK-13090"/>
    <s v="Dave Kipp"/>
    <x v="0"/>
    <s v="United States"/>
    <x v="333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n v="-0.73333333333333317"/>
  </r>
  <r>
    <n v="8823"/>
    <s v="CA-2014-100622"/>
    <x v="3"/>
    <x v="132"/>
    <d v="2014-11-08T00:00:00"/>
    <s v="Standard Class"/>
    <s v="DK-13090"/>
    <s v="Dave Kipp"/>
    <x v="0"/>
    <s v="United States"/>
    <x v="333"/>
    <x v="2"/>
    <n v="32839"/>
    <x v="0"/>
    <s v="OFF-AR-10004010"/>
    <x v="1"/>
    <x v="6"/>
    <s v="Hunt Boston Vacuum Mount KS Pencil Sharpener"/>
    <n v="55.984000000000009"/>
    <n v="2"/>
    <n v="0.2"/>
    <n v="4.1987999999999985"/>
    <n v="7.4999999999999956E-2"/>
  </r>
  <r>
    <n v="8824"/>
    <s v="CA-2014-100622"/>
    <x v="3"/>
    <x v="132"/>
    <d v="2014-11-08T00:00:00"/>
    <s v="Standard Class"/>
    <s v="DK-13090"/>
    <s v="Dave Kipp"/>
    <x v="0"/>
    <s v="United States"/>
    <x v="333"/>
    <x v="2"/>
    <n v="32839"/>
    <x v="0"/>
    <s v="OFF-PA-10002947"/>
    <x v="1"/>
    <x v="10"/>
    <s v="Xerox 1923"/>
    <n v="10.688000000000001"/>
    <n v="2"/>
    <n v="0.2"/>
    <n v="3.7407999999999997"/>
    <n v="0.35"/>
  </r>
  <r>
    <n v="8825"/>
    <s v="CA-2014-117156"/>
    <x v="3"/>
    <x v="708"/>
    <d v="2014-03-24T00:00:00"/>
    <s v="Second Class"/>
    <s v="TB-21055"/>
    <s v="Ted Butterfield"/>
    <x v="0"/>
    <s v="United States"/>
    <x v="265"/>
    <x v="9"/>
    <n v="19601"/>
    <x v="3"/>
    <s v="OFF-EN-10003845"/>
    <x v="1"/>
    <x v="12"/>
    <s v="Colored Envelopes"/>
    <n v="8.8559999999999999"/>
    <n v="3"/>
    <n v="0.2"/>
    <n v="2.8781999999999992"/>
    <n v="0.3249999999999999"/>
  </r>
  <r>
    <n v="8826"/>
    <s v="CA-2012-115399"/>
    <x v="1"/>
    <x v="546"/>
    <d v="2012-12-22T00:00:00"/>
    <s v="First Class"/>
    <s v="AG-10900"/>
    <s v="Arthur Gainer"/>
    <x v="0"/>
    <s v="United States"/>
    <x v="10"/>
    <x v="9"/>
    <n v="19134"/>
    <x v="3"/>
    <s v="OFF-LA-10003190"/>
    <x v="1"/>
    <x v="2"/>
    <s v="Avery 474"/>
    <n v="6.911999999999999"/>
    <n v="3"/>
    <n v="0.2"/>
    <n v="2.5056000000000003"/>
    <n v="0.3625000000000001"/>
  </r>
  <r>
    <n v="8827"/>
    <s v="US-2011-157847"/>
    <x v="2"/>
    <x v="1063"/>
    <d v="2011-04-06T00:00:00"/>
    <s v="Second Class"/>
    <s v="SC-20020"/>
    <s v="Sam Craven"/>
    <x v="0"/>
    <s v="United States"/>
    <x v="12"/>
    <x v="5"/>
    <n v="77095"/>
    <x v="2"/>
    <s v="OFF-PA-10002986"/>
    <x v="1"/>
    <x v="10"/>
    <s v="Xerox 1898"/>
    <n v="26.720000000000002"/>
    <n v="5"/>
    <n v="0.2"/>
    <n v="9.3520000000000003"/>
    <n v="0.35"/>
  </r>
  <r>
    <n v="8828"/>
    <s v="US-2011-157847"/>
    <x v="2"/>
    <x v="1063"/>
    <d v="2011-04-06T00:00:00"/>
    <s v="Second Class"/>
    <s v="SC-20020"/>
    <s v="Sam Craven"/>
    <x v="0"/>
    <s v="United States"/>
    <x v="12"/>
    <x v="5"/>
    <n v="77095"/>
    <x v="2"/>
    <s v="OFF-PA-10001593"/>
    <x v="1"/>
    <x v="10"/>
    <s v="Xerox 1947"/>
    <n v="33.488000000000007"/>
    <n v="7"/>
    <n v="0.2"/>
    <n v="10.464999999999998"/>
    <n v="0.31249999999999989"/>
  </r>
  <r>
    <n v="8829"/>
    <s v="CA-2012-115168"/>
    <x v="1"/>
    <x v="1117"/>
    <d v="2012-06-09T00:00:00"/>
    <s v="Standard Class"/>
    <s v="BB-11545"/>
    <s v="Brenda Bowman"/>
    <x v="1"/>
    <s v="United States"/>
    <x v="490"/>
    <x v="25"/>
    <n v="63301"/>
    <x v="2"/>
    <s v="OFF-PA-10000528"/>
    <x v="1"/>
    <x v="10"/>
    <s v="Xerox 1981"/>
    <n v="10.56"/>
    <n v="2"/>
    <n v="0"/>
    <n v="4.7519999999999998"/>
    <n v="0.44999999999999996"/>
  </r>
  <r>
    <n v="8830"/>
    <s v="CA-2011-109680"/>
    <x v="2"/>
    <x v="191"/>
    <d v="2011-10-09T00:00:00"/>
    <s v="First Class"/>
    <s v="VP-21760"/>
    <s v="Victoria Pisteka"/>
    <x v="1"/>
    <s v="United States"/>
    <x v="245"/>
    <x v="14"/>
    <n v="46203"/>
    <x v="2"/>
    <s v="OFF-ST-10001932"/>
    <x v="1"/>
    <x v="4"/>
    <s v="Fellowes Staxonsteel Drawer Files"/>
    <n v="386.34"/>
    <n v="2"/>
    <n v="0"/>
    <n v="54.087600000000009"/>
    <n v="0.14000000000000004"/>
  </r>
  <r>
    <n v="8831"/>
    <s v="CA-2013-167983"/>
    <x v="0"/>
    <x v="1036"/>
    <d v="2013-08-25T00:00:00"/>
    <s v="Second Class"/>
    <s v="RP-19270"/>
    <s v="Rachel Payne"/>
    <x v="1"/>
    <s v="United States"/>
    <x v="4"/>
    <x v="4"/>
    <n v="98115"/>
    <x v="1"/>
    <s v="OFF-BI-10003727"/>
    <x v="1"/>
    <x v="8"/>
    <s v="Avery Durable Slant Ring Binders With Label Holder"/>
    <n v="33.44"/>
    <n v="10"/>
    <n v="0.2"/>
    <n v="11.703999999999997"/>
    <n v="0.34999999999999992"/>
  </r>
  <r>
    <n v="8832"/>
    <s v="CA-2012-145324"/>
    <x v="1"/>
    <x v="219"/>
    <d v="2012-11-19T00:00:00"/>
    <s v="Standard Class"/>
    <s v="DH-13675"/>
    <s v="Duane Huffman"/>
    <x v="2"/>
    <s v="United States"/>
    <x v="193"/>
    <x v="17"/>
    <n v="22801"/>
    <x v="0"/>
    <s v="FUR-FU-10002759"/>
    <x v="0"/>
    <x v="5"/>
    <s v="12-1/2 Diameter Round Wall Clock"/>
    <n v="39.96"/>
    <n v="2"/>
    <n v="0"/>
    <n v="14.3856"/>
    <n v="0.36"/>
  </r>
  <r>
    <n v="8833"/>
    <s v="CA-2012-153423"/>
    <x v="1"/>
    <x v="137"/>
    <d v="2012-06-27T00:00:00"/>
    <s v="Standard Class"/>
    <s v="SW-20455"/>
    <s v="Shaun Weien"/>
    <x v="0"/>
    <s v="United States"/>
    <x v="30"/>
    <x v="15"/>
    <n v="14609"/>
    <x v="3"/>
    <s v="OFF-BI-10000545"/>
    <x v="1"/>
    <x v="8"/>
    <s v="GBC Ibimaster 500 Manual ProClick Binding System"/>
    <n v="1217.568"/>
    <n v="2"/>
    <n v="0.2"/>
    <n v="456.58800000000002"/>
    <n v="0.375"/>
  </r>
  <r>
    <n v="8834"/>
    <s v="US-2014-132675"/>
    <x v="3"/>
    <x v="241"/>
    <d v="2014-09-29T00:00:00"/>
    <s v="Standard Class"/>
    <s v="KF-16285"/>
    <s v="Karen Ferguson"/>
    <x v="2"/>
    <s v="United States"/>
    <x v="406"/>
    <x v="32"/>
    <n v="30328"/>
    <x v="0"/>
    <s v="OFF-ST-10004950"/>
    <x v="1"/>
    <x v="4"/>
    <s v="Tenex Personal Filing Tote With Secure Closure Lid, Black/Frost"/>
    <n v="15.51"/>
    <n v="1"/>
    <n v="0"/>
    <n v="3.8774999999999995"/>
    <n v="0.24999999999999997"/>
  </r>
  <r>
    <n v="8835"/>
    <s v="US-2014-132675"/>
    <x v="3"/>
    <x v="241"/>
    <d v="2014-09-29T00:00:00"/>
    <s v="Standard Class"/>
    <s v="KF-16285"/>
    <s v="Karen Ferguson"/>
    <x v="2"/>
    <s v="United States"/>
    <x v="406"/>
    <x v="32"/>
    <n v="30328"/>
    <x v="0"/>
    <s v="TEC-PH-10003171"/>
    <x v="2"/>
    <x v="7"/>
    <s v="Plantronics Encore H101 Dual Earpieces Headset"/>
    <n v="89.9"/>
    <n v="2"/>
    <n v="0"/>
    <n v="25.171999999999997"/>
    <n v="0.27999999999999997"/>
  </r>
  <r>
    <n v="8836"/>
    <s v="US-2014-132675"/>
    <x v="3"/>
    <x v="241"/>
    <d v="2014-09-29T00:00:00"/>
    <s v="Standard Class"/>
    <s v="KF-16285"/>
    <s v="Karen Ferguson"/>
    <x v="2"/>
    <s v="United States"/>
    <x v="406"/>
    <x v="32"/>
    <n v="30328"/>
    <x v="0"/>
    <s v="OFF-AR-10000614"/>
    <x v="1"/>
    <x v="6"/>
    <s v="Barrel Sharpener"/>
    <n v="14.28"/>
    <n v="4"/>
    <n v="0"/>
    <n v="3.7127999999999997"/>
    <n v="0.26"/>
  </r>
  <r>
    <n v="8837"/>
    <s v="US-2014-132675"/>
    <x v="3"/>
    <x v="241"/>
    <d v="2014-09-29T00:00:00"/>
    <s v="Standard Class"/>
    <s v="KF-16285"/>
    <s v="Karen Ferguson"/>
    <x v="2"/>
    <s v="United States"/>
    <x v="406"/>
    <x v="32"/>
    <n v="30328"/>
    <x v="0"/>
    <s v="OFF-AR-10000034"/>
    <x v="1"/>
    <x v="6"/>
    <s v="BIC Brite Liner Grip Highlighters, Assorted, 5/Pack"/>
    <n v="12.72"/>
    <n v="3"/>
    <n v="0"/>
    <n v="4.9607999999999999"/>
    <n v="0.38999999999999996"/>
  </r>
  <r>
    <n v="8838"/>
    <s v="US-2014-132675"/>
    <x v="3"/>
    <x v="241"/>
    <d v="2014-09-29T00:00:00"/>
    <s v="Standard Class"/>
    <s v="KF-16285"/>
    <s v="Karen Ferguson"/>
    <x v="2"/>
    <s v="United States"/>
    <x v="406"/>
    <x v="32"/>
    <n v="30328"/>
    <x v="0"/>
    <s v="OFF-LA-10003766"/>
    <x v="1"/>
    <x v="2"/>
    <s v="Self-Adhesive Removable Labels"/>
    <n v="15.75"/>
    <n v="5"/>
    <n v="0"/>
    <n v="7.5600000000000005"/>
    <n v="0.48000000000000004"/>
  </r>
  <r>
    <n v="8839"/>
    <s v="CA-2011-153808"/>
    <x v="2"/>
    <x v="322"/>
    <d v="2011-04-10T00:00:00"/>
    <s v="Second Class"/>
    <s v="FH-14275"/>
    <s v="Frank Hawley"/>
    <x v="1"/>
    <s v="United States"/>
    <x v="1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n v="0.26000000000000006"/>
  </r>
  <r>
    <n v="8840"/>
    <s v="CA-2011-153808"/>
    <x v="2"/>
    <x v="322"/>
    <d v="2011-04-10T00:00:00"/>
    <s v="Second Class"/>
    <s v="FH-14275"/>
    <s v="Frank Hawley"/>
    <x v="1"/>
    <s v="United States"/>
    <x v="1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n v="0.36249999999999993"/>
  </r>
  <r>
    <n v="8841"/>
    <s v="CA-2011-153808"/>
    <x v="2"/>
    <x v="322"/>
    <d v="2011-04-10T00:00:00"/>
    <s v="Second Class"/>
    <s v="FH-14275"/>
    <s v="Frank Hawley"/>
    <x v="1"/>
    <s v="United States"/>
    <x v="1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n v="0.44000000000000011"/>
  </r>
  <r>
    <n v="8842"/>
    <s v="US-2013-112396"/>
    <x v="0"/>
    <x v="1206"/>
    <d v="2013-02-13T00:00:00"/>
    <s v="Standard Class"/>
    <s v="JR-16210"/>
    <s v="Justin Ritter"/>
    <x v="1"/>
    <s v="United States"/>
    <x v="8"/>
    <x v="1"/>
    <n v="94110"/>
    <x v="1"/>
    <s v="TEC-AC-10003628"/>
    <x v="2"/>
    <x v="11"/>
    <s v="Logitech 910-002974 M325 Wireless Mouse for Web Scrolling"/>
    <n v="89.97"/>
    <n v="3"/>
    <n v="0"/>
    <n v="39.586800000000011"/>
    <n v="0.44000000000000011"/>
  </r>
  <r>
    <n v="8843"/>
    <s v="US-2013-112396"/>
    <x v="0"/>
    <x v="1206"/>
    <d v="2013-02-13T00:00:00"/>
    <s v="Standard Class"/>
    <s v="JR-16210"/>
    <s v="Justin Ritter"/>
    <x v="1"/>
    <s v="United States"/>
    <x v="8"/>
    <x v="1"/>
    <n v="94110"/>
    <x v="1"/>
    <s v="TEC-AC-10004761"/>
    <x v="2"/>
    <x v="11"/>
    <s v="Maxell 4.7GB DVD+RW 3/Pack"/>
    <n v="31.86"/>
    <n v="2"/>
    <n v="0"/>
    <n v="11.151"/>
    <n v="0.35"/>
  </r>
  <r>
    <n v="8844"/>
    <s v="CA-2011-141173"/>
    <x v="2"/>
    <x v="728"/>
    <d v="2011-11-20T00:00:00"/>
    <s v="Second Class"/>
    <s v="JC-16105"/>
    <s v="Julie Creighton"/>
    <x v="1"/>
    <s v="United States"/>
    <x v="31"/>
    <x v="11"/>
    <n v="55407"/>
    <x v="2"/>
    <s v="OFF-ST-10000885"/>
    <x v="1"/>
    <x v="4"/>
    <s v="Fellowes Desktop Hanging File Manager"/>
    <n v="67.150000000000006"/>
    <n v="5"/>
    <n v="0"/>
    <n v="16.787500000000001"/>
    <n v="0.25"/>
  </r>
  <r>
    <n v="8845"/>
    <s v="CA-2014-156664"/>
    <x v="3"/>
    <x v="404"/>
    <d v="2014-12-24T00:00:00"/>
    <s v="Standard Class"/>
    <s v="BP-11290"/>
    <s v="Beth Paige"/>
    <x v="0"/>
    <s v="United States"/>
    <x v="38"/>
    <x v="24"/>
    <n v="43229"/>
    <x v="3"/>
    <s v="OFF-BI-10004209"/>
    <x v="1"/>
    <x v="8"/>
    <s v="Fellowes Twister Kit, Gray/Clear, 3/pkg"/>
    <n v="7.2359999999999998"/>
    <n v="3"/>
    <n v="0.7"/>
    <n v="-6.0299999999999976"/>
    <n v="-0.83333333333333304"/>
  </r>
  <r>
    <n v="8846"/>
    <s v="CA-2014-156664"/>
    <x v="3"/>
    <x v="404"/>
    <d v="2014-12-24T00:00:00"/>
    <s v="Standard Class"/>
    <s v="BP-11290"/>
    <s v="Beth Paige"/>
    <x v="0"/>
    <s v="United States"/>
    <x v="38"/>
    <x v="24"/>
    <n v="43229"/>
    <x v="3"/>
    <s v="OFF-FA-10002988"/>
    <x v="1"/>
    <x v="13"/>
    <s v="Ideal Clamps"/>
    <n v="4.8239999999999998"/>
    <n v="3"/>
    <n v="0.2"/>
    <n v="1.7486999999999999"/>
    <n v="0.36249999999999999"/>
  </r>
  <r>
    <n v="8847"/>
    <s v="CA-2014-156664"/>
    <x v="3"/>
    <x v="404"/>
    <d v="2014-12-24T00:00:00"/>
    <s v="Standard Class"/>
    <s v="BP-11290"/>
    <s v="Beth Paige"/>
    <x v="0"/>
    <s v="United States"/>
    <x v="38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n v="0.3249999999999999"/>
  </r>
  <r>
    <n v="8848"/>
    <s v="CA-2014-156664"/>
    <x v="3"/>
    <x v="404"/>
    <d v="2014-12-24T00:00:00"/>
    <s v="Standard Class"/>
    <s v="BP-11290"/>
    <s v="Beth Paige"/>
    <x v="0"/>
    <s v="United States"/>
    <x v="38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n v="9.9999999999999964E-2"/>
  </r>
  <r>
    <n v="8849"/>
    <s v="CA-2012-140718"/>
    <x v="1"/>
    <x v="740"/>
    <d v="2012-07-04T00:00:00"/>
    <s v="First Class"/>
    <s v="FA-14230"/>
    <s v="Frank Atkinson"/>
    <x v="1"/>
    <s v="United States"/>
    <x v="253"/>
    <x v="3"/>
    <n v="27604"/>
    <x v="0"/>
    <s v="TEC-PH-10003505"/>
    <x v="2"/>
    <x v="7"/>
    <s v="Geemarc AmpliPOWER60"/>
    <n v="74.239999999999995"/>
    <n v="1"/>
    <n v="0.2"/>
    <n v="8.3519999999999932"/>
    <n v="0.11249999999999992"/>
  </r>
  <r>
    <n v="8850"/>
    <s v="CA-2012-140718"/>
    <x v="1"/>
    <x v="740"/>
    <d v="2012-07-04T00:00:00"/>
    <s v="First Class"/>
    <s v="FA-14230"/>
    <s v="Frank Atkinson"/>
    <x v="1"/>
    <s v="United States"/>
    <x v="253"/>
    <x v="3"/>
    <n v="27604"/>
    <x v="0"/>
    <s v="FUR-FU-10000076"/>
    <x v="0"/>
    <x v="5"/>
    <s v="24-Hour Round Wall Clock"/>
    <n v="159.84000000000003"/>
    <n v="10"/>
    <n v="0.2"/>
    <n v="45.954000000000008"/>
    <n v="0.28749999999999998"/>
  </r>
  <r>
    <n v="8851"/>
    <s v="CA-2012-140718"/>
    <x v="1"/>
    <x v="740"/>
    <d v="2012-07-04T00:00:00"/>
    <s v="First Class"/>
    <s v="FA-14230"/>
    <s v="Frank Atkinson"/>
    <x v="1"/>
    <s v="United States"/>
    <x v="253"/>
    <x v="3"/>
    <n v="27604"/>
    <x v="0"/>
    <s v="OFF-BI-10004728"/>
    <x v="1"/>
    <x v="8"/>
    <s v="Wilson Jones Turn Tabs Binder Tool for Ring Binders"/>
    <n v="2.8920000000000008"/>
    <n v="2"/>
    <n v="0.7"/>
    <n v="-2.3136000000000001"/>
    <n v="-0.79999999999999982"/>
  </r>
  <r>
    <n v="8852"/>
    <s v="CA-2012-140718"/>
    <x v="1"/>
    <x v="740"/>
    <d v="2012-07-04T00:00:00"/>
    <s v="First Class"/>
    <s v="FA-14230"/>
    <s v="Frank Atkinson"/>
    <x v="1"/>
    <s v="United States"/>
    <x v="253"/>
    <x v="3"/>
    <n v="27604"/>
    <x v="0"/>
    <s v="OFF-PA-10002250"/>
    <x v="1"/>
    <x v="10"/>
    <s v="Things To Do Today Pad"/>
    <n v="9.3920000000000012"/>
    <n v="2"/>
    <n v="0.2"/>
    <n v="3.2871999999999999"/>
    <n v="0.34999999999999992"/>
  </r>
  <r>
    <n v="8853"/>
    <s v="CA-2011-119977"/>
    <x v="2"/>
    <x v="1169"/>
    <d v="2011-10-13T00:00:00"/>
    <s v="Second Class"/>
    <s v="DN-13690"/>
    <s v="Duane Noonan"/>
    <x v="0"/>
    <s v="United States"/>
    <x v="20"/>
    <x v="15"/>
    <n v="10011"/>
    <x v="3"/>
    <s v="OFF-PA-10003823"/>
    <x v="1"/>
    <x v="10"/>
    <s v="Xerox 197"/>
    <n v="123.92"/>
    <n v="4"/>
    <n v="0"/>
    <n v="55.763999999999996"/>
    <n v="0.44999999999999996"/>
  </r>
  <r>
    <n v="8854"/>
    <s v="US-2012-115343"/>
    <x v="1"/>
    <x v="357"/>
    <d v="2012-09-25T00:00:00"/>
    <s v="First Class"/>
    <s v="FO-14305"/>
    <s v="Frank Olsen"/>
    <x v="0"/>
    <s v="United States"/>
    <x v="10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n v="0.11249999999999984"/>
  </r>
  <r>
    <n v="8855"/>
    <s v="US-2012-115343"/>
    <x v="1"/>
    <x v="357"/>
    <d v="2012-09-25T00:00:00"/>
    <s v="First Class"/>
    <s v="FO-14305"/>
    <s v="Frank Olsen"/>
    <x v="0"/>
    <s v="United States"/>
    <x v="10"/>
    <x v="9"/>
    <n v="19143"/>
    <x v="3"/>
    <s v="TEC-AC-10003832"/>
    <x v="2"/>
    <x v="11"/>
    <s v="Logitech P710e Mobile Speakerphone"/>
    <n v="617.97600000000011"/>
    <n v="3"/>
    <n v="0.2"/>
    <n v="-7.724700000000098"/>
    <n v="-1.2500000000000157E-2"/>
  </r>
  <r>
    <n v="8856"/>
    <s v="CA-2014-163671"/>
    <x v="3"/>
    <x v="165"/>
    <d v="2014-12-31T00:00:00"/>
    <s v="Standard Class"/>
    <s v="DP-13105"/>
    <s v="Dave Poirier"/>
    <x v="1"/>
    <s v="United States"/>
    <x v="347"/>
    <x v="45"/>
    <n v="83642"/>
    <x v="1"/>
    <s v="OFF-BI-10001679"/>
    <x v="1"/>
    <x v="8"/>
    <s v="GBC Instant Index System for Binding Systems"/>
    <n v="21.312000000000005"/>
    <n v="3"/>
    <n v="0.2"/>
    <n v="7.9919999999999991"/>
    <n v="0.37499999999999989"/>
  </r>
  <r>
    <n v="8857"/>
    <s v="CA-2014-135909"/>
    <x v="3"/>
    <x v="119"/>
    <d v="2014-10-21T00:00:00"/>
    <s v="Standard Class"/>
    <s v="JW-15220"/>
    <s v="Jane Waco"/>
    <x v="1"/>
    <s v="United States"/>
    <x v="301"/>
    <x v="1"/>
    <n v="95823"/>
    <x v="1"/>
    <s v="TEC-AC-10002335"/>
    <x v="2"/>
    <x v="11"/>
    <s v="Logitech Media Keyboard K200"/>
    <n v="209.94"/>
    <n v="6"/>
    <n v="0"/>
    <n v="39.888599999999997"/>
    <n v="0.18999999999999997"/>
  </r>
  <r>
    <n v="8858"/>
    <s v="CA-2014-135909"/>
    <x v="3"/>
    <x v="119"/>
    <d v="2014-10-21T00:00:00"/>
    <s v="Standard Class"/>
    <s v="JW-15220"/>
    <s v="Jane Waco"/>
    <x v="1"/>
    <s v="United States"/>
    <x v="301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n v="-0.25"/>
  </r>
  <r>
    <n v="8859"/>
    <s v="CA-2014-135909"/>
    <x v="3"/>
    <x v="119"/>
    <d v="2014-10-21T00:00:00"/>
    <s v="Standard Class"/>
    <s v="JW-15220"/>
    <s v="Jane Waco"/>
    <x v="1"/>
    <s v="United States"/>
    <x v="301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n v="0.375"/>
  </r>
  <r>
    <n v="8860"/>
    <s v="US-2014-114356"/>
    <x v="3"/>
    <x v="648"/>
    <d v="2014-08-27T00:00:00"/>
    <s v="Standard Class"/>
    <s v="TT-21460"/>
    <s v="Tonja Turnell"/>
    <x v="2"/>
    <s v="United States"/>
    <x v="35"/>
    <x v="3"/>
    <n v="28205"/>
    <x v="0"/>
    <s v="TEC-PH-10003171"/>
    <x v="2"/>
    <x v="7"/>
    <s v="Plantronics Encore H101 Dual Earpieces Headset"/>
    <n v="35.96"/>
    <n v="1"/>
    <n v="0.2"/>
    <n v="3.5959999999999983"/>
    <n v="9.999999999999995E-2"/>
  </r>
  <r>
    <n v="8861"/>
    <s v="CA-2012-125934"/>
    <x v="1"/>
    <x v="861"/>
    <d v="2012-09-18T00:00:00"/>
    <s v="Standard Class"/>
    <s v="SN-20560"/>
    <s v="Skye Norling"/>
    <x v="2"/>
    <s v="United States"/>
    <x v="267"/>
    <x v="30"/>
    <n v="7501"/>
    <x v="3"/>
    <s v="OFF-LA-10000414"/>
    <x v="1"/>
    <x v="2"/>
    <s v="Avery 503"/>
    <n v="31.049999999999997"/>
    <n v="3"/>
    <n v="0"/>
    <n v="14.904"/>
    <n v="0.48000000000000004"/>
  </r>
  <r>
    <n v="8862"/>
    <s v="CA-2012-125934"/>
    <x v="1"/>
    <x v="861"/>
    <d v="2012-09-18T00:00:00"/>
    <s v="Standard Class"/>
    <s v="SN-20560"/>
    <s v="Skye Norling"/>
    <x v="2"/>
    <s v="United States"/>
    <x v="267"/>
    <x v="30"/>
    <n v="7501"/>
    <x v="3"/>
    <s v="FUR-FU-10002107"/>
    <x v="0"/>
    <x v="5"/>
    <s v="Eldon Pizzaz Desk Accessories"/>
    <n v="8.92"/>
    <n v="4"/>
    <n v="0"/>
    <n v="3.9248000000000003"/>
    <n v="0.44000000000000006"/>
  </r>
  <r>
    <n v="8863"/>
    <s v="CA-2012-125934"/>
    <x v="1"/>
    <x v="861"/>
    <d v="2012-09-18T00:00:00"/>
    <s v="Standard Class"/>
    <s v="SN-20560"/>
    <s v="Skye Norling"/>
    <x v="2"/>
    <s v="United States"/>
    <x v="267"/>
    <x v="30"/>
    <n v="7501"/>
    <x v="3"/>
    <s v="OFF-BI-10004593"/>
    <x v="1"/>
    <x v="8"/>
    <s v="Ibico Laser Imprintable Binding System Covers"/>
    <n v="209.6"/>
    <n v="4"/>
    <n v="0"/>
    <n v="96.415999999999997"/>
    <n v="0.46"/>
  </r>
  <r>
    <n v="8864"/>
    <s v="CA-2012-125934"/>
    <x v="1"/>
    <x v="861"/>
    <d v="2012-09-18T00:00:00"/>
    <s v="Standard Class"/>
    <s v="SN-20560"/>
    <s v="Skye Norling"/>
    <x v="2"/>
    <s v="United States"/>
    <x v="267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n v="0.27"/>
  </r>
  <r>
    <n v="8865"/>
    <s v="CA-2012-125934"/>
    <x v="1"/>
    <x v="861"/>
    <d v="2012-09-18T00:00:00"/>
    <s v="Standard Class"/>
    <s v="SN-20560"/>
    <s v="Skye Norling"/>
    <x v="2"/>
    <s v="United States"/>
    <x v="267"/>
    <x v="30"/>
    <n v="7501"/>
    <x v="3"/>
    <s v="OFF-PA-10000556"/>
    <x v="1"/>
    <x v="10"/>
    <s v="Xerox 208"/>
    <n v="38.880000000000003"/>
    <n v="6"/>
    <n v="0"/>
    <n v="18.662400000000002"/>
    <n v="0.48000000000000004"/>
  </r>
  <r>
    <n v="8866"/>
    <s v="CA-2012-158148"/>
    <x v="1"/>
    <x v="139"/>
    <d v="2012-12-26T00:00:00"/>
    <s v="Standard Class"/>
    <s v="JM-15865"/>
    <s v="John Murray"/>
    <x v="0"/>
    <s v="United States"/>
    <x v="81"/>
    <x v="17"/>
    <n v="22204"/>
    <x v="0"/>
    <s v="OFF-AP-10003281"/>
    <x v="1"/>
    <x v="9"/>
    <s v="Acco 6 Outlet Guardian Standard Surge Suppressor"/>
    <n v="36.269999999999996"/>
    <n v="3"/>
    <n v="0"/>
    <n v="10.880999999999997"/>
    <n v="0.29999999999999993"/>
  </r>
  <r>
    <n v="8867"/>
    <s v="CA-2011-120411"/>
    <x v="2"/>
    <x v="59"/>
    <d v="2011-09-23T00:00:00"/>
    <s v="First Class"/>
    <s v="SB-20185"/>
    <s v="Sarah Brown"/>
    <x v="0"/>
    <s v="United States"/>
    <x v="22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n v="-0.14285714285714282"/>
  </r>
  <r>
    <n v="8868"/>
    <s v="CA-2011-120411"/>
    <x v="2"/>
    <x v="59"/>
    <d v="2011-09-23T00:00:00"/>
    <s v="First Class"/>
    <s v="SB-20185"/>
    <s v="Sarah Brown"/>
    <x v="0"/>
    <s v="United States"/>
    <x v="22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n v="0.31249999999999994"/>
  </r>
  <r>
    <n v="8869"/>
    <s v="CA-2013-158260"/>
    <x v="0"/>
    <x v="254"/>
    <d v="2013-11-09T00:00:00"/>
    <s v="Standard Class"/>
    <s v="CC-12475"/>
    <s v="Cindy Chapman"/>
    <x v="0"/>
    <s v="United States"/>
    <x v="70"/>
    <x v="1"/>
    <n v="92037"/>
    <x v="1"/>
    <s v="TEC-MA-10003176"/>
    <x v="2"/>
    <x v="15"/>
    <s v="Okidata B400 Printer"/>
    <n v="686.40000000000009"/>
    <n v="2"/>
    <n v="0.2"/>
    <n v="77.219999999999914"/>
    <n v="0.11249999999999986"/>
  </r>
  <r>
    <n v="8870"/>
    <s v="CA-2014-101805"/>
    <x v="3"/>
    <x v="96"/>
    <d v="2014-12-07T00:00:00"/>
    <s v="Standard Class"/>
    <s v="SH-19975"/>
    <s v="Sally Hughsby"/>
    <x v="1"/>
    <s v="United States"/>
    <x v="4"/>
    <x v="4"/>
    <n v="98105"/>
    <x v="1"/>
    <s v="OFF-BI-10002003"/>
    <x v="1"/>
    <x v="8"/>
    <s v="Ibico Presentation Index for Binding Systems"/>
    <n v="15.920000000000002"/>
    <n v="5"/>
    <n v="0.2"/>
    <n v="5.3729999999999993"/>
    <n v="0.33749999999999991"/>
  </r>
  <r>
    <n v="8871"/>
    <s v="CA-2014-101805"/>
    <x v="3"/>
    <x v="96"/>
    <d v="2014-12-07T00:00:00"/>
    <s v="Standard Class"/>
    <s v="SH-19975"/>
    <s v="Sally Hughsby"/>
    <x v="1"/>
    <s v="United States"/>
    <x v="4"/>
    <x v="4"/>
    <n v="98105"/>
    <x v="1"/>
    <s v="FUR-FU-10000023"/>
    <x v="0"/>
    <x v="5"/>
    <s v="Eldon Wave Desk Accessories"/>
    <n v="70.679999999999993"/>
    <n v="12"/>
    <n v="0"/>
    <n v="31.099200000000003"/>
    <n v="0.44000000000000011"/>
  </r>
  <r>
    <n v="8872"/>
    <s v="CA-2014-101805"/>
    <x v="3"/>
    <x v="96"/>
    <d v="2014-12-07T00:00:00"/>
    <s v="Standard Class"/>
    <s v="SH-19975"/>
    <s v="Sally Hughsby"/>
    <x v="1"/>
    <s v="United States"/>
    <x v="4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n v="1.0000000000000089E-2"/>
  </r>
  <r>
    <n v="8873"/>
    <s v="US-2011-105137"/>
    <x v="2"/>
    <x v="982"/>
    <d v="2011-10-10T00:00:00"/>
    <s v="Same Day"/>
    <s v="RB-19435"/>
    <s v="Richard Bierner"/>
    <x v="0"/>
    <s v="United States"/>
    <x v="38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n v="-0.69999999999999973"/>
  </r>
  <r>
    <n v="8874"/>
    <s v="US-2011-105137"/>
    <x v="2"/>
    <x v="982"/>
    <d v="2011-10-10T00:00:00"/>
    <s v="Same Day"/>
    <s v="RB-19435"/>
    <s v="Richard Bierner"/>
    <x v="0"/>
    <s v="United States"/>
    <x v="38"/>
    <x v="24"/>
    <n v="43229"/>
    <x v="3"/>
    <s v="OFF-BI-10002429"/>
    <x v="1"/>
    <x v="8"/>
    <s v="Premier Elliptical Ring Binder, Black"/>
    <n v="18.264000000000003"/>
    <n v="2"/>
    <n v="0.7"/>
    <n v="-13.393599999999999"/>
    <n v="-0.73333333333333317"/>
  </r>
  <r>
    <n v="8875"/>
    <s v="CA-2014-142489"/>
    <x v="3"/>
    <x v="237"/>
    <d v="2014-11-17T00:00:00"/>
    <s v="Second Class"/>
    <s v="TC-21295"/>
    <s v="Toby Carlisle"/>
    <x v="0"/>
    <s v="United States"/>
    <x v="12"/>
    <x v="5"/>
    <n v="77095"/>
    <x v="2"/>
    <s v="OFF-BI-10003684"/>
    <x v="1"/>
    <x v="8"/>
    <s v="Wilson Jones Legal Size Ring Binders"/>
    <n v="21.989999999999995"/>
    <n v="5"/>
    <n v="0.8"/>
    <n v="-32.984999999999999"/>
    <n v="-1.5000000000000002"/>
  </r>
  <r>
    <n v="8876"/>
    <s v="US-2013-141264"/>
    <x v="0"/>
    <x v="572"/>
    <d v="2013-08-20T00:00:00"/>
    <s v="Standard Class"/>
    <s v="CT-11995"/>
    <s v="Carol Triggs"/>
    <x v="0"/>
    <s v="United States"/>
    <x v="218"/>
    <x v="5"/>
    <n v="75061"/>
    <x v="2"/>
    <s v="OFF-SU-10003505"/>
    <x v="1"/>
    <x v="14"/>
    <s v="Premier Electric Letter Opener"/>
    <n v="185.376"/>
    <n v="2"/>
    <n v="0.2"/>
    <n v="-34.758000000000017"/>
    <n v="-0.18750000000000008"/>
  </r>
  <r>
    <n v="8877"/>
    <s v="US-2013-141264"/>
    <x v="0"/>
    <x v="572"/>
    <d v="2013-08-20T00:00:00"/>
    <s v="Standard Class"/>
    <s v="CT-11995"/>
    <s v="Carol Triggs"/>
    <x v="0"/>
    <s v="United States"/>
    <x v="218"/>
    <x v="5"/>
    <n v="75061"/>
    <x v="2"/>
    <s v="OFF-AP-10002534"/>
    <x v="1"/>
    <x v="9"/>
    <s v="3.6 Cubic Foot Counter Height Office Refrigerator"/>
    <n v="58.923999999999985"/>
    <n v="1"/>
    <n v="0.8"/>
    <n v="-153.20240000000001"/>
    <n v="-2.600000000000001"/>
  </r>
  <r>
    <n v="8878"/>
    <s v="CA-2014-126928"/>
    <x v="3"/>
    <x v="697"/>
    <d v="2014-09-24T00:00:00"/>
    <s v="Standard Class"/>
    <s v="GZ-14470"/>
    <s v="Gary Zandusky"/>
    <x v="0"/>
    <s v="United States"/>
    <x v="73"/>
    <x v="30"/>
    <n v="7960"/>
    <x v="3"/>
    <s v="TEC-MA-10004626"/>
    <x v="2"/>
    <x v="15"/>
    <s v="Lexmark 20R1285 X6650 Wireless All-in-One Printer"/>
    <n v="480"/>
    <n v="4"/>
    <n v="0"/>
    <n v="225.6"/>
    <n v="0.47"/>
  </r>
  <r>
    <n v="8879"/>
    <s v="CA-2014-126928"/>
    <x v="3"/>
    <x v="697"/>
    <d v="2014-09-24T00:00:00"/>
    <s v="Standard Class"/>
    <s v="GZ-14470"/>
    <s v="Gary Zandusky"/>
    <x v="0"/>
    <s v="United States"/>
    <x v="73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n v="0.28000000000000008"/>
  </r>
  <r>
    <n v="8880"/>
    <s v="US-2012-107944"/>
    <x v="1"/>
    <x v="391"/>
    <d v="2012-03-25T00:00:00"/>
    <s v="First Class"/>
    <s v="AM-10360"/>
    <s v="Alice McCarthy"/>
    <x v="1"/>
    <s v="United States"/>
    <x v="1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n v="0.47999999999999993"/>
  </r>
  <r>
    <n v="8881"/>
    <s v="US-2012-107944"/>
    <x v="1"/>
    <x v="391"/>
    <d v="2012-03-25T00:00:00"/>
    <s v="First Class"/>
    <s v="AM-10360"/>
    <s v="Alice McCarthy"/>
    <x v="1"/>
    <s v="United States"/>
    <x v="1"/>
    <x v="1"/>
    <n v="90008"/>
    <x v="1"/>
    <s v="TEC-AC-10000736"/>
    <x v="2"/>
    <x v="11"/>
    <s v="Logitech G600 MMO Gaming Mouse"/>
    <n v="239.96999999999997"/>
    <n v="3"/>
    <n v="0"/>
    <n v="86.389199999999988"/>
    <n v="0.36"/>
  </r>
  <r>
    <n v="8882"/>
    <s v="CA-2013-135594"/>
    <x v="0"/>
    <x v="1186"/>
    <d v="2013-07-04T00:00:00"/>
    <s v="Second Class"/>
    <s v="AH-10120"/>
    <s v="Adrian Hane"/>
    <x v="2"/>
    <s v="United States"/>
    <x v="34"/>
    <x v="10"/>
    <n v="60505"/>
    <x v="2"/>
    <s v="TEC-AC-10003038"/>
    <x v="2"/>
    <x v="11"/>
    <s v="Kingston Digital DataTraveler 16GB USB 2.0"/>
    <n v="50.120000000000005"/>
    <n v="7"/>
    <n v="0.2"/>
    <n v="-0.62650000000000716"/>
    <n v="-1.2500000000000141E-2"/>
  </r>
  <r>
    <n v="8883"/>
    <s v="US-2014-115252"/>
    <x v="3"/>
    <x v="179"/>
    <d v="2014-10-26T00:00:00"/>
    <s v="Standard Class"/>
    <s v="MY-18295"/>
    <s v="Muhammed Yedwab"/>
    <x v="1"/>
    <s v="United States"/>
    <x v="28"/>
    <x v="3"/>
    <n v="27707"/>
    <x v="0"/>
    <s v="TEC-PH-10004071"/>
    <x v="2"/>
    <x v="7"/>
    <s v="PayAnywhere Card Reader"/>
    <n v="15.984000000000002"/>
    <n v="2"/>
    <n v="0.2"/>
    <n v="1.3986000000000001"/>
    <n v="8.7499999999999994E-2"/>
  </r>
  <r>
    <n v="8884"/>
    <s v="US-2014-115252"/>
    <x v="3"/>
    <x v="179"/>
    <d v="2014-10-26T00:00:00"/>
    <s v="Standard Class"/>
    <s v="MY-18295"/>
    <s v="Muhammed Yedwab"/>
    <x v="1"/>
    <s v="United States"/>
    <x v="28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n v="0.31249999999999989"/>
  </r>
  <r>
    <n v="8885"/>
    <s v="CA-2011-107398"/>
    <x v="2"/>
    <x v="55"/>
    <d v="2011-08-30T00:00:00"/>
    <s v="Standard Class"/>
    <s v="BS-11590"/>
    <s v="Brendan Sweed"/>
    <x v="1"/>
    <s v="United States"/>
    <x v="38"/>
    <x v="24"/>
    <n v="43229"/>
    <x v="3"/>
    <s v="OFF-BI-10001982"/>
    <x v="1"/>
    <x v="8"/>
    <s v="Wilson Jones Custom Binder Spines &amp; Labels"/>
    <n v="6.5280000000000014"/>
    <n v="4"/>
    <n v="0.7"/>
    <n v="-4.5695999999999994"/>
    <n v="-0.69999999999999973"/>
  </r>
  <r>
    <n v="8886"/>
    <s v="CA-2011-107398"/>
    <x v="2"/>
    <x v="55"/>
    <d v="2011-08-30T00:00:00"/>
    <s v="Standard Class"/>
    <s v="BS-11590"/>
    <s v="Brendan Sweed"/>
    <x v="1"/>
    <s v="United States"/>
    <x v="38"/>
    <x v="24"/>
    <n v="43229"/>
    <x v="3"/>
    <s v="OFF-BI-10004141"/>
    <x v="1"/>
    <x v="8"/>
    <s v="Insertable Tab Indexes For Data Binders"/>
    <n v="2.8620000000000005"/>
    <n v="3"/>
    <n v="0.7"/>
    <n v="-2.2896000000000001"/>
    <n v="-0.79999999999999982"/>
  </r>
  <r>
    <n v="8887"/>
    <s v="CA-2011-107398"/>
    <x v="2"/>
    <x v="55"/>
    <d v="2011-08-30T00:00:00"/>
    <s v="Standard Class"/>
    <s v="BS-11590"/>
    <s v="Brendan Sweed"/>
    <x v="1"/>
    <s v="United States"/>
    <x v="38"/>
    <x v="24"/>
    <n v="43229"/>
    <x v="3"/>
    <s v="OFF-BI-10002103"/>
    <x v="1"/>
    <x v="8"/>
    <s v="Cardinal Slant-D Ring Binder, Heavy Gauge Vinyl"/>
    <n v="20.856000000000002"/>
    <n v="8"/>
    <n v="0.7"/>
    <n v="-16.684799999999996"/>
    <n v="-0.79999999999999971"/>
  </r>
  <r>
    <n v="8888"/>
    <s v="CA-2011-169642"/>
    <x v="2"/>
    <x v="923"/>
    <d v="2011-07-30T00:00:00"/>
    <s v="Second Class"/>
    <s v="BB-10990"/>
    <s v="Barry Blumstein"/>
    <x v="1"/>
    <s v="United States"/>
    <x v="1"/>
    <x v="1"/>
    <n v="90036"/>
    <x v="1"/>
    <s v="OFF-ST-10002574"/>
    <x v="1"/>
    <x v="4"/>
    <s v="SAFCO Commercial Wire Shelving, Black"/>
    <n v="276.27999999999997"/>
    <n v="2"/>
    <n v="0"/>
    <n v="0"/>
    <n v="0"/>
  </r>
  <r>
    <n v="8889"/>
    <s v="CA-2014-103968"/>
    <x v="3"/>
    <x v="96"/>
    <d v="2014-12-08T00:00:00"/>
    <s v="Standard Class"/>
    <s v="ML-17755"/>
    <s v="Max Ludwig"/>
    <x v="2"/>
    <s v="United States"/>
    <x v="280"/>
    <x v="1"/>
    <n v="95207"/>
    <x v="1"/>
    <s v="FUR-FU-10003394"/>
    <x v="0"/>
    <x v="5"/>
    <s v="Tenex &quot;The Solids&quot; Textured Chair Mats"/>
    <n v="629.64"/>
    <n v="9"/>
    <n v="0"/>
    <n v="107.03879999999994"/>
    <n v="0.1699999999999999"/>
  </r>
  <r>
    <n v="8890"/>
    <s v="CA-2013-147256"/>
    <x v="0"/>
    <x v="508"/>
    <d v="2013-10-22T00:00:00"/>
    <s v="Second Class"/>
    <s v="FC-14245"/>
    <s v="Frank Carlisle"/>
    <x v="2"/>
    <s v="United States"/>
    <x v="29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n v="0.49000000000000005"/>
  </r>
  <r>
    <n v="8891"/>
    <s v="CA-2013-147256"/>
    <x v="0"/>
    <x v="508"/>
    <d v="2013-10-22T00:00:00"/>
    <s v="Second Class"/>
    <s v="FC-14245"/>
    <s v="Frank Carlisle"/>
    <x v="2"/>
    <s v="United States"/>
    <x v="29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n v="0.39"/>
  </r>
  <r>
    <n v="8892"/>
    <s v="CA-2013-162159"/>
    <x v="0"/>
    <x v="1142"/>
    <d v="2013-09-19T00:00:00"/>
    <s v="First Class"/>
    <s v="CR-12625"/>
    <s v="Corey Roper"/>
    <x v="2"/>
    <s v="United States"/>
    <x v="38"/>
    <x v="32"/>
    <n v="31907"/>
    <x v="0"/>
    <s v="FUR-CH-10001146"/>
    <x v="0"/>
    <x v="1"/>
    <s v="Global Value Mid-Back Manager's Chair, Gray"/>
    <n v="121.78"/>
    <n v="2"/>
    <n v="0"/>
    <n v="30.444999999999993"/>
    <n v="0.24999999999999994"/>
  </r>
  <r>
    <n v="8893"/>
    <s v="CA-2012-111038"/>
    <x v="1"/>
    <x v="494"/>
    <d v="2012-12-06T00:00:00"/>
    <s v="Standard Class"/>
    <s v="LC-16960"/>
    <s v="Lindsay Castell"/>
    <x v="2"/>
    <s v="United States"/>
    <x v="70"/>
    <x v="1"/>
    <n v="92037"/>
    <x v="1"/>
    <s v="FUR-CH-10003973"/>
    <x v="0"/>
    <x v="1"/>
    <s v="GuestStacker Chair with Chrome Finish Legs"/>
    <n v="2676.672"/>
    <n v="9"/>
    <n v="0.2"/>
    <n v="267.66720000000009"/>
    <n v="0.10000000000000003"/>
  </r>
  <r>
    <n v="8894"/>
    <s v="CA-2011-124723"/>
    <x v="2"/>
    <x v="79"/>
    <d v="2011-08-12T00:00:00"/>
    <s v="Standard Class"/>
    <s v="GZ-14470"/>
    <s v="Gary Zandusky"/>
    <x v="0"/>
    <s v="United States"/>
    <x v="480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n v="8.5714285714285715E-2"/>
  </r>
  <r>
    <n v="8895"/>
    <s v="CA-2013-167241"/>
    <x v="0"/>
    <x v="243"/>
    <d v="2013-08-23T00:00:00"/>
    <s v="Standard Class"/>
    <s v="BD-11320"/>
    <s v="Bill Donatelli"/>
    <x v="0"/>
    <s v="United States"/>
    <x v="1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n v="0.14000000000000004"/>
  </r>
  <r>
    <n v="8896"/>
    <s v="CA-2013-167241"/>
    <x v="0"/>
    <x v="243"/>
    <d v="2013-08-23T00:00:00"/>
    <s v="Standard Class"/>
    <s v="BD-11320"/>
    <s v="Bill Donatelli"/>
    <x v="0"/>
    <s v="United States"/>
    <x v="1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n v="0.1699999999999999"/>
  </r>
  <r>
    <n v="8897"/>
    <s v="CA-2013-167241"/>
    <x v="0"/>
    <x v="243"/>
    <d v="2013-08-23T00:00:00"/>
    <s v="Standard Class"/>
    <s v="BD-11320"/>
    <s v="Bill Donatelli"/>
    <x v="0"/>
    <s v="United States"/>
    <x v="1"/>
    <x v="1"/>
    <n v="90004"/>
    <x v="1"/>
    <s v="TEC-PH-10004614"/>
    <x v="2"/>
    <x v="7"/>
    <s v="AT&amp;T 841000 Phone"/>
    <n v="165.60000000000002"/>
    <n v="3"/>
    <n v="0.2"/>
    <n v="10.349999999999994"/>
    <n v="6.2499999999999958E-2"/>
  </r>
  <r>
    <n v="8898"/>
    <s v="CA-2013-167241"/>
    <x v="0"/>
    <x v="243"/>
    <d v="2013-08-23T00:00:00"/>
    <s v="Standard Class"/>
    <s v="BD-11320"/>
    <s v="Bill Donatelli"/>
    <x v="0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n v="0.48000000000000004"/>
  </r>
  <r>
    <n v="8899"/>
    <s v="CA-2012-163237"/>
    <x v="1"/>
    <x v="976"/>
    <d v="2012-08-09T00:00:00"/>
    <s v="Second Class"/>
    <s v="EM-14095"/>
    <s v="Eudokia Martin"/>
    <x v="1"/>
    <s v="United States"/>
    <x v="24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n v="0.29999999999999988"/>
  </r>
  <r>
    <n v="8900"/>
    <s v="CA-2012-163237"/>
    <x v="1"/>
    <x v="976"/>
    <d v="2012-08-09T00:00:00"/>
    <s v="Second Class"/>
    <s v="EM-14095"/>
    <s v="Eudokia Martin"/>
    <x v="1"/>
    <s v="United States"/>
    <x v="24"/>
    <x v="17"/>
    <n v="22153"/>
    <x v="0"/>
    <s v="OFF-LA-10004545"/>
    <x v="1"/>
    <x v="2"/>
    <s v="Avery 50"/>
    <n v="25.06"/>
    <n v="2"/>
    <n v="0"/>
    <n v="11.778199999999998"/>
    <n v="0.47"/>
  </r>
  <r>
    <n v="8901"/>
    <s v="CA-2013-150483"/>
    <x v="0"/>
    <x v="1207"/>
    <d v="2013-06-05T00:00:00"/>
    <s v="Standard Class"/>
    <s v="BP-11290"/>
    <s v="Beth Paige"/>
    <x v="0"/>
    <s v="United States"/>
    <x v="27"/>
    <x v="10"/>
    <n v="62521"/>
    <x v="2"/>
    <s v="FUR-FU-10001379"/>
    <x v="0"/>
    <x v="5"/>
    <s v="Executive Impressions 16-1/2&quot; Circular Wall Clock"/>
    <n v="32.064"/>
    <n v="3"/>
    <n v="0.6"/>
    <n v="-12.825599999999994"/>
    <n v="-0.3999999999999998"/>
  </r>
  <r>
    <n v="8902"/>
    <s v="CA-2013-150483"/>
    <x v="0"/>
    <x v="1207"/>
    <d v="2013-06-05T00:00:00"/>
    <s v="Standard Class"/>
    <s v="BP-11290"/>
    <s v="Beth Paige"/>
    <x v="0"/>
    <s v="United States"/>
    <x v="27"/>
    <x v="10"/>
    <n v="62521"/>
    <x v="2"/>
    <s v="OFF-PA-10001846"/>
    <x v="1"/>
    <x v="10"/>
    <s v="Xerox 1899"/>
    <n v="18.496000000000002"/>
    <n v="4"/>
    <n v="0.2"/>
    <n v="6.7048000000000005"/>
    <n v="0.36249999999999999"/>
  </r>
  <r>
    <n v="8903"/>
    <s v="CA-2013-150483"/>
    <x v="0"/>
    <x v="1207"/>
    <d v="2013-06-05T00:00:00"/>
    <s v="Standard Class"/>
    <s v="BP-11290"/>
    <s v="Beth Paige"/>
    <x v="0"/>
    <s v="United States"/>
    <x v="27"/>
    <x v="10"/>
    <n v="62521"/>
    <x v="2"/>
    <s v="FUR-CH-10000422"/>
    <x v="0"/>
    <x v="1"/>
    <s v="Global Highback Leather Tilter in Burgundy"/>
    <n v="191.07899999999998"/>
    <n v="3"/>
    <n v="0.3"/>
    <n v="-38.215799999999973"/>
    <n v="-0.19999999999999987"/>
  </r>
  <r>
    <n v="8904"/>
    <s v="CA-2013-150483"/>
    <x v="0"/>
    <x v="1207"/>
    <d v="2013-06-05T00:00:00"/>
    <s v="Standard Class"/>
    <s v="BP-11290"/>
    <s v="Beth Paige"/>
    <x v="0"/>
    <s v="United States"/>
    <x v="27"/>
    <x v="10"/>
    <n v="62521"/>
    <x v="2"/>
    <s v="OFF-PA-10004621"/>
    <x v="1"/>
    <x v="10"/>
    <s v="Xerox 212"/>
    <n v="10.368000000000002"/>
    <n v="2"/>
    <n v="0.2"/>
    <n v="3.6288"/>
    <n v="0.34999999999999992"/>
  </r>
  <r>
    <n v="8905"/>
    <s v="US-2013-126431"/>
    <x v="0"/>
    <x v="949"/>
    <d v="2013-07-02T00:00:00"/>
    <s v="Same Day"/>
    <s v="SU-20665"/>
    <s v="Stephanie Ulpright"/>
    <x v="2"/>
    <s v="United States"/>
    <x v="20"/>
    <x v="15"/>
    <n v="10009"/>
    <x v="3"/>
    <s v="OFF-LA-10001474"/>
    <x v="1"/>
    <x v="2"/>
    <s v="Avery 477"/>
    <n v="30.53"/>
    <n v="1"/>
    <n v="0"/>
    <n v="14.043800000000001"/>
    <n v="0.46"/>
  </r>
  <r>
    <n v="8906"/>
    <s v="US-2013-126431"/>
    <x v="0"/>
    <x v="949"/>
    <d v="2013-07-02T00:00:00"/>
    <s v="Same Day"/>
    <s v="SU-20665"/>
    <s v="Stephanie Ulpright"/>
    <x v="2"/>
    <s v="United States"/>
    <x v="20"/>
    <x v="15"/>
    <n v="10009"/>
    <x v="3"/>
    <s v="TEC-AC-10001635"/>
    <x v="2"/>
    <x v="11"/>
    <s v="KeyTronic KT400U2 - Keyboard - Black"/>
    <n v="30.839999999999996"/>
    <n v="3"/>
    <n v="0"/>
    <n v="6.1679999999999975"/>
    <n v="0.19999999999999996"/>
  </r>
  <r>
    <n v="8907"/>
    <s v="US-2013-126431"/>
    <x v="0"/>
    <x v="949"/>
    <d v="2013-07-02T00:00:00"/>
    <s v="Same Day"/>
    <s v="SU-20665"/>
    <s v="Stephanie Ulpright"/>
    <x v="2"/>
    <s v="United States"/>
    <x v="20"/>
    <x v="15"/>
    <n v="10009"/>
    <x v="3"/>
    <s v="OFF-PA-10001950"/>
    <x v="1"/>
    <x v="10"/>
    <s v="Southworth 25% Cotton Antique Laid Paper &amp; Envelopes"/>
    <n v="75.06"/>
    <n v="9"/>
    <n v="0"/>
    <n v="33.776999999999994"/>
    <n v="0.4499999999999999"/>
  </r>
  <r>
    <n v="8908"/>
    <s v="CA-2013-139934"/>
    <x v="0"/>
    <x v="122"/>
    <d v="2013-12-21T00:00:00"/>
    <s v="First Class"/>
    <s v="AY-10555"/>
    <s v="Andy Yotov"/>
    <x v="1"/>
    <s v="United States"/>
    <x v="8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n v="0.1"/>
  </r>
  <r>
    <n v="8909"/>
    <s v="CA-2012-109603"/>
    <x v="1"/>
    <x v="1208"/>
    <d v="2012-02-01T00:00:00"/>
    <s v="Standard Class"/>
    <s v="EM-13825"/>
    <s v="Elizabeth Moffitt"/>
    <x v="1"/>
    <s v="United States"/>
    <x v="429"/>
    <x v="1"/>
    <n v="92553"/>
    <x v="1"/>
    <s v="OFF-PA-10003790"/>
    <x v="1"/>
    <x v="10"/>
    <s v="Xerox 1991"/>
    <n v="182.72"/>
    <n v="8"/>
    <n v="0"/>
    <n v="84.051199999999994"/>
    <n v="0.45999999999999996"/>
  </r>
  <r>
    <n v="8910"/>
    <s v="CA-2014-160661"/>
    <x v="3"/>
    <x v="960"/>
    <d v="2014-11-02T00:00:00"/>
    <s v="Standard Class"/>
    <s v="SA-20830"/>
    <s v="Sue Ann Reed"/>
    <x v="0"/>
    <s v="United States"/>
    <x v="231"/>
    <x v="31"/>
    <n v="2149"/>
    <x v="3"/>
    <s v="OFF-LA-10002475"/>
    <x v="1"/>
    <x v="2"/>
    <s v="Avery 519"/>
    <n v="21.93"/>
    <n v="3"/>
    <n v="0"/>
    <n v="10.307099999999998"/>
    <n v="0.46999999999999992"/>
  </r>
  <r>
    <n v="8911"/>
    <s v="CA-2014-102610"/>
    <x v="3"/>
    <x v="259"/>
    <d v="2014-11-09T00:00:00"/>
    <s v="Standard Class"/>
    <s v="CA-12265"/>
    <s v="Christina Anderson"/>
    <x v="0"/>
    <s v="United States"/>
    <x v="346"/>
    <x v="18"/>
    <n v="37421"/>
    <x v="0"/>
    <s v="TEC-AC-10000303"/>
    <x v="2"/>
    <x v="11"/>
    <s v="Logitech M510 Wireless Mouse"/>
    <n v="95.976000000000013"/>
    <n v="3"/>
    <n v="0.2"/>
    <n v="15.596099999999996"/>
    <n v="0.16249999999999995"/>
  </r>
  <r>
    <n v="8912"/>
    <s v="CA-2014-102610"/>
    <x v="3"/>
    <x v="259"/>
    <d v="2014-11-09T00:00:00"/>
    <s v="Standard Class"/>
    <s v="CA-12265"/>
    <s v="Christina Anderson"/>
    <x v="0"/>
    <s v="United States"/>
    <x v="346"/>
    <x v="18"/>
    <n v="37421"/>
    <x v="0"/>
    <s v="TEC-PH-10000127"/>
    <x v="2"/>
    <x v="7"/>
    <s v="iOttie XL Car Mount"/>
    <n v="143.928"/>
    <n v="9"/>
    <n v="0.2"/>
    <n v="-32.383800000000008"/>
    <n v="-0.22500000000000006"/>
  </r>
  <r>
    <n v="8913"/>
    <s v="CA-2014-102610"/>
    <x v="3"/>
    <x v="259"/>
    <d v="2014-11-09T00:00:00"/>
    <s v="Standard Class"/>
    <s v="CA-12265"/>
    <s v="Christina Anderson"/>
    <x v="0"/>
    <s v="United States"/>
    <x v="346"/>
    <x v="18"/>
    <n v="37421"/>
    <x v="0"/>
    <s v="OFF-BI-10004364"/>
    <x v="1"/>
    <x v="8"/>
    <s v="Storex Dura Pro Binders"/>
    <n v="3.5640000000000009"/>
    <n v="2"/>
    <n v="0.7"/>
    <n v="-2.9700000000000006"/>
    <n v="-0.83333333333333326"/>
  </r>
  <r>
    <n v="8914"/>
    <s v="CA-2014-102610"/>
    <x v="3"/>
    <x v="259"/>
    <d v="2014-11-09T00:00:00"/>
    <s v="Standard Class"/>
    <s v="CA-12265"/>
    <s v="Christina Anderson"/>
    <x v="0"/>
    <s v="United States"/>
    <x v="346"/>
    <x v="18"/>
    <n v="37421"/>
    <x v="0"/>
    <s v="OFF-LA-10002195"/>
    <x v="1"/>
    <x v="2"/>
    <s v="Avery 481"/>
    <n v="4.9280000000000008"/>
    <n v="2"/>
    <n v="0.2"/>
    <n v="1.7247999999999997"/>
    <n v="0.34999999999999987"/>
  </r>
  <r>
    <n v="8915"/>
    <s v="US-2013-144057"/>
    <x v="0"/>
    <x v="195"/>
    <d v="2013-05-14T00:00:00"/>
    <s v="Standard Class"/>
    <s v="CV-12805"/>
    <s v="Cynthia Voltz"/>
    <x v="1"/>
    <s v="United States"/>
    <x v="89"/>
    <x v="5"/>
    <n v="78745"/>
    <x v="2"/>
    <s v="OFF-ST-10001490"/>
    <x v="1"/>
    <x v="4"/>
    <s v="Hot File 7-Pocket, Floor Stand"/>
    <n v="856.65600000000006"/>
    <n v="6"/>
    <n v="0.2"/>
    <n v="107.08199999999985"/>
    <n v="0.12499999999999982"/>
  </r>
  <r>
    <n v="8916"/>
    <s v="US-2013-144057"/>
    <x v="0"/>
    <x v="195"/>
    <d v="2013-05-14T00:00:00"/>
    <s v="Standard Class"/>
    <s v="CV-12805"/>
    <s v="Cynthia Voltz"/>
    <x v="1"/>
    <s v="United States"/>
    <x v="89"/>
    <x v="5"/>
    <n v="78745"/>
    <x v="2"/>
    <s v="OFF-BI-10002852"/>
    <x v="1"/>
    <x v="8"/>
    <s v="Ibico Standard Transparent Covers"/>
    <n v="13.183999999999997"/>
    <n v="4"/>
    <n v="0.8"/>
    <n v="-20.435200000000002"/>
    <n v="-1.5500000000000005"/>
  </r>
  <r>
    <n v="8917"/>
    <s v="US-2013-144057"/>
    <x v="0"/>
    <x v="195"/>
    <d v="2013-05-14T00:00:00"/>
    <s v="Standard Class"/>
    <s v="CV-12805"/>
    <s v="Cynthia Voltz"/>
    <x v="1"/>
    <s v="United States"/>
    <x v="89"/>
    <x v="5"/>
    <n v="78745"/>
    <x v="2"/>
    <s v="OFF-AP-10000390"/>
    <x v="1"/>
    <x v="9"/>
    <s v="Euro Pro Shark Stick Mini Vacuum"/>
    <n v="48.783999999999985"/>
    <n v="4"/>
    <n v="0.8"/>
    <n v="-131.71680000000001"/>
    <n v="-2.7000000000000011"/>
  </r>
  <r>
    <n v="8918"/>
    <s v="US-2013-144057"/>
    <x v="0"/>
    <x v="195"/>
    <d v="2013-05-14T00:00:00"/>
    <s v="Standard Class"/>
    <s v="CV-12805"/>
    <s v="Cynthia Voltz"/>
    <x v="1"/>
    <s v="United States"/>
    <x v="89"/>
    <x v="5"/>
    <n v="78745"/>
    <x v="2"/>
    <s v="OFF-PA-10004327"/>
    <x v="1"/>
    <x v="10"/>
    <s v="Xerox 1911"/>
    <n v="76.64"/>
    <n v="2"/>
    <n v="0.2"/>
    <n v="26.823999999999995"/>
    <n v="0.34999999999999992"/>
  </r>
  <r>
    <n v="8919"/>
    <s v="US-2013-144057"/>
    <x v="0"/>
    <x v="195"/>
    <d v="2013-05-14T00:00:00"/>
    <s v="Standard Class"/>
    <s v="CV-12805"/>
    <s v="Cynthia Voltz"/>
    <x v="1"/>
    <s v="United States"/>
    <x v="89"/>
    <x v="5"/>
    <n v="78745"/>
    <x v="2"/>
    <s v="OFF-BI-10002353"/>
    <x v="1"/>
    <x v="8"/>
    <s v="GBC VeloBind Cover Sets"/>
    <n v="18.527999999999995"/>
    <n v="6"/>
    <n v="0.8"/>
    <n v="-27.791999999999994"/>
    <n v="-1.5"/>
  </r>
  <r>
    <n v="8920"/>
    <s v="CA-2011-160276"/>
    <x v="2"/>
    <x v="1063"/>
    <d v="2011-04-08T00:00:00"/>
    <s v="Standard Class"/>
    <s v="AH-10690"/>
    <s v="Anna Häberlin"/>
    <x v="1"/>
    <s v="United States"/>
    <x v="173"/>
    <x v="17"/>
    <n v="23464"/>
    <x v="0"/>
    <s v="FUR-FU-10003192"/>
    <x v="0"/>
    <x v="5"/>
    <s v="Luxo Adjustable Task Clamp Lamp"/>
    <n v="177.68"/>
    <n v="2"/>
    <n v="0"/>
    <n v="46.196799999999996"/>
    <n v="0.25999999999999995"/>
  </r>
  <r>
    <n v="8921"/>
    <s v="CA-2011-132983"/>
    <x v="2"/>
    <x v="582"/>
    <d v="2011-05-03T00:00:00"/>
    <s v="Standard Class"/>
    <s v="DS-13180"/>
    <s v="David Smith"/>
    <x v="1"/>
    <s v="United States"/>
    <x v="312"/>
    <x v="15"/>
    <n v="14701"/>
    <x v="3"/>
    <s v="TEC-AC-10000736"/>
    <x v="2"/>
    <x v="11"/>
    <s v="Logitech G600 MMO Gaming Mouse"/>
    <n v="159.97999999999999"/>
    <n v="2"/>
    <n v="0"/>
    <n v="57.592799999999997"/>
    <n v="0.36"/>
  </r>
  <r>
    <n v="8922"/>
    <s v="CA-2013-145709"/>
    <x v="0"/>
    <x v="964"/>
    <d v="2013-10-09T00:00:00"/>
    <s v="Standard Class"/>
    <s v="AH-10690"/>
    <s v="Anna Häberlin"/>
    <x v="1"/>
    <s v="United States"/>
    <x v="514"/>
    <x v="2"/>
    <n v="33134"/>
    <x v="0"/>
    <s v="TEC-PH-10003095"/>
    <x v="2"/>
    <x v="7"/>
    <s v="Samsung HM1900 Bluetooth Headset"/>
    <n v="52.679999999999993"/>
    <n v="3"/>
    <n v="0.2"/>
    <n v="19.754999999999999"/>
    <n v="0.37500000000000006"/>
  </r>
  <r>
    <n v="8923"/>
    <s v="CA-2013-145709"/>
    <x v="0"/>
    <x v="964"/>
    <d v="2013-10-09T00:00:00"/>
    <s v="Standard Class"/>
    <s v="AH-10690"/>
    <s v="Anna Häberlin"/>
    <x v="1"/>
    <s v="United States"/>
    <x v="514"/>
    <x v="2"/>
    <n v="33134"/>
    <x v="0"/>
    <s v="FUR-FU-10002885"/>
    <x v="0"/>
    <x v="5"/>
    <s v="Magna Visual Magnetic Picture Hangers"/>
    <n v="11.568000000000001"/>
    <n v="3"/>
    <n v="0.2"/>
    <n v="2.6028000000000011"/>
    <n v="0.22500000000000006"/>
  </r>
  <r>
    <n v="8924"/>
    <s v="CA-2014-133928"/>
    <x v="3"/>
    <x v="532"/>
    <d v="2014-06-18T00:00:00"/>
    <s v="Standard Class"/>
    <s v="ZC-21910"/>
    <s v="Zuschuss Carroll"/>
    <x v="0"/>
    <s v="United States"/>
    <x v="365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n v="-0.83333333333333326"/>
  </r>
  <r>
    <n v="8925"/>
    <s v="CA-2013-168032"/>
    <x v="0"/>
    <x v="806"/>
    <d v="2013-02-03T00:00:00"/>
    <s v="Standard Class"/>
    <s v="DF-13135"/>
    <s v="David Flashing"/>
    <x v="0"/>
    <s v="United States"/>
    <x v="179"/>
    <x v="10"/>
    <n v="61107"/>
    <x v="2"/>
    <s v="TEC-PH-10004241"/>
    <x v="2"/>
    <x v="7"/>
    <s v="Nokia Lumia 1020"/>
    <n v="1439.9680000000001"/>
    <n v="4"/>
    <n v="0.2"/>
    <n v="143.99680000000006"/>
    <n v="0.10000000000000003"/>
  </r>
  <r>
    <n v="8926"/>
    <s v="CA-2013-168032"/>
    <x v="0"/>
    <x v="806"/>
    <d v="2013-02-03T00:00:00"/>
    <s v="Standard Class"/>
    <s v="DF-13135"/>
    <s v="David Flashing"/>
    <x v="0"/>
    <s v="United States"/>
    <x v="179"/>
    <x v="10"/>
    <n v="61107"/>
    <x v="2"/>
    <s v="OFF-BI-10000546"/>
    <x v="1"/>
    <x v="8"/>
    <s v="Avery Durable Binders"/>
    <n v="1.7279999999999995"/>
    <n v="3"/>
    <n v="0.8"/>
    <n v="-2.678399999999999"/>
    <n v="-1.5499999999999998"/>
  </r>
  <r>
    <n v="8927"/>
    <s v="CA-2013-168032"/>
    <x v="0"/>
    <x v="806"/>
    <d v="2013-02-03T00:00:00"/>
    <s v="Standard Class"/>
    <s v="DF-13135"/>
    <s v="David Flashing"/>
    <x v="0"/>
    <s v="United States"/>
    <x v="179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n v="-0.86000000000000021"/>
  </r>
  <r>
    <n v="8928"/>
    <s v="CA-2012-143616"/>
    <x v="1"/>
    <x v="874"/>
    <d v="2012-09-29T00:00:00"/>
    <s v="Second Class"/>
    <s v="SS-20140"/>
    <s v="Saphhira Shifley"/>
    <x v="1"/>
    <s v="United States"/>
    <x v="4"/>
    <x v="4"/>
    <n v="98103"/>
    <x v="1"/>
    <s v="OFF-AR-10002067"/>
    <x v="1"/>
    <x v="6"/>
    <s v="Newell 334"/>
    <n v="99.2"/>
    <n v="5"/>
    <n v="0"/>
    <n v="25.792000000000002"/>
    <n v="0.26"/>
  </r>
  <r>
    <n v="8929"/>
    <s v="US-2012-168704"/>
    <x v="1"/>
    <x v="657"/>
    <d v="2012-04-17T00:00:00"/>
    <s v="Standard Class"/>
    <s v="FP-14320"/>
    <s v="Frank Preis"/>
    <x v="0"/>
    <s v="United States"/>
    <x v="114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n v="-0.1857142857142858"/>
  </r>
  <r>
    <n v="8930"/>
    <s v="US-2012-168704"/>
    <x v="1"/>
    <x v="657"/>
    <d v="2012-04-17T00:00:00"/>
    <s v="Standard Class"/>
    <s v="FP-14320"/>
    <s v="Frank Preis"/>
    <x v="0"/>
    <s v="United States"/>
    <x v="114"/>
    <x v="5"/>
    <n v="77340"/>
    <x v="2"/>
    <s v="FUR-TA-10002530"/>
    <x v="0"/>
    <x v="3"/>
    <s v="Iceberg OfficeWorks 42&quot; Round Tables"/>
    <n v="211.37199999999999"/>
    <n v="2"/>
    <n v="0.3"/>
    <n v="-45.294000000000011"/>
    <n v="-0.21428571428571436"/>
  </r>
  <r>
    <n v="8931"/>
    <s v="US-2012-168704"/>
    <x v="1"/>
    <x v="657"/>
    <d v="2012-04-17T00:00:00"/>
    <s v="Standard Class"/>
    <s v="FP-14320"/>
    <s v="Frank Preis"/>
    <x v="0"/>
    <s v="United States"/>
    <x v="114"/>
    <x v="5"/>
    <n v="77340"/>
    <x v="2"/>
    <s v="TEC-PH-10001061"/>
    <x v="2"/>
    <x v="7"/>
    <s v="Apple iPhone 5C"/>
    <n v="239.976"/>
    <n v="3"/>
    <n v="0.2"/>
    <n v="17.998199999999997"/>
    <n v="7.4999999999999983E-2"/>
  </r>
  <r>
    <n v="8932"/>
    <s v="CA-2014-143252"/>
    <x v="3"/>
    <x v="404"/>
    <d v="2014-12-25T00:00:00"/>
    <s v="Standard Class"/>
    <s v="HE-14800"/>
    <s v="Harold Engle"/>
    <x v="1"/>
    <s v="United States"/>
    <x v="158"/>
    <x v="6"/>
    <n v="53209"/>
    <x v="2"/>
    <s v="FUR-FU-10001057"/>
    <x v="0"/>
    <x v="5"/>
    <s v="Tensor Track Tree Floor Lamp"/>
    <n v="99.949999999999989"/>
    <n v="5"/>
    <n v="0"/>
    <n v="22.988499999999998"/>
    <n v="0.23"/>
  </r>
  <r>
    <n v="8933"/>
    <s v="CA-2014-143252"/>
    <x v="3"/>
    <x v="404"/>
    <d v="2014-12-25T00:00:00"/>
    <s v="Standard Class"/>
    <s v="HE-14800"/>
    <s v="Harold Engle"/>
    <x v="1"/>
    <s v="United States"/>
    <x v="158"/>
    <x v="6"/>
    <n v="53209"/>
    <x v="2"/>
    <s v="TEC-AC-10002331"/>
    <x v="2"/>
    <x v="11"/>
    <s v="Maxell 74 Minute CDR, 10/Pack"/>
    <n v="29.339999999999996"/>
    <n v="3"/>
    <n v="0"/>
    <n v="10.855799999999999"/>
    <n v="0.37"/>
  </r>
  <r>
    <n v="8934"/>
    <s v="CA-2013-102134"/>
    <x v="0"/>
    <x v="560"/>
    <d v="2013-03-20T00:00:00"/>
    <s v="Standard Class"/>
    <s v="SP-20545"/>
    <s v="Sibella Parks"/>
    <x v="1"/>
    <s v="United States"/>
    <x v="124"/>
    <x v="6"/>
    <n v="54302"/>
    <x v="2"/>
    <s v="FUR-FU-10003724"/>
    <x v="0"/>
    <x v="5"/>
    <s v="Westinghouse Clip-On Gooseneck Lamps"/>
    <n v="16.739999999999998"/>
    <n v="2"/>
    <n v="0"/>
    <n v="4.3523999999999994"/>
    <n v="0.26"/>
  </r>
  <r>
    <n v="8935"/>
    <s v="CA-2014-130036"/>
    <x v="3"/>
    <x v="151"/>
    <d v="2014-08-28T00:00:00"/>
    <s v="Same Day"/>
    <s v="BP-11185"/>
    <s v="Ben Peterman"/>
    <x v="1"/>
    <s v="United States"/>
    <x v="10"/>
    <x v="9"/>
    <n v="19120"/>
    <x v="3"/>
    <s v="OFF-PA-10000528"/>
    <x v="1"/>
    <x v="10"/>
    <s v="Xerox 1981"/>
    <n v="12.672000000000001"/>
    <n v="3"/>
    <n v="0.2"/>
    <n v="3.96"/>
    <n v="0.3125"/>
  </r>
  <r>
    <n v="8936"/>
    <s v="CA-2014-130036"/>
    <x v="3"/>
    <x v="151"/>
    <d v="2014-08-28T00:00:00"/>
    <s v="Same Day"/>
    <s v="BP-11185"/>
    <s v="Ben Peterman"/>
    <x v="1"/>
    <s v="United States"/>
    <x v="10"/>
    <x v="9"/>
    <n v="19120"/>
    <x v="3"/>
    <s v="TEC-AC-10001908"/>
    <x v="2"/>
    <x v="11"/>
    <s v="Logitech Wireless Headset h800"/>
    <n v="1119.8880000000001"/>
    <n v="14"/>
    <n v="0.2"/>
    <n v="209.97899999999993"/>
    <n v="0.18749999999999992"/>
  </r>
  <r>
    <n v="8937"/>
    <s v="CA-2012-134117"/>
    <x v="1"/>
    <x v="997"/>
    <d v="2012-12-19T00:00:00"/>
    <s v="Second Class"/>
    <s v="PG-18895"/>
    <s v="Paul Gonzalez"/>
    <x v="0"/>
    <s v="United States"/>
    <x v="1"/>
    <x v="1"/>
    <n v="90008"/>
    <x v="1"/>
    <s v="OFF-AR-10003903"/>
    <x v="1"/>
    <x v="6"/>
    <s v="Sanford 52201 APSCO Electric Pencil Sharpener"/>
    <n v="204.85"/>
    <n v="5"/>
    <n v="0"/>
    <n v="53.261000000000003"/>
    <n v="0.26"/>
  </r>
  <r>
    <n v="8938"/>
    <s v="CA-2012-134117"/>
    <x v="1"/>
    <x v="997"/>
    <d v="2012-12-19T00:00:00"/>
    <s v="Second Class"/>
    <s v="PG-18895"/>
    <s v="Paul Gonzalez"/>
    <x v="0"/>
    <s v="United States"/>
    <x v="1"/>
    <x v="1"/>
    <n v="90008"/>
    <x v="1"/>
    <s v="TEC-PH-10004908"/>
    <x v="2"/>
    <x v="7"/>
    <s v="Panasonic KX TS3282W Corded phone"/>
    <n v="135.98400000000001"/>
    <n v="2"/>
    <n v="0.2"/>
    <n v="16.997999999999983"/>
    <n v="0.12499999999999988"/>
  </r>
  <r>
    <n v="8939"/>
    <s v="CA-2012-134117"/>
    <x v="1"/>
    <x v="997"/>
    <d v="2012-12-19T00:00:00"/>
    <s v="Second Class"/>
    <s v="PG-18895"/>
    <s v="Paul Gonzalez"/>
    <x v="0"/>
    <s v="United States"/>
    <x v="1"/>
    <x v="1"/>
    <n v="90008"/>
    <x v="1"/>
    <s v="OFF-AR-10001940"/>
    <x v="1"/>
    <x v="6"/>
    <s v="Sanford Colorific Eraseable Coloring Pencils, 12 Count"/>
    <n v="16.399999999999999"/>
    <n v="5"/>
    <n v="0"/>
    <n v="7.0520000000000005"/>
    <n v="0.43000000000000005"/>
  </r>
  <r>
    <n v="8940"/>
    <s v="CA-2012-134117"/>
    <x v="1"/>
    <x v="997"/>
    <d v="2012-12-19T00:00:00"/>
    <s v="Second Class"/>
    <s v="PG-18895"/>
    <s v="Paul Gonzalez"/>
    <x v="0"/>
    <s v="United States"/>
    <x v="1"/>
    <x v="1"/>
    <n v="90008"/>
    <x v="1"/>
    <s v="OFF-BI-10002026"/>
    <x v="1"/>
    <x v="8"/>
    <s v="Avery Arch Ring Binders"/>
    <n v="92.960000000000008"/>
    <n v="2"/>
    <n v="0.2"/>
    <n v="31.373999999999995"/>
    <n v="0.33749999999999991"/>
  </r>
  <r>
    <n v="8941"/>
    <s v="CA-2011-130918"/>
    <x v="2"/>
    <x v="963"/>
    <d v="2011-08-24T00:00:00"/>
    <s v="Second Class"/>
    <s v="JP-15520"/>
    <s v="Jeremy Pistek"/>
    <x v="0"/>
    <s v="United States"/>
    <x v="368"/>
    <x v="2"/>
    <n v="33161"/>
    <x v="0"/>
    <s v="OFF-SU-10003936"/>
    <x v="1"/>
    <x v="14"/>
    <s v="Acme Serrated Blade Letter Opener"/>
    <n v="7.6320000000000014"/>
    <n v="3"/>
    <n v="0.2"/>
    <n v="-1.8126000000000002"/>
    <n v="-0.23749999999999999"/>
  </r>
  <r>
    <n v="8942"/>
    <s v="CA-2013-159023"/>
    <x v="0"/>
    <x v="54"/>
    <d v="2013-11-06T00:00:00"/>
    <s v="First Class"/>
    <s v="NW-18400"/>
    <s v="Natalie Webber"/>
    <x v="0"/>
    <s v="United States"/>
    <x v="32"/>
    <x v="21"/>
    <n v="97206"/>
    <x v="1"/>
    <s v="OFF-BI-10002813"/>
    <x v="1"/>
    <x v="8"/>
    <s v="Avery Reinforcements for Hole-Punch Pages"/>
    <n v="4.1580000000000004"/>
    <n v="7"/>
    <n v="0.7"/>
    <n v="-3.4649999999999999"/>
    <n v="-0.83333333333333326"/>
  </r>
  <r>
    <n v="8943"/>
    <s v="CA-2013-159023"/>
    <x v="0"/>
    <x v="54"/>
    <d v="2013-11-06T00:00:00"/>
    <s v="First Class"/>
    <s v="NW-18400"/>
    <s v="Natalie Webber"/>
    <x v="0"/>
    <s v="United States"/>
    <x v="32"/>
    <x v="21"/>
    <n v="97206"/>
    <x v="1"/>
    <s v="TEC-MA-10003337"/>
    <x v="2"/>
    <x v="15"/>
    <s v="Okidata B401 Printer"/>
    <n v="179.99100000000004"/>
    <n v="3"/>
    <n v="0.7"/>
    <n v="-251.98739999999992"/>
    <n v="-1.3999999999999992"/>
  </r>
  <r>
    <n v="8944"/>
    <s v="CA-2014-111717"/>
    <x v="3"/>
    <x v="1209"/>
    <d v="2014-10-17T00:00:00"/>
    <s v="Standard Class"/>
    <s v="SW-20245"/>
    <s v="Scot Wooten"/>
    <x v="0"/>
    <s v="United States"/>
    <x v="34"/>
    <x v="10"/>
    <n v="60505"/>
    <x v="2"/>
    <s v="FUR-CH-10001545"/>
    <x v="0"/>
    <x v="1"/>
    <s v="Hon Comfortask Task/Swivel Chairs"/>
    <n v="239.358"/>
    <n v="3"/>
    <n v="0.3"/>
    <n v="-47.871600000000001"/>
    <n v="-0.2"/>
  </r>
  <r>
    <n v="8945"/>
    <s v="CA-2011-154592"/>
    <x v="2"/>
    <x v="1035"/>
    <d v="2011-12-08T00:00:00"/>
    <s v="First Class"/>
    <s v="EH-14005"/>
    <s v="Erica Hernandez"/>
    <x v="2"/>
    <s v="United States"/>
    <x v="8"/>
    <x v="1"/>
    <n v="94109"/>
    <x v="1"/>
    <s v="OFF-PA-10000062"/>
    <x v="1"/>
    <x v="10"/>
    <s v="Green Bar Computer Printout Paper"/>
    <n v="164.88"/>
    <n v="3"/>
    <n v="0"/>
    <n v="80.791200000000003"/>
    <n v="0.49000000000000005"/>
  </r>
  <r>
    <n v="8946"/>
    <s v="CA-2011-128622"/>
    <x v="2"/>
    <x v="647"/>
    <d v="2011-11-17T00:00:00"/>
    <s v="Second Class"/>
    <s v="SC-20260"/>
    <s v="Scott Cohen"/>
    <x v="1"/>
    <s v="United States"/>
    <x v="8"/>
    <x v="1"/>
    <n v="94110"/>
    <x v="1"/>
    <s v="OFF-SU-10001574"/>
    <x v="1"/>
    <x v="14"/>
    <s v="Acme Value Line Scissors"/>
    <n v="10.95"/>
    <n v="3"/>
    <n v="0"/>
    <n v="3.2849999999999993"/>
    <n v="0.29999999999999993"/>
  </r>
  <r>
    <n v="8947"/>
    <s v="CA-2014-148355"/>
    <x v="3"/>
    <x v="165"/>
    <d v="2014-12-29T00:00:00"/>
    <s v="Standard Class"/>
    <s v="NC-18535"/>
    <s v="Nick Crebassa"/>
    <x v="1"/>
    <s v="United States"/>
    <x v="217"/>
    <x v="31"/>
    <n v="2740"/>
    <x v="3"/>
    <s v="OFF-PA-10001972"/>
    <x v="1"/>
    <x v="10"/>
    <s v="Xerox 214"/>
    <n v="19.440000000000001"/>
    <n v="3"/>
    <n v="0"/>
    <n v="9.3312000000000008"/>
    <n v="0.48000000000000004"/>
  </r>
  <r>
    <n v="8948"/>
    <s v="CA-2014-148355"/>
    <x v="3"/>
    <x v="165"/>
    <d v="2014-12-29T00:00:00"/>
    <s v="Standard Class"/>
    <s v="NC-18535"/>
    <s v="Nick Crebassa"/>
    <x v="1"/>
    <s v="United States"/>
    <x v="217"/>
    <x v="31"/>
    <n v="2740"/>
    <x v="3"/>
    <s v="OFF-BI-10000201"/>
    <x v="1"/>
    <x v="8"/>
    <s v="Avery Triangle Shaped Sheet Lifters, Black, 2/Pack"/>
    <n v="12.3"/>
    <n v="5"/>
    <n v="0"/>
    <n v="6.15"/>
    <n v="0.5"/>
  </r>
  <r>
    <n v="8949"/>
    <s v="CA-2011-132913"/>
    <x v="2"/>
    <x v="163"/>
    <d v="2011-12-26T00:00:00"/>
    <s v="First Class"/>
    <s v="AS-10090"/>
    <s v="Adam Shillingsburg"/>
    <x v="0"/>
    <s v="United States"/>
    <x v="70"/>
    <x v="1"/>
    <n v="92037"/>
    <x v="1"/>
    <s v="OFF-AP-10003278"/>
    <x v="1"/>
    <x v="9"/>
    <s v="Belkin 7-Outlet SurgeMaster Home Series"/>
    <n v="13.97"/>
    <n v="1"/>
    <n v="0"/>
    <n v="3.632200000000001"/>
    <n v="0.26000000000000006"/>
  </r>
  <r>
    <n v="8950"/>
    <s v="CA-2014-150910"/>
    <x v="3"/>
    <x v="66"/>
    <d v="2014-12-29T00:00:00"/>
    <s v="Standard Class"/>
    <s v="JL-15130"/>
    <s v="Jack Lebron"/>
    <x v="0"/>
    <s v="United States"/>
    <x v="25"/>
    <x v="18"/>
    <n v="38301"/>
    <x v="0"/>
    <s v="FUR-TA-10002903"/>
    <x v="0"/>
    <x v="3"/>
    <s v="Bevis Round Bullnose 29&quot; High Table Top"/>
    <n v="934.9559999999999"/>
    <n v="6"/>
    <n v="0.4"/>
    <n v="-249.32159999999999"/>
    <n v="-0.26666666666666666"/>
  </r>
  <r>
    <n v="8951"/>
    <s v="CA-2014-150910"/>
    <x v="3"/>
    <x v="66"/>
    <d v="2014-12-29T00:00:00"/>
    <s v="Standard Class"/>
    <s v="JL-15130"/>
    <s v="Jack Lebron"/>
    <x v="0"/>
    <s v="United States"/>
    <x v="25"/>
    <x v="18"/>
    <n v="38301"/>
    <x v="0"/>
    <s v="TEC-AC-10001013"/>
    <x v="2"/>
    <x v="11"/>
    <s v="Logitech ClearChat Comfort/USB Headset H390"/>
    <n v="46.864000000000004"/>
    <n v="2"/>
    <n v="0.2"/>
    <n v="7.615399999999994"/>
    <n v="0.16249999999999987"/>
  </r>
  <r>
    <n v="8952"/>
    <s v="CA-2014-150910"/>
    <x v="3"/>
    <x v="66"/>
    <d v="2014-12-29T00:00:00"/>
    <s v="Standard Class"/>
    <s v="JL-15130"/>
    <s v="Jack Lebron"/>
    <x v="0"/>
    <s v="United States"/>
    <x v="25"/>
    <x v="18"/>
    <n v="38301"/>
    <x v="0"/>
    <s v="OFF-ST-10000918"/>
    <x v="1"/>
    <x v="4"/>
    <s v="Crate-A-Files"/>
    <n v="26.160000000000004"/>
    <n v="3"/>
    <n v="0.2"/>
    <n v="1.961999999999998"/>
    <n v="7.4999999999999914E-2"/>
  </r>
  <r>
    <n v="8953"/>
    <s v="CA-2014-150910"/>
    <x v="3"/>
    <x v="66"/>
    <d v="2014-12-29T00:00:00"/>
    <s v="Standard Class"/>
    <s v="JL-15130"/>
    <s v="Jack Lebron"/>
    <x v="0"/>
    <s v="United States"/>
    <x v="25"/>
    <x v="18"/>
    <n v="38301"/>
    <x v="0"/>
    <s v="OFF-AR-10001419"/>
    <x v="1"/>
    <x v="6"/>
    <s v="Newell 325"/>
    <n v="23.128"/>
    <n v="7"/>
    <n v="0.2"/>
    <n v="2.8909999999999982"/>
    <n v="0.12499999999999992"/>
  </r>
  <r>
    <n v="8954"/>
    <s v="CA-2014-150910"/>
    <x v="3"/>
    <x v="66"/>
    <d v="2014-12-29T00:00:00"/>
    <s v="Standard Class"/>
    <s v="JL-15130"/>
    <s v="Jack Lebron"/>
    <x v="0"/>
    <s v="United States"/>
    <x v="25"/>
    <x v="18"/>
    <n v="38301"/>
    <x v="0"/>
    <s v="OFF-AP-10003266"/>
    <x v="1"/>
    <x v="9"/>
    <s v="Holmes Replacement Filter for HEPA Air Cleaner, Large Room"/>
    <n v="59.24"/>
    <n v="5"/>
    <n v="0.2"/>
    <n v="16.290999999999997"/>
    <n v="0.27499999999999991"/>
  </r>
  <r>
    <n v="8955"/>
    <s v="CA-2011-156790"/>
    <x v="2"/>
    <x v="233"/>
    <d v="2011-08-10T00:00:00"/>
    <s v="Second Class"/>
    <s v="VG-21790"/>
    <s v="Vivek Gonzalez"/>
    <x v="0"/>
    <s v="United States"/>
    <x v="108"/>
    <x v="2"/>
    <n v="32216"/>
    <x v="0"/>
    <s v="FUR-BO-10000468"/>
    <x v="0"/>
    <x v="0"/>
    <s v="O'Sullivan 2-Shelf Heavy-Duty Bookcases"/>
    <n v="155.45600000000002"/>
    <n v="4"/>
    <n v="0.2"/>
    <n v="-7.7727999999999895"/>
    <n v="-4.9999999999999926E-2"/>
  </r>
  <r>
    <n v="8956"/>
    <s v="CA-2011-126480"/>
    <x v="2"/>
    <x v="59"/>
    <d v="2011-09-24T00:00:00"/>
    <s v="Standard Class"/>
    <s v="HG-14965"/>
    <s v="Henry Goldwyn"/>
    <x v="1"/>
    <s v="United States"/>
    <x v="70"/>
    <x v="1"/>
    <n v="92024"/>
    <x v="1"/>
    <s v="OFF-PA-10004610"/>
    <x v="1"/>
    <x v="10"/>
    <s v="Xerox 1900"/>
    <n v="8.56"/>
    <n v="2"/>
    <n v="0"/>
    <n v="3.8519999999999994"/>
    <n v="0.4499999999999999"/>
  </r>
  <r>
    <n v="8957"/>
    <s v="CA-2014-105620"/>
    <x v="3"/>
    <x v="53"/>
    <d v="2014-12-29T00:00:00"/>
    <s v="First Class"/>
    <s v="JH-15430"/>
    <s v="Jennifer Halladay"/>
    <x v="0"/>
    <s v="United States"/>
    <x v="146"/>
    <x v="2"/>
    <n v="33012"/>
    <x v="0"/>
    <s v="FUR-FU-10004963"/>
    <x v="0"/>
    <x v="5"/>
    <s v="Eldon 400 Class Desk Accessories, Black Carbon"/>
    <n v="21"/>
    <n v="3"/>
    <n v="0.2"/>
    <n v="5.7750000000000021"/>
    <n v="0.27500000000000008"/>
  </r>
  <r>
    <n v="8958"/>
    <s v="CA-2014-105620"/>
    <x v="3"/>
    <x v="53"/>
    <d v="2014-12-29T00:00:00"/>
    <s v="First Class"/>
    <s v="JH-15430"/>
    <s v="Jennifer Halladay"/>
    <x v="0"/>
    <s v="United States"/>
    <x v="146"/>
    <x v="2"/>
    <n v="33012"/>
    <x v="0"/>
    <s v="TEC-MA-10004626"/>
    <x v="2"/>
    <x v="15"/>
    <s v="Lexmark 20R1285 X6650 Wireless All-in-One Printer"/>
    <n v="120"/>
    <n v="2"/>
    <n v="0.5"/>
    <n v="-7.2000000000000028"/>
    <n v="-6.0000000000000026E-2"/>
  </r>
  <r>
    <n v="8959"/>
    <s v="CA-2014-150266"/>
    <x v="3"/>
    <x v="920"/>
    <d v="2014-12-01T00:00:00"/>
    <s v="Standard Class"/>
    <s v="RO-19780"/>
    <s v="Rose O'Brian"/>
    <x v="0"/>
    <s v="United States"/>
    <x v="12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n v="0.12499999999999988"/>
  </r>
  <r>
    <n v="8960"/>
    <s v="CA-2014-150266"/>
    <x v="3"/>
    <x v="920"/>
    <d v="2014-12-01T00:00:00"/>
    <s v="Standard Class"/>
    <s v="RO-19780"/>
    <s v="Rose O'Brian"/>
    <x v="0"/>
    <s v="United States"/>
    <x v="12"/>
    <x v="5"/>
    <n v="77070"/>
    <x v="2"/>
    <s v="OFF-AP-10002867"/>
    <x v="1"/>
    <x v="9"/>
    <s v="Fellowes Command Center 5-outlet power strip"/>
    <n v="67.839999999999989"/>
    <n v="5"/>
    <n v="0.8"/>
    <n v="-179.77600000000001"/>
    <n v="-2.6500000000000004"/>
  </r>
  <r>
    <n v="8961"/>
    <s v="CA-2014-150266"/>
    <x v="3"/>
    <x v="920"/>
    <d v="2014-12-01T00:00:00"/>
    <s v="Standard Class"/>
    <s v="RO-19780"/>
    <s v="Rose O'Brian"/>
    <x v="0"/>
    <s v="United States"/>
    <x v="12"/>
    <x v="5"/>
    <n v="77070"/>
    <x v="2"/>
    <s v="FUR-CH-10002126"/>
    <x v="0"/>
    <x v="1"/>
    <s v="Hon Deluxe Fabric Upholstered Stacking Chairs"/>
    <n v="853.92999999999984"/>
    <n v="5"/>
    <n v="0.3"/>
    <n v="-24.397999999999911"/>
    <n v="-2.8571428571428473E-2"/>
  </r>
  <r>
    <n v="8962"/>
    <s v="CA-2014-150266"/>
    <x v="3"/>
    <x v="920"/>
    <d v="2014-12-01T00:00:00"/>
    <s v="Standard Class"/>
    <s v="RO-19780"/>
    <s v="Rose O'Brian"/>
    <x v="0"/>
    <s v="United States"/>
    <x v="12"/>
    <x v="5"/>
    <n v="77070"/>
    <x v="2"/>
    <s v="OFF-AR-10001761"/>
    <x v="1"/>
    <x v="6"/>
    <s v="Avery Hi-Liter Smear-Safe Highlighters"/>
    <n v="18.687999999999999"/>
    <n v="4"/>
    <n v="0.2"/>
    <n v="3.7375999999999996"/>
    <n v="0.19999999999999998"/>
  </r>
  <r>
    <n v="8963"/>
    <s v="CA-2013-157280"/>
    <x v="0"/>
    <x v="732"/>
    <d v="2013-11-08T00:00:00"/>
    <s v="First Class"/>
    <s v="LW-17125"/>
    <s v="Liz Willingham"/>
    <x v="0"/>
    <s v="United States"/>
    <x v="173"/>
    <x v="17"/>
    <n v="23464"/>
    <x v="0"/>
    <s v="FUR-FU-10004665"/>
    <x v="0"/>
    <x v="5"/>
    <s v="3M Polarizing Task Lamp with Clamp Arm, Light Gray"/>
    <n v="273.95999999999998"/>
    <n v="2"/>
    <n v="0"/>
    <n v="71.229600000000005"/>
    <n v="0.26000000000000006"/>
  </r>
  <r>
    <n v="8964"/>
    <s v="CA-2013-157280"/>
    <x v="0"/>
    <x v="732"/>
    <d v="2013-11-08T00:00:00"/>
    <s v="First Class"/>
    <s v="LW-17125"/>
    <s v="Liz Willingham"/>
    <x v="0"/>
    <s v="United States"/>
    <x v="173"/>
    <x v="17"/>
    <n v="23464"/>
    <x v="0"/>
    <s v="TEC-AC-10000057"/>
    <x v="2"/>
    <x v="11"/>
    <s v="Microsoft Natural Ergonomic Keyboard 4000"/>
    <n v="89.97"/>
    <n v="3"/>
    <n v="0"/>
    <n v="18.893699999999995"/>
    <n v="0.20999999999999996"/>
  </r>
  <r>
    <n v="8965"/>
    <s v="CA-2013-157280"/>
    <x v="0"/>
    <x v="732"/>
    <d v="2013-11-08T00:00:00"/>
    <s v="First Class"/>
    <s v="LW-17125"/>
    <s v="Liz Willingham"/>
    <x v="0"/>
    <s v="United States"/>
    <x v="173"/>
    <x v="17"/>
    <n v="23464"/>
    <x v="0"/>
    <s v="FUR-FU-10003806"/>
    <x v="0"/>
    <x v="5"/>
    <s v="Tenex Chairmat w/ Average Lip, 45&quot; x 53&quot;"/>
    <n v="756.80000000000007"/>
    <n v="5"/>
    <n v="0"/>
    <n v="75.679999999999978"/>
    <n v="9.9999999999999964E-2"/>
  </r>
  <r>
    <n v="8966"/>
    <s v="CA-2014-106691"/>
    <x v="3"/>
    <x v="44"/>
    <d v="2014-11-13T00:00:00"/>
    <s v="Standard Class"/>
    <s v="CC-12370"/>
    <s v="Christopher Conant"/>
    <x v="0"/>
    <s v="United States"/>
    <x v="12"/>
    <x v="5"/>
    <n v="77070"/>
    <x v="2"/>
    <s v="OFF-BI-10000145"/>
    <x v="1"/>
    <x v="8"/>
    <s v="Zipper Ring Binder Pockets"/>
    <n v="1.2479999999999998"/>
    <n v="2"/>
    <n v="0.8"/>
    <n v="-1.934400000000001"/>
    <n v="-1.5500000000000012"/>
  </r>
  <r>
    <n v="8967"/>
    <s v="CA-2013-134180"/>
    <x v="0"/>
    <x v="54"/>
    <d v="2013-11-08T00:00:00"/>
    <s v="Standard Class"/>
    <s v="JP-16135"/>
    <s v="Julie Prescott"/>
    <x v="2"/>
    <s v="United States"/>
    <x v="10"/>
    <x v="9"/>
    <n v="19120"/>
    <x v="3"/>
    <s v="TEC-AC-10000892"/>
    <x v="2"/>
    <x v="11"/>
    <s v="NETGEAR N750 Dual Band Wi-Fi Gigabit Router"/>
    <n v="72"/>
    <n v="1"/>
    <n v="0.2"/>
    <n v="14.399999999999999"/>
    <n v="0.19999999999999998"/>
  </r>
  <r>
    <n v="8968"/>
    <s v="CA-2013-134180"/>
    <x v="0"/>
    <x v="54"/>
    <d v="2013-11-08T00:00:00"/>
    <s v="Standard Class"/>
    <s v="JP-16135"/>
    <s v="Julie Prescott"/>
    <x v="2"/>
    <s v="United States"/>
    <x v="10"/>
    <x v="9"/>
    <n v="19120"/>
    <x v="3"/>
    <s v="FUR-CH-10004886"/>
    <x v="0"/>
    <x v="1"/>
    <s v="Bevis Steel Folding Chairs"/>
    <n v="470.15499999999997"/>
    <n v="7"/>
    <n v="0.3"/>
    <n v="-13.432999999999993"/>
    <n v="-2.8571428571428557E-2"/>
  </r>
  <r>
    <n v="8969"/>
    <s v="CA-2011-166730"/>
    <x v="2"/>
    <x v="125"/>
    <d v="2012-01-01T00:00:00"/>
    <s v="First Class"/>
    <s v="DD-13570"/>
    <s v="Dorothy Dickinson"/>
    <x v="0"/>
    <s v="United States"/>
    <x v="26"/>
    <x v="18"/>
    <n v="38109"/>
    <x v="0"/>
    <s v="OFF-ST-10002554"/>
    <x v="1"/>
    <x v="4"/>
    <s v="Tennsco Industrial Shelving"/>
    <n v="39.128"/>
    <n v="1"/>
    <n v="0.2"/>
    <n v="-8.803799999999999"/>
    <n v="-0.22499999999999998"/>
  </r>
  <r>
    <n v="8970"/>
    <s v="CA-2014-157469"/>
    <x v="3"/>
    <x v="574"/>
    <d v="2014-12-08T00:00:00"/>
    <s v="Standard Class"/>
    <s v="ES-14080"/>
    <s v="Erin Smith"/>
    <x v="1"/>
    <s v="United States"/>
    <x v="80"/>
    <x v="24"/>
    <n v="44107"/>
    <x v="3"/>
    <s v="OFF-AR-10001662"/>
    <x v="1"/>
    <x v="6"/>
    <s v="Rogers Handheld Barrel Pencil Sharpener"/>
    <n v="19.728000000000002"/>
    <n v="9"/>
    <n v="0.2"/>
    <n v="1.7262000000000022"/>
    <n v="8.7500000000000105E-2"/>
  </r>
  <r>
    <n v="8971"/>
    <s v="CA-2014-157469"/>
    <x v="3"/>
    <x v="574"/>
    <d v="2014-12-08T00:00:00"/>
    <s v="Standard Class"/>
    <s v="ES-14080"/>
    <s v="Erin Smith"/>
    <x v="1"/>
    <s v="United States"/>
    <x v="80"/>
    <x v="24"/>
    <n v="44107"/>
    <x v="3"/>
    <s v="TEC-PH-10004531"/>
    <x v="2"/>
    <x v="7"/>
    <s v="AT&amp;T CL2909"/>
    <n v="151.18799999999999"/>
    <n v="2"/>
    <n v="0.4"/>
    <n v="-25.198000000000008"/>
    <n v="-0.16666666666666674"/>
  </r>
  <r>
    <n v="8972"/>
    <s v="CA-2014-122308"/>
    <x v="3"/>
    <x v="668"/>
    <d v="2014-03-29T00:00:00"/>
    <s v="Standard Class"/>
    <s v="MV-17485"/>
    <s v="Mark Van Huff"/>
    <x v="0"/>
    <s v="United States"/>
    <x v="20"/>
    <x v="15"/>
    <n v="10011"/>
    <x v="3"/>
    <s v="FUR-CH-10000665"/>
    <x v="0"/>
    <x v="1"/>
    <s v="Global Airflow Leather Mesh Back Chair, Black"/>
    <n v="271.76400000000001"/>
    <n v="2"/>
    <n v="0.1"/>
    <n v="60.391999999999967"/>
    <n v="0.2222222222222221"/>
  </r>
  <r>
    <n v="8973"/>
    <s v="US-2011-149034"/>
    <x v="2"/>
    <x v="84"/>
    <d v="2011-11-21T00:00:00"/>
    <s v="First Class"/>
    <s v="RD-19900"/>
    <s v="Ruben Dartt"/>
    <x v="0"/>
    <s v="United States"/>
    <x v="10"/>
    <x v="9"/>
    <n v="19120"/>
    <x v="3"/>
    <s v="TEC-AC-10003023"/>
    <x v="2"/>
    <x v="11"/>
    <s v="Logitech G105 Gaming Keyboard"/>
    <n v="47.496000000000002"/>
    <n v="1"/>
    <n v="0.2"/>
    <n v="-1.187400000000002"/>
    <n v="-2.500000000000004E-2"/>
  </r>
  <r>
    <n v="8974"/>
    <s v="CA-2014-159226"/>
    <x v="3"/>
    <x v="1016"/>
    <d v="2014-04-28T00:00:00"/>
    <s v="Second Class"/>
    <s v="RL-19615"/>
    <s v="Rob Lucas"/>
    <x v="0"/>
    <s v="United States"/>
    <x v="1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n v="8.2352941176470656E-2"/>
  </r>
  <r>
    <n v="8975"/>
    <s v="CA-2014-156622"/>
    <x v="3"/>
    <x v="51"/>
    <d v="2014-11-27T00:00:00"/>
    <s v="First Class"/>
    <s v="JP-15460"/>
    <s v="Jennifer Patt"/>
    <x v="1"/>
    <s v="United States"/>
    <x v="61"/>
    <x v="5"/>
    <n v="75220"/>
    <x v="2"/>
    <s v="OFF-PA-10000477"/>
    <x v="1"/>
    <x v="10"/>
    <s v="Xerox 22"/>
    <n v="36.288000000000011"/>
    <n v="7"/>
    <n v="0.2"/>
    <n v="12.700800000000001"/>
    <n v="0.34999999999999992"/>
  </r>
  <r>
    <n v="8976"/>
    <s v="CA-2014-156622"/>
    <x v="3"/>
    <x v="51"/>
    <d v="2014-11-27T00:00:00"/>
    <s v="First Class"/>
    <s v="JP-15460"/>
    <s v="Jennifer Patt"/>
    <x v="1"/>
    <s v="United States"/>
    <x v="61"/>
    <x v="5"/>
    <n v="75220"/>
    <x v="2"/>
    <s v="OFF-PA-10002923"/>
    <x v="1"/>
    <x v="10"/>
    <s v="Xerox 1942"/>
    <n v="78.304000000000002"/>
    <n v="2"/>
    <n v="0.2"/>
    <n v="29.363999999999997"/>
    <n v="0.37499999999999994"/>
  </r>
  <r>
    <n v="8977"/>
    <s v="CA-2014-156622"/>
    <x v="3"/>
    <x v="51"/>
    <d v="2014-11-27T00:00:00"/>
    <s v="First Class"/>
    <s v="JP-15460"/>
    <s v="Jennifer Patt"/>
    <x v="1"/>
    <s v="United States"/>
    <x v="61"/>
    <x v="5"/>
    <n v="75220"/>
    <x v="2"/>
    <s v="FUR-TA-10003008"/>
    <x v="0"/>
    <x v="3"/>
    <s v="Lesro Round Back Collection Coffee Table, End Table"/>
    <n v="127.785"/>
    <n v="1"/>
    <n v="0.3"/>
    <n v="-31.033499999999989"/>
    <n v="-0.24285714285714277"/>
  </r>
  <r>
    <n v="8978"/>
    <s v="CA-2014-156622"/>
    <x v="3"/>
    <x v="51"/>
    <d v="2014-11-27T00:00:00"/>
    <s v="First Class"/>
    <s v="JP-15460"/>
    <s v="Jennifer Patt"/>
    <x v="1"/>
    <s v="United States"/>
    <x v="61"/>
    <x v="5"/>
    <n v="75220"/>
    <x v="2"/>
    <s v="OFF-BI-10003707"/>
    <x v="1"/>
    <x v="8"/>
    <s v="Aluminum Screw Posts"/>
    <n v="6.1039999999999983"/>
    <n v="2"/>
    <n v="0.8"/>
    <n v="-9.1560000000000006"/>
    <n v="-1.5000000000000004"/>
  </r>
  <r>
    <n v="8979"/>
    <s v="CA-2011-119529"/>
    <x v="2"/>
    <x v="935"/>
    <d v="2011-11-05T00:00:00"/>
    <s v="Second Class"/>
    <s v="DM-13345"/>
    <s v="Denise Monton"/>
    <x v="1"/>
    <s v="United States"/>
    <x v="334"/>
    <x v="30"/>
    <n v="7050"/>
    <x v="3"/>
    <s v="OFF-BI-10000546"/>
    <x v="1"/>
    <x v="8"/>
    <s v="Avery Durable Binders"/>
    <n v="5.76"/>
    <n v="2"/>
    <n v="0"/>
    <n v="2.8224"/>
    <n v="0.49000000000000005"/>
  </r>
  <r>
    <n v="8980"/>
    <s v="CA-2012-150413"/>
    <x v="1"/>
    <x v="324"/>
    <d v="2012-10-24T00:00:00"/>
    <s v="Second Class"/>
    <s v="CS-11860"/>
    <s v="Cari Schnelling"/>
    <x v="0"/>
    <s v="United States"/>
    <x v="61"/>
    <x v="5"/>
    <n v="75220"/>
    <x v="2"/>
    <s v="OFF-BI-10000404"/>
    <x v="1"/>
    <x v="8"/>
    <s v="Avery Printable Repositionable Plastic Tabs"/>
    <n v="1.7199999999999995"/>
    <n v="1"/>
    <n v="0.8"/>
    <n v="-2.8380000000000001"/>
    <n v="-1.6500000000000006"/>
  </r>
  <r>
    <n v="8981"/>
    <s v="CA-2011-108182"/>
    <x v="2"/>
    <x v="644"/>
    <d v="2011-02-11T00:00:00"/>
    <s v="Second Class"/>
    <s v="DL-13315"/>
    <s v="Delfina Latchford"/>
    <x v="0"/>
    <s v="United States"/>
    <x v="515"/>
    <x v="10"/>
    <n v="60441"/>
    <x v="2"/>
    <s v="OFF-BI-10001196"/>
    <x v="1"/>
    <x v="8"/>
    <s v="Avery Flip-Chart Easel Binder, Black"/>
    <n v="8.9519999999999982"/>
    <n v="2"/>
    <n v="0.8"/>
    <n v="-14.770800000000001"/>
    <n v="-1.6500000000000006"/>
  </r>
  <r>
    <n v="8982"/>
    <s v="CA-2013-110898"/>
    <x v="0"/>
    <x v="1193"/>
    <d v="2013-03-13T00:00:00"/>
    <s v="Standard Class"/>
    <s v="LC-16870"/>
    <s v="Lena Cacioppo"/>
    <x v="0"/>
    <s v="United States"/>
    <x v="22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n v="-2.7000000000000006"/>
  </r>
  <r>
    <n v="8983"/>
    <s v="CA-2013-110898"/>
    <x v="0"/>
    <x v="1193"/>
    <d v="2013-03-13T00:00:00"/>
    <s v="Standard Class"/>
    <s v="LC-16870"/>
    <s v="Lena Cacioppo"/>
    <x v="0"/>
    <s v="United States"/>
    <x v="22"/>
    <x v="10"/>
    <n v="60623"/>
    <x v="2"/>
    <s v="OFF-BI-10004656"/>
    <x v="1"/>
    <x v="8"/>
    <s v="Peel &amp; Stick Add-On Corner Pockets"/>
    <n v="1.7279999999999998"/>
    <n v="4"/>
    <n v="0.8"/>
    <n v="-2.764800000000001"/>
    <n v="-1.6000000000000008"/>
  </r>
  <r>
    <n v="8984"/>
    <s v="CA-2013-110898"/>
    <x v="0"/>
    <x v="1193"/>
    <d v="2013-03-13T00:00:00"/>
    <s v="Standard Class"/>
    <s v="LC-16870"/>
    <s v="Lena Cacioppo"/>
    <x v="0"/>
    <s v="United States"/>
    <x v="22"/>
    <x v="10"/>
    <n v="60623"/>
    <x v="2"/>
    <s v="FUR-FU-10003773"/>
    <x v="0"/>
    <x v="5"/>
    <s v="Eldon Cleatmat Plus Chair Mats for High Pile Carpets"/>
    <n v="159.04"/>
    <n v="5"/>
    <n v="0.6"/>
    <n v="-194.82400000000001"/>
    <n v="-1.2250000000000001"/>
  </r>
  <r>
    <n v="8985"/>
    <s v="CA-2013-110898"/>
    <x v="0"/>
    <x v="1193"/>
    <d v="2013-03-13T00:00:00"/>
    <s v="Standard Class"/>
    <s v="LC-16870"/>
    <s v="Lena Cacioppo"/>
    <x v="0"/>
    <s v="United States"/>
    <x v="22"/>
    <x v="10"/>
    <n v="60623"/>
    <x v="2"/>
    <s v="FUR-TA-10000849"/>
    <x v="0"/>
    <x v="3"/>
    <s v="Bevis Rectangular Conference Tables"/>
    <n v="145.97999999999999"/>
    <n v="2"/>
    <n v="0.5"/>
    <n v="-99.266399999999976"/>
    <n v="-0.67999999999999994"/>
  </r>
  <r>
    <n v="8986"/>
    <s v="CA-2012-123092"/>
    <x v="1"/>
    <x v="155"/>
    <d v="2012-12-07T00:00:00"/>
    <s v="Standard Class"/>
    <s v="JG-15115"/>
    <s v="Jack Garza"/>
    <x v="0"/>
    <s v="United States"/>
    <x v="108"/>
    <x v="3"/>
    <n v="28540"/>
    <x v="0"/>
    <s v="FUR-FU-10000222"/>
    <x v="0"/>
    <x v="5"/>
    <s v="Seth Thomas 16&quot; Steel Case Clock"/>
    <n v="77.951999999999998"/>
    <n v="3"/>
    <n v="0.2"/>
    <n v="12.667199999999994"/>
    <n v="0.16249999999999992"/>
  </r>
  <r>
    <n v="8987"/>
    <s v="CA-2012-123092"/>
    <x v="1"/>
    <x v="155"/>
    <d v="2012-12-07T00:00:00"/>
    <s v="Standard Class"/>
    <s v="JG-15115"/>
    <s v="Jack Garza"/>
    <x v="0"/>
    <s v="United States"/>
    <x v="108"/>
    <x v="3"/>
    <n v="28540"/>
    <x v="0"/>
    <s v="OFF-BI-10001718"/>
    <x v="1"/>
    <x v="8"/>
    <s v="GBC DocuBind P50 Personal Binding Machine"/>
    <n v="95.970000000000013"/>
    <n v="5"/>
    <n v="0.7"/>
    <n v="-73.57699999999997"/>
    <n v="-0.76666666666666627"/>
  </r>
  <r>
    <n v="8988"/>
    <s v="CA-2012-123092"/>
    <x v="1"/>
    <x v="155"/>
    <d v="2012-12-07T00:00:00"/>
    <s v="Standard Class"/>
    <s v="JG-15115"/>
    <s v="Jack Garza"/>
    <x v="0"/>
    <s v="United States"/>
    <x v="108"/>
    <x v="3"/>
    <n v="28540"/>
    <x v="0"/>
    <s v="TEC-PH-10001700"/>
    <x v="2"/>
    <x v="7"/>
    <s v="Panasonic KX-TG6844B Expandable Digital Cordless Telephone"/>
    <n v="105.584"/>
    <n v="2"/>
    <n v="0.2"/>
    <n v="9.2386000000000053"/>
    <n v="8.750000000000005E-2"/>
  </r>
  <r>
    <n v="8989"/>
    <s v="CA-2012-123092"/>
    <x v="1"/>
    <x v="155"/>
    <d v="2012-12-07T00:00:00"/>
    <s v="Standard Class"/>
    <s v="JG-15115"/>
    <s v="Jack Garza"/>
    <x v="0"/>
    <s v="United States"/>
    <x v="108"/>
    <x v="3"/>
    <n v="28540"/>
    <x v="0"/>
    <s v="OFF-AR-10004078"/>
    <x v="1"/>
    <x v="6"/>
    <s v="Newell 312"/>
    <n v="9.3439999999999994"/>
    <n v="2"/>
    <n v="0.2"/>
    <n v="1.1679999999999997"/>
    <n v="0.12499999999999997"/>
  </r>
  <r>
    <n v="8990"/>
    <s v="US-2012-128587"/>
    <x v="1"/>
    <x v="100"/>
    <d v="2012-12-30T00:00:00"/>
    <s v="Standard Class"/>
    <s v="HM-14860"/>
    <s v="Harry Marie"/>
    <x v="1"/>
    <s v="United States"/>
    <x v="24"/>
    <x v="25"/>
    <n v="65807"/>
    <x v="2"/>
    <s v="FUR-FU-10003026"/>
    <x v="0"/>
    <x v="5"/>
    <s v="Eldon Regeneration Recycled Desk Accessories, Black"/>
    <n v="9.68"/>
    <n v="2"/>
    <n v="0"/>
    <n v="3.7751999999999999"/>
    <n v="0.39"/>
  </r>
  <r>
    <n v="8991"/>
    <s v="US-2012-128587"/>
    <x v="1"/>
    <x v="100"/>
    <d v="2012-12-30T00:00:00"/>
    <s v="Standard Class"/>
    <s v="HM-14860"/>
    <s v="Harry Marie"/>
    <x v="1"/>
    <s v="United States"/>
    <x v="24"/>
    <x v="25"/>
    <n v="65807"/>
    <x v="2"/>
    <s v="TEC-CO-10003763"/>
    <x v="2"/>
    <x v="16"/>
    <s v="Canon PC1060 Personal Laser Copier"/>
    <n v="4899.93"/>
    <n v="7"/>
    <n v="0"/>
    <n v="2302.9670999999998"/>
    <n v="0.46999999999999992"/>
  </r>
  <r>
    <n v="8992"/>
    <s v="US-2014-139577"/>
    <x v="3"/>
    <x v="172"/>
    <d v="2014-10-07T00:00:00"/>
    <s v="Standard Class"/>
    <s v="TN-21040"/>
    <s v="Tanja Norvell"/>
    <x v="2"/>
    <s v="United States"/>
    <x v="8"/>
    <x v="1"/>
    <n v="94110"/>
    <x v="1"/>
    <s v="TEC-AC-10004708"/>
    <x v="2"/>
    <x v="11"/>
    <s v="Sony 32GB Class 10 Micro SDHC R40 Memory Card"/>
    <n v="104.75"/>
    <n v="5"/>
    <n v="0"/>
    <n v="21.997499999999999"/>
    <n v="0.21"/>
  </r>
  <r>
    <n v="8993"/>
    <s v="CA-2014-159100"/>
    <x v="3"/>
    <x v="524"/>
    <d v="2014-10-22T00:00:00"/>
    <s v="Standard Class"/>
    <s v="VP-21760"/>
    <s v="Victoria Pisteka"/>
    <x v="1"/>
    <s v="United States"/>
    <x v="29"/>
    <x v="18"/>
    <n v="38401"/>
    <x v="0"/>
    <s v="TEC-AC-10003499"/>
    <x v="2"/>
    <x v="11"/>
    <s v="Memorex Mini Travel Drive 8 GB USB 2.0 Flash Drive"/>
    <n v="18.528000000000002"/>
    <n v="2"/>
    <n v="0.2"/>
    <n v="4.4004000000000003"/>
    <n v="0.23749999999999999"/>
  </r>
  <r>
    <n v="8994"/>
    <s v="CA-2014-159100"/>
    <x v="3"/>
    <x v="524"/>
    <d v="2014-10-22T00:00:00"/>
    <s v="Standard Class"/>
    <s v="VP-21760"/>
    <s v="Victoria Pisteka"/>
    <x v="1"/>
    <s v="United States"/>
    <x v="29"/>
    <x v="18"/>
    <n v="38401"/>
    <x v="0"/>
    <s v="FUR-TA-10001950"/>
    <x v="0"/>
    <x v="3"/>
    <s v="Balt Solid Wood Round Tables"/>
    <n v="1875.258"/>
    <n v="7"/>
    <n v="0.4"/>
    <n v="-968.88329999999996"/>
    <n v="-0.51666666666666661"/>
  </r>
  <r>
    <n v="8995"/>
    <s v="CA-2011-109043"/>
    <x v="2"/>
    <x v="860"/>
    <d v="2011-08-17T00:00:00"/>
    <s v="First Class"/>
    <s v="CS-12355"/>
    <s v="Christine Sundaresam"/>
    <x v="0"/>
    <s v="United States"/>
    <x v="389"/>
    <x v="2"/>
    <n v="33021"/>
    <x v="0"/>
    <s v="OFF-PA-10000312"/>
    <x v="1"/>
    <x v="10"/>
    <s v="Xerox 1955"/>
    <n v="91.360000000000014"/>
    <n v="5"/>
    <n v="0.2"/>
    <n v="29.691999999999993"/>
    <n v="0.3249999999999999"/>
  </r>
  <r>
    <n v="8996"/>
    <s v="CA-2011-109043"/>
    <x v="2"/>
    <x v="860"/>
    <d v="2011-08-17T00:00:00"/>
    <s v="First Class"/>
    <s v="CS-12355"/>
    <s v="Christine Sundaresam"/>
    <x v="0"/>
    <s v="United States"/>
    <x v="389"/>
    <x v="2"/>
    <n v="33021"/>
    <x v="0"/>
    <s v="OFF-AP-10004708"/>
    <x v="1"/>
    <x v="9"/>
    <s v="Fellowes Superior 10 Outlet Split Surge Protector"/>
    <n v="152.24"/>
    <n v="5"/>
    <n v="0.2"/>
    <n v="17.126999999999988"/>
    <n v="0.11249999999999992"/>
  </r>
  <r>
    <n v="8997"/>
    <s v="US-2014-116491"/>
    <x v="3"/>
    <x v="343"/>
    <d v="2014-11-14T00:00:00"/>
    <s v="First Class"/>
    <s v="PG-18820"/>
    <s v="Patrick Gardner"/>
    <x v="0"/>
    <s v="United States"/>
    <x v="61"/>
    <x v="5"/>
    <n v="75081"/>
    <x v="2"/>
    <s v="TEC-PH-10004531"/>
    <x v="2"/>
    <x v="7"/>
    <s v="OtterBox Commuter Series Case - iPhone 5 &amp; 5s"/>
    <n v="35.183999999999997"/>
    <n v="2"/>
    <n v="0.2"/>
    <n v="12.314399999999999"/>
    <n v="0.35"/>
  </r>
  <r>
    <n v="8998"/>
    <s v="CA-2014-122763"/>
    <x v="3"/>
    <x v="177"/>
    <d v="2014-03-21T00:00:00"/>
    <s v="Same Day"/>
    <s v="HG-14845"/>
    <s v="Harry Greene"/>
    <x v="0"/>
    <s v="United States"/>
    <x v="12"/>
    <x v="5"/>
    <n v="77041"/>
    <x v="2"/>
    <s v="OFF-PA-10000474"/>
    <x v="1"/>
    <x v="10"/>
    <s v="Staples"/>
    <n v="56.704000000000001"/>
    <n v="2"/>
    <n v="0.2"/>
    <n v="19.137599999999992"/>
    <n v="0.33749999999999986"/>
  </r>
  <r>
    <n v="8999"/>
    <s v="CA-2014-122763"/>
    <x v="3"/>
    <x v="177"/>
    <d v="2014-03-21T00:00:00"/>
    <s v="Same Day"/>
    <s v="HG-14845"/>
    <s v="Harry Greene"/>
    <x v="0"/>
    <s v="United States"/>
    <x v="12"/>
    <x v="5"/>
    <n v="77041"/>
    <x v="2"/>
    <s v="OFF-PA-10002377"/>
    <x v="1"/>
    <x v="10"/>
    <s v="Xerox 1916"/>
    <n v="274.06400000000002"/>
    <n v="7"/>
    <n v="0.2"/>
    <n v="102.77399999999999"/>
    <n v="0.37499999999999994"/>
  </r>
  <r>
    <n v="9000"/>
    <s v="CA-2014-137785"/>
    <x v="3"/>
    <x v="726"/>
    <d v="2014-05-18T00:00:00"/>
    <s v="Standard Class"/>
    <s v="MH-18115"/>
    <s v="Mick Hernandez"/>
    <x v="2"/>
    <s v="United States"/>
    <x v="10"/>
    <x v="9"/>
    <n v="19140"/>
    <x v="3"/>
    <s v="FUR-CH-10001482"/>
    <x v="0"/>
    <x v="1"/>
    <s v="Office Star - Mesh Screen back chair with Vinyl seat"/>
    <n v="458.42999999999995"/>
    <n v="5"/>
    <n v="0.3"/>
    <n v="-124.431"/>
    <n v="-0.27142857142857146"/>
  </r>
  <r>
    <n v="9001"/>
    <s v="CA-2011-133389"/>
    <x v="2"/>
    <x v="169"/>
    <d v="2011-06-22T00:00:00"/>
    <s v="Same Day"/>
    <s v="TB-21280"/>
    <s v="Toby Braunhardt"/>
    <x v="0"/>
    <s v="United States"/>
    <x v="42"/>
    <x v="16"/>
    <n v="85023"/>
    <x v="1"/>
    <s v="OFF-BI-10001553"/>
    <x v="1"/>
    <x v="8"/>
    <s v="SpineVue Locking Slant-D Ring Binders by Cardinal"/>
    <n v="8.2260000000000009"/>
    <n v="3"/>
    <n v="0.7"/>
    <n v="-6.0323999999999991"/>
    <n v="-0.73333333333333317"/>
  </r>
  <r>
    <n v="9002"/>
    <s v="CA-2011-103807"/>
    <x v="2"/>
    <x v="266"/>
    <d v="2011-12-09T00:00:00"/>
    <s v="Standard Class"/>
    <s v="EM-13825"/>
    <s v="Elizabeth Moffitt"/>
    <x v="1"/>
    <s v="United States"/>
    <x v="406"/>
    <x v="32"/>
    <n v="30328"/>
    <x v="0"/>
    <s v="TEC-AC-10000199"/>
    <x v="2"/>
    <x v="11"/>
    <s v="Kingston Digital DataTraveler 8GB USB 2.0"/>
    <n v="5.95"/>
    <n v="1"/>
    <n v="0"/>
    <n v="0.83300000000000018"/>
    <n v="0.14000000000000001"/>
  </r>
  <r>
    <n v="9003"/>
    <s v="CA-2011-103807"/>
    <x v="2"/>
    <x v="266"/>
    <d v="2011-12-09T00:00:00"/>
    <s v="Standard Class"/>
    <s v="EM-13825"/>
    <s v="Elizabeth Moffitt"/>
    <x v="1"/>
    <s v="United States"/>
    <x v="406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n v="0.47"/>
  </r>
  <r>
    <n v="9004"/>
    <s v="CA-2012-102855"/>
    <x v="1"/>
    <x v="57"/>
    <d v="2012-04-06T00:00:00"/>
    <s v="Same Day"/>
    <s v="JF-15415"/>
    <s v="Jennifer Ferguson"/>
    <x v="0"/>
    <s v="United States"/>
    <x v="258"/>
    <x v="4"/>
    <n v="99207"/>
    <x v="1"/>
    <s v="TEC-AC-10001767"/>
    <x v="2"/>
    <x v="11"/>
    <s v="SanDisk Ultra 64 GB MicroSDHC Class 10 Memory Card"/>
    <n v="239.94"/>
    <n v="6"/>
    <n v="0"/>
    <n v="26.393399999999986"/>
    <n v="0.10999999999999995"/>
  </r>
  <r>
    <n v="9005"/>
    <s v="CA-2012-102855"/>
    <x v="1"/>
    <x v="57"/>
    <d v="2012-04-06T00:00:00"/>
    <s v="Same Day"/>
    <s v="JF-15415"/>
    <s v="Jennifer Ferguson"/>
    <x v="0"/>
    <s v="United States"/>
    <x v="258"/>
    <x v="4"/>
    <n v="99207"/>
    <x v="1"/>
    <s v="OFF-AR-10002467"/>
    <x v="1"/>
    <x v="6"/>
    <s v="Dixon Ticonderoga Pencils"/>
    <n v="23.84"/>
    <n v="8"/>
    <n v="0"/>
    <n v="6.4368000000000016"/>
    <n v="0.27000000000000007"/>
  </r>
  <r>
    <n v="9006"/>
    <s v="CA-2014-107825"/>
    <x v="3"/>
    <x v="551"/>
    <d v="2014-11-19T00:00:00"/>
    <s v="Same Day"/>
    <s v="NB-18655"/>
    <s v="Nona Balk"/>
    <x v="1"/>
    <s v="United States"/>
    <x v="158"/>
    <x v="6"/>
    <n v="53209"/>
    <x v="2"/>
    <s v="OFF-ST-10001321"/>
    <x v="1"/>
    <x v="4"/>
    <s v="Decoflex Hanging Personal Folder File, Blue"/>
    <n v="92.52"/>
    <n v="6"/>
    <n v="0"/>
    <n v="24.980400000000007"/>
    <n v="0.27000000000000007"/>
  </r>
  <r>
    <n v="9007"/>
    <s v="CA-2014-107825"/>
    <x v="3"/>
    <x v="551"/>
    <d v="2014-11-19T00:00:00"/>
    <s v="Same Day"/>
    <s v="NB-18655"/>
    <s v="Nona Balk"/>
    <x v="1"/>
    <s v="United States"/>
    <x v="158"/>
    <x v="6"/>
    <n v="53209"/>
    <x v="2"/>
    <s v="OFF-ST-10000777"/>
    <x v="1"/>
    <x v="4"/>
    <s v="Companion Letter/Legal File, Black"/>
    <n v="37.76"/>
    <n v="1"/>
    <n v="0"/>
    <n v="10.572800000000001"/>
    <n v="0.28000000000000003"/>
  </r>
  <r>
    <n v="9008"/>
    <s v="CA-2014-107825"/>
    <x v="3"/>
    <x v="551"/>
    <d v="2014-11-19T00:00:00"/>
    <s v="Same Day"/>
    <s v="NB-18655"/>
    <s v="Nona Balk"/>
    <x v="1"/>
    <s v="United States"/>
    <x v="158"/>
    <x v="6"/>
    <n v="53209"/>
    <x v="2"/>
    <s v="OFF-LA-10003720"/>
    <x v="1"/>
    <x v="2"/>
    <s v="Avery 487"/>
    <n v="7.38"/>
    <n v="2"/>
    <n v="0"/>
    <n v="3.4685999999999999"/>
    <n v="0.47"/>
  </r>
  <r>
    <n v="9009"/>
    <s v="CA-2014-107825"/>
    <x v="3"/>
    <x v="551"/>
    <d v="2014-11-19T00:00:00"/>
    <s v="Same Day"/>
    <s v="NB-18655"/>
    <s v="Nona Balk"/>
    <x v="1"/>
    <s v="United States"/>
    <x v="158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n v="0.47"/>
  </r>
  <r>
    <n v="9010"/>
    <s v="CA-2014-106047"/>
    <x v="3"/>
    <x v="1210"/>
    <d v="2014-07-19T00:00:00"/>
    <s v="Standard Class"/>
    <s v="CS-11860"/>
    <s v="Cari Schnelling"/>
    <x v="0"/>
    <s v="United States"/>
    <x v="54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n v="0.31249999999999994"/>
  </r>
  <r>
    <n v="9011"/>
    <s v="CA-2014-127803"/>
    <x v="3"/>
    <x v="240"/>
    <d v="2014-05-24T00:00:00"/>
    <s v="Standard Class"/>
    <s v="ND-18460"/>
    <s v="Neil Ducich"/>
    <x v="1"/>
    <s v="United States"/>
    <x v="114"/>
    <x v="19"/>
    <n v="35810"/>
    <x v="0"/>
    <s v="OFF-BI-10001787"/>
    <x v="1"/>
    <x v="8"/>
    <s v="Wilson Jones Four-Pocket Poly Binders"/>
    <n v="26.16"/>
    <n v="4"/>
    <n v="0"/>
    <n v="12.8184"/>
    <n v="0.49"/>
  </r>
  <r>
    <n v="9012"/>
    <s v="CA-2012-137071"/>
    <x v="1"/>
    <x v="139"/>
    <d v="2012-12-21T00:00:00"/>
    <s v="First Class"/>
    <s v="ED-13885"/>
    <s v="Emily Ducich"/>
    <x v="2"/>
    <s v="United States"/>
    <x v="12"/>
    <x v="5"/>
    <n v="77036"/>
    <x v="2"/>
    <s v="TEC-AC-10004353"/>
    <x v="2"/>
    <x v="11"/>
    <s v="Hypercom P1300 Pinpad"/>
    <n v="100.80000000000001"/>
    <n v="2"/>
    <n v="0.2"/>
    <n v="21.42"/>
    <n v="0.21249999999999999"/>
  </r>
  <r>
    <n v="9013"/>
    <s v="CA-2013-121447"/>
    <x v="0"/>
    <x v="823"/>
    <d v="2013-02-22T00:00:00"/>
    <s v="First Class"/>
    <s v="EA-14035"/>
    <s v="Erin Ashbrook"/>
    <x v="1"/>
    <s v="United States"/>
    <x v="20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n v="0.49"/>
  </r>
  <r>
    <n v="9014"/>
    <s v="CA-2014-143084"/>
    <x v="3"/>
    <x v="257"/>
    <d v="2014-03-23T00:00:00"/>
    <s v="Standard Class"/>
    <s v="BP-11050"/>
    <s v="Barry Pond"/>
    <x v="1"/>
    <s v="United States"/>
    <x v="1"/>
    <x v="1"/>
    <n v="90008"/>
    <x v="1"/>
    <s v="OFF-AR-10002766"/>
    <x v="1"/>
    <x v="6"/>
    <s v="Prang Drawing Pencil Set"/>
    <n v="13.899999999999999"/>
    <n v="5"/>
    <n v="0"/>
    <n v="3.7529999999999997"/>
    <n v="0.27"/>
  </r>
  <r>
    <n v="9015"/>
    <s v="CA-2014-143084"/>
    <x v="3"/>
    <x v="257"/>
    <d v="2014-03-23T00:00:00"/>
    <s v="Standard Class"/>
    <s v="BP-11050"/>
    <s v="Barry Pond"/>
    <x v="1"/>
    <s v="United States"/>
    <x v="1"/>
    <x v="1"/>
    <n v="90008"/>
    <x v="1"/>
    <s v="OFF-EN-10003072"/>
    <x v="1"/>
    <x v="12"/>
    <s v="Peel &amp; Seel Envelopes"/>
    <n v="19.399999999999999"/>
    <n v="5"/>
    <n v="0"/>
    <n v="9.3120000000000012"/>
    <n v="0.48000000000000009"/>
  </r>
  <r>
    <n v="9016"/>
    <s v="CA-2013-131639"/>
    <x v="0"/>
    <x v="907"/>
    <d v="2013-12-24T00:00:00"/>
    <s v="Standard Class"/>
    <s v="NS-18640"/>
    <s v="Noel Staavos"/>
    <x v="1"/>
    <s v="United States"/>
    <x v="51"/>
    <x v="27"/>
    <n v="88220"/>
    <x v="1"/>
    <s v="OFF-BI-10001636"/>
    <x v="1"/>
    <x v="8"/>
    <s v="Ibico Plastic and Wire Spiral Binding Combs"/>
    <n v="13.488"/>
    <n v="2"/>
    <n v="0.2"/>
    <n v="4.3835999999999995"/>
    <n v="0.32499999999999996"/>
  </r>
  <r>
    <n v="9017"/>
    <s v="CA-2013-131639"/>
    <x v="0"/>
    <x v="907"/>
    <d v="2013-12-24T00:00:00"/>
    <s v="Standard Class"/>
    <s v="NS-18640"/>
    <s v="Noel Staavos"/>
    <x v="1"/>
    <s v="United States"/>
    <x v="51"/>
    <x v="27"/>
    <n v="88220"/>
    <x v="1"/>
    <s v="OFF-BI-10000948"/>
    <x v="1"/>
    <x v="8"/>
    <s v="GBC Laser Imprintable Binding System Covers, Desert Sand"/>
    <n v="11.416"/>
    <n v="1"/>
    <n v="0.2"/>
    <n v="3.8528999999999991"/>
    <n v="0.33749999999999991"/>
  </r>
  <r>
    <n v="9018"/>
    <s v="CA-2013-161361"/>
    <x v="0"/>
    <x v="253"/>
    <d v="2013-03-29T00:00:00"/>
    <s v="Second Class"/>
    <s v="MV-17485"/>
    <s v="Mark Van Huff"/>
    <x v="0"/>
    <s v="United States"/>
    <x v="449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n v="0.48999999999999994"/>
  </r>
  <r>
    <n v="9019"/>
    <s v="CA-2013-161361"/>
    <x v="0"/>
    <x v="253"/>
    <d v="2013-03-29T00:00:00"/>
    <s v="Second Class"/>
    <s v="MV-17485"/>
    <s v="Mark Van Huff"/>
    <x v="0"/>
    <s v="United States"/>
    <x v="449"/>
    <x v="45"/>
    <n v="83201"/>
    <x v="1"/>
    <s v="OFF-BI-10002215"/>
    <x v="1"/>
    <x v="8"/>
    <s v="Wilson Jones Hanging View Binder, White, 1&quot;"/>
    <n v="17.04"/>
    <n v="3"/>
    <n v="0.2"/>
    <n v="5.5379999999999985"/>
    <n v="0.3249999999999999"/>
  </r>
  <r>
    <n v="9020"/>
    <s v="CA-2011-100706"/>
    <x v="2"/>
    <x v="757"/>
    <d v="2011-12-18T00:00:00"/>
    <s v="Second Class"/>
    <s v="LE-16810"/>
    <s v="Laurel Elliston"/>
    <x v="0"/>
    <s v="United States"/>
    <x v="24"/>
    <x v="17"/>
    <n v="22153"/>
    <x v="0"/>
    <s v="TEC-AC-10001314"/>
    <x v="2"/>
    <x v="11"/>
    <s v="Case Logic 2.4GHz Wireless Keyboard"/>
    <n v="99.98"/>
    <n v="2"/>
    <n v="0"/>
    <n v="7.9983999999999895"/>
    <n v="7.9999999999999891E-2"/>
  </r>
  <r>
    <n v="9021"/>
    <s v="CA-2011-100706"/>
    <x v="2"/>
    <x v="757"/>
    <d v="2011-12-18T00:00:00"/>
    <s v="Second Class"/>
    <s v="LE-16810"/>
    <s v="Laurel Elliston"/>
    <x v="0"/>
    <s v="United States"/>
    <x v="24"/>
    <x v="17"/>
    <n v="22153"/>
    <x v="0"/>
    <s v="FUR-FU-10002268"/>
    <x v="0"/>
    <x v="5"/>
    <s v="Ultra Door Push Plate"/>
    <n v="29.46"/>
    <n v="6"/>
    <n v="0"/>
    <n v="9.7217999999999982"/>
    <n v="0.3299999999999999"/>
  </r>
  <r>
    <n v="9022"/>
    <s v="CA-2012-129525"/>
    <x v="1"/>
    <x v="219"/>
    <d v="2012-11-20T00:00:00"/>
    <s v="Standard Class"/>
    <s v="VP-21760"/>
    <s v="Victoria Pisteka"/>
    <x v="1"/>
    <s v="United States"/>
    <x v="167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n v="-0.69999999999999984"/>
  </r>
  <r>
    <n v="9023"/>
    <s v="US-2013-141880"/>
    <x v="0"/>
    <x v="250"/>
    <d v="2013-08-24T00:00:00"/>
    <s v="First Class"/>
    <s v="TC-21475"/>
    <s v="Tony Chapman"/>
    <x v="2"/>
    <s v="United States"/>
    <x v="299"/>
    <x v="22"/>
    <n v="80525"/>
    <x v="1"/>
    <s v="FUR-FU-10001979"/>
    <x v="0"/>
    <x v="5"/>
    <s v="Dana Halogen Swing-Arm Architect Lamp"/>
    <n v="98.328000000000003"/>
    <n v="3"/>
    <n v="0.2"/>
    <n v="9.832800000000006"/>
    <n v="0.10000000000000006"/>
  </r>
  <r>
    <n v="9024"/>
    <s v="CA-2012-165799"/>
    <x v="1"/>
    <x v="685"/>
    <d v="2012-07-02T00:00:00"/>
    <s v="First Class"/>
    <s v="SG-20470"/>
    <s v="Sheri Gordon"/>
    <x v="0"/>
    <s v="United States"/>
    <x v="20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n v="1.1111111111111075E-2"/>
  </r>
  <r>
    <n v="9025"/>
    <s v="CA-2013-102127"/>
    <x v="0"/>
    <x v="190"/>
    <d v="2013-07-03T00:00:00"/>
    <s v="Standard Class"/>
    <s v="VP-21760"/>
    <s v="Victoria Pisteka"/>
    <x v="1"/>
    <s v="United States"/>
    <x v="20"/>
    <x v="15"/>
    <n v="10035"/>
    <x v="3"/>
    <s v="TEC-AC-10002018"/>
    <x v="2"/>
    <x v="11"/>
    <s v="AmazonBasics 3-Button USB Wired Mouse"/>
    <n v="20.97"/>
    <n v="3"/>
    <n v="0"/>
    <n v="9.017100000000001"/>
    <n v="0.43000000000000005"/>
  </r>
  <r>
    <n v="9026"/>
    <s v="CA-2013-102127"/>
    <x v="0"/>
    <x v="190"/>
    <d v="2013-07-03T00:00:00"/>
    <s v="Standard Class"/>
    <s v="VP-21760"/>
    <s v="Victoria Pisteka"/>
    <x v="1"/>
    <s v="United States"/>
    <x v="20"/>
    <x v="15"/>
    <n v="10035"/>
    <x v="3"/>
    <s v="TEC-AC-10000397"/>
    <x v="2"/>
    <x v="11"/>
    <s v="Perixx PERIBOARD-512B, Ergonomic Split Keyboard"/>
    <n v="139.96"/>
    <n v="4"/>
    <n v="0"/>
    <n v="9.7972000000000037"/>
    <n v="7.0000000000000021E-2"/>
  </r>
  <r>
    <n v="9027"/>
    <s v="CA-2013-102127"/>
    <x v="0"/>
    <x v="190"/>
    <d v="2013-07-03T00:00:00"/>
    <s v="Standard Class"/>
    <s v="VP-21760"/>
    <s v="Victoria Pisteka"/>
    <x v="1"/>
    <s v="United States"/>
    <x v="20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n v="0.33999999999999986"/>
  </r>
  <r>
    <n v="9028"/>
    <s v="US-2013-152415"/>
    <x v="0"/>
    <x v="42"/>
    <d v="2013-09-23T00:00:00"/>
    <s v="Standard Class"/>
    <s v="PO-18865"/>
    <s v="Patrick O'Donnell"/>
    <x v="0"/>
    <s v="United States"/>
    <x v="516"/>
    <x v="31"/>
    <n v="1752"/>
    <x v="3"/>
    <s v="FUR-FU-10002597"/>
    <x v="0"/>
    <x v="5"/>
    <s v="C-Line Magnetic Cubicle Keepers, Clear Polypropylene"/>
    <n v="14.82"/>
    <n v="3"/>
    <n v="0"/>
    <n v="6.224400000000001"/>
    <n v="0.42000000000000004"/>
  </r>
  <r>
    <n v="9029"/>
    <s v="US-2013-152415"/>
    <x v="0"/>
    <x v="42"/>
    <d v="2013-09-23T00:00:00"/>
    <s v="Standard Class"/>
    <s v="PO-18865"/>
    <s v="Patrick O'Donnell"/>
    <x v="0"/>
    <s v="United States"/>
    <x v="516"/>
    <x v="31"/>
    <n v="1752"/>
    <x v="3"/>
    <s v="FUR-FU-10004864"/>
    <x v="0"/>
    <x v="5"/>
    <s v="Howard Miller 14-1/2&quot; Diameter Chrome Round Wall Clock"/>
    <n v="191.82"/>
    <n v="3"/>
    <n v="0"/>
    <n v="61.382399999999997"/>
    <n v="0.32"/>
  </r>
  <r>
    <n v="9030"/>
    <s v="CA-2011-138198"/>
    <x v="2"/>
    <x v="667"/>
    <d v="2011-07-23T00:00:00"/>
    <s v="Standard Class"/>
    <s v="JL-15130"/>
    <s v="Jack Lebron"/>
    <x v="0"/>
    <s v="United States"/>
    <x v="106"/>
    <x v="15"/>
    <n v="10801"/>
    <x v="3"/>
    <s v="OFF-BI-10002103"/>
    <x v="1"/>
    <x v="8"/>
    <s v="Cardinal Slant-D Ring Binder, Heavy Gauge Vinyl"/>
    <n v="13.904"/>
    <n v="2"/>
    <n v="0.2"/>
    <n v="4.5187999999999997"/>
    <n v="0.32499999999999996"/>
  </r>
  <r>
    <n v="9031"/>
    <s v="CA-2014-128041"/>
    <x v="3"/>
    <x v="853"/>
    <d v="2014-09-02T00:00:00"/>
    <s v="Same Day"/>
    <s v="RW-19540"/>
    <s v="Rick Wilson"/>
    <x v="1"/>
    <s v="United States"/>
    <x v="4"/>
    <x v="4"/>
    <n v="98103"/>
    <x v="1"/>
    <s v="OFF-AP-10001005"/>
    <x v="1"/>
    <x v="9"/>
    <s v="Honeywell Quietcare HEPA Air Cleaner"/>
    <n v="314.60000000000002"/>
    <n v="4"/>
    <n v="0"/>
    <n v="103.81799999999998"/>
    <n v="0.3299999999999999"/>
  </r>
  <r>
    <n v="9032"/>
    <s v="CA-2014-128041"/>
    <x v="3"/>
    <x v="853"/>
    <d v="2014-09-02T00:00:00"/>
    <s v="Same Day"/>
    <s v="RW-19540"/>
    <s v="Rick Wilson"/>
    <x v="1"/>
    <s v="United States"/>
    <x v="4"/>
    <x v="4"/>
    <n v="98103"/>
    <x v="1"/>
    <s v="FUR-TA-10002607"/>
    <x v="0"/>
    <x v="3"/>
    <s v="KI Conference Tables"/>
    <n v="283.56"/>
    <n v="4"/>
    <n v="0"/>
    <n v="45.36960000000002"/>
    <n v="0.16000000000000006"/>
  </r>
  <r>
    <n v="9033"/>
    <s v="CA-2014-105823"/>
    <x v="3"/>
    <x v="738"/>
    <d v="2014-06-27T00:00:00"/>
    <s v="Standard Class"/>
    <s v="RB-19465"/>
    <s v="Rick Bensley"/>
    <x v="2"/>
    <s v="United States"/>
    <x v="66"/>
    <x v="12"/>
    <n v="48227"/>
    <x v="2"/>
    <s v="FUR-CH-10000454"/>
    <x v="0"/>
    <x v="1"/>
    <s v="Hon Deluxe Fabric Upholstered Stacking Chairs, Rounded Back"/>
    <n v="487.96"/>
    <n v="2"/>
    <n v="0"/>
    <n v="146.38799999999998"/>
    <n v="0.3"/>
  </r>
  <r>
    <n v="9034"/>
    <s v="CA-2011-152268"/>
    <x v="2"/>
    <x v="814"/>
    <d v="2011-09-07T00:00:00"/>
    <s v="Standard Class"/>
    <s v="SC-20095"/>
    <s v="Sanjit Chand"/>
    <x v="0"/>
    <s v="United States"/>
    <x v="115"/>
    <x v="36"/>
    <n v="72701"/>
    <x v="0"/>
    <s v="OFF-BI-10001359"/>
    <x v="1"/>
    <x v="8"/>
    <s v="GBC DocuBind TL300 Electric Binding System"/>
    <n v="1793.98"/>
    <n v="2"/>
    <n v="0"/>
    <n v="843.17059999999992"/>
    <n v="0.47"/>
  </r>
  <r>
    <n v="9035"/>
    <s v="CA-2012-148873"/>
    <x v="1"/>
    <x v="486"/>
    <d v="2012-10-05T00:00:00"/>
    <s v="Standard Class"/>
    <s v="EM-13960"/>
    <s v="Eric Murdock"/>
    <x v="0"/>
    <s v="United States"/>
    <x v="94"/>
    <x v="10"/>
    <n v="62301"/>
    <x v="2"/>
    <s v="OFF-BI-10003196"/>
    <x v="1"/>
    <x v="8"/>
    <s v="Accohide Poly Flexible Ring Binders"/>
    <n v="2.9919999999999995"/>
    <n v="4"/>
    <n v="0.8"/>
    <n v="-4.4880000000000013"/>
    <n v="-1.5000000000000007"/>
  </r>
  <r>
    <n v="9036"/>
    <s v="CA-2012-148873"/>
    <x v="1"/>
    <x v="486"/>
    <d v="2012-10-05T00:00:00"/>
    <s v="Standard Class"/>
    <s v="EM-13960"/>
    <s v="Eric Murdock"/>
    <x v="0"/>
    <s v="United States"/>
    <x v="94"/>
    <x v="10"/>
    <n v="62301"/>
    <x v="2"/>
    <s v="TEC-AC-10003657"/>
    <x v="2"/>
    <x v="11"/>
    <s v="Lenovo 17-Key USB Numeric Keypad"/>
    <n v="108.76800000000001"/>
    <n v="4"/>
    <n v="0.2"/>
    <n v="2.7191999999999901"/>
    <n v="2.4999999999999904E-2"/>
  </r>
  <r>
    <n v="9037"/>
    <s v="CA-2012-166492"/>
    <x v="1"/>
    <x v="1003"/>
    <d v="2012-04-10T00:00:00"/>
    <s v="First Class"/>
    <s v="RP-19390"/>
    <s v="Resi Pölking"/>
    <x v="0"/>
    <s v="United States"/>
    <x v="20"/>
    <x v="15"/>
    <n v="10035"/>
    <x v="3"/>
    <s v="OFF-PA-10002262"/>
    <x v="1"/>
    <x v="10"/>
    <s v="Xerox 192"/>
    <n v="25.92"/>
    <n v="4"/>
    <n v="0"/>
    <n v="12.441600000000001"/>
    <n v="0.48000000000000004"/>
  </r>
  <r>
    <n v="9038"/>
    <s v="CA-2012-166492"/>
    <x v="1"/>
    <x v="1003"/>
    <d v="2012-04-10T00:00:00"/>
    <s v="First Class"/>
    <s v="RP-19390"/>
    <s v="Resi Pölking"/>
    <x v="0"/>
    <s v="United States"/>
    <x v="20"/>
    <x v="15"/>
    <n v="10035"/>
    <x v="3"/>
    <s v="OFF-ST-10002214"/>
    <x v="1"/>
    <x v="4"/>
    <s v="X-Rack File for Hanging Folders"/>
    <n v="22.58"/>
    <n v="2"/>
    <n v="0"/>
    <n v="5.8707999999999991"/>
    <n v="0.26"/>
  </r>
  <r>
    <n v="9039"/>
    <s v="CA-2014-157420"/>
    <x v="3"/>
    <x v="610"/>
    <d v="2014-11-22T00:00:00"/>
    <s v="Same Day"/>
    <s v="HZ-14950"/>
    <s v="Henia Zydlo"/>
    <x v="0"/>
    <s v="United States"/>
    <x v="12"/>
    <x v="5"/>
    <n v="77095"/>
    <x v="2"/>
    <s v="TEC-PH-10003555"/>
    <x v="2"/>
    <x v="7"/>
    <s v="Motorola HK250 Universal Bluetooth Headset"/>
    <n v="55.176000000000002"/>
    <n v="3"/>
    <n v="0.2"/>
    <n v="-12.414599999999997"/>
    <n v="-0.22499999999999992"/>
  </r>
  <r>
    <n v="9040"/>
    <s v="CA-2013-117121"/>
    <x v="0"/>
    <x v="907"/>
    <d v="2013-12-22T00:00:00"/>
    <s v="Standard Class"/>
    <s v="AB-10105"/>
    <s v="Adrian Barton"/>
    <x v="0"/>
    <s v="United States"/>
    <x v="66"/>
    <x v="12"/>
    <n v="48205"/>
    <x v="2"/>
    <s v="OFF-BI-10000545"/>
    <x v="1"/>
    <x v="8"/>
    <s v="GBC Ibimaster 500 Manual ProClick Binding System"/>
    <n v="9892.74"/>
    <n v="13"/>
    <n v="0"/>
    <n v="4946.37"/>
    <n v="0.5"/>
  </r>
  <r>
    <n v="9041"/>
    <s v="CA-2011-138177"/>
    <x v="2"/>
    <x v="111"/>
    <d v="2011-09-24T00:00:00"/>
    <s v="Standard Class"/>
    <s v="ND-18460"/>
    <s v="Neil Ducich"/>
    <x v="1"/>
    <s v="United States"/>
    <x v="432"/>
    <x v="16"/>
    <n v="85224"/>
    <x v="1"/>
    <s v="FUR-TA-10004607"/>
    <x v="0"/>
    <x v="3"/>
    <s v="Hon 2111 Invitation Series Straight Table"/>
    <n v="73.915000000000006"/>
    <n v="1"/>
    <n v="0.5"/>
    <n v="-45.827300000000008"/>
    <n v="-0.62000000000000011"/>
  </r>
  <r>
    <n v="9042"/>
    <s v="CA-2011-114335"/>
    <x v="2"/>
    <x v="450"/>
    <d v="2011-10-03T00:00:00"/>
    <s v="Standard Class"/>
    <s v="XP-21865"/>
    <s v="Xylona Preis"/>
    <x v="0"/>
    <s v="United States"/>
    <x v="389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n v="4.9999999999999947E-2"/>
  </r>
  <r>
    <n v="9043"/>
    <s v="CA-2012-168760"/>
    <x v="1"/>
    <x v="357"/>
    <d v="2012-09-26T00:00:00"/>
    <s v="Second Class"/>
    <s v="MM-18280"/>
    <s v="Muhammed MacIntyre"/>
    <x v="1"/>
    <s v="United States"/>
    <x v="1"/>
    <x v="1"/>
    <n v="90049"/>
    <x v="1"/>
    <s v="OFF-AP-10004532"/>
    <x v="1"/>
    <x v="9"/>
    <s v="Kensington 6 Outlet Guardian Standard Surge Protector"/>
    <n v="61.44"/>
    <n v="3"/>
    <n v="0"/>
    <n v="16.588799999999999"/>
    <n v="0.27"/>
  </r>
  <r>
    <n v="9044"/>
    <s v="CA-2013-168830"/>
    <x v="0"/>
    <x v="77"/>
    <d v="2013-11-14T00:00:00"/>
    <s v="Standard Class"/>
    <s v="ML-17395"/>
    <s v="Marina Lichtenstein"/>
    <x v="1"/>
    <s v="United States"/>
    <x v="8"/>
    <x v="1"/>
    <n v="94122"/>
    <x v="1"/>
    <s v="TEC-AC-10003911"/>
    <x v="2"/>
    <x v="11"/>
    <s v="NETGEAR AC1750 Dual Band Gigabit Smart WiFi Router"/>
    <n v="479.97"/>
    <n v="3"/>
    <n v="0"/>
    <n v="163.18979999999999"/>
    <n v="0.33999999999999997"/>
  </r>
  <r>
    <n v="9045"/>
    <s v="CA-2014-137463"/>
    <x v="3"/>
    <x v="819"/>
    <d v="2014-12-21T00:00:00"/>
    <s v="Second Class"/>
    <s v="KM-16225"/>
    <s v="Kalyca Meade"/>
    <x v="1"/>
    <s v="United States"/>
    <x v="282"/>
    <x v="1"/>
    <n v="94086"/>
    <x v="1"/>
    <s v="OFF-BI-10003196"/>
    <x v="1"/>
    <x v="8"/>
    <s v="Accohide Poly Flexible Ring Binders"/>
    <n v="5.9840000000000009"/>
    <n v="2"/>
    <n v="0.2"/>
    <n v="2.2439999999999998"/>
    <n v="0.37499999999999989"/>
  </r>
  <r>
    <n v="9046"/>
    <s v="CA-2014-137463"/>
    <x v="3"/>
    <x v="819"/>
    <d v="2014-12-21T00:00:00"/>
    <s v="Second Class"/>
    <s v="KM-16225"/>
    <s v="Kalyca Meade"/>
    <x v="1"/>
    <s v="United States"/>
    <x v="282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n v="0.23999999999999994"/>
  </r>
  <r>
    <n v="9047"/>
    <s v="CA-2014-137463"/>
    <x v="3"/>
    <x v="819"/>
    <d v="2014-12-21T00:00:00"/>
    <s v="Second Class"/>
    <s v="KM-16225"/>
    <s v="Kalyca Meade"/>
    <x v="1"/>
    <s v="United States"/>
    <x v="282"/>
    <x v="1"/>
    <n v="94086"/>
    <x v="1"/>
    <s v="TEC-AC-10000057"/>
    <x v="2"/>
    <x v="11"/>
    <s v="Microsoft Natural Ergonomic Keyboard 4000"/>
    <n v="149.94999999999999"/>
    <n v="5"/>
    <n v="0"/>
    <n v="31.489499999999992"/>
    <n v="0.20999999999999996"/>
  </r>
  <r>
    <n v="9048"/>
    <s v="CA-2014-137463"/>
    <x v="3"/>
    <x v="819"/>
    <d v="2014-12-21T00:00:00"/>
    <s v="Second Class"/>
    <s v="KM-16225"/>
    <s v="Kalyca Meade"/>
    <x v="1"/>
    <s v="United States"/>
    <x v="282"/>
    <x v="1"/>
    <n v="94086"/>
    <x v="1"/>
    <s v="OFF-AR-10001988"/>
    <x v="1"/>
    <x v="6"/>
    <s v="Bulldog Table or Wall-Mount Pencil Sharpener"/>
    <n v="29.950000000000003"/>
    <n v="5"/>
    <n v="0"/>
    <n v="8.6854999999999993"/>
    <n v="0.28999999999999992"/>
  </r>
  <r>
    <n v="9049"/>
    <s v="CA-2014-137463"/>
    <x v="3"/>
    <x v="819"/>
    <d v="2014-12-21T00:00:00"/>
    <s v="Second Class"/>
    <s v="KM-16225"/>
    <s v="Kalyca Meade"/>
    <x v="1"/>
    <s v="United States"/>
    <x v="282"/>
    <x v="1"/>
    <n v="94086"/>
    <x v="1"/>
    <s v="OFF-LA-10003498"/>
    <x v="1"/>
    <x v="2"/>
    <s v="Avery 475"/>
    <n v="44.400000000000006"/>
    <n v="3"/>
    <n v="0"/>
    <n v="22.200000000000003"/>
    <n v="0.5"/>
  </r>
  <r>
    <n v="9050"/>
    <s v="CA-2011-124513"/>
    <x v="2"/>
    <x v="158"/>
    <d v="2011-09-25T00:00:00"/>
    <s v="Standard Class"/>
    <s v="SL-20155"/>
    <s v="Sara Luxemburg"/>
    <x v="2"/>
    <s v="United States"/>
    <x v="20"/>
    <x v="15"/>
    <n v="10011"/>
    <x v="3"/>
    <s v="OFF-AR-10002956"/>
    <x v="1"/>
    <x v="6"/>
    <s v="Boston 16801 Nautilus Battery Pencil Sharpener"/>
    <n v="66.03"/>
    <n v="3"/>
    <n v="0"/>
    <n v="17.1678"/>
    <n v="0.26"/>
  </r>
  <r>
    <n v="9051"/>
    <s v="CA-2012-165554"/>
    <x v="1"/>
    <x v="1211"/>
    <d v="2012-05-22T00:00:00"/>
    <s v="Standard Class"/>
    <s v="AJ-10780"/>
    <s v="Anthony Jacobs"/>
    <x v="1"/>
    <s v="United States"/>
    <x v="1"/>
    <x v="1"/>
    <n v="90004"/>
    <x v="1"/>
    <s v="OFF-PA-10003724"/>
    <x v="1"/>
    <x v="10"/>
    <s v="Wirebound Message Book, 4 per Page"/>
    <n v="10.86"/>
    <n v="2"/>
    <n v="0"/>
    <n v="5.3213999999999997"/>
    <n v="0.49"/>
  </r>
  <r>
    <n v="9052"/>
    <s v="CA-2011-141838"/>
    <x v="2"/>
    <x v="959"/>
    <d v="2011-03-31T00:00:00"/>
    <s v="Second Class"/>
    <s v="DK-12835"/>
    <s v="Damala Kotsonis"/>
    <x v="1"/>
    <s v="United States"/>
    <x v="8"/>
    <x v="1"/>
    <n v="94122"/>
    <x v="1"/>
    <s v="OFF-AR-10004272"/>
    <x v="1"/>
    <x v="6"/>
    <s v="Newell 308"/>
    <n v="3.36"/>
    <n v="2"/>
    <n v="0"/>
    <n v="0.83999999999999986"/>
    <n v="0.24999999999999997"/>
  </r>
  <r>
    <n v="9053"/>
    <s v="CA-2011-141838"/>
    <x v="2"/>
    <x v="959"/>
    <d v="2011-03-31T00:00:00"/>
    <s v="Second Class"/>
    <s v="DK-12835"/>
    <s v="Damala Kotsonis"/>
    <x v="1"/>
    <s v="United States"/>
    <x v="8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n v="0.3374999999999998"/>
  </r>
  <r>
    <n v="9054"/>
    <s v="CA-2011-141838"/>
    <x v="2"/>
    <x v="959"/>
    <d v="2011-03-31T00:00:00"/>
    <s v="Second Class"/>
    <s v="DK-12835"/>
    <s v="Damala Kotsonis"/>
    <x v="1"/>
    <s v="United States"/>
    <x v="8"/>
    <x v="1"/>
    <n v="94122"/>
    <x v="1"/>
    <s v="TEC-PH-10004100"/>
    <x v="2"/>
    <x v="7"/>
    <s v="Griffin GC17055 Auxiliary Audio Cable"/>
    <n v="28.783999999999999"/>
    <n v="2"/>
    <n v="0.2"/>
    <n v="2.878400000000001"/>
    <n v="0.10000000000000003"/>
  </r>
  <r>
    <n v="9055"/>
    <s v="CA-2014-117009"/>
    <x v="3"/>
    <x v="585"/>
    <d v="2014-09-29T00:00:00"/>
    <s v="Standard Class"/>
    <s v="BK-11260"/>
    <s v="Berenike Kampe"/>
    <x v="0"/>
    <s v="United States"/>
    <x v="157"/>
    <x v="1"/>
    <n v="92704"/>
    <x v="1"/>
    <s v="OFF-SU-10001218"/>
    <x v="1"/>
    <x v="14"/>
    <s v="Fiskars Softgrip Scissors"/>
    <n v="21.96"/>
    <n v="2"/>
    <n v="0"/>
    <n v="6.1488000000000014"/>
    <n v="0.28000000000000003"/>
  </r>
  <r>
    <n v="9056"/>
    <s v="CA-2012-128993"/>
    <x v="1"/>
    <x v="811"/>
    <d v="2012-09-17T00:00:00"/>
    <s v="Second Class"/>
    <s v="CC-12670"/>
    <s v="Craig Carreira"/>
    <x v="0"/>
    <s v="United States"/>
    <x v="4"/>
    <x v="4"/>
    <n v="98103"/>
    <x v="1"/>
    <s v="TEC-AC-10004209"/>
    <x v="2"/>
    <x v="11"/>
    <s v="Memorex Froggy Flash Drive 4 GB"/>
    <n v="21.98"/>
    <n v="2"/>
    <n v="0"/>
    <n v="8.5722000000000005"/>
    <n v="0.39"/>
  </r>
  <r>
    <n v="9057"/>
    <s v="CA-2012-160227"/>
    <x v="1"/>
    <x v="121"/>
    <d v="2012-11-04T00:00:00"/>
    <s v="First Class"/>
    <s v="ED-13885"/>
    <s v="Emily Ducich"/>
    <x v="2"/>
    <s v="United States"/>
    <x v="20"/>
    <x v="15"/>
    <n v="10011"/>
    <x v="3"/>
    <s v="FUR-CH-10002073"/>
    <x v="0"/>
    <x v="1"/>
    <s v="Hon Olson Stacker Chairs"/>
    <n v="2621.3220000000001"/>
    <n v="11"/>
    <n v="0.1"/>
    <n v="553.39019999999982"/>
    <n v="0.21111111111111103"/>
  </r>
  <r>
    <n v="9058"/>
    <s v="CA-2012-149097"/>
    <x v="1"/>
    <x v="1182"/>
    <d v="2012-10-24T00:00:00"/>
    <s v="Standard Class"/>
    <s v="SV-20785"/>
    <s v="Stewart Visinsky"/>
    <x v="0"/>
    <s v="United States"/>
    <x v="1"/>
    <x v="1"/>
    <n v="90045"/>
    <x v="1"/>
    <s v="FUR-FU-10003424"/>
    <x v="0"/>
    <x v="5"/>
    <s v="Nu-Dell Oak Frame"/>
    <n v="74.759999999999991"/>
    <n v="7"/>
    <n v="0"/>
    <n v="23.923199999999994"/>
    <n v="0.31999999999999995"/>
  </r>
  <r>
    <n v="9059"/>
    <s v="CA-2012-149097"/>
    <x v="1"/>
    <x v="1182"/>
    <d v="2012-10-24T00:00:00"/>
    <s v="Standard Class"/>
    <s v="SV-20785"/>
    <s v="Stewart Visinsky"/>
    <x v="0"/>
    <s v="United States"/>
    <x v="1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n v="7.5000000000000011E-2"/>
  </r>
  <r>
    <n v="9060"/>
    <s v="CA-2013-132304"/>
    <x v="0"/>
    <x v="403"/>
    <d v="2013-06-19T00:00:00"/>
    <s v="Standard Class"/>
    <s v="AR-10825"/>
    <s v="Anthony Rawles"/>
    <x v="1"/>
    <s v="United States"/>
    <x v="4"/>
    <x v="4"/>
    <n v="98103"/>
    <x v="1"/>
    <s v="FUR-TA-10004619"/>
    <x v="0"/>
    <x v="3"/>
    <s v="Hon Non-Folding Utility Tables"/>
    <n v="1115.17"/>
    <n v="7"/>
    <n v="0"/>
    <n v="334.55099999999993"/>
    <n v="0.29999999999999993"/>
  </r>
  <r>
    <n v="9061"/>
    <s v="CA-2012-136420"/>
    <x v="1"/>
    <x v="312"/>
    <d v="2012-11-21T00:00:00"/>
    <s v="First Class"/>
    <s v="CS-12250"/>
    <s v="Chris Selesnick"/>
    <x v="1"/>
    <s v="United States"/>
    <x v="70"/>
    <x v="1"/>
    <n v="92024"/>
    <x v="1"/>
    <s v="OFF-BI-10002854"/>
    <x v="1"/>
    <x v="8"/>
    <s v="Performers Binder/Pad Holder, Black"/>
    <n v="89.696000000000012"/>
    <n v="4"/>
    <n v="0.2"/>
    <n v="33.635999999999996"/>
    <n v="0.37499999999999989"/>
  </r>
  <r>
    <n v="9062"/>
    <s v="CA-2012-136420"/>
    <x v="1"/>
    <x v="312"/>
    <d v="2012-11-21T00:00:00"/>
    <s v="First Class"/>
    <s v="CS-12250"/>
    <s v="Chris Selesnick"/>
    <x v="1"/>
    <s v="United States"/>
    <x v="70"/>
    <x v="1"/>
    <n v="92024"/>
    <x v="1"/>
    <s v="OFF-LA-10002762"/>
    <x v="1"/>
    <x v="2"/>
    <s v="Avery 485"/>
    <n v="50.12"/>
    <n v="4"/>
    <n v="0"/>
    <n v="23.556399999999996"/>
    <n v="0.47"/>
  </r>
  <r>
    <n v="9063"/>
    <s v="CA-2013-101623"/>
    <x v="0"/>
    <x v="1212"/>
    <d v="2013-03-07T00:00:00"/>
    <s v="Standard Class"/>
    <s v="RR-19525"/>
    <s v="Rick Reed"/>
    <x v="1"/>
    <s v="United States"/>
    <x v="20"/>
    <x v="15"/>
    <n v="10035"/>
    <x v="3"/>
    <s v="OFF-FA-10003495"/>
    <x v="1"/>
    <x v="13"/>
    <s v="Staples"/>
    <n v="36.480000000000004"/>
    <n v="6"/>
    <n v="0"/>
    <n v="18.240000000000002"/>
    <n v="0.5"/>
  </r>
  <r>
    <n v="9064"/>
    <s v="US-2011-151015"/>
    <x v="2"/>
    <x v="1005"/>
    <d v="2011-10-20T00:00:00"/>
    <s v="Standard Class"/>
    <s v="BD-11500"/>
    <s v="Bradley Drucker"/>
    <x v="0"/>
    <s v="United States"/>
    <x v="22"/>
    <x v="10"/>
    <n v="60653"/>
    <x v="2"/>
    <s v="OFF-PA-10002581"/>
    <x v="1"/>
    <x v="10"/>
    <s v="Xerox 1951"/>
    <n v="322.19200000000001"/>
    <n v="13"/>
    <n v="0.2"/>
    <n v="100.68499999999997"/>
    <n v="0.31249999999999989"/>
  </r>
  <r>
    <n v="9065"/>
    <s v="US-2011-151015"/>
    <x v="2"/>
    <x v="1005"/>
    <d v="2011-10-20T00:00:00"/>
    <s v="Standard Class"/>
    <s v="BD-11500"/>
    <s v="Bradley Drucker"/>
    <x v="0"/>
    <s v="United States"/>
    <x v="22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n v="-1.6500000000000008"/>
  </r>
  <r>
    <n v="9066"/>
    <s v="US-2011-151015"/>
    <x v="2"/>
    <x v="1005"/>
    <d v="2011-10-20T00:00:00"/>
    <s v="Standard Class"/>
    <s v="BD-11500"/>
    <s v="Bradley Drucker"/>
    <x v="0"/>
    <s v="United States"/>
    <x v="22"/>
    <x v="10"/>
    <n v="60653"/>
    <x v="2"/>
    <s v="OFF-PA-10001184"/>
    <x v="1"/>
    <x v="10"/>
    <s v="Xerox 1903"/>
    <n v="19.136000000000003"/>
    <n v="4"/>
    <n v="0.2"/>
    <n v="6.9367999999999999"/>
    <n v="0.36249999999999993"/>
  </r>
  <r>
    <n v="9067"/>
    <s v="CA-2014-152968"/>
    <x v="3"/>
    <x v="1143"/>
    <d v="2014-05-31T00:00:00"/>
    <s v="Standard Class"/>
    <s v="BM-11785"/>
    <s v="Bryan Mills"/>
    <x v="0"/>
    <s v="United States"/>
    <x v="193"/>
    <x v="17"/>
    <n v="22801"/>
    <x v="0"/>
    <s v="TEC-AC-10000521"/>
    <x v="2"/>
    <x v="11"/>
    <s v="Verbatim Slim CD and DVD Storage Cases, 50/Pack"/>
    <n v="23.08"/>
    <n v="2"/>
    <n v="0"/>
    <n v="6.9239999999999995"/>
    <n v="0.3"/>
  </r>
  <r>
    <n v="9068"/>
    <s v="CA-2013-150077"/>
    <x v="0"/>
    <x v="1084"/>
    <d v="2013-02-10T00:00:00"/>
    <s v="Standard Class"/>
    <s v="MS-17365"/>
    <s v="Maribeth Schnelling"/>
    <x v="0"/>
    <s v="United States"/>
    <x v="196"/>
    <x v="39"/>
    <n v="20852"/>
    <x v="3"/>
    <s v="TEC-PH-10002890"/>
    <x v="2"/>
    <x v="7"/>
    <s v="AT&amp;T 17929 Lendline Telephone"/>
    <n v="90.48"/>
    <n v="2"/>
    <n v="0"/>
    <n v="23.524799999999999"/>
    <n v="0.25999999999999995"/>
  </r>
  <r>
    <n v="9069"/>
    <s v="CA-2013-106278"/>
    <x v="0"/>
    <x v="476"/>
    <d v="2013-09-06T00:00:00"/>
    <s v="Second Class"/>
    <s v="BM-11140"/>
    <s v="Becky Martin"/>
    <x v="0"/>
    <s v="United States"/>
    <x v="96"/>
    <x v="4"/>
    <n v="98198"/>
    <x v="1"/>
    <s v="FUR-CH-10003061"/>
    <x v="0"/>
    <x v="1"/>
    <s v="Global Leather Task Chair, Black"/>
    <n v="215.976"/>
    <n v="3"/>
    <n v="0.2"/>
    <n v="-2.6997000000000355"/>
    <n v="-1.2500000000000164E-2"/>
  </r>
  <r>
    <n v="9070"/>
    <s v="CA-2013-106278"/>
    <x v="0"/>
    <x v="476"/>
    <d v="2013-09-06T00:00:00"/>
    <s v="Second Class"/>
    <s v="BM-11140"/>
    <s v="Becky Martin"/>
    <x v="0"/>
    <s v="United States"/>
    <x v="96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n v="0.47000000000000003"/>
  </r>
  <r>
    <n v="9071"/>
    <s v="CA-2014-147550"/>
    <x v="3"/>
    <x v="769"/>
    <d v="2014-12-06T00:00:00"/>
    <s v="First Class"/>
    <s v="KE-16420"/>
    <s v="Katrina Edelman"/>
    <x v="1"/>
    <s v="United States"/>
    <x v="10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n v="0.23750000000000002"/>
  </r>
  <r>
    <n v="9072"/>
    <s v="CA-2012-136105"/>
    <x v="1"/>
    <x v="821"/>
    <d v="2012-06-16T00:00:00"/>
    <s v="Standard Class"/>
    <s v="SZ-20035"/>
    <s v="Sam Zeldin"/>
    <x v="2"/>
    <s v="United States"/>
    <x v="38"/>
    <x v="14"/>
    <n v="47201"/>
    <x v="2"/>
    <s v="OFF-ST-10002444"/>
    <x v="1"/>
    <x v="4"/>
    <s v="Recycled Eldon Regeneration Jumbo File"/>
    <n v="24.56"/>
    <n v="2"/>
    <n v="0"/>
    <n v="6.8767999999999994"/>
    <n v="0.27999999999999997"/>
  </r>
  <r>
    <n v="9073"/>
    <s v="CA-2013-142524"/>
    <x v="0"/>
    <x v="913"/>
    <d v="2013-09-09T00:00:00"/>
    <s v="Standard Class"/>
    <s v="MB-18085"/>
    <s v="Mick Brown"/>
    <x v="0"/>
    <s v="United States"/>
    <x v="24"/>
    <x v="25"/>
    <n v="65807"/>
    <x v="2"/>
    <s v="OFF-EN-10003286"/>
    <x v="1"/>
    <x v="12"/>
    <s v="Staples"/>
    <n v="16.559999999999999"/>
    <n v="2"/>
    <n v="0"/>
    <n v="7.783199999999999"/>
    <n v="0.47"/>
  </r>
  <r>
    <n v="9074"/>
    <s v="CA-2013-142524"/>
    <x v="0"/>
    <x v="913"/>
    <d v="2013-09-09T00:00:00"/>
    <s v="Standard Class"/>
    <s v="MB-18085"/>
    <s v="Mick Brown"/>
    <x v="0"/>
    <s v="United States"/>
    <x v="24"/>
    <x v="25"/>
    <n v="65807"/>
    <x v="2"/>
    <s v="TEC-AC-10000109"/>
    <x v="2"/>
    <x v="11"/>
    <s v="Sony Micro Vault Click 16 GB USB 2.0 Flash Drive"/>
    <n v="279.95"/>
    <n v="5"/>
    <n v="0"/>
    <n v="67.188000000000017"/>
    <n v="0.24000000000000007"/>
  </r>
  <r>
    <n v="9075"/>
    <s v="CA-2011-136336"/>
    <x v="2"/>
    <x v="419"/>
    <d v="2011-04-26T00:00:00"/>
    <s v="Standard Class"/>
    <s v="DB-13555"/>
    <s v="Dorothy Badders"/>
    <x v="1"/>
    <s v="United States"/>
    <x v="0"/>
    <x v="0"/>
    <n v="42420"/>
    <x v="0"/>
    <s v="OFF-ST-10002574"/>
    <x v="1"/>
    <x v="4"/>
    <s v="SAFCO Commercial Wire Shelving, Black"/>
    <n v="828.83999999999992"/>
    <n v="6"/>
    <n v="0"/>
    <n v="0"/>
    <n v="0"/>
  </r>
  <r>
    <n v="9076"/>
    <s v="US-2012-136259"/>
    <x v="1"/>
    <x v="599"/>
    <d v="2012-11-08T00:00:00"/>
    <s v="First Class"/>
    <s v="CB-12415"/>
    <s v="Christy Brittain"/>
    <x v="0"/>
    <s v="United States"/>
    <x v="80"/>
    <x v="24"/>
    <n v="44107"/>
    <x v="3"/>
    <s v="OFF-BI-10000773"/>
    <x v="1"/>
    <x v="8"/>
    <s v="Insertable Tab Post Binder Dividers"/>
    <n v="7.218"/>
    <n v="3"/>
    <n v="0.7"/>
    <n v="-5.5338000000000012"/>
    <n v="-0.76666666666666683"/>
  </r>
  <r>
    <n v="9077"/>
    <s v="US-2012-136259"/>
    <x v="1"/>
    <x v="599"/>
    <d v="2012-11-08T00:00:00"/>
    <s v="First Class"/>
    <s v="CB-12415"/>
    <s v="Christy Brittain"/>
    <x v="0"/>
    <s v="United States"/>
    <x v="80"/>
    <x v="24"/>
    <n v="44107"/>
    <x v="3"/>
    <s v="OFF-SU-10004661"/>
    <x v="1"/>
    <x v="14"/>
    <s v="Acme Titanium Bonded Scissors"/>
    <n v="27.200000000000003"/>
    <n v="4"/>
    <n v="0.2"/>
    <n v="2.0399999999999991"/>
    <n v="7.4999999999999956E-2"/>
  </r>
  <r>
    <n v="9078"/>
    <s v="US-2011-124625"/>
    <x v="2"/>
    <x v="935"/>
    <d v="2011-11-07T00:00:00"/>
    <s v="Standard Class"/>
    <s v="SP-20650"/>
    <s v="Stephanie Phelps"/>
    <x v="1"/>
    <s v="United States"/>
    <x v="155"/>
    <x v="8"/>
    <n v="68104"/>
    <x v="2"/>
    <s v="TEC-AC-10003280"/>
    <x v="2"/>
    <x v="11"/>
    <s v="Belkin F8E887 USB Wired Ergonomic Keyboard"/>
    <n v="89.97"/>
    <n v="3"/>
    <n v="0"/>
    <n v="18.893699999999995"/>
    <n v="0.20999999999999996"/>
  </r>
  <r>
    <n v="9079"/>
    <s v="CA-2013-108105"/>
    <x v="0"/>
    <x v="595"/>
    <d v="2013-02-23T00:00:00"/>
    <s v="Standard Class"/>
    <s v="GW-14605"/>
    <s v="Giulietta Weimer"/>
    <x v="0"/>
    <s v="United States"/>
    <x v="0"/>
    <x v="0"/>
    <n v="42420"/>
    <x v="0"/>
    <s v="FUR-FU-10003773"/>
    <x v="0"/>
    <x v="5"/>
    <s v="Eldon Cleatmat Plus Chair Mats for High Pile Carpets"/>
    <n v="318.08"/>
    <n v="4"/>
    <n v="0"/>
    <n v="34.988799999999969"/>
    <n v="0.1099999999999999"/>
  </r>
  <r>
    <n v="9080"/>
    <s v="CA-2013-108105"/>
    <x v="0"/>
    <x v="595"/>
    <d v="2013-02-23T00:00:00"/>
    <s v="Standard Class"/>
    <s v="GW-14605"/>
    <s v="Giulietta Weimer"/>
    <x v="0"/>
    <s v="United States"/>
    <x v="0"/>
    <x v="0"/>
    <n v="42420"/>
    <x v="0"/>
    <s v="OFF-BI-10002412"/>
    <x v="1"/>
    <x v="8"/>
    <s v="Wilson Jones “Snap” Scratch Pad Binder Tool for Ring Binders"/>
    <n v="5.8"/>
    <n v="1"/>
    <n v="0"/>
    <n v="2.61"/>
    <n v="0.45"/>
  </r>
  <r>
    <n v="9081"/>
    <s v="CA-2014-166898"/>
    <x v="3"/>
    <x v="220"/>
    <d v="2014-09-14T00:00:00"/>
    <s v="Second Class"/>
    <s v="KH-16630"/>
    <s v="Ken Heidel"/>
    <x v="1"/>
    <s v="United States"/>
    <x v="157"/>
    <x v="1"/>
    <n v="92704"/>
    <x v="1"/>
    <s v="TEC-PH-10002564"/>
    <x v="2"/>
    <x v="7"/>
    <s v="OtterBox Defender Series Case - Samsung Galaxy S4"/>
    <n v="143.952"/>
    <n v="6"/>
    <n v="0.2"/>
    <n v="17.993999999999978"/>
    <n v="0.12499999999999985"/>
  </r>
  <r>
    <n v="9082"/>
    <s v="CA-2014-166898"/>
    <x v="3"/>
    <x v="220"/>
    <d v="2014-09-14T00:00:00"/>
    <s v="Second Class"/>
    <s v="KH-16630"/>
    <s v="Ken Heidel"/>
    <x v="1"/>
    <s v="United States"/>
    <x v="157"/>
    <x v="1"/>
    <n v="92704"/>
    <x v="1"/>
    <s v="OFF-PA-10002262"/>
    <x v="1"/>
    <x v="10"/>
    <s v="Xerox 192"/>
    <n v="19.440000000000001"/>
    <n v="3"/>
    <n v="0"/>
    <n v="9.3312000000000008"/>
    <n v="0.48000000000000004"/>
  </r>
  <r>
    <n v="9083"/>
    <s v="CA-2014-169005"/>
    <x v="3"/>
    <x v="808"/>
    <d v="2014-11-07T00:00:00"/>
    <s v="Standard Class"/>
    <s v="BG-11035"/>
    <s v="Barry Gonzalez"/>
    <x v="0"/>
    <s v="United States"/>
    <x v="24"/>
    <x v="17"/>
    <n v="22153"/>
    <x v="0"/>
    <s v="OFF-AR-10000246"/>
    <x v="1"/>
    <x v="6"/>
    <s v="Newell 318"/>
    <n v="5.56"/>
    <n v="2"/>
    <n v="0"/>
    <n v="1.4455999999999998"/>
    <n v="0.25999999999999995"/>
  </r>
  <r>
    <n v="9084"/>
    <s v="CA-2012-104038"/>
    <x v="1"/>
    <x v="525"/>
    <d v="2012-02-08T00:00:00"/>
    <s v="First Class"/>
    <s v="LO-17170"/>
    <s v="Lori Olson"/>
    <x v="1"/>
    <s v="United States"/>
    <x v="244"/>
    <x v="17"/>
    <n v="23434"/>
    <x v="0"/>
    <s v="OFF-ST-10002554"/>
    <x v="1"/>
    <x v="4"/>
    <s v="Tennsco Industrial Shelving"/>
    <n v="146.72999999999999"/>
    <n v="3"/>
    <n v="0"/>
    <n v="2.9346000000000032"/>
    <n v="2.0000000000000025E-2"/>
  </r>
  <r>
    <n v="9085"/>
    <s v="CA-2012-104038"/>
    <x v="1"/>
    <x v="525"/>
    <d v="2012-02-08T00:00:00"/>
    <s v="First Class"/>
    <s v="LO-17170"/>
    <s v="Lori Olson"/>
    <x v="1"/>
    <s v="United States"/>
    <x v="244"/>
    <x v="17"/>
    <n v="23434"/>
    <x v="0"/>
    <s v="OFF-PA-10002751"/>
    <x v="1"/>
    <x v="10"/>
    <s v="Xerox 1920"/>
    <n v="29.900000000000002"/>
    <n v="5"/>
    <n v="0"/>
    <n v="13.454999999999998"/>
    <n v="0.4499999999999999"/>
  </r>
  <r>
    <n v="9086"/>
    <s v="CA-2013-126102"/>
    <x v="0"/>
    <x v="545"/>
    <d v="2013-09-13T00:00:00"/>
    <s v="Second Class"/>
    <s v="DV-13465"/>
    <s v="Dianna Vittorini"/>
    <x v="0"/>
    <s v="United States"/>
    <x v="1"/>
    <x v="1"/>
    <n v="90049"/>
    <x v="1"/>
    <s v="OFF-BI-10004318"/>
    <x v="1"/>
    <x v="8"/>
    <s v="Ibico EB-19 Dual Function Manual Binding System"/>
    <n v="276.78400000000005"/>
    <n v="2"/>
    <n v="0.2"/>
    <n v="89.954799999999992"/>
    <n v="0.3249999999999999"/>
  </r>
  <r>
    <n v="9087"/>
    <s v="CA-2013-143406"/>
    <x v="0"/>
    <x v="182"/>
    <d v="2013-10-01T00:00:00"/>
    <s v="Standard Class"/>
    <s v="LR-17035"/>
    <s v="Lisa Ryan"/>
    <x v="1"/>
    <s v="United States"/>
    <x v="12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n v="-2.7000000000000011"/>
  </r>
  <r>
    <n v="9088"/>
    <s v="CA-2013-143406"/>
    <x v="0"/>
    <x v="182"/>
    <d v="2013-10-01T00:00:00"/>
    <s v="Standard Class"/>
    <s v="LR-17035"/>
    <s v="Lisa Ryan"/>
    <x v="1"/>
    <s v="United States"/>
    <x v="12"/>
    <x v="5"/>
    <n v="77041"/>
    <x v="2"/>
    <s v="FUR-CH-10000513"/>
    <x v="0"/>
    <x v="1"/>
    <s v="High-Back Leather Manager's Chair"/>
    <n v="454.96499999999997"/>
    <n v="5"/>
    <n v="0.3"/>
    <n v="-136.48950000000002"/>
    <n v="-0.30000000000000004"/>
  </r>
  <r>
    <n v="9089"/>
    <s v="CA-2012-150308"/>
    <x v="1"/>
    <x v="83"/>
    <d v="2012-12-20T00:00:00"/>
    <s v="Standard Class"/>
    <s v="RR-19525"/>
    <s v="Rick Reed"/>
    <x v="1"/>
    <s v="United States"/>
    <x v="143"/>
    <x v="3"/>
    <n v="27511"/>
    <x v="0"/>
    <s v="TEC-PH-10001433"/>
    <x v="2"/>
    <x v="7"/>
    <s v="Cisco Small Business SPA 502G VoIP phone"/>
    <n v="246.16800000000001"/>
    <n v="3"/>
    <n v="0.2"/>
    <n v="21.539699999999996"/>
    <n v="8.7499999999999981E-2"/>
  </r>
  <r>
    <n v="9090"/>
    <s v="CA-2013-131093"/>
    <x v="0"/>
    <x v="42"/>
    <d v="2013-09-21T00:00:00"/>
    <s v="Second Class"/>
    <s v="TS-21610"/>
    <s v="Troy Staebel"/>
    <x v="0"/>
    <s v="United States"/>
    <x v="24"/>
    <x v="24"/>
    <n v="45503"/>
    <x v="3"/>
    <s v="OFF-ST-10002790"/>
    <x v="1"/>
    <x v="4"/>
    <s v="Safco Industrial Shelving"/>
    <n v="295.39999999999998"/>
    <n v="5"/>
    <n v="0.2"/>
    <n v="-62.772499999999965"/>
    <n v="-0.21249999999999991"/>
  </r>
  <r>
    <n v="9091"/>
    <s v="US-2014-148831"/>
    <x v="3"/>
    <x v="119"/>
    <d v="2014-10-16T00:00:00"/>
    <s v="First Class"/>
    <s v="AH-10210"/>
    <s v="Alan Hwang"/>
    <x v="0"/>
    <s v="United States"/>
    <x v="103"/>
    <x v="0"/>
    <n v="40214"/>
    <x v="0"/>
    <s v="OFF-ST-10002974"/>
    <x v="1"/>
    <x v="4"/>
    <s v="Trav-L-File Heavy-Duty Shuttle II, Black"/>
    <n v="348.56"/>
    <n v="8"/>
    <n v="0"/>
    <n v="104.56799999999998"/>
    <n v="0.29999999999999993"/>
  </r>
  <r>
    <n v="9092"/>
    <s v="CA-2012-162950"/>
    <x v="1"/>
    <x v="1141"/>
    <d v="2012-07-03T00:00:00"/>
    <s v="Second Class"/>
    <s v="DW-13585"/>
    <s v="Dorothy Wardle"/>
    <x v="1"/>
    <s v="United States"/>
    <x v="21"/>
    <x v="24"/>
    <n v="45373"/>
    <x v="3"/>
    <s v="OFF-PA-10003177"/>
    <x v="1"/>
    <x v="10"/>
    <s v="Xerox 1999"/>
    <n v="15.552000000000003"/>
    <n v="3"/>
    <n v="0.2"/>
    <n v="5.4432"/>
    <n v="0.34999999999999992"/>
  </r>
  <r>
    <n v="9093"/>
    <s v="CA-2012-162950"/>
    <x v="1"/>
    <x v="1141"/>
    <d v="2012-07-03T00:00:00"/>
    <s v="Second Class"/>
    <s v="DW-13585"/>
    <s v="Dorothy Wardle"/>
    <x v="1"/>
    <s v="United States"/>
    <x v="21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n v="-0.78"/>
  </r>
  <r>
    <n v="9094"/>
    <s v="US-2012-132836"/>
    <x v="1"/>
    <x v="932"/>
    <d v="2012-06-05T00:00:00"/>
    <s v="Standard Class"/>
    <s v="AJ-10945"/>
    <s v="Ashley Jarboe"/>
    <x v="0"/>
    <s v="United States"/>
    <x v="66"/>
    <x v="12"/>
    <n v="48227"/>
    <x v="2"/>
    <s v="TEC-PH-10001299"/>
    <x v="2"/>
    <x v="7"/>
    <s v="Polycom CX300 Desktop Phone USB VoIP phone"/>
    <n v="299.98"/>
    <n v="2"/>
    <n v="0"/>
    <n v="83.994400000000013"/>
    <n v="0.28000000000000003"/>
  </r>
  <r>
    <n v="9095"/>
    <s v="US-2012-132836"/>
    <x v="1"/>
    <x v="932"/>
    <d v="2012-06-05T00:00:00"/>
    <s v="Standard Class"/>
    <s v="AJ-10945"/>
    <s v="Ashley Jarboe"/>
    <x v="0"/>
    <s v="United States"/>
    <x v="66"/>
    <x v="12"/>
    <n v="48227"/>
    <x v="2"/>
    <s v="OFF-BI-10004224"/>
    <x v="1"/>
    <x v="8"/>
    <s v="Catalog Binders with Expanding Posts"/>
    <n v="403.68"/>
    <n v="6"/>
    <n v="0"/>
    <n v="181.65599999999998"/>
    <n v="0.44999999999999996"/>
  </r>
  <r>
    <n v="9096"/>
    <s v="US-2012-132836"/>
    <x v="1"/>
    <x v="932"/>
    <d v="2012-06-05T00:00:00"/>
    <s v="Standard Class"/>
    <s v="AJ-10945"/>
    <s v="Ashley Jarboe"/>
    <x v="0"/>
    <s v="United States"/>
    <x v="66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n v="0.27999999999999997"/>
  </r>
  <r>
    <n v="9097"/>
    <s v="US-2012-132836"/>
    <x v="1"/>
    <x v="932"/>
    <d v="2012-06-05T00:00:00"/>
    <s v="Standard Class"/>
    <s v="AJ-10945"/>
    <s v="Ashley Jarboe"/>
    <x v="0"/>
    <s v="United States"/>
    <x v="66"/>
    <x v="12"/>
    <n v="48227"/>
    <x v="2"/>
    <s v="OFF-LA-10004178"/>
    <x v="1"/>
    <x v="2"/>
    <s v="Avery 491"/>
    <n v="28.91"/>
    <n v="7"/>
    <n v="0"/>
    <n v="13.2986"/>
    <n v="0.46"/>
  </r>
  <r>
    <n v="9098"/>
    <s v="US-2011-158365"/>
    <x v="2"/>
    <x v="791"/>
    <d v="2011-04-17T00:00:00"/>
    <s v="Standard Class"/>
    <s v="SV-20785"/>
    <s v="Stewart Visinsky"/>
    <x v="0"/>
    <s v="United States"/>
    <x v="41"/>
    <x v="14"/>
    <n v="47401"/>
    <x v="2"/>
    <s v="OFF-PA-10000289"/>
    <x v="1"/>
    <x v="10"/>
    <s v="Xerox 213"/>
    <n v="32.400000000000006"/>
    <n v="5"/>
    <n v="0"/>
    <n v="15.552000000000001"/>
    <n v="0.48"/>
  </r>
  <r>
    <n v="9099"/>
    <s v="CA-2014-152933"/>
    <x v="3"/>
    <x v="386"/>
    <d v="2014-10-17T00:00:00"/>
    <s v="Standard Class"/>
    <s v="MG-17650"/>
    <s v="Matthew Grinstein"/>
    <x v="2"/>
    <s v="United States"/>
    <x v="61"/>
    <x v="5"/>
    <n v="75081"/>
    <x v="2"/>
    <s v="TEC-PH-10002085"/>
    <x v="2"/>
    <x v="7"/>
    <s v="Clarity 53712"/>
    <n v="369.54399999999998"/>
    <n v="7"/>
    <n v="0.2"/>
    <n v="27.71580000000003"/>
    <n v="7.500000000000008E-2"/>
  </r>
  <r>
    <n v="9100"/>
    <s v="CA-2014-152933"/>
    <x v="3"/>
    <x v="386"/>
    <d v="2014-10-17T00:00:00"/>
    <s v="Standard Class"/>
    <s v="MG-17650"/>
    <s v="Matthew Grinstein"/>
    <x v="2"/>
    <s v="United States"/>
    <x v="61"/>
    <x v="5"/>
    <n v="75081"/>
    <x v="2"/>
    <s v="OFF-PA-10001934"/>
    <x v="1"/>
    <x v="10"/>
    <s v="Xerox 1993"/>
    <n v="10.368000000000002"/>
    <n v="2"/>
    <n v="0.2"/>
    <n v="3.7584"/>
    <n v="0.36249999999999993"/>
  </r>
  <r>
    <n v="9101"/>
    <s v="CA-2014-152933"/>
    <x v="3"/>
    <x v="386"/>
    <d v="2014-10-17T00:00:00"/>
    <s v="Standard Class"/>
    <s v="MG-17650"/>
    <s v="Matthew Grinstein"/>
    <x v="2"/>
    <s v="United States"/>
    <x v="61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n v="0.16249999999999995"/>
  </r>
  <r>
    <n v="9102"/>
    <s v="CA-2012-163181"/>
    <x v="1"/>
    <x v="209"/>
    <d v="2012-11-12T00:00:00"/>
    <s v="Standard Class"/>
    <s v="AB-10105"/>
    <s v="Adrian Barton"/>
    <x v="0"/>
    <s v="United States"/>
    <x v="12"/>
    <x v="5"/>
    <n v="77041"/>
    <x v="2"/>
    <s v="OFF-AR-10001683"/>
    <x v="1"/>
    <x v="6"/>
    <s v="Lumber Crayons"/>
    <n v="23.64"/>
    <n v="3"/>
    <n v="0.2"/>
    <n v="5.3190000000000008"/>
    <n v="0.22500000000000003"/>
  </r>
  <r>
    <n v="9103"/>
    <s v="CA-2012-163181"/>
    <x v="1"/>
    <x v="209"/>
    <d v="2012-11-12T00:00:00"/>
    <s v="Standard Class"/>
    <s v="AB-10105"/>
    <s v="Adrian Barton"/>
    <x v="0"/>
    <s v="United States"/>
    <x v="12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n v="-0.20000000000000004"/>
  </r>
  <r>
    <n v="9104"/>
    <s v="CA-2012-163181"/>
    <x v="1"/>
    <x v="209"/>
    <d v="2012-11-12T00:00:00"/>
    <s v="Standard Class"/>
    <s v="AB-10105"/>
    <s v="Adrian Barton"/>
    <x v="0"/>
    <s v="United States"/>
    <x v="12"/>
    <x v="5"/>
    <n v="77041"/>
    <x v="2"/>
    <s v="FUR-FU-10000193"/>
    <x v="0"/>
    <x v="5"/>
    <s v="Tenex Chairmats For Use with Hard Floors"/>
    <n v="64.959999999999994"/>
    <n v="5"/>
    <n v="0.6"/>
    <n v="-84.447999999999993"/>
    <n v="-1.3"/>
  </r>
  <r>
    <n v="9105"/>
    <s v="CA-2012-163181"/>
    <x v="1"/>
    <x v="209"/>
    <d v="2012-11-12T00:00:00"/>
    <s v="Standard Class"/>
    <s v="AB-10105"/>
    <s v="Adrian Barton"/>
    <x v="0"/>
    <s v="United States"/>
    <x v="12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n v="-1.6000000000000005"/>
  </r>
  <r>
    <n v="9106"/>
    <s v="CA-2012-163181"/>
    <x v="1"/>
    <x v="209"/>
    <d v="2012-11-12T00:00:00"/>
    <s v="Standard Class"/>
    <s v="AB-10105"/>
    <s v="Adrian Barton"/>
    <x v="0"/>
    <s v="United States"/>
    <x v="12"/>
    <x v="5"/>
    <n v="77041"/>
    <x v="2"/>
    <s v="OFF-ST-10000129"/>
    <x v="1"/>
    <x v="4"/>
    <s v="Fellowes Recycled Storage Drawers"/>
    <n v="177.64800000000002"/>
    <n v="2"/>
    <n v="0.2"/>
    <n v="-28.867800000000017"/>
    <n v="-0.16250000000000006"/>
  </r>
  <r>
    <n v="9107"/>
    <s v="CA-2012-163181"/>
    <x v="1"/>
    <x v="209"/>
    <d v="2012-11-12T00:00:00"/>
    <s v="Standard Class"/>
    <s v="AB-10105"/>
    <s v="Adrian Barton"/>
    <x v="0"/>
    <s v="United States"/>
    <x v="12"/>
    <x v="5"/>
    <n v="77041"/>
    <x v="2"/>
    <s v="TEC-MA-10001016"/>
    <x v="2"/>
    <x v="15"/>
    <s v="Canon PC170 Desktop Personal Copier"/>
    <n v="287.90999999999997"/>
    <n v="3"/>
    <n v="0.4"/>
    <n v="33.589499999999987"/>
    <n v="0.11666666666666663"/>
  </r>
  <r>
    <n v="9108"/>
    <s v="CA-2012-132941"/>
    <x v="1"/>
    <x v="442"/>
    <d v="2012-05-28T00:00:00"/>
    <s v="First Class"/>
    <s v="MM-18280"/>
    <s v="Muhammed MacIntyre"/>
    <x v="1"/>
    <s v="United States"/>
    <x v="319"/>
    <x v="5"/>
    <n v="76117"/>
    <x v="2"/>
    <s v="OFF-SU-10002557"/>
    <x v="1"/>
    <x v="14"/>
    <s v="Fiskars Spring-Action Scissors"/>
    <n v="22.368000000000002"/>
    <n v="2"/>
    <n v="0.2"/>
    <n v="1.6776"/>
    <n v="7.4999999999999997E-2"/>
  </r>
  <r>
    <n v="9109"/>
    <s v="CA-2012-132941"/>
    <x v="1"/>
    <x v="442"/>
    <d v="2012-05-28T00:00:00"/>
    <s v="First Class"/>
    <s v="MM-18280"/>
    <s v="Muhammed MacIntyre"/>
    <x v="1"/>
    <s v="United States"/>
    <x v="319"/>
    <x v="5"/>
    <n v="76117"/>
    <x v="2"/>
    <s v="OFF-PA-10002160"/>
    <x v="1"/>
    <x v="10"/>
    <s v="Xerox 1978"/>
    <n v="32.368000000000002"/>
    <n v="7"/>
    <n v="0.2"/>
    <n v="11.733400000000001"/>
    <n v="0.36250000000000004"/>
  </r>
  <r>
    <n v="9110"/>
    <s v="CA-2012-132941"/>
    <x v="1"/>
    <x v="442"/>
    <d v="2012-05-28T00:00:00"/>
    <s v="First Class"/>
    <s v="MM-18280"/>
    <s v="Muhammed MacIntyre"/>
    <x v="1"/>
    <s v="United States"/>
    <x v="319"/>
    <x v="5"/>
    <n v="76117"/>
    <x v="2"/>
    <s v="TEC-AC-10003095"/>
    <x v="2"/>
    <x v="11"/>
    <s v="Logitech G35 7.1-Channel Surround Sound Headset"/>
    <n v="207.98400000000004"/>
    <n v="2"/>
    <n v="0.2"/>
    <n v="36.397199999999998"/>
    <n v="0.17499999999999996"/>
  </r>
  <r>
    <n v="9111"/>
    <s v="CA-2011-132010"/>
    <x v="2"/>
    <x v="303"/>
    <d v="2011-10-15T00:00:00"/>
    <s v="First Class"/>
    <s v="MA-17995"/>
    <s v="Michelle Arnett"/>
    <x v="2"/>
    <s v="United States"/>
    <x v="102"/>
    <x v="17"/>
    <n v="23223"/>
    <x v="0"/>
    <s v="OFF-EN-10003160"/>
    <x v="1"/>
    <x v="12"/>
    <s v="Pastel Pink Envelopes"/>
    <n v="36.4"/>
    <n v="5"/>
    <n v="0"/>
    <n v="17.472000000000001"/>
    <n v="0.48000000000000004"/>
  </r>
  <r>
    <n v="9112"/>
    <s v="CA-2011-132010"/>
    <x v="2"/>
    <x v="303"/>
    <d v="2011-10-15T00:00:00"/>
    <s v="First Class"/>
    <s v="MA-17995"/>
    <s v="Michelle Arnett"/>
    <x v="2"/>
    <s v="United States"/>
    <x v="102"/>
    <x v="17"/>
    <n v="23223"/>
    <x v="0"/>
    <s v="TEC-AC-10001542"/>
    <x v="2"/>
    <x v="11"/>
    <s v="SanDisk Cruzer 16 GB USB Flash Drive"/>
    <n v="22.96"/>
    <n v="2"/>
    <n v="0"/>
    <n v="4.3623999999999974"/>
    <n v="0.18999999999999989"/>
  </r>
  <r>
    <n v="9113"/>
    <s v="CA-2011-132010"/>
    <x v="2"/>
    <x v="303"/>
    <d v="2011-10-15T00:00:00"/>
    <s v="First Class"/>
    <s v="MA-17995"/>
    <s v="Michelle Arnett"/>
    <x v="2"/>
    <s v="United States"/>
    <x v="102"/>
    <x v="17"/>
    <n v="23223"/>
    <x v="0"/>
    <s v="OFF-ST-10003641"/>
    <x v="1"/>
    <x v="4"/>
    <s v="Space Solutions Industrial Galvanized Steel Shelving."/>
    <n v="315.2"/>
    <n v="4"/>
    <n v="0"/>
    <n v="6.3040000000000305"/>
    <n v="2.0000000000000098E-2"/>
  </r>
  <r>
    <n v="9114"/>
    <s v="CA-2011-132010"/>
    <x v="2"/>
    <x v="303"/>
    <d v="2011-10-15T00:00:00"/>
    <s v="First Class"/>
    <s v="MA-17995"/>
    <s v="Michelle Arnett"/>
    <x v="2"/>
    <s v="United States"/>
    <x v="102"/>
    <x v="17"/>
    <n v="23223"/>
    <x v="0"/>
    <s v="OFF-BI-10002432"/>
    <x v="1"/>
    <x v="8"/>
    <s v="Wilson Jones Standard D-Ring Binders"/>
    <n v="15.18"/>
    <n v="3"/>
    <n v="0"/>
    <n v="7.1345999999999989"/>
    <n v="0.46999999999999992"/>
  </r>
  <r>
    <n v="9115"/>
    <s v="CA-2013-135461"/>
    <x v="0"/>
    <x v="569"/>
    <d v="2013-02-10T00:00:00"/>
    <s v="Second Class"/>
    <s v="EB-13975"/>
    <s v="Erica Bern"/>
    <x v="1"/>
    <s v="United States"/>
    <x v="1"/>
    <x v="1"/>
    <n v="90049"/>
    <x v="1"/>
    <s v="TEC-PH-10004094"/>
    <x v="2"/>
    <x v="7"/>
    <s v="Motorola L703CM"/>
    <n v="623.96"/>
    <n v="5"/>
    <n v="0.2"/>
    <n v="38.997500000000002"/>
    <n v="6.25E-2"/>
  </r>
  <r>
    <n v="9116"/>
    <s v="CA-2014-153045"/>
    <x v="3"/>
    <x v="617"/>
    <d v="2014-01-25T00:00:00"/>
    <s v="Second Class"/>
    <s v="NS-18505"/>
    <s v="Neola Schneider"/>
    <x v="0"/>
    <s v="United States"/>
    <x v="10"/>
    <x v="9"/>
    <n v="19140"/>
    <x v="3"/>
    <s v="TEC-PH-10001817"/>
    <x v="2"/>
    <x v="7"/>
    <s v="Wilson Electronics DB Pro Signal Booster"/>
    <n v="429.59999999999997"/>
    <n v="2"/>
    <n v="0.4"/>
    <n v="-93.079999999999984"/>
    <n v="-0.21666666666666665"/>
  </r>
  <r>
    <n v="9117"/>
    <s v="CA-2014-153045"/>
    <x v="3"/>
    <x v="617"/>
    <d v="2014-01-25T00:00:00"/>
    <s v="Second Class"/>
    <s v="NS-18505"/>
    <s v="Neola Schneider"/>
    <x v="0"/>
    <s v="United States"/>
    <x v="10"/>
    <x v="9"/>
    <n v="19140"/>
    <x v="3"/>
    <s v="FUR-FU-10002759"/>
    <x v="0"/>
    <x v="5"/>
    <s v="12-1/2 Diameter Round Wall Clock"/>
    <n v="31.968000000000004"/>
    <n v="2"/>
    <n v="0.2"/>
    <n v="6.3935999999999993"/>
    <n v="0.19999999999999996"/>
  </r>
  <r>
    <n v="9118"/>
    <s v="CA-2014-153045"/>
    <x v="3"/>
    <x v="617"/>
    <d v="2014-01-25T00:00:00"/>
    <s v="Second Class"/>
    <s v="NS-18505"/>
    <s v="Neola Schneider"/>
    <x v="0"/>
    <s v="United States"/>
    <x v="10"/>
    <x v="9"/>
    <n v="19140"/>
    <x v="3"/>
    <s v="FUR-CH-10000309"/>
    <x v="0"/>
    <x v="1"/>
    <s v="Global Comet Stacking Arm Chair"/>
    <n v="887.27099999999984"/>
    <n v="3"/>
    <n v="0.3"/>
    <n v="-63.376499999999965"/>
    <n v="-7.1428571428571397E-2"/>
  </r>
  <r>
    <n v="9119"/>
    <s v="CA-2014-153045"/>
    <x v="3"/>
    <x v="617"/>
    <d v="2014-01-25T00:00:00"/>
    <s v="Second Class"/>
    <s v="NS-18505"/>
    <s v="Neola Schneider"/>
    <x v="0"/>
    <s v="United States"/>
    <x v="10"/>
    <x v="9"/>
    <n v="19140"/>
    <x v="3"/>
    <s v="OFF-PA-10003673"/>
    <x v="1"/>
    <x v="10"/>
    <s v="Strathmore Photo Mount Cards"/>
    <n v="21.696000000000002"/>
    <n v="4"/>
    <n v="0.2"/>
    <n v="7.0511999999999988"/>
    <n v="0.3249999999999999"/>
  </r>
  <r>
    <n v="9120"/>
    <s v="US-2013-155971"/>
    <x v="0"/>
    <x v="112"/>
    <d v="2013-06-13T00:00:00"/>
    <s v="Standard Class"/>
    <s v="RB-19795"/>
    <s v="Ross Baird"/>
    <x v="2"/>
    <s v="United States"/>
    <x v="1"/>
    <x v="1"/>
    <n v="90036"/>
    <x v="1"/>
    <s v="OFF-LA-10000452"/>
    <x v="1"/>
    <x v="2"/>
    <s v="Avery 488"/>
    <n v="22.05"/>
    <n v="7"/>
    <n v="0"/>
    <n v="10.584"/>
    <n v="0.48"/>
  </r>
  <r>
    <n v="9121"/>
    <s v="US-2013-155971"/>
    <x v="0"/>
    <x v="112"/>
    <d v="2013-06-13T00:00:00"/>
    <s v="Standard Class"/>
    <s v="RB-19795"/>
    <s v="Ross Baird"/>
    <x v="2"/>
    <s v="United States"/>
    <x v="1"/>
    <x v="1"/>
    <n v="90036"/>
    <x v="1"/>
    <s v="OFF-PA-10000210"/>
    <x v="1"/>
    <x v="10"/>
    <s v="Xerox Blank Computer Paper"/>
    <n v="99.9"/>
    <n v="5"/>
    <n v="0"/>
    <n v="46.952999999999996"/>
    <n v="0.46999999999999992"/>
  </r>
  <r>
    <n v="9122"/>
    <s v="CA-2014-122007"/>
    <x v="3"/>
    <x v="257"/>
    <d v="2014-03-21T00:00:00"/>
    <s v="Second Class"/>
    <s v="JK-15325"/>
    <s v="Jason Klamczynski"/>
    <x v="1"/>
    <s v="United States"/>
    <x v="1"/>
    <x v="1"/>
    <n v="90032"/>
    <x v="1"/>
    <s v="OFF-AP-10000358"/>
    <x v="1"/>
    <x v="9"/>
    <s v="Fellowes Basic Home/Office Series Surge Protectors"/>
    <n v="90.86"/>
    <n v="7"/>
    <n v="0"/>
    <n v="26.349399999999992"/>
    <n v="0.28999999999999992"/>
  </r>
  <r>
    <n v="9123"/>
    <s v="CA-2014-162250"/>
    <x v="3"/>
    <x v="221"/>
    <d v="2014-11-25T00:00:00"/>
    <s v="Same Day"/>
    <s v="PR-18880"/>
    <s v="Patrick Ryan"/>
    <x v="0"/>
    <s v="United States"/>
    <x v="8"/>
    <x v="1"/>
    <n v="94109"/>
    <x v="1"/>
    <s v="OFF-PA-10002137"/>
    <x v="1"/>
    <x v="10"/>
    <s v="Southworth 100% Résumé Paper, 24lb."/>
    <n v="7.78"/>
    <n v="1"/>
    <n v="0"/>
    <n v="3.5009999999999994"/>
    <n v="0.4499999999999999"/>
  </r>
  <r>
    <n v="9124"/>
    <s v="US-2013-158288"/>
    <x v="0"/>
    <x v="491"/>
    <d v="2013-11-29T00:00:00"/>
    <s v="Second Class"/>
    <s v="EH-13945"/>
    <s v="Eric Hoffmann"/>
    <x v="0"/>
    <s v="United States"/>
    <x v="10"/>
    <x v="9"/>
    <n v="19120"/>
    <x v="3"/>
    <s v="OFF-BI-10003364"/>
    <x v="1"/>
    <x v="8"/>
    <s v="Binding Machine Supplies"/>
    <n v="78.759000000000015"/>
    <n v="9"/>
    <n v="0.7"/>
    <n v="-57.75660000000002"/>
    <n v="-0.7333333333333335"/>
  </r>
  <r>
    <n v="9125"/>
    <s v="CA-2013-128916"/>
    <x v="0"/>
    <x v="298"/>
    <d v="2013-08-21T00:00:00"/>
    <s v="Second Class"/>
    <s v="MA-17560"/>
    <s v="Matt Abelman"/>
    <x v="2"/>
    <s v="United States"/>
    <x v="12"/>
    <x v="5"/>
    <n v="77070"/>
    <x v="2"/>
    <s v="FUR-FU-10001940"/>
    <x v="0"/>
    <x v="5"/>
    <s v="Staples"/>
    <n v="9.5519999999999996"/>
    <n v="3"/>
    <n v="0.6"/>
    <n v="-3.8207999999999984"/>
    <n v="-0.39999999999999986"/>
  </r>
  <r>
    <n v="9126"/>
    <s v="CA-2013-128916"/>
    <x v="0"/>
    <x v="298"/>
    <d v="2013-08-21T00:00:00"/>
    <s v="Second Class"/>
    <s v="MA-17560"/>
    <s v="Matt Abelman"/>
    <x v="2"/>
    <s v="United States"/>
    <x v="12"/>
    <x v="5"/>
    <n v="77070"/>
    <x v="2"/>
    <s v="FUR-FU-10000320"/>
    <x v="0"/>
    <x v="5"/>
    <s v="OIC Stacking Trays"/>
    <n v="5.3440000000000003"/>
    <n v="4"/>
    <n v="0.6"/>
    <n v="-2.1375999999999991"/>
    <n v="-0.3999999999999998"/>
  </r>
  <r>
    <n v="9127"/>
    <s v="CA-2012-157028"/>
    <x v="1"/>
    <x v="109"/>
    <d v="2012-12-03T00:00:00"/>
    <s v="Standard Class"/>
    <s v="MA-17995"/>
    <s v="Michelle Arnett"/>
    <x v="2"/>
    <s v="United States"/>
    <x v="324"/>
    <x v="27"/>
    <n v="88001"/>
    <x v="1"/>
    <s v="OFF-AR-10004441"/>
    <x v="1"/>
    <x v="6"/>
    <s v="BIC Brite Liner Highlighters"/>
    <n v="8.2799999999999994"/>
    <n v="2"/>
    <n v="0"/>
    <n v="3.4775999999999998"/>
    <n v="0.42"/>
  </r>
  <r>
    <n v="9128"/>
    <s v="CA-2014-112473"/>
    <x v="3"/>
    <x v="1126"/>
    <d v="2014-06-02T00:00:00"/>
    <s v="Standard Class"/>
    <s v="JL-15505"/>
    <s v="Jeremy Lonsdale"/>
    <x v="0"/>
    <s v="United States"/>
    <x v="12"/>
    <x v="5"/>
    <n v="77070"/>
    <x v="2"/>
    <s v="OFF-ST-10002182"/>
    <x v="1"/>
    <x v="4"/>
    <s v="Iris 3-Drawer Stacking Bin, Black"/>
    <n v="50.135999999999996"/>
    <n v="3"/>
    <n v="0.2"/>
    <n v="-11.2806"/>
    <n v="-0.22500000000000001"/>
  </r>
  <r>
    <n v="9129"/>
    <s v="US-2014-147655"/>
    <x v="3"/>
    <x v="507"/>
    <d v="2014-09-06T00:00:00"/>
    <s v="First Class"/>
    <s v="AS-10045"/>
    <s v="Aaron Smayling"/>
    <x v="1"/>
    <s v="United States"/>
    <x v="252"/>
    <x v="21"/>
    <n v="97756"/>
    <x v="1"/>
    <s v="OFF-BI-10002931"/>
    <x v="1"/>
    <x v="8"/>
    <s v="Avery Trapezoid Extra Heavy Duty 4&quot; Binders"/>
    <n v="88.074000000000012"/>
    <n v="7"/>
    <n v="0.7"/>
    <n v="-58.71599999999998"/>
    <n v="-0.6666666666666663"/>
  </r>
  <r>
    <n v="9130"/>
    <s v="CA-2013-130911"/>
    <x v="0"/>
    <x v="830"/>
    <d v="2013-03-27T00:00:00"/>
    <s v="Second Class"/>
    <s v="DC-12850"/>
    <s v="Dan Campbell"/>
    <x v="0"/>
    <s v="United States"/>
    <x v="138"/>
    <x v="24"/>
    <n v="44105"/>
    <x v="3"/>
    <s v="FUR-BO-10004357"/>
    <x v="0"/>
    <x v="0"/>
    <s v="O'Sullivan Living Dimensions 3-Shelf Bookcases"/>
    <n v="301.46999999999997"/>
    <n v="3"/>
    <n v="0.5"/>
    <n v="-241.17600000000002"/>
    <n v="-0.80000000000000016"/>
  </r>
  <r>
    <n v="9131"/>
    <s v="CA-2013-130911"/>
    <x v="0"/>
    <x v="830"/>
    <d v="2013-03-27T00:00:00"/>
    <s v="Second Class"/>
    <s v="DC-12850"/>
    <s v="Dan Campbell"/>
    <x v="0"/>
    <s v="United States"/>
    <x v="138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n v="8.7500000000000064E-2"/>
  </r>
  <r>
    <n v="9132"/>
    <s v="CA-2014-100055"/>
    <x v="3"/>
    <x v="39"/>
    <d v="2014-06-02T00:00:00"/>
    <s v="Standard Class"/>
    <s v="MD-17860"/>
    <s v="Michael Dominguez"/>
    <x v="1"/>
    <s v="United States"/>
    <x v="517"/>
    <x v="39"/>
    <n v="20707"/>
    <x v="3"/>
    <s v="FUR-FU-10001473"/>
    <x v="0"/>
    <x v="5"/>
    <s v="DAX Wood Document Frame"/>
    <n v="27.46"/>
    <n v="2"/>
    <n v="0"/>
    <n v="9.8856000000000002"/>
    <n v="0.36"/>
  </r>
  <r>
    <n v="9133"/>
    <s v="CA-2014-100055"/>
    <x v="3"/>
    <x v="39"/>
    <d v="2014-06-02T00:00:00"/>
    <s v="Standard Class"/>
    <s v="MD-17860"/>
    <s v="Michael Dominguez"/>
    <x v="1"/>
    <s v="United States"/>
    <x v="517"/>
    <x v="39"/>
    <n v="20707"/>
    <x v="3"/>
    <s v="OFF-AP-10001469"/>
    <x v="1"/>
    <x v="9"/>
    <s v="Fellowes 8 Outlet Superior Workstation Surge Protector"/>
    <n v="125.13"/>
    <n v="3"/>
    <n v="0"/>
    <n v="36.287699999999987"/>
    <n v="0.28999999999999992"/>
  </r>
  <r>
    <n v="9134"/>
    <s v="CA-2012-157805"/>
    <x v="1"/>
    <x v="284"/>
    <d v="2012-09-04T00:00:00"/>
    <s v="Standard Class"/>
    <s v="RH-19510"/>
    <s v="Rick Huthwaite"/>
    <x v="2"/>
    <s v="United States"/>
    <x v="70"/>
    <x v="1"/>
    <n v="92037"/>
    <x v="1"/>
    <s v="TEC-PH-10004447"/>
    <x v="2"/>
    <x v="7"/>
    <s v="Toshiba IPT2010-SD IP Telephone"/>
    <n v="555.96"/>
    <n v="5"/>
    <n v="0.2"/>
    <n v="41.697000000000003"/>
    <n v="7.4999999999999997E-2"/>
  </r>
  <r>
    <n v="9135"/>
    <s v="CA-2013-124254"/>
    <x v="0"/>
    <x v="408"/>
    <d v="2013-04-18T00:00:00"/>
    <s v="Standard Class"/>
    <s v="TB-21175"/>
    <s v="Thomas Boland"/>
    <x v="1"/>
    <s v="United States"/>
    <x v="481"/>
    <x v="3"/>
    <n v="27893"/>
    <x v="0"/>
    <s v="OFF-ST-10001469"/>
    <x v="1"/>
    <x v="4"/>
    <s v="Fellowes Bankers Box Recycled Super Stor/Drawer"/>
    <n v="129.55199999999999"/>
    <n v="3"/>
    <n v="0.2"/>
    <n v="-22.671600000000005"/>
    <n v="-0.17500000000000004"/>
  </r>
  <r>
    <n v="9136"/>
    <s v="CA-2013-124254"/>
    <x v="0"/>
    <x v="408"/>
    <d v="2013-04-18T00:00:00"/>
    <s v="Standard Class"/>
    <s v="TB-21175"/>
    <s v="Thomas Boland"/>
    <x v="1"/>
    <s v="United States"/>
    <x v="481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n v="-9.9999999999999978E-2"/>
  </r>
  <r>
    <n v="9137"/>
    <s v="CA-2013-124254"/>
    <x v="0"/>
    <x v="408"/>
    <d v="2013-04-18T00:00:00"/>
    <s v="Standard Class"/>
    <s v="TB-21175"/>
    <s v="Thomas Boland"/>
    <x v="1"/>
    <s v="United States"/>
    <x v="481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n v="0.33749999999999997"/>
  </r>
  <r>
    <n v="9138"/>
    <s v="CA-2011-123400"/>
    <x v="2"/>
    <x v="563"/>
    <d v="2011-02-10T00:00:00"/>
    <s v="Standard Class"/>
    <s v="EB-13930"/>
    <s v="Eric Barreto"/>
    <x v="0"/>
    <s v="United States"/>
    <x v="84"/>
    <x v="2"/>
    <n v="33710"/>
    <x v="0"/>
    <s v="OFF-BI-10000666"/>
    <x v="1"/>
    <x v="8"/>
    <s v="Surelock Post Binders"/>
    <n v="18.336000000000002"/>
    <n v="2"/>
    <n v="0.7"/>
    <n v="-12.224"/>
    <n v="-0.66666666666666663"/>
  </r>
  <r>
    <n v="9139"/>
    <s v="CA-2011-123400"/>
    <x v="2"/>
    <x v="563"/>
    <d v="2011-02-10T00:00:00"/>
    <s v="Standard Class"/>
    <s v="EB-13930"/>
    <s v="Eric Barreto"/>
    <x v="0"/>
    <s v="United States"/>
    <x v="84"/>
    <x v="2"/>
    <n v="33710"/>
    <x v="0"/>
    <s v="TEC-PH-10002890"/>
    <x v="2"/>
    <x v="7"/>
    <s v="AT&amp;T 17929 Lendline Telephone"/>
    <n v="180.96"/>
    <n v="5"/>
    <n v="0.2"/>
    <n v="13.571999999999996"/>
    <n v="7.4999999999999969E-2"/>
  </r>
  <r>
    <n v="9140"/>
    <s v="CA-2011-106971"/>
    <x v="2"/>
    <x v="814"/>
    <d v="2011-09-08T00:00:00"/>
    <s v="Standard Class"/>
    <s v="BM-11785"/>
    <s v="Bryan Mills"/>
    <x v="0"/>
    <s v="United States"/>
    <x v="452"/>
    <x v="10"/>
    <n v="60089"/>
    <x v="2"/>
    <s v="TEC-AC-10000844"/>
    <x v="2"/>
    <x v="11"/>
    <s v="Logitech Gaming G510s - Keyboard"/>
    <n v="475.94400000000002"/>
    <n v="7"/>
    <n v="0.2"/>
    <n v="95.188799999999972"/>
    <n v="0.19999999999999993"/>
  </r>
  <r>
    <n v="9141"/>
    <s v="CA-2014-123029"/>
    <x v="3"/>
    <x v="1033"/>
    <d v="2014-10-03T00:00:00"/>
    <s v="Second Class"/>
    <s v="BT-11530"/>
    <s v="Bradley Talbott"/>
    <x v="2"/>
    <s v="United States"/>
    <x v="1"/>
    <x v="1"/>
    <n v="90049"/>
    <x v="1"/>
    <s v="TEC-AC-10002402"/>
    <x v="2"/>
    <x v="11"/>
    <s v="Razer Kraken PRO Over Ear PC and Music Headset"/>
    <n v="159.97999999999999"/>
    <n v="2"/>
    <n v="0"/>
    <n v="47.993999999999986"/>
    <n v="0.29999999999999993"/>
  </r>
  <r>
    <n v="9142"/>
    <s v="CA-2013-139409"/>
    <x v="0"/>
    <x v="64"/>
    <d v="2013-09-08T00:00:00"/>
    <s v="First Class"/>
    <s v="FW-14395"/>
    <s v="Fred Wasserman"/>
    <x v="1"/>
    <s v="United States"/>
    <x v="20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n v="0.28000000000000003"/>
  </r>
  <r>
    <n v="9143"/>
    <s v="US-2014-166688"/>
    <x v="3"/>
    <x v="968"/>
    <d v="2014-05-27T00:00:00"/>
    <s v="Standard Class"/>
    <s v="RD-19480"/>
    <s v="Rick Duston"/>
    <x v="0"/>
    <s v="United States"/>
    <x v="98"/>
    <x v="33"/>
    <n v="89115"/>
    <x v="1"/>
    <s v="OFF-BI-10004040"/>
    <x v="1"/>
    <x v="8"/>
    <s v="Wilson Jones Impact Binders"/>
    <n v="8.2880000000000003"/>
    <n v="2"/>
    <n v="0.2"/>
    <n v="3.0043999999999995"/>
    <n v="0.36249999999999993"/>
  </r>
  <r>
    <n v="9144"/>
    <s v="US-2014-166688"/>
    <x v="3"/>
    <x v="968"/>
    <d v="2014-05-27T00:00:00"/>
    <s v="Standard Class"/>
    <s v="RD-19480"/>
    <s v="Rick Duston"/>
    <x v="0"/>
    <s v="United States"/>
    <x v="98"/>
    <x v="33"/>
    <n v="89115"/>
    <x v="1"/>
    <s v="TEC-PH-10004094"/>
    <x v="2"/>
    <x v="7"/>
    <s v="Motorola L703CM"/>
    <n v="1123.1280000000002"/>
    <n v="9"/>
    <n v="0.2"/>
    <n v="70.195499999999981"/>
    <n v="6.2499999999999972E-2"/>
  </r>
  <r>
    <n v="9145"/>
    <s v="US-2014-166688"/>
    <x v="3"/>
    <x v="968"/>
    <d v="2014-05-27T00:00:00"/>
    <s v="Standard Class"/>
    <s v="RD-19480"/>
    <s v="Rick Duston"/>
    <x v="0"/>
    <s v="United States"/>
    <x v="98"/>
    <x v="33"/>
    <n v="89115"/>
    <x v="1"/>
    <s v="OFF-AP-10000358"/>
    <x v="1"/>
    <x v="9"/>
    <s v="Fellowes Basic Home/Office Series Surge Protectors"/>
    <n v="64.900000000000006"/>
    <n v="5"/>
    <n v="0"/>
    <n v="18.820999999999994"/>
    <n v="0.28999999999999987"/>
  </r>
  <r>
    <n v="9146"/>
    <s v="CA-2012-126970"/>
    <x v="1"/>
    <x v="1181"/>
    <d v="2012-09-24T00:00:00"/>
    <s v="Standard Class"/>
    <s v="TP-21130"/>
    <s v="Theone Pippenger"/>
    <x v="0"/>
    <s v="United States"/>
    <x v="14"/>
    <x v="10"/>
    <n v="60540"/>
    <x v="2"/>
    <s v="OFF-BI-10000138"/>
    <x v="1"/>
    <x v="8"/>
    <s v="Acco Translucent Poly Ring Binders"/>
    <n v="2.8079999999999989"/>
    <n v="3"/>
    <n v="0.8"/>
    <n v="-4.492799999999999"/>
    <n v="-1.6000000000000003"/>
  </r>
  <r>
    <n v="9147"/>
    <s v="US-2013-165505"/>
    <x v="0"/>
    <x v="1156"/>
    <d v="2013-01-27T00:00:00"/>
    <s v="Standard Class"/>
    <s v="CB-12535"/>
    <s v="Claudia Bergmann"/>
    <x v="1"/>
    <s v="United States"/>
    <x v="140"/>
    <x v="42"/>
    <s v="05408"/>
    <x v="3"/>
    <s v="TEC-AC-10002926"/>
    <x v="2"/>
    <x v="11"/>
    <s v="Logitech Wireless Marathon Mouse M705"/>
    <n v="99.98"/>
    <n v="2"/>
    <n v="0"/>
    <n v="42.991400000000006"/>
    <n v="0.43000000000000005"/>
  </r>
  <r>
    <n v="9148"/>
    <s v="US-2013-165505"/>
    <x v="0"/>
    <x v="1156"/>
    <d v="2013-01-27T00:00:00"/>
    <s v="Standard Class"/>
    <s v="CB-12535"/>
    <s v="Claudia Bergmann"/>
    <x v="1"/>
    <s v="United States"/>
    <x v="140"/>
    <x v="42"/>
    <s v="05408"/>
    <x v="3"/>
    <s v="OFF-AR-10003477"/>
    <x v="1"/>
    <x v="6"/>
    <s v="4009 Highlighters"/>
    <n v="8.0400000000000009"/>
    <n v="6"/>
    <n v="0"/>
    <n v="2.7336"/>
    <n v="0.33999999999999997"/>
  </r>
  <r>
    <n v="9149"/>
    <s v="US-2013-165505"/>
    <x v="0"/>
    <x v="1156"/>
    <d v="2013-01-27T00:00:00"/>
    <s v="Standard Class"/>
    <s v="CB-12535"/>
    <s v="Claudia Bergmann"/>
    <x v="1"/>
    <s v="United States"/>
    <x v="140"/>
    <x v="42"/>
    <s v="05408"/>
    <x v="3"/>
    <s v="OFF-ST-10001526"/>
    <x v="1"/>
    <x v="4"/>
    <s v="Iceberg Mobile Mega Data/Printer Cart "/>
    <n v="1564.29"/>
    <n v="13"/>
    <n v="0"/>
    <n v="406.71539999999993"/>
    <n v="0.25999999999999995"/>
  </r>
  <r>
    <n v="9150"/>
    <s v="US-2011-157070"/>
    <x v="2"/>
    <x v="106"/>
    <d v="2011-06-06T00:00:00"/>
    <s v="Standard Class"/>
    <s v="QJ-19255"/>
    <s v="Quincy Jones"/>
    <x v="1"/>
    <s v="United States"/>
    <x v="66"/>
    <x v="12"/>
    <n v="48234"/>
    <x v="2"/>
    <s v="OFF-BI-10001765"/>
    <x v="1"/>
    <x v="8"/>
    <s v="Wilson Jones Heavy-Duty Casebound Ring Binders with Metal Hinges"/>
    <n v="138.56"/>
    <n v="4"/>
    <n v="0"/>
    <n v="66.508799999999994"/>
    <n v="0.47999999999999993"/>
  </r>
  <r>
    <n v="9151"/>
    <s v="US-2011-157070"/>
    <x v="2"/>
    <x v="106"/>
    <d v="2011-06-06T00:00:00"/>
    <s v="Standard Class"/>
    <s v="QJ-19255"/>
    <s v="Quincy Jones"/>
    <x v="1"/>
    <s v="United States"/>
    <x v="66"/>
    <x v="12"/>
    <n v="48234"/>
    <x v="2"/>
    <s v="OFF-AP-10004859"/>
    <x v="1"/>
    <x v="9"/>
    <s v="Acco 6 Outlet Guardian Premium Surge Suppressor"/>
    <n v="65.52000000000001"/>
    <n v="5"/>
    <n v="0.1"/>
    <n v="12.376000000000001"/>
    <n v="0.18888888888888888"/>
  </r>
  <r>
    <n v="9152"/>
    <s v="US-2012-106873"/>
    <x v="1"/>
    <x v="496"/>
    <d v="2012-09-29T00:00:00"/>
    <s v="Second Class"/>
    <s v="KM-16720"/>
    <s v="Kunst Miller"/>
    <x v="0"/>
    <s v="United States"/>
    <x v="418"/>
    <x v="16"/>
    <n v="85323"/>
    <x v="1"/>
    <s v="OFF-AR-10003179"/>
    <x v="1"/>
    <x v="6"/>
    <s v="Dixon Ticonderoga Core-Lock Colored Pencils"/>
    <n v="14.576000000000001"/>
    <n v="2"/>
    <n v="0.2"/>
    <n v="2.3685999999999989"/>
    <n v="0.16249999999999992"/>
  </r>
  <r>
    <n v="9153"/>
    <s v="US-2012-106873"/>
    <x v="1"/>
    <x v="496"/>
    <d v="2012-09-29T00:00:00"/>
    <s v="Second Class"/>
    <s v="KM-16720"/>
    <s v="Kunst Miller"/>
    <x v="0"/>
    <s v="United States"/>
    <x v="418"/>
    <x v="16"/>
    <n v="85323"/>
    <x v="1"/>
    <s v="TEC-AC-10002345"/>
    <x v="2"/>
    <x v="11"/>
    <s v="HP Standard 104 key PS/2 Keyboard"/>
    <n v="23.200000000000003"/>
    <n v="2"/>
    <n v="0.2"/>
    <n v="1.4499999999999993"/>
    <n v="6.2499999999999958E-2"/>
  </r>
  <r>
    <n v="9154"/>
    <s v="US-2012-106873"/>
    <x v="1"/>
    <x v="496"/>
    <d v="2012-09-29T00:00:00"/>
    <s v="Second Class"/>
    <s v="KM-16720"/>
    <s v="Kunst Miller"/>
    <x v="0"/>
    <s v="United States"/>
    <x v="418"/>
    <x v="16"/>
    <n v="85323"/>
    <x v="1"/>
    <s v="OFF-AR-10001246"/>
    <x v="1"/>
    <x v="6"/>
    <s v="Newell 317"/>
    <n v="16.463999999999999"/>
    <n v="7"/>
    <n v="0.2"/>
    <n v="1.852199999999999"/>
    <n v="0.11249999999999995"/>
  </r>
  <r>
    <n v="9155"/>
    <s v="CA-2013-132990"/>
    <x v="0"/>
    <x v="1147"/>
    <d v="2013-08-04T00:00:00"/>
    <s v="Second Class"/>
    <s v="KM-16660"/>
    <s v="Khloe Miller"/>
    <x v="0"/>
    <s v="United States"/>
    <x v="10"/>
    <x v="9"/>
    <n v="19140"/>
    <x v="3"/>
    <s v="FUR-FU-10004864"/>
    <x v="0"/>
    <x v="5"/>
    <s v="Eldon 500 Class Desk Accessories"/>
    <n v="19.312000000000001"/>
    <n v="2"/>
    <n v="0.2"/>
    <n v="3.1382000000000003"/>
    <n v="0.16250000000000001"/>
  </r>
  <r>
    <n v="9156"/>
    <s v="CA-2011-102645"/>
    <x v="2"/>
    <x v="1213"/>
    <d v="2011-01-29T00:00:00"/>
    <s v="Standard Class"/>
    <s v="IM-15055"/>
    <s v="Ionia McGrath"/>
    <x v="0"/>
    <s v="United States"/>
    <x v="98"/>
    <x v="33"/>
    <n v="89115"/>
    <x v="1"/>
    <s v="OFF-PA-10001804"/>
    <x v="1"/>
    <x v="10"/>
    <s v="Xerox 195"/>
    <n v="40.08"/>
    <n v="6"/>
    <n v="0"/>
    <n v="19.238399999999999"/>
    <n v="0.48"/>
  </r>
  <r>
    <n v="9157"/>
    <s v="CA-2011-134215"/>
    <x v="2"/>
    <x v="472"/>
    <d v="2011-08-08T00:00:00"/>
    <s v="Standard Class"/>
    <s v="ML-17395"/>
    <s v="Marina Lichtenstein"/>
    <x v="1"/>
    <s v="United States"/>
    <x v="294"/>
    <x v="43"/>
    <n v="4401"/>
    <x v="3"/>
    <s v="OFF-AP-10001271"/>
    <x v="1"/>
    <x v="9"/>
    <s v="Eureka The Boss Cordless Rechargeable Stick Vac"/>
    <n v="101.96"/>
    <n v="2"/>
    <n v="0"/>
    <n v="27.529200000000003"/>
    <n v="0.27000000000000007"/>
  </r>
  <r>
    <n v="9158"/>
    <s v="CA-2011-134215"/>
    <x v="2"/>
    <x v="472"/>
    <d v="2011-08-08T00:00:00"/>
    <s v="Standard Class"/>
    <s v="ML-17395"/>
    <s v="Marina Lichtenstein"/>
    <x v="1"/>
    <s v="United States"/>
    <x v="294"/>
    <x v="43"/>
    <n v="4401"/>
    <x v="3"/>
    <s v="OFF-PA-10004353"/>
    <x v="1"/>
    <x v="10"/>
    <s v="Southworth 25% Cotton Premium Laser Paper and Envelopes"/>
    <n v="259.74"/>
    <n v="13"/>
    <n v="0"/>
    <n v="124.6752"/>
    <n v="0.48"/>
  </r>
  <r>
    <n v="9159"/>
    <s v="CA-2011-134215"/>
    <x v="2"/>
    <x v="472"/>
    <d v="2011-08-08T00:00:00"/>
    <s v="Standard Class"/>
    <s v="ML-17395"/>
    <s v="Marina Lichtenstein"/>
    <x v="1"/>
    <s v="United States"/>
    <x v="294"/>
    <x v="43"/>
    <n v="4401"/>
    <x v="3"/>
    <s v="TEC-AC-10002473"/>
    <x v="2"/>
    <x v="11"/>
    <s v="Maxell 4.7GB DVD-R"/>
    <n v="255.42"/>
    <n v="9"/>
    <n v="0"/>
    <n v="104.7222"/>
    <n v="0.41000000000000003"/>
  </r>
  <r>
    <n v="9160"/>
    <s v="CA-2013-118934"/>
    <x v="0"/>
    <x v="888"/>
    <d v="2013-08-15T00:00:00"/>
    <s v="Standard Class"/>
    <s v="GH-14410"/>
    <s v="Gary Hansen"/>
    <x v="2"/>
    <s v="United States"/>
    <x v="469"/>
    <x v="18"/>
    <n v="37075"/>
    <x v="0"/>
    <s v="OFF-BI-10003314"/>
    <x v="1"/>
    <x v="8"/>
    <s v="Tuff Stuff Recycled Round Ring Binders"/>
    <n v="4.338000000000001"/>
    <n v="3"/>
    <n v="0.7"/>
    <n v="-3.0366"/>
    <n v="-0.69999999999999984"/>
  </r>
  <r>
    <n v="9161"/>
    <s v="CA-2013-118934"/>
    <x v="0"/>
    <x v="888"/>
    <d v="2013-08-15T00:00:00"/>
    <s v="Standard Class"/>
    <s v="GH-14410"/>
    <s v="Gary Hansen"/>
    <x v="2"/>
    <s v="United States"/>
    <x v="469"/>
    <x v="18"/>
    <n v="37075"/>
    <x v="0"/>
    <s v="OFF-BI-10004465"/>
    <x v="1"/>
    <x v="8"/>
    <s v="Avery Durable Slant Ring Binders"/>
    <n v="11.880000000000003"/>
    <n v="5"/>
    <n v="0.7"/>
    <n v="-7.9199999999999982"/>
    <n v="-0.66666666666666641"/>
  </r>
  <r>
    <n v="9162"/>
    <s v="CA-2013-160108"/>
    <x v="0"/>
    <x v="16"/>
    <d v="2013-12-13T00:00:00"/>
    <s v="Standard Class"/>
    <s v="AG-10900"/>
    <s v="Arthur Gainer"/>
    <x v="0"/>
    <s v="United States"/>
    <x v="342"/>
    <x v="6"/>
    <n v="54703"/>
    <x v="2"/>
    <s v="FUR-BO-10003450"/>
    <x v="0"/>
    <x v="0"/>
    <s v="Bush Westfield Collection Bookcases, Dark Cherry Finish"/>
    <n v="405.85999999999996"/>
    <n v="7"/>
    <n v="0"/>
    <n v="32.46879999999998"/>
    <n v="7.999999999999996E-2"/>
  </r>
  <r>
    <n v="9163"/>
    <s v="CA-2013-160108"/>
    <x v="0"/>
    <x v="16"/>
    <d v="2013-12-13T00:00:00"/>
    <s v="Standard Class"/>
    <s v="AG-10900"/>
    <s v="Arthur Gainer"/>
    <x v="0"/>
    <s v="United States"/>
    <x v="342"/>
    <x v="6"/>
    <n v="54703"/>
    <x v="2"/>
    <s v="FUR-CH-10002335"/>
    <x v="0"/>
    <x v="1"/>
    <s v="Hon GuestStacker Chair"/>
    <n v="680.01"/>
    <n v="3"/>
    <n v="0"/>
    <n v="176.80260000000001"/>
    <n v="0.26"/>
  </r>
  <r>
    <n v="9164"/>
    <s v="CA-2012-164007"/>
    <x v="1"/>
    <x v="1214"/>
    <d v="2012-06-12T00:00:00"/>
    <s v="Standard Class"/>
    <s v="MG-17695"/>
    <s v="Maureen Gnade"/>
    <x v="0"/>
    <s v="United States"/>
    <x v="22"/>
    <x v="10"/>
    <n v="60610"/>
    <x v="2"/>
    <s v="TEC-AC-10003433"/>
    <x v="2"/>
    <x v="11"/>
    <s v="Maxell 4.7GB DVD+R 5/Pack"/>
    <n v="2.3760000000000003"/>
    <n v="3"/>
    <n v="0.2"/>
    <n v="0.74249999999999994"/>
    <n v="0.31249999999999994"/>
  </r>
  <r>
    <n v="9165"/>
    <s v="CA-2012-164007"/>
    <x v="1"/>
    <x v="1214"/>
    <d v="2012-06-12T00:00:00"/>
    <s v="Standard Class"/>
    <s v="MG-17695"/>
    <s v="Maureen Gnade"/>
    <x v="0"/>
    <s v="United States"/>
    <x v="22"/>
    <x v="10"/>
    <n v="60610"/>
    <x v="2"/>
    <s v="OFF-AP-10003849"/>
    <x v="1"/>
    <x v="9"/>
    <s v="Hoover Shoulder Vac Commercial Portable Vacuum"/>
    <n v="143.12799999999996"/>
    <n v="2"/>
    <n v="0.8"/>
    <n v="-393.60200000000009"/>
    <n v="-2.7500000000000013"/>
  </r>
  <r>
    <n v="9166"/>
    <s v="CA-2013-100300"/>
    <x v="0"/>
    <x v="890"/>
    <d v="2013-06-27T00:00:00"/>
    <s v="Second Class"/>
    <s v="MJ-17740"/>
    <s v="Max Jones"/>
    <x v="0"/>
    <s v="United States"/>
    <x v="70"/>
    <x v="1"/>
    <n v="92037"/>
    <x v="1"/>
    <s v="TEC-MA-10000984"/>
    <x v="2"/>
    <x v="15"/>
    <s v="Okidata MB760 Printer"/>
    <n v="4476.8"/>
    <n v="4"/>
    <n v="0.2"/>
    <n v="503.63999999999965"/>
    <n v="0.11249999999999992"/>
  </r>
  <r>
    <n v="9167"/>
    <s v="CA-2013-100300"/>
    <x v="0"/>
    <x v="890"/>
    <d v="2013-06-27T00:00:00"/>
    <s v="Second Class"/>
    <s v="MJ-17740"/>
    <s v="Max Jones"/>
    <x v="0"/>
    <s v="United States"/>
    <x v="70"/>
    <x v="1"/>
    <n v="92037"/>
    <x v="1"/>
    <s v="OFF-PA-10000418"/>
    <x v="1"/>
    <x v="10"/>
    <s v="Xerox 189"/>
    <n v="104.85"/>
    <n v="1"/>
    <n v="0"/>
    <n v="50.327999999999996"/>
    <n v="0.48"/>
  </r>
  <r>
    <n v="9168"/>
    <s v="CA-2013-100300"/>
    <x v="0"/>
    <x v="890"/>
    <d v="2013-06-27T00:00:00"/>
    <s v="Second Class"/>
    <s v="MJ-17740"/>
    <s v="Max Jones"/>
    <x v="0"/>
    <s v="United States"/>
    <x v="70"/>
    <x v="1"/>
    <n v="92037"/>
    <x v="1"/>
    <s v="OFF-AP-10001242"/>
    <x v="1"/>
    <x v="9"/>
    <s v="APC 7 Outlet Network SurgeArrest Surge Protector"/>
    <n v="241.44"/>
    <n v="3"/>
    <n v="0"/>
    <n v="72.431999999999988"/>
    <n v="0.29999999999999993"/>
  </r>
  <r>
    <n v="9169"/>
    <s v="CA-2013-140571"/>
    <x v="0"/>
    <x v="543"/>
    <d v="2013-03-20T00:00:00"/>
    <s v="Standard Class"/>
    <s v="SJ-20125"/>
    <s v="Sanjit Jacobs"/>
    <x v="2"/>
    <s v="United States"/>
    <x v="25"/>
    <x v="35"/>
    <n v="39212"/>
    <x v="0"/>
    <s v="OFF-PA-10001954"/>
    <x v="1"/>
    <x v="10"/>
    <s v="Xerox 1964"/>
    <n v="319.76"/>
    <n v="14"/>
    <n v="0"/>
    <n v="147.08959999999999"/>
    <n v="0.45999999999999996"/>
  </r>
  <r>
    <n v="9170"/>
    <s v="CA-2013-140571"/>
    <x v="0"/>
    <x v="543"/>
    <d v="2013-03-20T00:00:00"/>
    <s v="Standard Class"/>
    <s v="SJ-20125"/>
    <s v="Sanjit Jacobs"/>
    <x v="2"/>
    <s v="United States"/>
    <x v="25"/>
    <x v="35"/>
    <n v="39212"/>
    <x v="0"/>
    <s v="OFF-PA-10001954"/>
    <x v="1"/>
    <x v="10"/>
    <s v="Xerox 1964"/>
    <n v="45.68"/>
    <n v="2"/>
    <n v="0"/>
    <n v="21.012799999999999"/>
    <n v="0.45999999999999996"/>
  </r>
  <r>
    <n v="9171"/>
    <s v="US-2013-155768"/>
    <x v="0"/>
    <x v="49"/>
    <d v="2013-12-02T00:00:00"/>
    <s v="Same Day"/>
    <s v="LB-16795"/>
    <s v="Laurel Beltran"/>
    <x v="2"/>
    <s v="United States"/>
    <x v="475"/>
    <x v="1"/>
    <n v="93030"/>
    <x v="1"/>
    <s v="FUR-FU-10000448"/>
    <x v="0"/>
    <x v="5"/>
    <s v="Tenex Chairmats For Use With Carpeted Floors"/>
    <n v="31.96"/>
    <n v="2"/>
    <n v="0"/>
    <n v="1.597999999999999"/>
    <n v="4.9999999999999968E-2"/>
  </r>
  <r>
    <n v="9172"/>
    <s v="US-2013-155768"/>
    <x v="0"/>
    <x v="49"/>
    <d v="2013-12-02T00:00:00"/>
    <s v="Same Day"/>
    <s v="LB-16795"/>
    <s v="Laurel Beltran"/>
    <x v="2"/>
    <s v="United States"/>
    <x v="475"/>
    <x v="1"/>
    <n v="93030"/>
    <x v="1"/>
    <s v="OFF-PA-10001357"/>
    <x v="1"/>
    <x v="10"/>
    <s v="Xerox 1886"/>
    <n v="47.9"/>
    <n v="1"/>
    <n v="0"/>
    <n v="22.991999999999997"/>
    <n v="0.48"/>
  </r>
  <r>
    <n v="9173"/>
    <s v="US-2013-155768"/>
    <x v="0"/>
    <x v="49"/>
    <d v="2013-12-02T00:00:00"/>
    <s v="Same Day"/>
    <s v="LB-16795"/>
    <s v="Laurel Beltran"/>
    <x v="2"/>
    <s v="United States"/>
    <x v="475"/>
    <x v="1"/>
    <n v="93030"/>
    <x v="1"/>
    <s v="OFF-ST-10002292"/>
    <x v="1"/>
    <x v="4"/>
    <s v="Sauder Facets Collection Locker/File Cabinet, Sky Alder Finish"/>
    <n v="1112.94"/>
    <n v="3"/>
    <n v="0"/>
    <n v="222.58799999999991"/>
    <n v="0.1999999999999999"/>
  </r>
  <r>
    <n v="9174"/>
    <s v="US-2013-155768"/>
    <x v="0"/>
    <x v="49"/>
    <d v="2013-12-02T00:00:00"/>
    <s v="Same Day"/>
    <s v="LB-16795"/>
    <s v="Laurel Beltran"/>
    <x v="2"/>
    <s v="United States"/>
    <x v="475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n v="0.49"/>
  </r>
  <r>
    <n v="9175"/>
    <s v="CA-2014-119424"/>
    <x v="3"/>
    <x v="492"/>
    <d v="2014-06-15T00:00:00"/>
    <s v="Second Class"/>
    <s v="SB-20185"/>
    <s v="Sarah Brown"/>
    <x v="0"/>
    <s v="United States"/>
    <x v="239"/>
    <x v="4"/>
    <n v="98031"/>
    <x v="1"/>
    <s v="TEC-PH-10002564"/>
    <x v="2"/>
    <x v="7"/>
    <s v="OtterBox Defender Series Case - Samsung Galaxy S4"/>
    <n v="71.975999999999999"/>
    <n v="3"/>
    <n v="0.2"/>
    <n v="8.9969999999999892"/>
    <n v="0.12499999999999985"/>
  </r>
  <r>
    <n v="9176"/>
    <s v="CA-2014-119424"/>
    <x v="3"/>
    <x v="492"/>
    <d v="2014-06-15T00:00:00"/>
    <s v="Second Class"/>
    <s v="SB-20185"/>
    <s v="Sarah Brown"/>
    <x v="0"/>
    <s v="United States"/>
    <x v="239"/>
    <x v="4"/>
    <n v="98031"/>
    <x v="1"/>
    <s v="OFF-PA-10001639"/>
    <x v="1"/>
    <x v="10"/>
    <s v="Xerox 203"/>
    <n v="19.440000000000001"/>
    <n v="3"/>
    <n v="0"/>
    <n v="9.3312000000000008"/>
    <n v="0.48000000000000004"/>
  </r>
  <r>
    <n v="9177"/>
    <s v="CA-2013-118178"/>
    <x v="0"/>
    <x v="690"/>
    <d v="2013-03-25T00:00:00"/>
    <s v="Standard Class"/>
    <s v="CC-12610"/>
    <s v="Corey Catlett"/>
    <x v="1"/>
    <s v="United States"/>
    <x v="316"/>
    <x v="18"/>
    <n v="37211"/>
    <x v="0"/>
    <s v="OFF-BI-10001153"/>
    <x v="1"/>
    <x v="8"/>
    <s v="Ibico Recycled Grain-Textured Covers"/>
    <n v="31.086000000000006"/>
    <n v="3"/>
    <n v="0.7"/>
    <n v="-20.72399999999999"/>
    <n v="-0.66666666666666619"/>
  </r>
  <r>
    <n v="9178"/>
    <s v="CA-2013-166618"/>
    <x v="0"/>
    <x v="696"/>
    <d v="2013-11-19T00:00:00"/>
    <s v="Standard Class"/>
    <s v="DP-13000"/>
    <s v="Darren Powers"/>
    <x v="0"/>
    <s v="United States"/>
    <x v="20"/>
    <x v="15"/>
    <n v="10035"/>
    <x v="3"/>
    <s v="TEC-PH-10003356"/>
    <x v="2"/>
    <x v="7"/>
    <s v="SmartStand Mobile Device Holder, Assorted Colors"/>
    <n v="13.98"/>
    <n v="2"/>
    <n v="0"/>
    <n v="3.9144000000000005"/>
    <n v="0.28000000000000003"/>
  </r>
  <r>
    <n v="9179"/>
    <s v="CA-2013-166618"/>
    <x v="0"/>
    <x v="696"/>
    <d v="2013-11-19T00:00:00"/>
    <s v="Standard Class"/>
    <s v="DP-13000"/>
    <s v="Darren Powers"/>
    <x v="0"/>
    <s v="United States"/>
    <x v="20"/>
    <x v="15"/>
    <n v="10035"/>
    <x v="3"/>
    <s v="OFF-AR-10001725"/>
    <x v="1"/>
    <x v="6"/>
    <s v="Boston Home &amp; Office Model 2000 Electric Pencil Sharpeners"/>
    <n v="23.65"/>
    <n v="1"/>
    <n v="0"/>
    <n v="6.1490000000000009"/>
    <n v="0.26000000000000006"/>
  </r>
  <r>
    <n v="9180"/>
    <s v="CA-2014-156776"/>
    <x v="3"/>
    <x v="783"/>
    <d v="2014-08-12T00:00:00"/>
    <s v="Standard Class"/>
    <s v="JL-15505"/>
    <s v="Jeremy Lonsdale"/>
    <x v="0"/>
    <s v="United States"/>
    <x v="223"/>
    <x v="1"/>
    <n v="92683"/>
    <x v="1"/>
    <s v="TEC-PH-10002415"/>
    <x v="2"/>
    <x v="7"/>
    <s v="Polycom VoiceStation 500 Conference phone"/>
    <n v="707.88"/>
    <n v="3"/>
    <n v="0.2"/>
    <n v="44.242500000000035"/>
    <n v="6.2500000000000056E-2"/>
  </r>
  <r>
    <n v="9181"/>
    <s v="CA-2014-156776"/>
    <x v="3"/>
    <x v="783"/>
    <d v="2014-08-12T00:00:00"/>
    <s v="Standard Class"/>
    <s v="JL-15505"/>
    <s v="Jeremy Lonsdale"/>
    <x v="0"/>
    <s v="United States"/>
    <x v="223"/>
    <x v="1"/>
    <n v="92683"/>
    <x v="1"/>
    <s v="OFF-BI-10003355"/>
    <x v="1"/>
    <x v="8"/>
    <s v="Cardinal Holdit Business Card Pockets"/>
    <n v="11.952000000000002"/>
    <n v="3"/>
    <n v="0.2"/>
    <n v="4.1832000000000003"/>
    <n v="0.35"/>
  </r>
  <r>
    <n v="9182"/>
    <s v="CA-2014-156776"/>
    <x v="3"/>
    <x v="783"/>
    <d v="2014-08-12T00:00:00"/>
    <s v="Standard Class"/>
    <s v="JL-15505"/>
    <s v="Jeremy Lonsdale"/>
    <x v="0"/>
    <s v="United States"/>
    <x v="223"/>
    <x v="1"/>
    <n v="92683"/>
    <x v="1"/>
    <s v="OFF-BI-10000216"/>
    <x v="1"/>
    <x v="8"/>
    <s v="Mead 1st Gear 2&quot; Zipper Binder, Asst. Colors"/>
    <n v="31.128000000000004"/>
    <n v="3"/>
    <n v="0.2"/>
    <n v="11.673000000000002"/>
    <n v="0.375"/>
  </r>
  <r>
    <n v="9183"/>
    <s v="CA-2014-156776"/>
    <x v="3"/>
    <x v="783"/>
    <d v="2014-08-12T00:00:00"/>
    <s v="Standard Class"/>
    <s v="JL-15505"/>
    <s v="Jeremy Lonsdale"/>
    <x v="0"/>
    <s v="United States"/>
    <x v="223"/>
    <x v="1"/>
    <n v="92683"/>
    <x v="1"/>
    <s v="TEC-AC-10004803"/>
    <x v="2"/>
    <x v="11"/>
    <s v="Sony Micro Vault Click 4 GB USB 2.0 Flash Drive"/>
    <n v="55.76"/>
    <n v="4"/>
    <n v="0"/>
    <n v="7.8064000000000036"/>
    <n v="0.14000000000000007"/>
  </r>
  <r>
    <n v="9184"/>
    <s v="CA-2014-156776"/>
    <x v="3"/>
    <x v="783"/>
    <d v="2014-08-12T00:00:00"/>
    <s v="Standard Class"/>
    <s v="JL-15505"/>
    <s v="Jeremy Lonsdale"/>
    <x v="0"/>
    <s v="United States"/>
    <x v="223"/>
    <x v="1"/>
    <n v="92683"/>
    <x v="1"/>
    <s v="OFF-PA-10001970"/>
    <x v="1"/>
    <x v="10"/>
    <s v="Xerox 1881"/>
    <n v="24.56"/>
    <n v="2"/>
    <n v="0"/>
    <n v="11.543199999999999"/>
    <n v="0.47"/>
  </r>
  <r>
    <n v="9185"/>
    <s v="CA-2014-156776"/>
    <x v="3"/>
    <x v="783"/>
    <d v="2014-08-12T00:00:00"/>
    <s v="Standard Class"/>
    <s v="JL-15505"/>
    <s v="Jeremy Lonsdale"/>
    <x v="0"/>
    <s v="United States"/>
    <x v="223"/>
    <x v="1"/>
    <n v="92683"/>
    <x v="1"/>
    <s v="FUR-FU-10004848"/>
    <x v="0"/>
    <x v="5"/>
    <s v="Howard Miller 13-3/4&quot; Diameter Brushed Chrome Round Wall Clock"/>
    <n v="51.75"/>
    <n v="1"/>
    <n v="0"/>
    <n v="15.524999999999999"/>
    <n v="0.3"/>
  </r>
  <r>
    <n v="9186"/>
    <s v="CA-2014-156776"/>
    <x v="3"/>
    <x v="783"/>
    <d v="2014-08-12T00:00:00"/>
    <s v="Standard Class"/>
    <s v="JL-15505"/>
    <s v="Jeremy Lonsdale"/>
    <x v="0"/>
    <s v="United States"/>
    <x v="223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n v="0.1249999999999999"/>
  </r>
  <r>
    <n v="9187"/>
    <s v="CA-2014-156776"/>
    <x v="3"/>
    <x v="783"/>
    <d v="2014-08-12T00:00:00"/>
    <s v="Standard Class"/>
    <s v="JL-15505"/>
    <s v="Jeremy Lonsdale"/>
    <x v="0"/>
    <s v="United States"/>
    <x v="223"/>
    <x v="1"/>
    <n v="92683"/>
    <x v="1"/>
    <s v="OFF-AP-10002534"/>
    <x v="1"/>
    <x v="9"/>
    <s v="3.6 Cubic Foot Counter Height Office Refrigerator"/>
    <n v="1473.1"/>
    <n v="5"/>
    <n v="0"/>
    <n v="412.46800000000007"/>
    <n v="0.28000000000000008"/>
  </r>
  <r>
    <n v="9188"/>
    <s v="US-2012-130512"/>
    <x v="1"/>
    <x v="291"/>
    <d v="2012-08-25T00:00:00"/>
    <s v="Standard Class"/>
    <s v="SM-20320"/>
    <s v="Sean Miller"/>
    <x v="2"/>
    <s v="United States"/>
    <x v="227"/>
    <x v="9"/>
    <n v="18103"/>
    <x v="3"/>
    <s v="OFF-SU-10001935"/>
    <x v="1"/>
    <x v="14"/>
    <s v="Staples"/>
    <n v="3.4880000000000004"/>
    <n v="2"/>
    <n v="0.2"/>
    <n v="-0.69760000000000066"/>
    <n v="-0.20000000000000018"/>
  </r>
  <r>
    <n v="9189"/>
    <s v="US-2012-130512"/>
    <x v="1"/>
    <x v="291"/>
    <d v="2012-08-25T00:00:00"/>
    <s v="Standard Class"/>
    <s v="SM-20320"/>
    <s v="Sean Miller"/>
    <x v="2"/>
    <s v="United States"/>
    <x v="227"/>
    <x v="9"/>
    <n v="18103"/>
    <x v="3"/>
    <s v="TEC-AC-10000290"/>
    <x v="2"/>
    <x v="11"/>
    <s v="Sabrent 4-Port USB 2.0 Hub"/>
    <n v="21.728000000000002"/>
    <n v="4"/>
    <n v="0.2"/>
    <n v="3.8024000000000004"/>
    <n v="0.17500000000000002"/>
  </r>
  <r>
    <n v="9190"/>
    <s v="US-2012-130512"/>
    <x v="1"/>
    <x v="291"/>
    <d v="2012-08-25T00:00:00"/>
    <s v="Standard Class"/>
    <s v="SM-20320"/>
    <s v="Sean Miller"/>
    <x v="2"/>
    <s v="United States"/>
    <x v="227"/>
    <x v="9"/>
    <n v="18103"/>
    <x v="3"/>
    <s v="OFF-ST-10002574"/>
    <x v="1"/>
    <x v="4"/>
    <s v="SAFCO Commercial Wire Shelving, Black"/>
    <n v="663.072"/>
    <n v="6"/>
    <n v="0.2"/>
    <n v="-165.768"/>
    <n v="-0.25"/>
  </r>
  <r>
    <n v="9191"/>
    <s v="US-2012-130512"/>
    <x v="1"/>
    <x v="291"/>
    <d v="2012-08-25T00:00:00"/>
    <s v="Standard Class"/>
    <s v="SM-20320"/>
    <s v="Sean Miller"/>
    <x v="2"/>
    <s v="United States"/>
    <x v="227"/>
    <x v="9"/>
    <n v="18103"/>
    <x v="3"/>
    <s v="OFF-BI-10004519"/>
    <x v="1"/>
    <x v="8"/>
    <s v="GBC DocuBind P100 Manual Binding Machine"/>
    <n v="99.588000000000008"/>
    <n v="2"/>
    <n v="0.7"/>
    <n v="-82.989999999999981"/>
    <n v="-0.83333333333333304"/>
  </r>
  <r>
    <n v="9192"/>
    <s v="US-2012-130512"/>
    <x v="1"/>
    <x v="291"/>
    <d v="2012-08-25T00:00:00"/>
    <s v="Standard Class"/>
    <s v="SM-20320"/>
    <s v="Sean Miller"/>
    <x v="2"/>
    <s v="United States"/>
    <x v="227"/>
    <x v="9"/>
    <n v="18103"/>
    <x v="3"/>
    <s v="OFF-PA-10003625"/>
    <x v="1"/>
    <x v="10"/>
    <s v="Xerox 1979"/>
    <n v="49.568000000000005"/>
    <n v="2"/>
    <n v="0.2"/>
    <n v="15.489999999999997"/>
    <n v="0.31249999999999989"/>
  </r>
  <r>
    <n v="9193"/>
    <s v="CA-2012-141810"/>
    <x v="1"/>
    <x v="121"/>
    <d v="2012-11-07T00:00:00"/>
    <s v="Standard Class"/>
    <s v="BB-10990"/>
    <s v="Barry Blumstein"/>
    <x v="1"/>
    <s v="United States"/>
    <x v="52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n v="-1.6000000000000012"/>
  </r>
  <r>
    <n v="9194"/>
    <s v="CA-2012-141810"/>
    <x v="1"/>
    <x v="121"/>
    <d v="2012-11-07T00:00:00"/>
    <s v="Standard Class"/>
    <s v="BB-10990"/>
    <s v="Barry Blumstein"/>
    <x v="1"/>
    <s v="United States"/>
    <x v="52"/>
    <x v="5"/>
    <n v="78207"/>
    <x v="2"/>
    <s v="TEC-PH-10002200"/>
    <x v="2"/>
    <x v="7"/>
    <s v="Aastra 6757i CT Wireless VoIP phone"/>
    <n v="344.70400000000001"/>
    <n v="2"/>
    <n v="0.2"/>
    <n v="38.779199999999989"/>
    <n v="0.11249999999999996"/>
  </r>
  <r>
    <n v="9195"/>
    <s v="CA-2011-146843"/>
    <x v="2"/>
    <x v="953"/>
    <d v="2011-12-06T00:00:00"/>
    <s v="Standard Class"/>
    <s v="PB-19150"/>
    <s v="Philip Brown"/>
    <x v="0"/>
    <s v="United States"/>
    <x v="418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n v="7.4999999999999983E-2"/>
  </r>
  <r>
    <n v="9196"/>
    <s v="CA-2011-146843"/>
    <x v="2"/>
    <x v="953"/>
    <d v="2011-12-06T00:00:00"/>
    <s v="Standard Class"/>
    <s v="PB-19150"/>
    <s v="Philip Brown"/>
    <x v="0"/>
    <s v="United States"/>
    <x v="418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n v="-0.16250000000000003"/>
  </r>
  <r>
    <n v="9197"/>
    <s v="CA-2011-103310"/>
    <x v="2"/>
    <x v="1025"/>
    <d v="2011-05-15T00:00:00"/>
    <s v="Standard Class"/>
    <s v="GM-14680"/>
    <s v="Greg Matthias"/>
    <x v="0"/>
    <s v="United States"/>
    <x v="49"/>
    <x v="1"/>
    <n v="95123"/>
    <x v="1"/>
    <s v="OFF-PA-10004353"/>
    <x v="1"/>
    <x v="10"/>
    <s v="Southworth 25% Cotton Premium Laser Paper and Envelopes"/>
    <n v="39.96"/>
    <n v="2"/>
    <n v="0"/>
    <n v="19.180800000000001"/>
    <n v="0.48000000000000004"/>
  </r>
  <r>
    <n v="9198"/>
    <s v="CA-2011-103310"/>
    <x v="2"/>
    <x v="1025"/>
    <d v="2011-05-15T00:00:00"/>
    <s v="Standard Class"/>
    <s v="GM-14680"/>
    <s v="Greg Matthias"/>
    <x v="0"/>
    <s v="United States"/>
    <x v="49"/>
    <x v="1"/>
    <n v="95123"/>
    <x v="1"/>
    <s v="TEC-PH-10001817"/>
    <x v="2"/>
    <x v="7"/>
    <s v="Wilson Electronics DB Pro Signal Booster"/>
    <n v="1432.0000000000002"/>
    <n v="5"/>
    <n v="0.2"/>
    <n v="125.30000000000007"/>
    <n v="8.7500000000000036E-2"/>
  </r>
  <r>
    <n v="9199"/>
    <s v="CA-2011-103310"/>
    <x v="2"/>
    <x v="1025"/>
    <d v="2011-05-15T00:00:00"/>
    <s v="Standard Class"/>
    <s v="GM-14680"/>
    <s v="Greg Matthias"/>
    <x v="0"/>
    <s v="United States"/>
    <x v="49"/>
    <x v="1"/>
    <n v="95123"/>
    <x v="1"/>
    <s v="OFF-SU-10004737"/>
    <x v="1"/>
    <x v="14"/>
    <s v="Acme Design Stainless Steel Bent Scissors"/>
    <n v="41.04"/>
    <n v="6"/>
    <n v="0"/>
    <n v="11.0808"/>
    <n v="0.27"/>
  </r>
  <r>
    <n v="9200"/>
    <s v="CA-2011-103310"/>
    <x v="2"/>
    <x v="1025"/>
    <d v="2011-05-15T00:00:00"/>
    <s v="Standard Class"/>
    <s v="GM-14680"/>
    <s v="Greg Matthias"/>
    <x v="0"/>
    <s v="United States"/>
    <x v="49"/>
    <x v="1"/>
    <n v="95123"/>
    <x v="1"/>
    <s v="FUR-CH-10002320"/>
    <x v="0"/>
    <x v="1"/>
    <s v="Hon Pagoda Stacking Chairs"/>
    <n v="256.78400000000005"/>
    <n v="1"/>
    <n v="0.2"/>
    <n v="32.097999999999971"/>
    <n v="0.12499999999999986"/>
  </r>
  <r>
    <n v="9201"/>
    <s v="CA-2013-152688"/>
    <x v="0"/>
    <x v="508"/>
    <d v="2013-10-21T00:00:00"/>
    <s v="First Class"/>
    <s v="NR-18550"/>
    <s v="Nick Radford"/>
    <x v="0"/>
    <s v="United States"/>
    <x v="275"/>
    <x v="30"/>
    <n v="8861"/>
    <x v="3"/>
    <s v="FUR-BO-10001337"/>
    <x v="0"/>
    <x v="0"/>
    <s v="O'Sullivan Living Dimensions 2-Shelf Bookcases"/>
    <n v="120.98"/>
    <n v="1"/>
    <n v="0"/>
    <n v="12.097999999999999"/>
    <n v="9.9999999999999992E-2"/>
  </r>
  <r>
    <n v="9202"/>
    <s v="CA-2013-152688"/>
    <x v="0"/>
    <x v="508"/>
    <d v="2013-10-21T00:00:00"/>
    <s v="First Class"/>
    <s v="NR-18550"/>
    <s v="Nick Radford"/>
    <x v="0"/>
    <s v="United States"/>
    <x v="275"/>
    <x v="30"/>
    <n v="8861"/>
    <x v="3"/>
    <s v="OFF-BI-10004584"/>
    <x v="1"/>
    <x v="8"/>
    <s v="GBC ProClick 150 Presentation Binding System"/>
    <n v="315.98"/>
    <n v="1"/>
    <n v="0"/>
    <n v="148.51060000000001"/>
    <n v="0.47000000000000003"/>
  </r>
  <r>
    <n v="9203"/>
    <s v="CA-2013-153836"/>
    <x v="0"/>
    <x v="859"/>
    <d v="2013-11-04T00:00:00"/>
    <s v="Standard Class"/>
    <s v="EH-13765"/>
    <s v="Edward Hooks"/>
    <x v="1"/>
    <s v="United States"/>
    <x v="20"/>
    <x v="15"/>
    <n v="10011"/>
    <x v="3"/>
    <s v="OFF-BI-10004817"/>
    <x v="1"/>
    <x v="8"/>
    <s v="GBC Personal VeloBind Strips"/>
    <n v="28.752000000000002"/>
    <n v="3"/>
    <n v="0.2"/>
    <n v="10.0632"/>
    <n v="0.35"/>
  </r>
  <r>
    <n v="9204"/>
    <s v="CA-2013-153836"/>
    <x v="0"/>
    <x v="859"/>
    <d v="2013-11-04T00:00:00"/>
    <s v="Standard Class"/>
    <s v="EH-13765"/>
    <s v="Edward Hooks"/>
    <x v="1"/>
    <s v="United States"/>
    <x v="20"/>
    <x v="15"/>
    <n v="10011"/>
    <x v="3"/>
    <s v="OFF-AR-10004602"/>
    <x v="1"/>
    <x v="6"/>
    <s v="Boston KS Multi-Size Manual Pencil Sharpener"/>
    <n v="114.94999999999999"/>
    <n v="5"/>
    <n v="0"/>
    <n v="32.186000000000007"/>
    <n v="0.28000000000000008"/>
  </r>
  <r>
    <n v="9205"/>
    <s v="CA-2013-104689"/>
    <x v="0"/>
    <x v="49"/>
    <d v="2013-12-06T00:00:00"/>
    <s v="Standard Class"/>
    <s v="FH-14365"/>
    <s v="Fred Hopkins"/>
    <x v="1"/>
    <s v="United States"/>
    <x v="1"/>
    <x v="1"/>
    <n v="90004"/>
    <x v="1"/>
    <s v="OFF-AR-10001149"/>
    <x v="1"/>
    <x v="6"/>
    <s v="Sanford Colorific Colored Pencils, 12/Box"/>
    <n v="23.04"/>
    <n v="8"/>
    <n v="0"/>
    <n v="6.911999999999999"/>
    <n v="0.3"/>
  </r>
  <r>
    <n v="9206"/>
    <s v="CA-2013-146423"/>
    <x v="0"/>
    <x v="438"/>
    <d v="2013-04-22T00:00:00"/>
    <s v="Same Day"/>
    <s v="BT-11680"/>
    <s v="Brian Thompson"/>
    <x v="0"/>
    <s v="United States"/>
    <x v="451"/>
    <x v="29"/>
    <n v="6460"/>
    <x v="3"/>
    <s v="OFF-AR-10004817"/>
    <x v="1"/>
    <x v="6"/>
    <s v="Colorific Watercolor Pencils"/>
    <n v="15.48"/>
    <n v="3"/>
    <n v="0"/>
    <n v="4.4891999999999985"/>
    <n v="0.28999999999999987"/>
  </r>
  <r>
    <n v="9207"/>
    <s v="CA-2013-146423"/>
    <x v="0"/>
    <x v="438"/>
    <d v="2013-04-22T00:00:00"/>
    <s v="Same Day"/>
    <s v="BT-11680"/>
    <s v="Brian Thompson"/>
    <x v="0"/>
    <s v="United States"/>
    <x v="451"/>
    <x v="29"/>
    <n v="6460"/>
    <x v="3"/>
    <s v="OFF-PA-10003797"/>
    <x v="1"/>
    <x v="10"/>
    <s v="Xerox 209"/>
    <n v="51.84"/>
    <n v="8"/>
    <n v="0"/>
    <n v="24.883200000000002"/>
    <n v="0.48000000000000004"/>
  </r>
  <r>
    <n v="9208"/>
    <s v="CA-2014-140781"/>
    <x v="3"/>
    <x v="646"/>
    <d v="2014-08-08T00:00:00"/>
    <s v="Standard Class"/>
    <s v="AB-10105"/>
    <s v="Adrian Barton"/>
    <x v="0"/>
    <s v="United States"/>
    <x v="41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n v="0.18749999999999994"/>
  </r>
  <r>
    <n v="9209"/>
    <s v="CA-2014-141747"/>
    <x v="3"/>
    <x v="646"/>
    <d v="2014-08-09T00:00:00"/>
    <s v="Second Class"/>
    <s v="SC-20230"/>
    <s v="Scot Coram"/>
    <x v="1"/>
    <s v="United States"/>
    <x v="4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n v="0.25999999999999995"/>
  </r>
  <r>
    <n v="9210"/>
    <s v="CA-2014-142776"/>
    <x v="3"/>
    <x v="157"/>
    <d v="2014-12-15T00:00:00"/>
    <s v="Second Class"/>
    <s v="RS-19870"/>
    <s v="Roy Skaria"/>
    <x v="2"/>
    <s v="United States"/>
    <x v="140"/>
    <x v="23"/>
    <n v="52601"/>
    <x v="2"/>
    <s v="OFF-EN-10003160"/>
    <x v="1"/>
    <x v="12"/>
    <s v="Pastel Pink Envelopes"/>
    <n v="7.28"/>
    <n v="1"/>
    <n v="0"/>
    <n v="3.4944000000000002"/>
    <n v="0.48"/>
  </r>
  <r>
    <n v="9211"/>
    <s v="CA-2014-142776"/>
    <x v="3"/>
    <x v="157"/>
    <d v="2014-12-15T00:00:00"/>
    <s v="Second Class"/>
    <s v="RS-19870"/>
    <s v="Roy Skaria"/>
    <x v="2"/>
    <s v="United States"/>
    <x v="140"/>
    <x v="23"/>
    <n v="52601"/>
    <x v="2"/>
    <s v="OFF-BI-10002012"/>
    <x v="1"/>
    <x v="8"/>
    <s v="Wilson Jones Easy Flow II Sheet Lifters"/>
    <n v="5.4"/>
    <n v="3"/>
    <n v="0"/>
    <n v="2.5920000000000001"/>
    <n v="0.48"/>
  </r>
  <r>
    <n v="9212"/>
    <s v="CA-2012-167479"/>
    <x v="1"/>
    <x v="948"/>
    <d v="2012-03-19T00:00:00"/>
    <s v="Standard Class"/>
    <s v="AI-10855"/>
    <s v="Arianne Irving"/>
    <x v="0"/>
    <s v="United States"/>
    <x v="43"/>
    <x v="1"/>
    <n v="95661"/>
    <x v="1"/>
    <s v="OFF-PA-10002105"/>
    <x v="1"/>
    <x v="10"/>
    <s v="Xerox 223"/>
    <n v="19.440000000000001"/>
    <n v="3"/>
    <n v="0"/>
    <n v="9.3312000000000008"/>
    <n v="0.48000000000000004"/>
  </r>
  <r>
    <n v="9213"/>
    <s v="CA-2011-144071"/>
    <x v="2"/>
    <x v="589"/>
    <d v="2011-12-15T00:00:00"/>
    <s v="Standard Class"/>
    <s v="DJ-13420"/>
    <s v="Denny Joy"/>
    <x v="1"/>
    <s v="United States"/>
    <x v="8"/>
    <x v="1"/>
    <n v="94110"/>
    <x v="1"/>
    <s v="FUR-FU-10000397"/>
    <x v="0"/>
    <x v="5"/>
    <s v="Luxo Economy Swing Arm Lamp"/>
    <n v="39.880000000000003"/>
    <n v="2"/>
    <n v="0"/>
    <n v="11.166400000000003"/>
    <n v="0.28000000000000008"/>
  </r>
  <r>
    <n v="9214"/>
    <s v="CA-2011-144071"/>
    <x v="2"/>
    <x v="589"/>
    <d v="2011-12-15T00:00:00"/>
    <s v="Standard Class"/>
    <s v="DJ-13420"/>
    <s v="Denny Joy"/>
    <x v="1"/>
    <s v="United States"/>
    <x v="8"/>
    <x v="1"/>
    <n v="94110"/>
    <x v="1"/>
    <s v="FUR-FU-10000758"/>
    <x v="0"/>
    <x v="5"/>
    <s v="DAX Natural Wood-Tone Poster Frame"/>
    <n v="79.44"/>
    <n v="3"/>
    <n v="0"/>
    <n v="28.598399999999994"/>
    <n v="0.35999999999999993"/>
  </r>
  <r>
    <n v="9215"/>
    <s v="US-2014-120908"/>
    <x v="3"/>
    <x v="1033"/>
    <d v="2014-10-03T00:00:00"/>
    <s v="First Class"/>
    <s v="BF-10975"/>
    <s v="Barbara Fisher"/>
    <x v="1"/>
    <s v="United States"/>
    <x v="10"/>
    <x v="9"/>
    <n v="19120"/>
    <x v="3"/>
    <s v="OFF-LA-10004677"/>
    <x v="1"/>
    <x v="2"/>
    <s v="Self-Adhesive Address Labels for Typewriters with Dispenser Box"/>
    <n v="20.664000000000001"/>
    <n v="7"/>
    <n v="0.2"/>
    <n v="6.9741"/>
    <n v="0.33749999999999997"/>
  </r>
  <r>
    <n v="9216"/>
    <s v="CA-2013-152646"/>
    <x v="0"/>
    <x v="831"/>
    <d v="2013-11-27T00:00:00"/>
    <s v="Standard Class"/>
    <s v="TH-21235"/>
    <s v="Tiffany House"/>
    <x v="1"/>
    <s v="United States"/>
    <x v="1"/>
    <x v="1"/>
    <n v="90049"/>
    <x v="1"/>
    <s v="OFF-PA-10004451"/>
    <x v="1"/>
    <x v="10"/>
    <s v="Xerox 222"/>
    <n v="32.400000000000006"/>
    <n v="5"/>
    <n v="0"/>
    <n v="15.552000000000001"/>
    <n v="0.48"/>
  </r>
  <r>
    <n v="9217"/>
    <s v="CA-2014-103765"/>
    <x v="3"/>
    <x v="221"/>
    <d v="2014-12-01T00:00:00"/>
    <s v="Standard Class"/>
    <s v="JG-15310"/>
    <s v="Jason Gross"/>
    <x v="1"/>
    <s v="United States"/>
    <x v="372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n v="-1.8000000000000003"/>
  </r>
  <r>
    <n v="9218"/>
    <s v="US-2014-118157"/>
    <x v="3"/>
    <x v="237"/>
    <d v="2014-11-18T00:00:00"/>
    <s v="First Class"/>
    <s v="AW-10930"/>
    <s v="Arthur Wiediger"/>
    <x v="2"/>
    <s v="United States"/>
    <x v="31"/>
    <x v="11"/>
    <n v="55407"/>
    <x v="2"/>
    <s v="OFF-EN-10004459"/>
    <x v="1"/>
    <x v="12"/>
    <s v="Security-Tint Envelopes"/>
    <n v="15.28"/>
    <n v="2"/>
    <n v="0"/>
    <n v="7.4871999999999996"/>
    <n v="0.49"/>
  </r>
  <r>
    <n v="9219"/>
    <s v="US-2012-164238"/>
    <x v="1"/>
    <x v="748"/>
    <d v="2012-08-20T00:00:00"/>
    <s v="Standard Class"/>
    <s v="JW-15955"/>
    <s v="Joni Wasserman"/>
    <x v="0"/>
    <s v="United States"/>
    <x v="10"/>
    <x v="9"/>
    <n v="19120"/>
    <x v="3"/>
    <s v="OFF-ST-10002352"/>
    <x v="1"/>
    <x v="4"/>
    <s v="Iris Project Case"/>
    <n v="44.688000000000002"/>
    <n v="7"/>
    <n v="0.2"/>
    <n v="3.3515999999999977"/>
    <n v="7.4999999999999942E-2"/>
  </r>
  <r>
    <n v="9220"/>
    <s v="US-2012-164238"/>
    <x v="1"/>
    <x v="748"/>
    <d v="2012-08-20T00:00:00"/>
    <s v="Standard Class"/>
    <s v="JW-15955"/>
    <s v="Joni Wasserman"/>
    <x v="0"/>
    <s v="United States"/>
    <x v="10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n v="-0.67999999999999994"/>
  </r>
  <r>
    <n v="9221"/>
    <s v="CA-2014-103212"/>
    <x v="3"/>
    <x v="119"/>
    <d v="2014-10-15T00:00:00"/>
    <s v="First Class"/>
    <s v="MH-18025"/>
    <s v="Michelle Huthwaite"/>
    <x v="0"/>
    <s v="United States"/>
    <x v="240"/>
    <x v="28"/>
    <n v="70506"/>
    <x v="0"/>
    <s v="OFF-LA-10000248"/>
    <x v="1"/>
    <x v="2"/>
    <s v="Avery 52"/>
    <n v="11.07"/>
    <n v="3"/>
    <n v="0"/>
    <n v="5.2028999999999996"/>
    <n v="0.47"/>
  </r>
  <r>
    <n v="9222"/>
    <s v="CA-2014-103212"/>
    <x v="3"/>
    <x v="119"/>
    <d v="2014-10-15T00:00:00"/>
    <s v="First Class"/>
    <s v="MH-18025"/>
    <s v="Michelle Huthwaite"/>
    <x v="0"/>
    <s v="United States"/>
    <x v="240"/>
    <x v="28"/>
    <n v="70506"/>
    <x v="0"/>
    <s v="FUR-TA-10003473"/>
    <x v="0"/>
    <x v="3"/>
    <s v="Bretford Rectangular Conference Table Tops"/>
    <n v="1504.52"/>
    <n v="4"/>
    <n v="0"/>
    <n v="346.03960000000006"/>
    <n v="0.23000000000000004"/>
  </r>
  <r>
    <n v="9223"/>
    <s v="CA-2014-103212"/>
    <x v="3"/>
    <x v="119"/>
    <d v="2014-10-15T00:00:00"/>
    <s v="First Class"/>
    <s v="MH-18025"/>
    <s v="Michelle Huthwaite"/>
    <x v="0"/>
    <s v="United States"/>
    <x v="240"/>
    <x v="28"/>
    <n v="70506"/>
    <x v="0"/>
    <s v="OFF-PA-10004355"/>
    <x v="1"/>
    <x v="10"/>
    <s v="Xerox 231"/>
    <n v="25.92"/>
    <n v="4"/>
    <n v="0"/>
    <n v="12.441600000000001"/>
    <n v="0.48000000000000004"/>
  </r>
  <r>
    <n v="9224"/>
    <s v="CA-2014-121160"/>
    <x v="3"/>
    <x v="259"/>
    <d v="2014-11-05T00:00:00"/>
    <s v="Same Day"/>
    <s v="FM-14290"/>
    <s v="Frank Merwin"/>
    <x v="2"/>
    <s v="United States"/>
    <x v="518"/>
    <x v="5"/>
    <n v="77803"/>
    <x v="2"/>
    <s v="OFF-BI-10001308"/>
    <x v="1"/>
    <x v="8"/>
    <s v="GBC Standard Plastic Binding Systems' Combs"/>
    <n v="7.5359999999999987"/>
    <n v="6"/>
    <n v="0.8"/>
    <n v="-13.188000000000009"/>
    <n v="-1.7500000000000016"/>
  </r>
  <r>
    <n v="9225"/>
    <s v="CA-2014-121160"/>
    <x v="3"/>
    <x v="259"/>
    <d v="2014-11-05T00:00:00"/>
    <s v="Same Day"/>
    <s v="FM-14290"/>
    <s v="Frank Merwin"/>
    <x v="2"/>
    <s v="United States"/>
    <x v="518"/>
    <x v="5"/>
    <n v="77803"/>
    <x v="2"/>
    <s v="OFF-BI-10003094"/>
    <x v="1"/>
    <x v="8"/>
    <s v="Self-Adhesive Ring Binder Labels"/>
    <n v="1.4079999999999997"/>
    <n v="2"/>
    <n v="0.8"/>
    <n v="-2.3232000000000008"/>
    <n v="-1.650000000000001"/>
  </r>
  <r>
    <n v="9226"/>
    <s v="CA-2014-121160"/>
    <x v="3"/>
    <x v="259"/>
    <d v="2014-11-05T00:00:00"/>
    <s v="Same Day"/>
    <s v="FM-14290"/>
    <s v="Frank Merwin"/>
    <x v="2"/>
    <s v="United States"/>
    <x v="518"/>
    <x v="5"/>
    <n v="77803"/>
    <x v="2"/>
    <s v="OFF-BI-10004040"/>
    <x v="1"/>
    <x v="8"/>
    <s v="Wilson Jones Impact Binders"/>
    <n v="4.1439999999999992"/>
    <n v="4"/>
    <n v="0.8"/>
    <n v="-6.4232000000000014"/>
    <n v="-1.5500000000000007"/>
  </r>
  <r>
    <n v="9227"/>
    <s v="CA-2014-121160"/>
    <x v="3"/>
    <x v="259"/>
    <d v="2014-11-05T00:00:00"/>
    <s v="Same Day"/>
    <s v="FM-14290"/>
    <s v="Frank Merwin"/>
    <x v="2"/>
    <s v="United States"/>
    <x v="518"/>
    <x v="5"/>
    <n v="77803"/>
    <x v="2"/>
    <s v="OFF-ST-10002485"/>
    <x v="1"/>
    <x v="4"/>
    <s v="Rogers Deluxe File Chest"/>
    <n v="52.751999999999995"/>
    <n v="3"/>
    <n v="0.2"/>
    <n v="-12.528600000000001"/>
    <n v="-0.23750000000000004"/>
  </r>
  <r>
    <n v="9228"/>
    <s v="CA-2014-140515"/>
    <x v="3"/>
    <x v="498"/>
    <d v="2014-03-25T00:00:00"/>
    <s v="Standard Class"/>
    <s v="GZ-14545"/>
    <s v="George Zrebassa"/>
    <x v="1"/>
    <s v="United States"/>
    <x v="1"/>
    <x v="1"/>
    <n v="90008"/>
    <x v="1"/>
    <s v="OFF-AP-10001205"/>
    <x v="1"/>
    <x v="9"/>
    <s v="Belkin 5 Outlet SurgeMaster Power Centers"/>
    <n v="381.35999999999996"/>
    <n v="7"/>
    <n v="0"/>
    <n v="106.78080000000003"/>
    <n v="0.28000000000000008"/>
  </r>
  <r>
    <n v="9229"/>
    <s v="CA-2011-153619"/>
    <x v="2"/>
    <x v="935"/>
    <d v="2011-11-03T00:00:00"/>
    <s v="Same Day"/>
    <s v="TC-21535"/>
    <s v="Tracy Collins"/>
    <x v="2"/>
    <s v="United States"/>
    <x v="1"/>
    <x v="1"/>
    <n v="90049"/>
    <x v="1"/>
    <s v="OFF-AR-10001868"/>
    <x v="1"/>
    <x v="6"/>
    <s v="Prang Dustless Chalk Sticks"/>
    <n v="6.72"/>
    <n v="4"/>
    <n v="0"/>
    <n v="3.36"/>
    <n v="0.5"/>
  </r>
  <r>
    <n v="9230"/>
    <s v="CA-2014-133718"/>
    <x v="3"/>
    <x v="283"/>
    <d v="2014-07-27T00:00:00"/>
    <s v="First Class"/>
    <s v="TB-21520"/>
    <s v="Tracy Blumstein"/>
    <x v="0"/>
    <s v="United States"/>
    <x v="1"/>
    <x v="1"/>
    <n v="90045"/>
    <x v="1"/>
    <s v="OFF-BI-10003429"/>
    <x v="1"/>
    <x v="8"/>
    <s v="Cardinal HOLDit! Binder Insert Strips,Extra Strips"/>
    <n v="15.192"/>
    <n v="3"/>
    <n v="0.2"/>
    <n v="5.5070999999999994"/>
    <n v="0.36249999999999993"/>
  </r>
  <r>
    <n v="9231"/>
    <s v="CA-2014-133718"/>
    <x v="3"/>
    <x v="283"/>
    <d v="2014-07-27T00:00:00"/>
    <s v="First Class"/>
    <s v="TB-21520"/>
    <s v="Tracy Blumstein"/>
    <x v="0"/>
    <s v="United States"/>
    <x v="1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n v="0.47999999999999993"/>
  </r>
  <r>
    <n v="9232"/>
    <s v="CA-2011-148383"/>
    <x v="2"/>
    <x v="422"/>
    <d v="2011-12-31T00:00:00"/>
    <s v="Standard Class"/>
    <s v="RP-19390"/>
    <s v="Resi Pölking"/>
    <x v="0"/>
    <s v="United States"/>
    <x v="42"/>
    <x v="16"/>
    <n v="85023"/>
    <x v="1"/>
    <s v="OFF-BI-10003650"/>
    <x v="1"/>
    <x v="8"/>
    <s v="GBC DocuBind 300 Electric Binding Machine"/>
    <n v="946.76400000000024"/>
    <n v="6"/>
    <n v="0.7"/>
    <n v="-694.29359999999997"/>
    <n v="-0.73333333333333317"/>
  </r>
  <r>
    <n v="9233"/>
    <s v="CA-2013-126732"/>
    <x v="0"/>
    <x v="476"/>
    <d v="2013-09-07T00:00:00"/>
    <s v="Standard Class"/>
    <s v="LR-16915"/>
    <s v="Lena Radford"/>
    <x v="0"/>
    <s v="United States"/>
    <x v="1"/>
    <x v="1"/>
    <n v="90036"/>
    <x v="1"/>
    <s v="FUR-FU-10001889"/>
    <x v="0"/>
    <x v="5"/>
    <s v="Ultra Door Pull Handle"/>
    <n v="94.679999999999993"/>
    <n v="9"/>
    <n v="0"/>
    <n v="31.244399999999995"/>
    <n v="0.32999999999999996"/>
  </r>
  <r>
    <n v="9234"/>
    <s v="CA-2013-126732"/>
    <x v="0"/>
    <x v="476"/>
    <d v="2013-09-07T00:00:00"/>
    <s v="Standard Class"/>
    <s v="LR-16915"/>
    <s v="Lena Radford"/>
    <x v="0"/>
    <s v="United States"/>
    <x v="1"/>
    <x v="1"/>
    <n v="90036"/>
    <x v="1"/>
    <s v="OFF-ST-10000321"/>
    <x v="1"/>
    <x v="4"/>
    <s v="Akro Stacking Bins"/>
    <n v="23.669999999999998"/>
    <n v="3"/>
    <n v="0"/>
    <n v="0.94679999999999698"/>
    <n v="3.9999999999999876E-2"/>
  </r>
  <r>
    <n v="9235"/>
    <s v="CA-2013-126732"/>
    <x v="0"/>
    <x v="476"/>
    <d v="2013-09-07T00:00:00"/>
    <s v="Standard Class"/>
    <s v="LR-16915"/>
    <s v="Lena Radford"/>
    <x v="0"/>
    <s v="United States"/>
    <x v="1"/>
    <x v="1"/>
    <n v="90036"/>
    <x v="1"/>
    <s v="TEC-PH-10001530"/>
    <x v="2"/>
    <x v="7"/>
    <s v="Cisco Unified IP Phone 7945G VoIP phone"/>
    <n v="1091.1680000000001"/>
    <n v="4"/>
    <n v="0.2"/>
    <n v="68.197999999999979"/>
    <n v="6.2499999999999972E-2"/>
  </r>
  <r>
    <n v="9236"/>
    <s v="CA-2013-126732"/>
    <x v="0"/>
    <x v="476"/>
    <d v="2013-09-07T00:00:00"/>
    <s v="Standard Class"/>
    <s v="LR-16915"/>
    <s v="Lena Radford"/>
    <x v="0"/>
    <s v="United States"/>
    <x v="1"/>
    <x v="1"/>
    <n v="90036"/>
    <x v="1"/>
    <s v="OFF-AR-10004752"/>
    <x v="1"/>
    <x v="6"/>
    <s v="Blackstonian Pencils"/>
    <n v="18.689999999999998"/>
    <n v="7"/>
    <n v="0"/>
    <n v="5.2332000000000001"/>
    <n v="0.28000000000000003"/>
  </r>
  <r>
    <n v="9237"/>
    <s v="CA-2013-126732"/>
    <x v="0"/>
    <x v="476"/>
    <d v="2013-09-07T00:00:00"/>
    <s v="Standard Class"/>
    <s v="LR-16915"/>
    <s v="Lena Radford"/>
    <x v="0"/>
    <s v="United States"/>
    <x v="1"/>
    <x v="1"/>
    <n v="90036"/>
    <x v="1"/>
    <s v="FUR-TA-10001539"/>
    <x v="0"/>
    <x v="3"/>
    <s v="Chromcraft Rectangular Conference Tables"/>
    <n v="568.72800000000007"/>
    <n v="3"/>
    <n v="0.2"/>
    <n v="28.436399999999935"/>
    <n v="4.9999999999999878E-2"/>
  </r>
  <r>
    <n v="9238"/>
    <s v="CA-2013-126732"/>
    <x v="0"/>
    <x v="476"/>
    <d v="2013-09-07T00:00:00"/>
    <s v="Standard Class"/>
    <s v="LR-16915"/>
    <s v="Lena Radford"/>
    <x v="0"/>
    <s v="United States"/>
    <x v="1"/>
    <x v="1"/>
    <n v="90036"/>
    <x v="1"/>
    <s v="OFF-BI-10001553"/>
    <x v="1"/>
    <x v="8"/>
    <s v="SpineVue Locking Slant-D Ring Binders by Cardinal"/>
    <n v="7.3120000000000012"/>
    <n v="1"/>
    <n v="0.2"/>
    <n v="2.5591999999999997"/>
    <n v="0.34999999999999992"/>
  </r>
  <r>
    <n v="9239"/>
    <s v="CA-2014-138156"/>
    <x v="3"/>
    <x v="512"/>
    <d v="2014-02-15T00:00:00"/>
    <s v="First Class"/>
    <s v="MM-17260"/>
    <s v="Magdelene Morse"/>
    <x v="0"/>
    <s v="United States"/>
    <x v="38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n v="-2.5000000000000043E-2"/>
  </r>
  <r>
    <n v="9240"/>
    <s v="CA-2014-110310"/>
    <x v="3"/>
    <x v="855"/>
    <d v="2014-11-03T00:00:00"/>
    <s v="Standard Class"/>
    <s v="NB-18655"/>
    <s v="Nona Balk"/>
    <x v="1"/>
    <s v="United States"/>
    <x v="315"/>
    <x v="2"/>
    <n v="32303"/>
    <x v="0"/>
    <s v="OFF-PA-10001685"/>
    <x v="1"/>
    <x v="10"/>
    <s v="Staples"/>
    <n v="56.783999999999999"/>
    <n v="7"/>
    <n v="0.2"/>
    <n v="20.584200000000003"/>
    <n v="0.36250000000000004"/>
  </r>
  <r>
    <n v="9241"/>
    <s v="CA-2014-110310"/>
    <x v="3"/>
    <x v="855"/>
    <d v="2014-11-03T00:00:00"/>
    <s v="Standard Class"/>
    <s v="NB-18655"/>
    <s v="Nona Balk"/>
    <x v="1"/>
    <s v="United States"/>
    <x v="315"/>
    <x v="2"/>
    <n v="32303"/>
    <x v="0"/>
    <s v="OFF-BI-10001097"/>
    <x v="1"/>
    <x v="8"/>
    <s v="Avery Hole Reinforcements"/>
    <n v="5.6070000000000011"/>
    <n v="3"/>
    <n v="0.7"/>
    <n v="-3.9248999999999974"/>
    <n v="-0.6999999999999994"/>
  </r>
  <r>
    <n v="9242"/>
    <s v="CA-2014-110310"/>
    <x v="3"/>
    <x v="855"/>
    <d v="2014-11-03T00:00:00"/>
    <s v="Standard Class"/>
    <s v="NB-18655"/>
    <s v="Nona Balk"/>
    <x v="1"/>
    <s v="United States"/>
    <x v="315"/>
    <x v="2"/>
    <n v="32303"/>
    <x v="0"/>
    <s v="OFF-AR-10001662"/>
    <x v="1"/>
    <x v="6"/>
    <s v="Rogers Handheld Barrel Pencil Sharpener"/>
    <n v="6.5760000000000005"/>
    <n v="3"/>
    <n v="0.2"/>
    <n v="0.57540000000000058"/>
    <n v="8.7500000000000078E-2"/>
  </r>
  <r>
    <n v="9243"/>
    <s v="CA-2011-113271"/>
    <x v="2"/>
    <x v="868"/>
    <d v="2011-07-14T00:00:00"/>
    <s v="Standard Class"/>
    <s v="DS-13030"/>
    <s v="Darrin Sayre"/>
    <x v="2"/>
    <s v="United States"/>
    <x v="8"/>
    <x v="1"/>
    <n v="94122"/>
    <x v="1"/>
    <s v="OFF-BI-10002609"/>
    <x v="1"/>
    <x v="8"/>
    <s v="Avery Hidden Tab Dividers for Binding Systems"/>
    <n v="14.303999999999998"/>
    <n v="6"/>
    <n v="0.2"/>
    <n v="4.6487999999999987"/>
    <n v="0.32499999999999996"/>
  </r>
  <r>
    <n v="9244"/>
    <s v="CA-2011-113271"/>
    <x v="2"/>
    <x v="868"/>
    <d v="2011-07-14T00:00:00"/>
    <s v="Standard Class"/>
    <s v="DS-13030"/>
    <s v="Darrin Sayre"/>
    <x v="2"/>
    <s v="United States"/>
    <x v="8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n v="5.8823529411764712E-2"/>
  </r>
  <r>
    <n v="9245"/>
    <s v="CA-2011-113271"/>
    <x v="2"/>
    <x v="868"/>
    <d v="2011-07-14T00:00:00"/>
    <s v="Standard Class"/>
    <s v="DS-13030"/>
    <s v="Darrin Sayre"/>
    <x v="2"/>
    <s v="United States"/>
    <x v="8"/>
    <x v="1"/>
    <n v="94122"/>
    <x v="1"/>
    <s v="OFF-AR-10003251"/>
    <x v="1"/>
    <x v="6"/>
    <s v="Prang Drawing Pencil Set"/>
    <n v="5.56"/>
    <n v="2"/>
    <n v="0"/>
    <n v="2.2239999999999998"/>
    <n v="0.39999999999999997"/>
  </r>
  <r>
    <n v="9246"/>
    <s v="CA-2011-113271"/>
    <x v="2"/>
    <x v="868"/>
    <d v="2011-07-14T00:00:00"/>
    <s v="Standard Class"/>
    <s v="DS-13030"/>
    <s v="Darrin Sayre"/>
    <x v="2"/>
    <s v="United States"/>
    <x v="8"/>
    <x v="1"/>
    <n v="94122"/>
    <x v="1"/>
    <s v="OFF-PA-10002365"/>
    <x v="1"/>
    <x v="10"/>
    <s v="Xerox 1967"/>
    <n v="32.400000000000006"/>
    <n v="5"/>
    <n v="0"/>
    <n v="15.552000000000001"/>
    <n v="0.48"/>
  </r>
  <r>
    <n v="9247"/>
    <s v="CA-2014-130106"/>
    <x v="3"/>
    <x v="1053"/>
    <d v="2014-05-27T00:00:00"/>
    <s v="Standard Class"/>
    <s v="VF-21715"/>
    <s v="Vicky Freymann"/>
    <x v="2"/>
    <s v="United States"/>
    <x v="8"/>
    <x v="1"/>
    <n v="94109"/>
    <x v="1"/>
    <s v="OFF-AR-10003651"/>
    <x v="1"/>
    <x v="6"/>
    <s v="Newell 350"/>
    <n v="9.84"/>
    <n v="3"/>
    <n v="0"/>
    <n v="2.8535999999999988"/>
    <n v="0.28999999999999987"/>
  </r>
  <r>
    <n v="9248"/>
    <s v="CA-2014-130106"/>
    <x v="3"/>
    <x v="1053"/>
    <d v="2014-05-27T00:00:00"/>
    <s v="Standard Class"/>
    <s v="VF-21715"/>
    <s v="Vicky Freymann"/>
    <x v="2"/>
    <s v="United States"/>
    <x v="8"/>
    <x v="1"/>
    <n v="94109"/>
    <x v="1"/>
    <s v="OFF-AR-10003732"/>
    <x v="1"/>
    <x v="6"/>
    <s v="Newell 333"/>
    <n v="2.78"/>
    <n v="1"/>
    <n v="0"/>
    <n v="0.72279999999999989"/>
    <n v="0.25999999999999995"/>
  </r>
  <r>
    <n v="9249"/>
    <s v="CA-2013-127761"/>
    <x v="0"/>
    <x v="338"/>
    <d v="2013-11-15T00:00:00"/>
    <s v="Standard Class"/>
    <s v="SW-20275"/>
    <s v="Scott Williamson"/>
    <x v="0"/>
    <s v="United States"/>
    <x v="20"/>
    <x v="15"/>
    <n v="10009"/>
    <x v="3"/>
    <s v="OFF-BI-10002557"/>
    <x v="1"/>
    <x v="8"/>
    <s v="Presstex Flexible Ring Binders"/>
    <n v="3.64"/>
    <n v="1"/>
    <n v="0.2"/>
    <n v="1.3649999999999998"/>
    <n v="0.37499999999999994"/>
  </r>
  <r>
    <n v="9250"/>
    <s v="CA-2013-127761"/>
    <x v="0"/>
    <x v="338"/>
    <d v="2013-11-15T00:00:00"/>
    <s v="Standard Class"/>
    <s v="SW-20275"/>
    <s v="Scott Williamson"/>
    <x v="0"/>
    <s v="United States"/>
    <x v="20"/>
    <x v="15"/>
    <n v="10009"/>
    <x v="3"/>
    <s v="TEC-PH-10003691"/>
    <x v="2"/>
    <x v="7"/>
    <s v="BlackBerry Q10"/>
    <n v="881.93"/>
    <n v="7"/>
    <n v="0"/>
    <n v="220.48250000000002"/>
    <n v="0.25000000000000006"/>
  </r>
  <r>
    <n v="9251"/>
    <s v="CA-2013-105354"/>
    <x v="0"/>
    <x v="499"/>
    <d v="2013-12-07T00:00:00"/>
    <s v="Standard Class"/>
    <s v="PW-19030"/>
    <s v="Pauline Webber"/>
    <x v="1"/>
    <s v="United States"/>
    <x v="292"/>
    <x v="23"/>
    <n v="52302"/>
    <x v="2"/>
    <s v="OFF-BI-10001107"/>
    <x v="1"/>
    <x v="8"/>
    <s v="GBC White Gloss Covers, Plain Front"/>
    <n v="115.84"/>
    <n v="8"/>
    <n v="0"/>
    <n v="54.444800000000001"/>
    <n v="0.47"/>
  </r>
  <r>
    <n v="9252"/>
    <s v="CA-2014-155712"/>
    <x v="3"/>
    <x v="580"/>
    <d v="2014-03-09T00:00:00"/>
    <s v="Standard Class"/>
    <s v="KD-16615"/>
    <s v="Ken Dana"/>
    <x v="1"/>
    <s v="United States"/>
    <x v="1"/>
    <x v="1"/>
    <n v="90008"/>
    <x v="1"/>
    <s v="OFF-BI-10004224"/>
    <x v="1"/>
    <x v="8"/>
    <s v="Catalog Binders with Expanding Posts"/>
    <n v="107.64800000000001"/>
    <n v="2"/>
    <n v="0.2"/>
    <n v="33.639999999999986"/>
    <n v="0.31249999999999983"/>
  </r>
  <r>
    <n v="9253"/>
    <s v="CA-2014-102309"/>
    <x v="3"/>
    <x v="397"/>
    <d v="2014-09-26T00:00:00"/>
    <s v="Second Class"/>
    <s v="DO-13645"/>
    <s v="Doug O'Connell"/>
    <x v="0"/>
    <s v="United States"/>
    <x v="519"/>
    <x v="36"/>
    <n v="71603"/>
    <x v="0"/>
    <s v="TEC-AC-10001114"/>
    <x v="2"/>
    <x v="11"/>
    <s v="Microsoft Wireless Mobile Mouse 4000"/>
    <n v="199.95000000000002"/>
    <n v="5"/>
    <n v="0"/>
    <n v="63.983999999999988"/>
    <n v="0.3199999999999999"/>
  </r>
  <r>
    <n v="9254"/>
    <s v="CA-2014-102309"/>
    <x v="3"/>
    <x v="397"/>
    <d v="2014-09-26T00:00:00"/>
    <s v="Second Class"/>
    <s v="DO-13645"/>
    <s v="Doug O'Connell"/>
    <x v="0"/>
    <s v="United States"/>
    <x v="519"/>
    <x v="36"/>
    <n v="71603"/>
    <x v="0"/>
    <s v="OFF-PA-10002005"/>
    <x v="1"/>
    <x v="10"/>
    <s v="Xerox 225"/>
    <n v="12.96"/>
    <n v="2"/>
    <n v="0"/>
    <n v="6.2208000000000006"/>
    <n v="0.48000000000000004"/>
  </r>
  <r>
    <n v="9255"/>
    <s v="CA-2011-168368"/>
    <x v="2"/>
    <x v="1058"/>
    <d v="2011-02-16T00:00:00"/>
    <s v="Second Class"/>
    <s v="GA-14725"/>
    <s v="Guy Armstrong"/>
    <x v="0"/>
    <s v="United States"/>
    <x v="29"/>
    <x v="25"/>
    <n v="65203"/>
    <x v="2"/>
    <s v="FUR-CH-10001146"/>
    <x v="0"/>
    <x v="1"/>
    <s v="Global Value Mid-Back Manager's Chair, Gray"/>
    <n v="60.89"/>
    <n v="1"/>
    <n v="0"/>
    <n v="15.222499999999997"/>
    <n v="0.24999999999999994"/>
  </r>
  <r>
    <n v="9256"/>
    <s v="CA-2011-168368"/>
    <x v="2"/>
    <x v="1058"/>
    <d v="2011-02-16T00:00:00"/>
    <s v="Second Class"/>
    <s v="GA-14725"/>
    <s v="Guy Armstrong"/>
    <x v="0"/>
    <s v="United States"/>
    <x v="29"/>
    <x v="25"/>
    <n v="65203"/>
    <x v="2"/>
    <s v="OFF-LA-10004853"/>
    <x v="1"/>
    <x v="2"/>
    <s v="Avery 483"/>
    <n v="14.940000000000001"/>
    <n v="3"/>
    <n v="0"/>
    <n v="6.8723999999999998"/>
    <n v="0.45999999999999996"/>
  </r>
  <r>
    <n v="9257"/>
    <s v="CA-2011-168368"/>
    <x v="2"/>
    <x v="1058"/>
    <d v="2011-02-16T00:00:00"/>
    <s v="Second Class"/>
    <s v="GA-14725"/>
    <s v="Guy Armstrong"/>
    <x v="0"/>
    <s v="United States"/>
    <x v="29"/>
    <x v="25"/>
    <n v="65203"/>
    <x v="2"/>
    <s v="OFF-BI-10004728"/>
    <x v="1"/>
    <x v="8"/>
    <s v="Wilson Jones Turn Tabs Binder Tool for Ring Binders"/>
    <n v="9.64"/>
    <n v="2"/>
    <n v="0"/>
    <n v="4.4344000000000001"/>
    <n v="0.45999999999999996"/>
  </r>
  <r>
    <n v="9258"/>
    <s v="CA-2011-168368"/>
    <x v="2"/>
    <x v="1058"/>
    <d v="2011-02-16T00:00:00"/>
    <s v="Second Class"/>
    <s v="GA-14725"/>
    <s v="Guy Armstrong"/>
    <x v="0"/>
    <s v="United States"/>
    <x v="29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n v="0.15999999999999998"/>
  </r>
  <r>
    <n v="9259"/>
    <s v="CA-2011-168368"/>
    <x v="2"/>
    <x v="1058"/>
    <d v="2011-02-16T00:00:00"/>
    <s v="Second Class"/>
    <s v="GA-14725"/>
    <s v="Guy Armstrong"/>
    <x v="0"/>
    <s v="United States"/>
    <x v="29"/>
    <x v="25"/>
    <n v="65203"/>
    <x v="2"/>
    <s v="OFF-BI-10004654"/>
    <x v="1"/>
    <x v="8"/>
    <s v="VariCap6 Expandable Binder"/>
    <n v="51.900000000000006"/>
    <n v="3"/>
    <n v="0"/>
    <n v="24.393000000000001"/>
    <n v="0.47"/>
  </r>
  <r>
    <n v="9260"/>
    <s v="CA-2011-168368"/>
    <x v="2"/>
    <x v="1058"/>
    <d v="2011-02-16T00:00:00"/>
    <s v="Second Class"/>
    <s v="GA-14725"/>
    <s v="Guy Armstrong"/>
    <x v="0"/>
    <s v="United States"/>
    <x v="29"/>
    <x v="25"/>
    <n v="65203"/>
    <x v="2"/>
    <s v="OFF-ST-10002583"/>
    <x v="1"/>
    <x v="4"/>
    <s v="Fellowes Neat Ideas Storage Cubes"/>
    <n v="64.959999999999994"/>
    <n v="2"/>
    <n v="0"/>
    <n v="2.598399999999998"/>
    <n v="3.9999999999999973E-2"/>
  </r>
  <r>
    <n v="9261"/>
    <s v="CA-2014-167976"/>
    <x v="3"/>
    <x v="343"/>
    <d v="2014-11-15T00:00:00"/>
    <s v="Second Class"/>
    <s v="JL-15505"/>
    <s v="Jeremy Lonsdale"/>
    <x v="0"/>
    <s v="United States"/>
    <x v="520"/>
    <x v="44"/>
    <n v="57401"/>
    <x v="2"/>
    <s v="OFF-SU-10004661"/>
    <x v="1"/>
    <x v="14"/>
    <s v="Acme Titanium Bonded Scissors"/>
    <n v="25.5"/>
    <n v="3"/>
    <n v="0"/>
    <n v="6.63"/>
    <n v="0.26"/>
  </r>
  <r>
    <n v="9262"/>
    <s v="CA-2014-111388"/>
    <x v="3"/>
    <x v="264"/>
    <d v="2014-09-03T00:00:00"/>
    <s v="Same Day"/>
    <s v="SU-20665"/>
    <s v="Stephanie Ulpright"/>
    <x v="2"/>
    <s v="United States"/>
    <x v="4"/>
    <x v="4"/>
    <n v="98103"/>
    <x v="1"/>
    <s v="FUR-CH-10003061"/>
    <x v="0"/>
    <x v="1"/>
    <s v="Global Leather Task Chair, Black"/>
    <n v="215.976"/>
    <n v="3"/>
    <n v="0.2"/>
    <n v="-2.6997000000000355"/>
    <n v="-1.2500000000000164E-2"/>
  </r>
  <r>
    <n v="9263"/>
    <s v="CA-2012-124499"/>
    <x v="1"/>
    <x v="330"/>
    <d v="2012-10-13T00:00:00"/>
    <s v="Standard Class"/>
    <s v="FM-14380"/>
    <s v="Fred McMath"/>
    <x v="0"/>
    <s v="United States"/>
    <x v="66"/>
    <x v="12"/>
    <n v="48227"/>
    <x v="2"/>
    <s v="FUR-CH-10000513"/>
    <x v="0"/>
    <x v="1"/>
    <s v="High-Back Leather Manager's Chair"/>
    <n v="389.97"/>
    <n v="3"/>
    <n v="0"/>
    <n v="35.097300000000004"/>
    <n v="9.0000000000000011E-2"/>
  </r>
  <r>
    <n v="9264"/>
    <s v="CA-2012-124499"/>
    <x v="1"/>
    <x v="330"/>
    <d v="2012-10-13T00:00:00"/>
    <s v="Standard Class"/>
    <s v="FM-14380"/>
    <s v="Fred McMath"/>
    <x v="0"/>
    <s v="United States"/>
    <x v="66"/>
    <x v="12"/>
    <n v="48227"/>
    <x v="2"/>
    <s v="OFF-AP-10002191"/>
    <x v="1"/>
    <x v="9"/>
    <s v="Belkin 8 Outlet SurgeMaster II Gold Surge Protector"/>
    <n v="269.90999999999997"/>
    <n v="5"/>
    <n v="0.1"/>
    <n v="53.982000000000006"/>
    <n v="0.20000000000000004"/>
  </r>
  <r>
    <n v="9265"/>
    <s v="US-2014-128118"/>
    <x v="3"/>
    <x v="221"/>
    <d v="2014-12-02T00:00:00"/>
    <s v="Standard Class"/>
    <s v="MY-17380"/>
    <s v="Maribeth Yedwab"/>
    <x v="1"/>
    <s v="United States"/>
    <x v="26"/>
    <x v="18"/>
    <n v="38109"/>
    <x v="0"/>
    <s v="OFF-BI-10000216"/>
    <x v="1"/>
    <x v="8"/>
    <s v="Mead 1st Gear 2&quot; Zipper Binder, Asst. Colors"/>
    <n v="11.673000000000002"/>
    <n v="3"/>
    <n v="0.7"/>
    <n v="-7.782"/>
    <n v="-0.66666666666666652"/>
  </r>
  <r>
    <n v="9266"/>
    <s v="US-2014-128118"/>
    <x v="3"/>
    <x v="221"/>
    <d v="2014-12-02T00:00:00"/>
    <s v="Standard Class"/>
    <s v="MY-17380"/>
    <s v="Maribeth Yedwab"/>
    <x v="1"/>
    <s v="United States"/>
    <x v="26"/>
    <x v="18"/>
    <n v="38109"/>
    <x v="0"/>
    <s v="OFF-EN-10003448"/>
    <x v="1"/>
    <x v="12"/>
    <s v="Peel &amp; Seel Recycled Catalog Envelopes, Brown"/>
    <n v="64.848000000000013"/>
    <n v="7"/>
    <n v="0.2"/>
    <n v="24.317999999999998"/>
    <n v="0.37499999999999989"/>
  </r>
  <r>
    <n v="9267"/>
    <s v="CA-2011-125759"/>
    <x v="2"/>
    <x v="1215"/>
    <d v="2011-02-10T00:00:00"/>
    <s v="First Class"/>
    <s v="NM-18445"/>
    <s v="Nathan Mautz"/>
    <x v="2"/>
    <s v="United States"/>
    <x v="226"/>
    <x v="33"/>
    <n v="89031"/>
    <x v="1"/>
    <s v="FUR-FU-10002111"/>
    <x v="0"/>
    <x v="5"/>
    <s v="Master Caster Door Stop, Large Brown"/>
    <n v="14.56"/>
    <n v="2"/>
    <n v="0"/>
    <n v="5.5327999999999999"/>
    <n v="0.38"/>
  </r>
  <r>
    <n v="9268"/>
    <s v="CA-2012-151869"/>
    <x v="1"/>
    <x v="12"/>
    <d v="2012-09-25T00:00:00"/>
    <s v="Same Day"/>
    <s v="CS-11950"/>
    <s v="Carlos Soltero"/>
    <x v="0"/>
    <s v="United States"/>
    <x v="210"/>
    <x v="15"/>
    <n v="11520"/>
    <x v="3"/>
    <s v="FUR-CH-10001545"/>
    <x v="0"/>
    <x v="1"/>
    <s v="Hon Comfortask Task/Swivel Chairs"/>
    <n v="102.58200000000001"/>
    <n v="1"/>
    <n v="0.1"/>
    <n v="6.8388000000000009"/>
    <n v="6.6666666666666666E-2"/>
  </r>
  <r>
    <n v="9269"/>
    <s v="CA-2012-151869"/>
    <x v="1"/>
    <x v="12"/>
    <d v="2012-09-25T00:00:00"/>
    <s v="Same Day"/>
    <s v="CS-11950"/>
    <s v="Carlos Soltero"/>
    <x v="0"/>
    <s v="United States"/>
    <x v="210"/>
    <x v="15"/>
    <n v="11520"/>
    <x v="3"/>
    <s v="OFF-PA-10002947"/>
    <x v="1"/>
    <x v="10"/>
    <s v="Xerox 1923"/>
    <n v="20.04"/>
    <n v="3"/>
    <n v="0"/>
    <n v="9.6191999999999993"/>
    <n v="0.48"/>
  </r>
  <r>
    <n v="9270"/>
    <s v="US-2014-102183"/>
    <x v="3"/>
    <x v="170"/>
    <d v="2014-08-29T00:00:00"/>
    <s v="Standard Class"/>
    <s v="PK-19075"/>
    <s v="Pete Kriz"/>
    <x v="0"/>
    <s v="United States"/>
    <x v="20"/>
    <x v="15"/>
    <n v="10035"/>
    <x v="3"/>
    <s v="OFF-BI-10003476"/>
    <x v="1"/>
    <x v="8"/>
    <s v="Avery Metallic Poly Binders"/>
    <n v="32.088000000000001"/>
    <n v="7"/>
    <n v="0.2"/>
    <n v="11.2308"/>
    <n v="0.35"/>
  </r>
  <r>
    <n v="9271"/>
    <s v="US-2014-102183"/>
    <x v="3"/>
    <x v="170"/>
    <d v="2014-08-29T00:00:00"/>
    <s v="Standard Class"/>
    <s v="PK-19075"/>
    <s v="Pete Kriz"/>
    <x v="0"/>
    <s v="United States"/>
    <x v="20"/>
    <x v="15"/>
    <n v="10035"/>
    <x v="3"/>
    <s v="OFF-BI-10001359"/>
    <x v="1"/>
    <x v="8"/>
    <s v="GBC DocuBind TL300 Electric Binding System"/>
    <n v="4305.5520000000006"/>
    <n v="6"/>
    <n v="0.2"/>
    <n v="1453.1237999999996"/>
    <n v="0.33749999999999986"/>
  </r>
  <r>
    <n v="9272"/>
    <s v="CA-2013-100510"/>
    <x v="0"/>
    <x v="536"/>
    <d v="2013-05-18T00:00:00"/>
    <s v="Standard Class"/>
    <s v="HM-14860"/>
    <s v="Harry Marie"/>
    <x v="1"/>
    <s v="United States"/>
    <x v="20"/>
    <x v="15"/>
    <n v="10024"/>
    <x v="3"/>
    <s v="FUR-FU-10000320"/>
    <x v="0"/>
    <x v="5"/>
    <s v="OIC Stacking Trays"/>
    <n v="10.02"/>
    <n v="3"/>
    <n v="0"/>
    <n v="4.4088000000000012"/>
    <n v="0.44000000000000011"/>
  </r>
  <r>
    <n v="9273"/>
    <s v="CA-2013-100510"/>
    <x v="0"/>
    <x v="536"/>
    <d v="2013-05-18T00:00:00"/>
    <s v="Standard Class"/>
    <s v="HM-14860"/>
    <s v="Harry Marie"/>
    <x v="1"/>
    <s v="United States"/>
    <x v="20"/>
    <x v="15"/>
    <n v="10024"/>
    <x v="3"/>
    <s v="TEC-PH-10001835"/>
    <x v="2"/>
    <x v="7"/>
    <s v="Jawbone JAMBOX Wireless Bluetooth Speaker"/>
    <n v="631.96"/>
    <n v="4"/>
    <n v="0"/>
    <n v="303.3408"/>
    <n v="0.48"/>
  </r>
  <r>
    <n v="9274"/>
    <s v="CA-2014-146983"/>
    <x v="3"/>
    <x v="264"/>
    <d v="2014-09-07T00:00:00"/>
    <s v="Standard Class"/>
    <s v="AH-10210"/>
    <s v="Alan Hwang"/>
    <x v="0"/>
    <s v="United States"/>
    <x v="0"/>
    <x v="0"/>
    <n v="42420"/>
    <x v="0"/>
    <s v="OFF-BI-10003650"/>
    <x v="1"/>
    <x v="8"/>
    <s v="GBC DocuBind 300 Electric Binding Machine"/>
    <n v="1577.94"/>
    <n v="3"/>
    <n v="0"/>
    <n v="757.41120000000001"/>
    <n v="0.48"/>
  </r>
  <r>
    <n v="9275"/>
    <s v="US-2011-134054"/>
    <x v="2"/>
    <x v="982"/>
    <d v="2011-10-10T00:00:00"/>
    <s v="Same Day"/>
    <s v="FC-14335"/>
    <s v="Fred Chung"/>
    <x v="1"/>
    <s v="United States"/>
    <x v="305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n v="0.44000000000000011"/>
  </r>
  <r>
    <n v="9276"/>
    <s v="CA-2013-113236"/>
    <x v="0"/>
    <x v="439"/>
    <d v="2013-05-30T00:00:00"/>
    <s v="Second Class"/>
    <s v="CP-12085"/>
    <s v="Cathy Prescott"/>
    <x v="1"/>
    <s v="United States"/>
    <x v="478"/>
    <x v="2"/>
    <n v="33445"/>
    <x v="0"/>
    <s v="OFF-ST-10000532"/>
    <x v="1"/>
    <x v="4"/>
    <s v="Advantus Rolling Drawer Organizers"/>
    <n v="184.70400000000001"/>
    <n v="6"/>
    <n v="0.2"/>
    <n v="13.852799999999995"/>
    <n v="7.4999999999999969E-2"/>
  </r>
  <r>
    <n v="9277"/>
    <s v="CA-2013-113236"/>
    <x v="0"/>
    <x v="439"/>
    <d v="2013-05-30T00:00:00"/>
    <s v="Second Class"/>
    <s v="CP-12085"/>
    <s v="Cathy Prescott"/>
    <x v="1"/>
    <s v="United States"/>
    <x v="478"/>
    <x v="2"/>
    <n v="33445"/>
    <x v="0"/>
    <s v="TEC-AC-10001267"/>
    <x v="2"/>
    <x v="11"/>
    <s v="Imation 32GB Pocket Pro USB 3.0 Flash Drive - 32 GB - Black - 1 P ..."/>
    <n v="47.92"/>
    <n v="2"/>
    <n v="0.2"/>
    <n v="11.98"/>
    <n v="0.25"/>
  </r>
  <r>
    <n v="9278"/>
    <s v="CA-2014-122539"/>
    <x v="3"/>
    <x v="96"/>
    <d v="2014-12-06T00:00:00"/>
    <s v="Standard Class"/>
    <s v="SC-20305"/>
    <s v="Sean Christensen"/>
    <x v="0"/>
    <s v="United States"/>
    <x v="10"/>
    <x v="9"/>
    <n v="19140"/>
    <x v="3"/>
    <s v="OFF-LA-10004853"/>
    <x v="1"/>
    <x v="2"/>
    <s v="Avery 483"/>
    <n v="15.936000000000002"/>
    <n v="4"/>
    <n v="0.2"/>
    <n v="5.1791999999999998"/>
    <n v="0.32499999999999996"/>
  </r>
  <r>
    <n v="9279"/>
    <s v="CA-2014-122539"/>
    <x v="3"/>
    <x v="96"/>
    <d v="2014-12-06T00:00:00"/>
    <s v="Standard Class"/>
    <s v="SC-20305"/>
    <s v="Sean Christensen"/>
    <x v="0"/>
    <s v="United States"/>
    <x v="10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n v="-0.6999999999999994"/>
  </r>
  <r>
    <n v="9280"/>
    <s v="CA-2014-122539"/>
    <x v="3"/>
    <x v="96"/>
    <d v="2014-12-06T00:00:00"/>
    <s v="Standard Class"/>
    <s v="SC-20305"/>
    <s v="Sean Christensen"/>
    <x v="0"/>
    <s v="United States"/>
    <x v="10"/>
    <x v="9"/>
    <n v="19140"/>
    <x v="3"/>
    <s v="FUR-CH-10003379"/>
    <x v="0"/>
    <x v="1"/>
    <s v="Global Commerce Series High-Back Swivel/Tilt Chairs"/>
    <n v="398.97199999999998"/>
    <n v="2"/>
    <n v="0.3"/>
    <n v="-28.49799999999999"/>
    <n v="-7.1428571428571411E-2"/>
  </r>
  <r>
    <n v="9281"/>
    <s v="CA-2013-166772"/>
    <x v="0"/>
    <x v="873"/>
    <d v="2013-09-25T00:00:00"/>
    <s v="Standard Class"/>
    <s v="HJ-14875"/>
    <s v="Heather Jas"/>
    <x v="2"/>
    <s v="United States"/>
    <x v="4"/>
    <x v="4"/>
    <n v="98105"/>
    <x v="1"/>
    <s v="FUR-BO-10002853"/>
    <x v="0"/>
    <x v="0"/>
    <s v="O'Sullivan 5-Shelf Heavy-Duty Bookcases"/>
    <n v="163.88"/>
    <n v="2"/>
    <n v="0"/>
    <n v="40.97"/>
    <n v="0.25"/>
  </r>
  <r>
    <n v="9282"/>
    <s v="US-2014-152898"/>
    <x v="3"/>
    <x v="220"/>
    <d v="2014-09-16T00:00:00"/>
    <s v="Standard Class"/>
    <s v="CB-12025"/>
    <s v="Cassandra Brandow"/>
    <x v="0"/>
    <s v="United States"/>
    <x v="102"/>
    <x v="17"/>
    <n v="23223"/>
    <x v="0"/>
    <s v="OFF-AP-10000027"/>
    <x v="1"/>
    <x v="9"/>
    <s v="Hoover Commercial SteamVac"/>
    <n v="67.900000000000006"/>
    <n v="5"/>
    <n v="0"/>
    <n v="20.369999999999997"/>
    <n v="0.29999999999999993"/>
  </r>
  <r>
    <n v="9283"/>
    <s v="CA-2013-160486"/>
    <x v="0"/>
    <x v="945"/>
    <d v="2014-01-05T00:00:00"/>
    <s v="Standard Class"/>
    <s v="EH-14185"/>
    <s v="Evan Henry"/>
    <x v="0"/>
    <s v="United States"/>
    <x v="487"/>
    <x v="2"/>
    <n v="33407"/>
    <x v="0"/>
    <s v="OFF-PA-10002421"/>
    <x v="1"/>
    <x v="10"/>
    <s v="Embossed Ink Jet Note Cards"/>
    <n v="72.224000000000004"/>
    <n v="4"/>
    <n v="0.2"/>
    <n v="25.278400000000001"/>
    <n v="0.35"/>
  </r>
  <r>
    <n v="9284"/>
    <s v="CA-2014-102218"/>
    <x v="3"/>
    <x v="264"/>
    <d v="2014-09-05T00:00:00"/>
    <s v="Second Class"/>
    <s v="LW-17215"/>
    <s v="Luke Weiss"/>
    <x v="0"/>
    <s v="United States"/>
    <x v="299"/>
    <x v="22"/>
    <n v="80525"/>
    <x v="1"/>
    <s v="OFF-LA-10002475"/>
    <x v="1"/>
    <x v="2"/>
    <s v="Avery 519"/>
    <n v="11.696"/>
    <n v="2"/>
    <n v="0.2"/>
    <n v="3.9473999999999996"/>
    <n v="0.33749999999999997"/>
  </r>
  <r>
    <n v="9285"/>
    <s v="CA-2011-161032"/>
    <x v="2"/>
    <x v="728"/>
    <d v="2011-11-23T00:00:00"/>
    <s v="Standard Class"/>
    <s v="MK-17905"/>
    <s v="Michael Kennedy"/>
    <x v="1"/>
    <s v="United States"/>
    <x v="47"/>
    <x v="6"/>
    <n v="53132"/>
    <x v="2"/>
    <s v="FUR-CH-10001482"/>
    <x v="0"/>
    <x v="1"/>
    <s v="Office Star - Mesh Screen back chair with Vinyl seat"/>
    <n v="392.93999999999994"/>
    <n v="3"/>
    <n v="0"/>
    <n v="43.223399999999984"/>
    <n v="0.10999999999999997"/>
  </r>
  <r>
    <n v="9286"/>
    <s v="CA-2012-102778"/>
    <x v="1"/>
    <x v="82"/>
    <d v="2012-11-24T00:00:00"/>
    <s v="First Class"/>
    <s v="JH-15820"/>
    <s v="John Huston"/>
    <x v="0"/>
    <s v="United States"/>
    <x v="53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n v="0.26250000000000007"/>
  </r>
  <r>
    <n v="9287"/>
    <s v="CA-2014-154011"/>
    <x v="3"/>
    <x v="249"/>
    <d v="2014-06-27T00:00:00"/>
    <s v="Standard Class"/>
    <s v="DB-13270"/>
    <s v="Deborah Brumfield"/>
    <x v="2"/>
    <s v="United States"/>
    <x v="61"/>
    <x v="5"/>
    <n v="75081"/>
    <x v="2"/>
    <s v="OFF-BI-10003166"/>
    <x v="1"/>
    <x v="8"/>
    <s v="GBC Plasticlear Binding Covers"/>
    <n v="6.8879999999999981"/>
    <n v="3"/>
    <n v="0.8"/>
    <n v="-11.020800000000005"/>
    <n v="-1.6000000000000012"/>
  </r>
  <r>
    <n v="9288"/>
    <s v="CA-2014-154011"/>
    <x v="3"/>
    <x v="249"/>
    <d v="2014-06-27T00:00:00"/>
    <s v="Standard Class"/>
    <s v="DB-13270"/>
    <s v="Deborah Brumfield"/>
    <x v="2"/>
    <s v="United States"/>
    <x v="61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n v="-0.18571428571428583"/>
  </r>
  <r>
    <n v="9289"/>
    <s v="US-2014-165456"/>
    <x v="3"/>
    <x v="329"/>
    <d v="2014-12-04T00:00:00"/>
    <s v="First Class"/>
    <s v="TB-21625"/>
    <s v="Trudy Brown"/>
    <x v="0"/>
    <s v="United States"/>
    <x v="10"/>
    <x v="9"/>
    <n v="19134"/>
    <x v="3"/>
    <s v="FUR-CH-10003981"/>
    <x v="0"/>
    <x v="1"/>
    <s v="Global Commerce Series Low-Back Swivel/Tilt Chairs"/>
    <n v="1079.316"/>
    <n v="6"/>
    <n v="0.3"/>
    <n v="-15.418800000000203"/>
    <n v="-1.4285714285714474E-2"/>
  </r>
  <r>
    <n v="9290"/>
    <s v="CA-2011-111857"/>
    <x v="2"/>
    <x v="488"/>
    <d v="2011-04-26T00:00:00"/>
    <s v="Second Class"/>
    <s v="NM-18445"/>
    <s v="Nathan Mautz"/>
    <x v="2"/>
    <s v="United States"/>
    <x v="8"/>
    <x v="1"/>
    <n v="94109"/>
    <x v="1"/>
    <s v="OFF-PA-10001878"/>
    <x v="1"/>
    <x v="10"/>
    <s v="Xerox 1891"/>
    <n v="48.91"/>
    <n v="1"/>
    <n v="0"/>
    <n v="22.987699999999997"/>
    <n v="0.47"/>
  </r>
  <r>
    <n v="9291"/>
    <s v="CA-2011-163650"/>
    <x v="2"/>
    <x v="865"/>
    <d v="2011-09-25T00:00:00"/>
    <s v="First Class"/>
    <s v="TT-21220"/>
    <s v="Thomas Thornton"/>
    <x v="0"/>
    <s v="United States"/>
    <x v="18"/>
    <x v="13"/>
    <n v="19901"/>
    <x v="3"/>
    <s v="OFF-AR-10002375"/>
    <x v="1"/>
    <x v="6"/>
    <s v="Newell 351"/>
    <n v="9.84"/>
    <n v="3"/>
    <n v="0"/>
    <n v="2.8535999999999988"/>
    <n v="0.28999999999999987"/>
  </r>
  <r>
    <n v="9292"/>
    <s v="CA-2011-163650"/>
    <x v="2"/>
    <x v="865"/>
    <d v="2011-09-25T00:00:00"/>
    <s v="First Class"/>
    <s v="TT-21220"/>
    <s v="Thomas Thornton"/>
    <x v="0"/>
    <s v="United States"/>
    <x v="18"/>
    <x v="13"/>
    <n v="19901"/>
    <x v="3"/>
    <s v="OFF-BI-10004965"/>
    <x v="1"/>
    <x v="8"/>
    <s v="Ibico Covers for Plastic or Wire Binding Elements"/>
    <n v="34.5"/>
    <n v="3"/>
    <n v="0"/>
    <n v="15.524999999999999"/>
    <n v="0.44999999999999996"/>
  </r>
  <r>
    <n v="9293"/>
    <s v="CA-2014-124114"/>
    <x v="3"/>
    <x v="580"/>
    <d v="2014-03-03T00:00:00"/>
    <s v="Same Day"/>
    <s v="RS-19765"/>
    <s v="Roland Schwarz"/>
    <x v="1"/>
    <s v="United States"/>
    <x v="435"/>
    <x v="5"/>
    <n v="76706"/>
    <x v="2"/>
    <s v="OFF-BI-10004022"/>
    <x v="1"/>
    <x v="8"/>
    <s v="Acco Suede Grain Vinyl Round Ring Binder"/>
    <n v="0.55599999999999983"/>
    <n v="1"/>
    <n v="0.8"/>
    <n v="-0.94520000000000004"/>
    <n v="-1.7000000000000006"/>
  </r>
  <r>
    <n v="9294"/>
    <s v="US-2014-116505"/>
    <x v="3"/>
    <x v="701"/>
    <d v="2014-11-22T00:00:00"/>
    <s v="Second Class"/>
    <s v="TB-21625"/>
    <s v="Trudy Brown"/>
    <x v="0"/>
    <s v="United States"/>
    <x v="521"/>
    <x v="39"/>
    <n v="21740"/>
    <x v="3"/>
    <s v="OFF-BI-10000050"/>
    <x v="1"/>
    <x v="8"/>
    <s v="Angle-D Binders with Locking Rings, Label Holders"/>
    <n v="43.8"/>
    <n v="6"/>
    <n v="0"/>
    <n v="20.585999999999999"/>
    <n v="0.47"/>
  </r>
  <r>
    <n v="9295"/>
    <s v="CA-2014-161340"/>
    <x v="3"/>
    <x v="39"/>
    <d v="2014-06-02T00:00:00"/>
    <s v="Standard Class"/>
    <s v="AM-10360"/>
    <s v="Alice McCarthy"/>
    <x v="1"/>
    <s v="United States"/>
    <x v="138"/>
    <x v="24"/>
    <n v="44105"/>
    <x v="3"/>
    <s v="OFF-PA-10002464"/>
    <x v="1"/>
    <x v="10"/>
    <s v="HP Office Recycled Paper (20Lb. and 87 Bright)"/>
    <n v="13.872000000000002"/>
    <n v="3"/>
    <n v="0.2"/>
    <n v="5.0286000000000008"/>
    <n v="0.36250000000000004"/>
  </r>
  <r>
    <n v="9296"/>
    <s v="CA-2014-161340"/>
    <x v="3"/>
    <x v="39"/>
    <d v="2014-06-02T00:00:00"/>
    <s v="Standard Class"/>
    <s v="AM-10360"/>
    <s v="Alice McCarthy"/>
    <x v="1"/>
    <s v="United States"/>
    <x v="138"/>
    <x v="24"/>
    <n v="44105"/>
    <x v="3"/>
    <s v="FUR-BO-10004709"/>
    <x v="0"/>
    <x v="0"/>
    <s v="Bush Westfield Collection Bookcases, Medium Cherry Finish"/>
    <n v="115.96"/>
    <n v="4"/>
    <n v="0.5"/>
    <n v="-64.937599999999989"/>
    <n v="-0.55999999999999994"/>
  </r>
  <r>
    <n v="9297"/>
    <s v="US-2012-163433"/>
    <x v="1"/>
    <x v="24"/>
    <d v="2012-04-22T00:00:00"/>
    <s v="Second Class"/>
    <s v="MP-17965"/>
    <s v="Michael Paige"/>
    <x v="1"/>
    <s v="United States"/>
    <x v="392"/>
    <x v="5"/>
    <n v="78501"/>
    <x v="2"/>
    <s v="TEC-AC-10003590"/>
    <x v="2"/>
    <x v="11"/>
    <s v="TRENDnet 56K USB 2.0 Phone, Internet and Fax Modem"/>
    <n v="41.424000000000007"/>
    <n v="2"/>
    <n v="0.2"/>
    <n v="8.2847999999999971"/>
    <n v="0.1999999999999999"/>
  </r>
  <r>
    <n v="9298"/>
    <s v="US-2012-163433"/>
    <x v="1"/>
    <x v="24"/>
    <d v="2012-04-22T00:00:00"/>
    <s v="Second Class"/>
    <s v="MP-17965"/>
    <s v="Michael Paige"/>
    <x v="1"/>
    <s v="United States"/>
    <x v="392"/>
    <x v="5"/>
    <n v="78501"/>
    <x v="2"/>
    <s v="TEC-PH-10003357"/>
    <x v="2"/>
    <x v="7"/>
    <s v="Grandstream GXP2100 Mainstream Business Phone"/>
    <n v="244.768"/>
    <n v="4"/>
    <n v="0.2"/>
    <n v="24.476800000000004"/>
    <n v="0.10000000000000002"/>
  </r>
  <r>
    <n v="9299"/>
    <s v="US-2012-163433"/>
    <x v="1"/>
    <x v="24"/>
    <d v="2012-04-22T00:00:00"/>
    <s v="Second Class"/>
    <s v="MP-17965"/>
    <s v="Michael Paige"/>
    <x v="1"/>
    <s v="United States"/>
    <x v="392"/>
    <x v="5"/>
    <n v="78501"/>
    <x v="2"/>
    <s v="OFF-AR-10003373"/>
    <x v="1"/>
    <x v="6"/>
    <s v="Boston School Pro Electric Pencil Sharpener, 1670"/>
    <n v="74.352000000000004"/>
    <n v="3"/>
    <n v="0.2"/>
    <n v="6.5057999999999971"/>
    <n v="8.7499999999999953E-2"/>
  </r>
  <r>
    <n v="9300"/>
    <s v="US-2012-163433"/>
    <x v="1"/>
    <x v="24"/>
    <d v="2012-04-22T00:00:00"/>
    <s v="Second Class"/>
    <s v="MP-17965"/>
    <s v="Michael Paige"/>
    <x v="1"/>
    <s v="United States"/>
    <x v="392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n v="-1.600000000000001"/>
  </r>
  <r>
    <n v="9301"/>
    <s v="US-2012-163433"/>
    <x v="1"/>
    <x v="24"/>
    <d v="2012-04-22T00:00:00"/>
    <s v="Second Class"/>
    <s v="MP-17965"/>
    <s v="Michael Paige"/>
    <x v="1"/>
    <s v="United States"/>
    <x v="392"/>
    <x v="5"/>
    <n v="78501"/>
    <x v="2"/>
    <s v="FUR-CH-10000225"/>
    <x v="0"/>
    <x v="1"/>
    <s v="Global Geo Office Task Chair, Gray"/>
    <n v="56.686"/>
    <n v="1"/>
    <n v="0.3"/>
    <n v="-20.245000000000008"/>
    <n v="-0.35714285714285726"/>
  </r>
  <r>
    <n v="9302"/>
    <s v="US-2012-163433"/>
    <x v="1"/>
    <x v="24"/>
    <d v="2012-04-22T00:00:00"/>
    <s v="Second Class"/>
    <s v="MP-17965"/>
    <s v="Michael Paige"/>
    <x v="1"/>
    <s v="United States"/>
    <x v="392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n v="6.2499999999999938E-2"/>
  </r>
  <r>
    <n v="9303"/>
    <s v="US-2012-163433"/>
    <x v="1"/>
    <x v="24"/>
    <d v="2012-04-22T00:00:00"/>
    <s v="Second Class"/>
    <s v="MP-17965"/>
    <s v="Michael Paige"/>
    <x v="1"/>
    <s v="United States"/>
    <x v="392"/>
    <x v="5"/>
    <n v="78501"/>
    <x v="2"/>
    <s v="OFF-AR-10003481"/>
    <x v="1"/>
    <x v="6"/>
    <s v="Newell 348"/>
    <n v="7.8719999999999999"/>
    <n v="3"/>
    <n v="0.2"/>
    <n v="0.88559999999999883"/>
    <n v="0.11249999999999985"/>
  </r>
  <r>
    <n v="9304"/>
    <s v="US-2012-163433"/>
    <x v="1"/>
    <x v="24"/>
    <d v="2012-04-22T00:00:00"/>
    <s v="Second Class"/>
    <s v="MP-17965"/>
    <s v="Michael Paige"/>
    <x v="1"/>
    <s v="United States"/>
    <x v="392"/>
    <x v="5"/>
    <n v="78501"/>
    <x v="2"/>
    <s v="OFF-PA-10003936"/>
    <x v="1"/>
    <x v="10"/>
    <s v="Xerox 1994"/>
    <n v="15.552000000000003"/>
    <n v="3"/>
    <n v="0.2"/>
    <n v="5.4432"/>
    <n v="0.34999999999999992"/>
  </r>
  <r>
    <n v="9305"/>
    <s v="US-2012-163433"/>
    <x v="1"/>
    <x v="24"/>
    <d v="2012-04-22T00:00:00"/>
    <s v="Second Class"/>
    <s v="MP-17965"/>
    <s v="Michael Paige"/>
    <x v="1"/>
    <s v="United States"/>
    <x v="392"/>
    <x v="5"/>
    <n v="78501"/>
    <x v="2"/>
    <s v="OFF-BI-10000320"/>
    <x v="1"/>
    <x v="8"/>
    <s v="GBC Plastic Binding Combs"/>
    <n v="1.4759999999999998"/>
    <n v="1"/>
    <n v="0.8"/>
    <n v="-2.2877999999999998"/>
    <n v="-1.55"/>
  </r>
  <r>
    <n v="9306"/>
    <s v="CA-2012-137603"/>
    <x v="1"/>
    <x v="444"/>
    <d v="2012-09-24T00:00:00"/>
    <s v="Standard Class"/>
    <s v="MH-17290"/>
    <s v="Marc Harrigan"/>
    <x v="2"/>
    <s v="United States"/>
    <x v="364"/>
    <x v="27"/>
    <n v="87505"/>
    <x v="1"/>
    <s v="OFF-AR-10001972"/>
    <x v="1"/>
    <x v="6"/>
    <s v="Newell 323"/>
    <n v="8.4"/>
    <n v="5"/>
    <n v="0"/>
    <n v="2.1840000000000002"/>
    <n v="0.26"/>
  </r>
  <r>
    <n v="9307"/>
    <s v="CA-2011-128237"/>
    <x v="2"/>
    <x v="727"/>
    <d v="2011-03-30T00:00:00"/>
    <s v="Standard Class"/>
    <s v="CA-12265"/>
    <s v="Christina Anderson"/>
    <x v="0"/>
    <s v="United States"/>
    <x v="8"/>
    <x v="1"/>
    <n v="94110"/>
    <x v="1"/>
    <s v="OFF-AR-10003829"/>
    <x v="1"/>
    <x v="6"/>
    <s v="Newell 35"/>
    <n v="6.56"/>
    <n v="2"/>
    <n v="0"/>
    <n v="1.9023999999999992"/>
    <n v="0.28999999999999987"/>
  </r>
  <r>
    <n v="9308"/>
    <s v="CA-2011-128237"/>
    <x v="2"/>
    <x v="727"/>
    <d v="2011-03-30T00:00:00"/>
    <s v="Standard Class"/>
    <s v="CA-12265"/>
    <s v="Christina Anderson"/>
    <x v="0"/>
    <s v="United States"/>
    <x v="8"/>
    <x v="1"/>
    <n v="94110"/>
    <x v="1"/>
    <s v="OFF-AR-10003338"/>
    <x v="1"/>
    <x v="6"/>
    <s v="Eberhard Faber 3 1/2&quot; Golf Pencils"/>
    <n v="14.88"/>
    <n v="2"/>
    <n v="0"/>
    <n v="3.7200000000000006"/>
    <n v="0.25000000000000006"/>
  </r>
  <r>
    <n v="9309"/>
    <s v="CA-2011-128237"/>
    <x v="2"/>
    <x v="727"/>
    <d v="2011-03-30T00:00:00"/>
    <s v="Standard Class"/>
    <s v="CA-12265"/>
    <s v="Christina Anderson"/>
    <x v="0"/>
    <s v="United States"/>
    <x v="8"/>
    <x v="1"/>
    <n v="94110"/>
    <x v="1"/>
    <s v="TEC-AC-10002558"/>
    <x v="2"/>
    <x v="11"/>
    <s v="Imation Swivel Flash Drive USB flash drive - 8 GB"/>
    <n v="45.48"/>
    <n v="4"/>
    <n v="0"/>
    <n v="15.917999999999999"/>
    <n v="0.35000000000000003"/>
  </r>
  <r>
    <n v="9310"/>
    <s v="CA-2011-128237"/>
    <x v="2"/>
    <x v="727"/>
    <d v="2011-03-30T00:00:00"/>
    <s v="Standard Class"/>
    <s v="CA-12265"/>
    <s v="Christina Anderson"/>
    <x v="0"/>
    <s v="United States"/>
    <x v="8"/>
    <x v="1"/>
    <n v="94110"/>
    <x v="1"/>
    <s v="OFF-AR-10000034"/>
    <x v="1"/>
    <x v="6"/>
    <s v="BIC Brite Liner Grip Highlighters, Assorted, 5/Pack"/>
    <n v="25.44"/>
    <n v="6"/>
    <n v="0"/>
    <n v="9.9215999999999998"/>
    <n v="0.38999999999999996"/>
  </r>
  <r>
    <n v="9311"/>
    <s v="US-2013-102141"/>
    <x v="0"/>
    <x v="370"/>
    <d v="2013-09-01T00:00:00"/>
    <s v="Standard Class"/>
    <s v="KD-16615"/>
    <s v="Ken Dana"/>
    <x v="1"/>
    <s v="United States"/>
    <x v="20"/>
    <x v="15"/>
    <n v="10024"/>
    <x v="3"/>
    <s v="OFF-BI-10001510"/>
    <x v="1"/>
    <x v="8"/>
    <s v="Deluxe Heavy-Duty Vinyl Round Ring Binder"/>
    <n v="146.68800000000002"/>
    <n v="8"/>
    <n v="0.2"/>
    <n v="45.839999999999996"/>
    <n v="0.31249999999999994"/>
  </r>
  <r>
    <n v="9312"/>
    <s v="CA-2014-148642"/>
    <x v="3"/>
    <x v="904"/>
    <d v="2014-03-13T00:00:00"/>
    <s v="Standard Class"/>
    <s v="DW-13540"/>
    <s v="Don Weiss"/>
    <x v="0"/>
    <s v="United States"/>
    <x v="61"/>
    <x v="5"/>
    <n v="75220"/>
    <x v="2"/>
    <s v="OFF-LA-10000134"/>
    <x v="1"/>
    <x v="2"/>
    <s v="Avery 511"/>
    <n v="4.9280000000000008"/>
    <n v="2"/>
    <n v="0.2"/>
    <n v="1.7247999999999997"/>
    <n v="0.34999999999999987"/>
  </r>
  <r>
    <n v="9313"/>
    <s v="CA-2014-148642"/>
    <x v="3"/>
    <x v="904"/>
    <d v="2014-03-13T00:00:00"/>
    <s v="Standard Class"/>
    <s v="DW-13540"/>
    <s v="Don Weiss"/>
    <x v="0"/>
    <s v="United States"/>
    <x v="61"/>
    <x v="5"/>
    <n v="75220"/>
    <x v="2"/>
    <s v="OFF-AR-10000588"/>
    <x v="1"/>
    <x v="6"/>
    <s v="Newell 345"/>
    <n v="63.488"/>
    <n v="4"/>
    <n v="0.2"/>
    <n v="4.7616000000000014"/>
    <n v="7.5000000000000025E-2"/>
  </r>
  <r>
    <n v="9314"/>
    <s v="CA-2012-111948"/>
    <x v="1"/>
    <x v="1216"/>
    <d v="2012-11-11T00:00:00"/>
    <s v="Same Day"/>
    <s v="AG-10495"/>
    <s v="Andrew Gjertsen"/>
    <x v="1"/>
    <s v="United States"/>
    <x v="66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n v="0.28000000000000008"/>
  </r>
  <r>
    <n v="9315"/>
    <s v="CA-2012-111948"/>
    <x v="1"/>
    <x v="1216"/>
    <d v="2012-11-11T00:00:00"/>
    <s v="Same Day"/>
    <s v="AG-10495"/>
    <s v="Andrew Gjertsen"/>
    <x v="1"/>
    <s v="United States"/>
    <x v="66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n v="0.37777777777777782"/>
  </r>
  <r>
    <n v="9316"/>
    <s v="CA-2013-161907"/>
    <x v="0"/>
    <x v="41"/>
    <d v="2013-04-10T00:00:00"/>
    <s v="Standard Class"/>
    <s v="JH-16180"/>
    <s v="Justin Hirsh"/>
    <x v="0"/>
    <s v="United States"/>
    <x v="10"/>
    <x v="9"/>
    <n v="19140"/>
    <x v="3"/>
    <s v="TEC-PH-10000141"/>
    <x v="2"/>
    <x v="7"/>
    <s v="Clearsounds A400"/>
    <n v="118.78199999999998"/>
    <n v="3"/>
    <n v="0.4"/>
    <n v="-27.715799999999994"/>
    <n v="-0.23333333333333331"/>
  </r>
  <r>
    <n v="9317"/>
    <s v="CA-2013-161907"/>
    <x v="0"/>
    <x v="41"/>
    <d v="2013-04-10T00:00:00"/>
    <s v="Standard Class"/>
    <s v="JH-16180"/>
    <s v="Justin Hirsh"/>
    <x v="0"/>
    <s v="United States"/>
    <x v="10"/>
    <x v="9"/>
    <n v="19140"/>
    <x v="3"/>
    <s v="OFF-SU-10000646"/>
    <x v="1"/>
    <x v="14"/>
    <s v="Premier Automatic Letter Opener"/>
    <n v="769.18400000000008"/>
    <n v="4"/>
    <n v="0.2"/>
    <n v="-163.45159999999996"/>
    <n v="-0.21249999999999991"/>
  </r>
  <r>
    <n v="9318"/>
    <s v="CA-2014-124940"/>
    <x v="3"/>
    <x v="1217"/>
    <d v="2014-02-27T00:00:00"/>
    <s v="Standard Class"/>
    <s v="DK-13090"/>
    <s v="Dave Kipp"/>
    <x v="0"/>
    <s v="United States"/>
    <x v="238"/>
    <x v="5"/>
    <n v="75007"/>
    <x v="2"/>
    <s v="TEC-AC-10002076"/>
    <x v="2"/>
    <x v="11"/>
    <s v="Microsoft Natural Keyboard Elite"/>
    <n v="47.904000000000003"/>
    <n v="1"/>
    <n v="0.2"/>
    <n v="-2.9940000000000015"/>
    <n v="-6.2500000000000028E-2"/>
  </r>
  <r>
    <n v="9319"/>
    <s v="US-2014-108343"/>
    <x v="3"/>
    <x v="228"/>
    <d v="2014-07-26T00:00:00"/>
    <s v="Standard Class"/>
    <s v="AR-10825"/>
    <s v="Anthony Rawles"/>
    <x v="1"/>
    <s v="United States"/>
    <x v="20"/>
    <x v="15"/>
    <n v="10009"/>
    <x v="3"/>
    <s v="OFF-PA-10000743"/>
    <x v="1"/>
    <x v="10"/>
    <s v="Xerox 1977"/>
    <n v="13.36"/>
    <n v="2"/>
    <n v="0"/>
    <n v="6.4127999999999998"/>
    <n v="0.48"/>
  </r>
  <r>
    <n v="9320"/>
    <s v="US-2014-108343"/>
    <x v="3"/>
    <x v="228"/>
    <d v="2014-07-26T00:00:00"/>
    <s v="Standard Class"/>
    <s v="AR-10825"/>
    <s v="Anthony Rawles"/>
    <x v="1"/>
    <s v="United States"/>
    <x v="20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n v="0.15555555555555553"/>
  </r>
  <r>
    <n v="9321"/>
    <s v="US-2014-108343"/>
    <x v="3"/>
    <x v="228"/>
    <d v="2014-07-26T00:00:00"/>
    <s v="Standard Class"/>
    <s v="AR-10825"/>
    <s v="Anthony Rawles"/>
    <x v="1"/>
    <s v="United States"/>
    <x v="20"/>
    <x v="15"/>
    <n v="10009"/>
    <x v="3"/>
    <s v="FUR-FU-10000747"/>
    <x v="0"/>
    <x v="5"/>
    <s v="Tenex B1-RE Series Chair Mats for Low Pile Carpets"/>
    <n v="183.92"/>
    <n v="4"/>
    <n v="0"/>
    <n v="31.266399999999976"/>
    <n v="0.16999999999999987"/>
  </r>
  <r>
    <n v="9322"/>
    <s v="US-2013-111563"/>
    <x v="0"/>
    <x v="254"/>
    <d v="2013-11-09T00:00:00"/>
    <s v="Standard Class"/>
    <s v="SM-20005"/>
    <s v="Sally Matthias"/>
    <x v="0"/>
    <s v="United States"/>
    <x v="12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n v="-0.49999999999999983"/>
  </r>
  <r>
    <n v="9323"/>
    <s v="US-2013-111563"/>
    <x v="0"/>
    <x v="254"/>
    <d v="2013-11-09T00:00:00"/>
    <s v="Standard Class"/>
    <s v="SM-20005"/>
    <s v="Sally Matthias"/>
    <x v="0"/>
    <s v="United States"/>
    <x v="12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n v="-1.2749999999999997"/>
  </r>
  <r>
    <n v="9324"/>
    <s v="CA-2014-121853"/>
    <x v="3"/>
    <x v="397"/>
    <d v="2014-09-30T00:00:00"/>
    <s v="Standard Class"/>
    <s v="DB-13660"/>
    <s v="Duane Benoit"/>
    <x v="0"/>
    <s v="United States"/>
    <x v="1"/>
    <x v="1"/>
    <n v="90036"/>
    <x v="1"/>
    <s v="OFF-PA-10003641"/>
    <x v="1"/>
    <x v="10"/>
    <s v="Xerox 1909"/>
    <n v="211.04"/>
    <n v="8"/>
    <n v="0"/>
    <n v="97.078399999999988"/>
    <n v="0.45999999999999996"/>
  </r>
  <r>
    <n v="9325"/>
    <s v="CA-2014-121853"/>
    <x v="3"/>
    <x v="397"/>
    <d v="2014-09-30T00:00:00"/>
    <s v="Standard Class"/>
    <s v="DB-13660"/>
    <s v="Duane Benoit"/>
    <x v="0"/>
    <s v="United States"/>
    <x v="1"/>
    <x v="1"/>
    <n v="90036"/>
    <x v="1"/>
    <s v="FUR-CH-10003973"/>
    <x v="0"/>
    <x v="1"/>
    <s v="GuestStacker Chair with Chrome Finish Legs"/>
    <n v="594.81600000000003"/>
    <n v="2"/>
    <n v="0.2"/>
    <n v="59.481600000000014"/>
    <n v="0.10000000000000002"/>
  </r>
  <r>
    <n v="9326"/>
    <s v="CA-2014-121853"/>
    <x v="3"/>
    <x v="397"/>
    <d v="2014-09-30T00:00:00"/>
    <s v="Standard Class"/>
    <s v="DB-13660"/>
    <s v="Duane Benoit"/>
    <x v="0"/>
    <s v="United States"/>
    <x v="1"/>
    <x v="1"/>
    <n v="90036"/>
    <x v="1"/>
    <s v="OFF-BI-10000977"/>
    <x v="1"/>
    <x v="8"/>
    <s v="Ibico Plastic Spiral Binding Combs"/>
    <n v="72.960000000000008"/>
    <n v="3"/>
    <n v="0.2"/>
    <n v="23.711999999999996"/>
    <n v="0.3249999999999999"/>
  </r>
  <r>
    <n v="9327"/>
    <s v="US-2014-130687"/>
    <x v="3"/>
    <x v="210"/>
    <d v="2014-09-11T00:00:00"/>
    <s v="First Class"/>
    <s v="PF-19225"/>
    <s v="Phillip Flathmann"/>
    <x v="0"/>
    <s v="United States"/>
    <x v="156"/>
    <x v="4"/>
    <n v="98026"/>
    <x v="1"/>
    <s v="FUR-FU-10004053"/>
    <x v="0"/>
    <x v="5"/>
    <s v="DAX Two-Tone Silver Metal Document Frame"/>
    <n v="80.959999999999994"/>
    <n v="4"/>
    <n v="0"/>
    <n v="34.812800000000003"/>
    <n v="0.43000000000000005"/>
  </r>
  <r>
    <n v="9328"/>
    <s v="US-2014-130687"/>
    <x v="3"/>
    <x v="210"/>
    <d v="2014-09-11T00:00:00"/>
    <s v="First Class"/>
    <s v="PF-19225"/>
    <s v="Phillip Flathmann"/>
    <x v="0"/>
    <s v="United States"/>
    <x v="156"/>
    <x v="4"/>
    <n v="98026"/>
    <x v="1"/>
    <s v="TEC-PH-10002033"/>
    <x v="2"/>
    <x v="7"/>
    <s v="Konftel 250 Conference phone - Charcoal black"/>
    <n v="455.71199999999999"/>
    <n v="2"/>
    <n v="0.2"/>
    <n v="34.178400000000011"/>
    <n v="7.5000000000000025E-2"/>
  </r>
  <r>
    <n v="9329"/>
    <s v="US-2014-130687"/>
    <x v="3"/>
    <x v="210"/>
    <d v="2014-09-11T00:00:00"/>
    <s v="First Class"/>
    <s v="PF-19225"/>
    <s v="Phillip Flathmann"/>
    <x v="0"/>
    <s v="United States"/>
    <x v="156"/>
    <x v="4"/>
    <n v="98026"/>
    <x v="1"/>
    <s v="OFF-AR-10004260"/>
    <x v="1"/>
    <x v="6"/>
    <s v="Boston 1799 Powerhouse Electric Pencil Sharpener"/>
    <n v="25.98"/>
    <n v="1"/>
    <n v="0"/>
    <n v="7.2744"/>
    <n v="0.27999999999999997"/>
  </r>
  <r>
    <n v="9330"/>
    <s v="CA-2012-164497"/>
    <x v="1"/>
    <x v="109"/>
    <d v="2012-11-30T00:00:00"/>
    <s v="First Class"/>
    <s v="AJ-10945"/>
    <s v="Ashley Jarboe"/>
    <x v="0"/>
    <s v="United States"/>
    <x v="8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n v="0.33999999999999997"/>
  </r>
  <r>
    <n v="9331"/>
    <s v="US-2012-153283"/>
    <x v="1"/>
    <x v="768"/>
    <d v="2012-11-18T00:00:00"/>
    <s v="Standard Class"/>
    <s v="EB-14110"/>
    <s v="Eugene Barchas"/>
    <x v="0"/>
    <s v="United States"/>
    <x v="20"/>
    <x v="15"/>
    <n v="10035"/>
    <x v="3"/>
    <s v="OFF-EN-10001539"/>
    <x v="1"/>
    <x v="12"/>
    <s v="Staples"/>
    <n v="15.56"/>
    <n v="2"/>
    <n v="0"/>
    <n v="7.3132000000000001"/>
    <n v="0.47"/>
  </r>
  <r>
    <n v="9332"/>
    <s v="CA-2013-108056"/>
    <x v="0"/>
    <x v="321"/>
    <d v="2013-10-04T00:00:00"/>
    <s v="Standard Class"/>
    <s v="ES-14080"/>
    <s v="Erin Smith"/>
    <x v="1"/>
    <s v="United States"/>
    <x v="24"/>
    <x v="21"/>
    <n v="97477"/>
    <x v="1"/>
    <s v="TEC-PH-10001817"/>
    <x v="2"/>
    <x v="7"/>
    <s v="Wilson Electronics DB Pro Signal Booster"/>
    <n v="859.2"/>
    <n v="3"/>
    <n v="0.2"/>
    <n v="75.180000000000064"/>
    <n v="8.7500000000000064E-2"/>
  </r>
  <r>
    <n v="9333"/>
    <s v="CA-2014-127726"/>
    <x v="3"/>
    <x v="220"/>
    <d v="2014-09-14T00:00:00"/>
    <s v="Second Class"/>
    <s v="SS-20410"/>
    <s v="Shahid Shariari"/>
    <x v="0"/>
    <s v="United States"/>
    <x v="430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n v="0.26"/>
  </r>
  <r>
    <n v="9334"/>
    <s v="CA-2014-127726"/>
    <x v="3"/>
    <x v="220"/>
    <d v="2014-09-14T00:00:00"/>
    <s v="Second Class"/>
    <s v="SS-20410"/>
    <s v="Shahid Shariari"/>
    <x v="0"/>
    <s v="United States"/>
    <x v="430"/>
    <x v="0"/>
    <n v="40324"/>
    <x v="0"/>
    <s v="OFF-FA-10000992"/>
    <x v="1"/>
    <x v="13"/>
    <s v="Acco Clips to Go Binder Clips, 24 Clips in Two Sizes"/>
    <n v="14.2"/>
    <n v="4"/>
    <n v="0"/>
    <n v="6.6739999999999995"/>
    <n v="0.47"/>
  </r>
  <r>
    <n v="9335"/>
    <s v="CA-2014-110198"/>
    <x v="3"/>
    <x v="927"/>
    <d v="2014-05-03T00:00:00"/>
    <s v="First Class"/>
    <s v="AG-10900"/>
    <s v="Arthur Gainer"/>
    <x v="0"/>
    <s v="United States"/>
    <x v="197"/>
    <x v="2"/>
    <n v="33065"/>
    <x v="0"/>
    <s v="FUR-BO-10001798"/>
    <x v="0"/>
    <x v="0"/>
    <s v="Bush Somerset Collection Bookcase"/>
    <n v="314.35199999999998"/>
    <n v="3"/>
    <n v="0.2"/>
    <n v="-15.71759999999999"/>
    <n v="-4.9999999999999975E-2"/>
  </r>
  <r>
    <n v="9336"/>
    <s v="CA-2014-110198"/>
    <x v="3"/>
    <x v="927"/>
    <d v="2014-05-03T00:00:00"/>
    <s v="First Class"/>
    <s v="AG-10900"/>
    <s v="Arthur Gainer"/>
    <x v="0"/>
    <s v="United States"/>
    <x v="197"/>
    <x v="2"/>
    <n v="33065"/>
    <x v="0"/>
    <s v="OFF-LA-10004409"/>
    <x v="1"/>
    <x v="2"/>
    <s v="Avery 492"/>
    <n v="4.6079999999999997"/>
    <n v="2"/>
    <n v="0.2"/>
    <n v="1.4975999999999996"/>
    <n v="0.32499999999999996"/>
  </r>
  <r>
    <n v="9337"/>
    <s v="CA-2014-130715"/>
    <x v="3"/>
    <x v="118"/>
    <d v="2014-09-21T00:00:00"/>
    <s v="Standard Class"/>
    <s v="CY-12745"/>
    <s v="Craig Yedwab"/>
    <x v="1"/>
    <s v="United States"/>
    <x v="8"/>
    <x v="1"/>
    <n v="94110"/>
    <x v="1"/>
    <s v="OFF-FA-10000621"/>
    <x v="1"/>
    <x v="13"/>
    <s v="OIC Colored Binder Clips, Assorted Sizes"/>
    <n v="17.899999999999999"/>
    <n v="5"/>
    <n v="0"/>
    <n v="8.7710000000000008"/>
    <n v="0.4900000000000001"/>
  </r>
  <r>
    <n v="9338"/>
    <s v="CA-2011-155264"/>
    <x v="2"/>
    <x v="538"/>
    <d v="2011-10-22T00:00:00"/>
    <s v="Second Class"/>
    <s v="RP-19270"/>
    <s v="Rachel Payne"/>
    <x v="1"/>
    <s v="United States"/>
    <x v="8"/>
    <x v="1"/>
    <n v="94110"/>
    <x v="1"/>
    <s v="OFF-BI-10003196"/>
    <x v="1"/>
    <x v="8"/>
    <s v="Accohide Poly Flexible Ring Binders"/>
    <n v="2.9920000000000004"/>
    <n v="1"/>
    <n v="0.2"/>
    <n v="1.1219999999999999"/>
    <n v="0.37499999999999989"/>
  </r>
  <r>
    <n v="9339"/>
    <s v="CA-2011-155264"/>
    <x v="2"/>
    <x v="538"/>
    <d v="2011-10-22T00:00:00"/>
    <s v="Second Class"/>
    <s v="RP-19270"/>
    <s v="Rachel Payne"/>
    <x v="1"/>
    <s v="United States"/>
    <x v="8"/>
    <x v="1"/>
    <n v="94110"/>
    <x v="1"/>
    <s v="OFF-BI-10003727"/>
    <x v="1"/>
    <x v="8"/>
    <s v="Avery Durable Slant Ring Binders With Label Holder"/>
    <n v="20.064"/>
    <n v="6"/>
    <n v="0.2"/>
    <n v="7.0223999999999993"/>
    <n v="0.35"/>
  </r>
  <r>
    <n v="9340"/>
    <s v="CA-2011-155264"/>
    <x v="2"/>
    <x v="538"/>
    <d v="2011-10-22T00:00:00"/>
    <s v="Second Class"/>
    <s v="RP-19270"/>
    <s v="Rachel Payne"/>
    <x v="1"/>
    <s v="United States"/>
    <x v="8"/>
    <x v="1"/>
    <n v="94110"/>
    <x v="1"/>
    <s v="OFF-PA-10003228"/>
    <x v="1"/>
    <x v="10"/>
    <s v="Xerox 1917"/>
    <n v="146.72999999999999"/>
    <n v="3"/>
    <n v="0"/>
    <n v="68.963099999999997"/>
    <n v="0.47000000000000003"/>
  </r>
  <r>
    <n v="9341"/>
    <s v="CA-2011-155264"/>
    <x v="2"/>
    <x v="538"/>
    <d v="2011-10-22T00:00:00"/>
    <s v="Second Class"/>
    <s v="RP-19270"/>
    <s v="Rachel Payne"/>
    <x v="1"/>
    <s v="United States"/>
    <x v="8"/>
    <x v="1"/>
    <n v="94110"/>
    <x v="1"/>
    <s v="OFF-LA-10002787"/>
    <x v="1"/>
    <x v="2"/>
    <s v="Avery 480"/>
    <n v="18.75"/>
    <n v="5"/>
    <n v="0"/>
    <n v="9"/>
    <n v="0.48"/>
  </r>
  <r>
    <n v="9342"/>
    <s v="CA-2011-155264"/>
    <x v="2"/>
    <x v="538"/>
    <d v="2011-10-22T00:00:00"/>
    <s v="Second Class"/>
    <s v="RP-19270"/>
    <s v="Rachel Payne"/>
    <x v="1"/>
    <s v="United States"/>
    <x v="8"/>
    <x v="1"/>
    <n v="94110"/>
    <x v="1"/>
    <s v="TEC-PH-10001305"/>
    <x v="2"/>
    <x v="7"/>
    <s v="Panasonic KX TS208W Corded phone"/>
    <n v="117.57600000000002"/>
    <n v="3"/>
    <n v="0.2"/>
    <n v="11.757600000000011"/>
    <n v="0.10000000000000007"/>
  </r>
  <r>
    <n v="9343"/>
    <s v="CA-2013-119123"/>
    <x v="0"/>
    <x v="69"/>
    <d v="2013-03-19T00:00:00"/>
    <s v="Standard Class"/>
    <s v="DB-13360"/>
    <s v="Dennis Bolton"/>
    <x v="2"/>
    <s v="United States"/>
    <x v="169"/>
    <x v="1"/>
    <n v="92503"/>
    <x v="1"/>
    <s v="OFF-BI-10001036"/>
    <x v="1"/>
    <x v="8"/>
    <s v="Cardinal EasyOpen D-Ring Binders"/>
    <n v="51.184000000000012"/>
    <n v="7"/>
    <n v="0.2"/>
    <n v="19.193999999999999"/>
    <n v="0.37499999999999989"/>
  </r>
  <r>
    <n v="9344"/>
    <s v="CA-2014-109085"/>
    <x v="3"/>
    <x v="922"/>
    <d v="2014-02-21T00:00:00"/>
    <s v="First Class"/>
    <s v="CK-12325"/>
    <s v="Christine Kargatis"/>
    <x v="2"/>
    <s v="United States"/>
    <x v="21"/>
    <x v="24"/>
    <n v="45373"/>
    <x v="3"/>
    <s v="FUR-TA-10001086"/>
    <x v="0"/>
    <x v="3"/>
    <s v="SAFCO PlanMaster Boards, 60w x 37-1/2d, White Melamine"/>
    <n v="455.97"/>
    <n v="5"/>
    <n v="0.4"/>
    <n v="-106.39299999999997"/>
    <n v="-0.23333333333333325"/>
  </r>
  <r>
    <n v="9345"/>
    <s v="CA-2014-109085"/>
    <x v="3"/>
    <x v="922"/>
    <d v="2014-02-21T00:00:00"/>
    <s v="First Class"/>
    <s v="CK-12325"/>
    <s v="Christine Kargatis"/>
    <x v="2"/>
    <s v="United States"/>
    <x v="21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n v="-0.83333333333333326"/>
  </r>
  <r>
    <n v="9346"/>
    <s v="CA-2014-109085"/>
    <x v="3"/>
    <x v="922"/>
    <d v="2014-02-21T00:00:00"/>
    <s v="First Class"/>
    <s v="CK-12325"/>
    <s v="Christine Kargatis"/>
    <x v="2"/>
    <s v="United States"/>
    <x v="21"/>
    <x v="24"/>
    <n v="45373"/>
    <x v="3"/>
    <s v="TEC-PH-10000526"/>
    <x v="2"/>
    <x v="7"/>
    <s v="Vtech CS6719"/>
    <n v="57.593999999999994"/>
    <n v="1"/>
    <n v="0.4"/>
    <n v="-11.518799999999999"/>
    <n v="-0.2"/>
  </r>
  <r>
    <n v="9347"/>
    <s v="CA-2014-109085"/>
    <x v="3"/>
    <x v="922"/>
    <d v="2014-02-21T00:00:00"/>
    <s v="First Class"/>
    <s v="CK-12325"/>
    <s v="Christine Kargatis"/>
    <x v="2"/>
    <s v="United States"/>
    <x v="21"/>
    <x v="24"/>
    <n v="45373"/>
    <x v="3"/>
    <s v="FUR-FU-10004973"/>
    <x v="0"/>
    <x v="5"/>
    <s v="Flat Face Poster Frame"/>
    <n v="30.144000000000002"/>
    <n v="2"/>
    <n v="0.2"/>
    <n v="8.2896000000000001"/>
    <n v="0.27499999999999997"/>
  </r>
  <r>
    <n v="9348"/>
    <s v="CA-2014-109085"/>
    <x v="3"/>
    <x v="922"/>
    <d v="2014-02-21T00:00:00"/>
    <s v="First Class"/>
    <s v="CK-12325"/>
    <s v="Christine Kargatis"/>
    <x v="2"/>
    <s v="United States"/>
    <x v="21"/>
    <x v="24"/>
    <n v="45373"/>
    <x v="3"/>
    <s v="FUR-CH-10003981"/>
    <x v="0"/>
    <x v="1"/>
    <s v="Global Commerce Series Low-Back Swivel/Tilt Chairs"/>
    <n v="899.43"/>
    <n v="5"/>
    <n v="0.3"/>
    <n v="-12.84900000000016"/>
    <n v="-1.4285714285714464E-2"/>
  </r>
  <r>
    <n v="9349"/>
    <s v="CA-2013-114860"/>
    <x v="0"/>
    <x v="596"/>
    <d v="2013-12-29T00:00:00"/>
    <s v="Standard Class"/>
    <s v="DN-13690"/>
    <s v="Duane Noonan"/>
    <x v="0"/>
    <s v="United States"/>
    <x v="429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n v="0.23999999999999996"/>
  </r>
  <r>
    <n v="9350"/>
    <s v="CA-2013-114860"/>
    <x v="0"/>
    <x v="596"/>
    <d v="2013-12-29T00:00:00"/>
    <s v="Standard Class"/>
    <s v="DN-13690"/>
    <s v="Duane Noonan"/>
    <x v="0"/>
    <s v="United States"/>
    <x v="429"/>
    <x v="1"/>
    <n v="92553"/>
    <x v="1"/>
    <s v="FUR-FU-10001934"/>
    <x v="0"/>
    <x v="5"/>
    <s v="Magnifier Swing Arm Lamp"/>
    <n v="41.96"/>
    <n v="2"/>
    <n v="0"/>
    <n v="10.909600000000001"/>
    <n v="0.26"/>
  </r>
  <r>
    <n v="9351"/>
    <s v="CA-2013-159009"/>
    <x v="0"/>
    <x v="713"/>
    <d v="2013-09-28T00:00:00"/>
    <s v="Standard Class"/>
    <s v="DP-13105"/>
    <s v="Dave Poirier"/>
    <x v="1"/>
    <s v="United States"/>
    <x v="4"/>
    <x v="4"/>
    <n v="98115"/>
    <x v="1"/>
    <s v="OFF-BI-10004970"/>
    <x v="1"/>
    <x v="8"/>
    <s v="ACCOHIDE 3-Ring Binder, Blue, 1&quot;"/>
    <n v="13.216000000000001"/>
    <n v="4"/>
    <n v="0.2"/>
    <n v="4.4603999999999999"/>
    <n v="0.33749999999999997"/>
  </r>
  <r>
    <n v="9352"/>
    <s v="CA-2013-159009"/>
    <x v="0"/>
    <x v="713"/>
    <d v="2013-09-28T00:00:00"/>
    <s v="Standard Class"/>
    <s v="DP-13105"/>
    <s v="Dave Poirier"/>
    <x v="1"/>
    <s v="United States"/>
    <x v="4"/>
    <x v="4"/>
    <n v="98115"/>
    <x v="1"/>
    <s v="FUR-CH-10003396"/>
    <x v="0"/>
    <x v="1"/>
    <s v="Global Deluxe Steno Chair"/>
    <n v="184.75200000000001"/>
    <n v="3"/>
    <n v="0.2"/>
    <n v="-20.784600000000012"/>
    <n v="-0.11250000000000006"/>
  </r>
  <r>
    <n v="9353"/>
    <s v="CA-2014-148411"/>
    <x v="3"/>
    <x v="241"/>
    <d v="2014-09-27T00:00:00"/>
    <s v="First Class"/>
    <s v="RO-19780"/>
    <s v="Rose O'Brian"/>
    <x v="0"/>
    <s v="United States"/>
    <x v="22"/>
    <x v="10"/>
    <n v="60623"/>
    <x v="2"/>
    <s v="FUR-CH-10003973"/>
    <x v="0"/>
    <x v="1"/>
    <s v="GuestStacker Chair with Chrome Finish Legs"/>
    <n v="520.46399999999994"/>
    <n v="2"/>
    <n v="0.3"/>
    <n v="-14.870399999999961"/>
    <n v="-2.8571428571428501E-2"/>
  </r>
  <r>
    <n v="9354"/>
    <s v="CA-2014-148411"/>
    <x v="3"/>
    <x v="241"/>
    <d v="2014-09-27T00:00:00"/>
    <s v="First Class"/>
    <s v="RO-19780"/>
    <s v="Rose O'Brian"/>
    <x v="0"/>
    <s v="United States"/>
    <x v="22"/>
    <x v="10"/>
    <n v="60623"/>
    <x v="2"/>
    <s v="OFF-PA-10002109"/>
    <x v="1"/>
    <x v="10"/>
    <s v="Wirebound Voice Message Log Book"/>
    <n v="11.423999999999999"/>
    <n v="3"/>
    <n v="0.2"/>
    <n v="3.7127999999999988"/>
    <n v="0.3249999999999999"/>
  </r>
  <r>
    <n v="9355"/>
    <s v="CA-2012-110324"/>
    <x v="1"/>
    <x v="494"/>
    <d v="2012-12-05T00:00:00"/>
    <s v="Standard Class"/>
    <s v="MA-17560"/>
    <s v="Matt Abelman"/>
    <x v="2"/>
    <s v="United States"/>
    <x v="25"/>
    <x v="12"/>
    <n v="49201"/>
    <x v="2"/>
    <s v="OFF-PA-10001826"/>
    <x v="1"/>
    <x v="10"/>
    <s v="Xerox 207"/>
    <n v="19.440000000000001"/>
    <n v="3"/>
    <n v="0"/>
    <n v="9.3312000000000008"/>
    <n v="0.48000000000000004"/>
  </r>
  <r>
    <n v="9356"/>
    <s v="CA-2012-110324"/>
    <x v="1"/>
    <x v="494"/>
    <d v="2012-12-05T00:00:00"/>
    <s v="Standard Class"/>
    <s v="MA-17560"/>
    <s v="Matt Abelman"/>
    <x v="2"/>
    <s v="United States"/>
    <x v="25"/>
    <x v="12"/>
    <n v="49201"/>
    <x v="2"/>
    <s v="OFF-AR-10000823"/>
    <x v="1"/>
    <x v="6"/>
    <s v="Newell 307"/>
    <n v="3.64"/>
    <n v="2"/>
    <n v="0"/>
    <n v="1.0192000000000001"/>
    <n v="0.28000000000000003"/>
  </r>
  <r>
    <n v="9357"/>
    <s v="CA-2012-110324"/>
    <x v="1"/>
    <x v="494"/>
    <d v="2012-12-05T00:00:00"/>
    <s v="Standard Class"/>
    <s v="MA-17560"/>
    <s v="Matt Abelman"/>
    <x v="2"/>
    <s v="United States"/>
    <x v="25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n v="0.47"/>
  </r>
  <r>
    <n v="9358"/>
    <s v="CA-2013-168046"/>
    <x v="0"/>
    <x v="967"/>
    <d v="2013-01-28T00:00:00"/>
    <s v="Second Class"/>
    <s v="JD-15895"/>
    <s v="Jonathan Doherty"/>
    <x v="1"/>
    <s v="United States"/>
    <x v="20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n v="0.34999999999999987"/>
  </r>
  <r>
    <n v="9359"/>
    <s v="CA-2013-168046"/>
    <x v="0"/>
    <x v="967"/>
    <d v="2013-01-28T00:00:00"/>
    <s v="Second Class"/>
    <s v="JD-15895"/>
    <s v="Jonathan Doherty"/>
    <x v="1"/>
    <s v="United States"/>
    <x v="20"/>
    <x v="15"/>
    <n v="10024"/>
    <x v="3"/>
    <s v="FUR-TA-10001095"/>
    <x v="0"/>
    <x v="3"/>
    <s v="Chromcraft Round Conference Tables"/>
    <n v="313.72199999999998"/>
    <n v="3"/>
    <n v="0.4"/>
    <n v="-99.34529999999998"/>
    <n v="-0.31666666666666665"/>
  </r>
  <r>
    <n v="9360"/>
    <s v="CA-2013-168046"/>
    <x v="0"/>
    <x v="967"/>
    <d v="2013-01-28T00:00:00"/>
    <s v="Second Class"/>
    <s v="JD-15895"/>
    <s v="Jonathan Doherty"/>
    <x v="1"/>
    <s v="United States"/>
    <x v="20"/>
    <x v="15"/>
    <n v="10024"/>
    <x v="3"/>
    <s v="FUR-FU-10000747"/>
    <x v="0"/>
    <x v="5"/>
    <s v="Tenex B1-RE Series Chair Mats for Low Pile Carpets"/>
    <n v="45.98"/>
    <n v="1"/>
    <n v="0"/>
    <n v="7.816599999999994"/>
    <n v="0.16999999999999987"/>
  </r>
  <r>
    <n v="9361"/>
    <s v="CA-2013-168046"/>
    <x v="0"/>
    <x v="967"/>
    <d v="2013-01-28T00:00:00"/>
    <s v="Second Class"/>
    <s v="JD-15895"/>
    <s v="Jonathan Doherty"/>
    <x v="1"/>
    <s v="United States"/>
    <x v="20"/>
    <x v="15"/>
    <n v="10024"/>
    <x v="3"/>
    <s v="OFF-ST-10004337"/>
    <x v="1"/>
    <x v="4"/>
    <s v="SAFCO Commercial Wire Shelving, 72h"/>
    <n v="428.68"/>
    <n v="7"/>
    <n v="0"/>
    <n v="0"/>
    <n v="0"/>
  </r>
  <r>
    <n v="9362"/>
    <s v="CA-2014-111591"/>
    <x v="3"/>
    <x v="708"/>
    <d v="2014-03-26T00:00:00"/>
    <s v="Standard Class"/>
    <s v="PS-18970"/>
    <s v="Paul Stevenson"/>
    <x v="2"/>
    <s v="United States"/>
    <x v="4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n v="0.33749999999999997"/>
  </r>
  <r>
    <n v="9363"/>
    <s v="CA-2014-111591"/>
    <x v="3"/>
    <x v="708"/>
    <d v="2014-03-26T00:00:00"/>
    <s v="Standard Class"/>
    <s v="PS-18970"/>
    <s v="Paul Stevenson"/>
    <x v="2"/>
    <s v="United States"/>
    <x v="4"/>
    <x v="4"/>
    <n v="98105"/>
    <x v="1"/>
    <s v="OFF-FA-10004838"/>
    <x v="1"/>
    <x v="13"/>
    <s v="Super Bands, 12/Pack"/>
    <n v="13.020000000000001"/>
    <n v="7"/>
    <n v="0"/>
    <n v="0.3906000000000005"/>
    <n v="3.0000000000000037E-2"/>
  </r>
  <r>
    <n v="9364"/>
    <s v="CA-2014-111591"/>
    <x v="3"/>
    <x v="708"/>
    <d v="2014-03-26T00:00:00"/>
    <s v="Standard Class"/>
    <s v="PS-18970"/>
    <s v="Paul Stevenson"/>
    <x v="2"/>
    <s v="United States"/>
    <x v="4"/>
    <x v="4"/>
    <n v="98105"/>
    <x v="1"/>
    <s v="FUR-FU-10002364"/>
    <x v="0"/>
    <x v="5"/>
    <s v="Eldon Expressions Wood Desk Accessories, Oak"/>
    <n v="22.14"/>
    <n v="3"/>
    <n v="0"/>
    <n v="6.4205999999999976"/>
    <n v="0.28999999999999987"/>
  </r>
  <r>
    <n v="9365"/>
    <s v="CA-2014-111591"/>
    <x v="3"/>
    <x v="708"/>
    <d v="2014-03-26T00:00:00"/>
    <s v="Standard Class"/>
    <s v="PS-18970"/>
    <s v="Paul Stevenson"/>
    <x v="2"/>
    <s v="United States"/>
    <x v="4"/>
    <x v="4"/>
    <n v="98105"/>
    <x v="1"/>
    <s v="OFF-ST-10001809"/>
    <x v="1"/>
    <x v="4"/>
    <s v="Fellowes Officeware Wire Shelving"/>
    <n v="359.32"/>
    <n v="4"/>
    <n v="0"/>
    <n v="7.1863999999999919"/>
    <n v="1.9999999999999976E-2"/>
  </r>
  <r>
    <n v="9366"/>
    <s v="US-2011-166828"/>
    <x v="2"/>
    <x v="963"/>
    <d v="2011-08-25T00:00:00"/>
    <s v="First Class"/>
    <s v="JF-15415"/>
    <s v="Jennifer Ferguson"/>
    <x v="0"/>
    <s v="United States"/>
    <x v="490"/>
    <x v="25"/>
    <n v="63301"/>
    <x v="2"/>
    <s v="OFF-PA-10001846"/>
    <x v="1"/>
    <x v="10"/>
    <s v="Xerox 1899"/>
    <n v="11.56"/>
    <n v="2"/>
    <n v="0"/>
    <n v="5.6644000000000005"/>
    <n v="0.49000000000000005"/>
  </r>
  <r>
    <n v="9367"/>
    <s v="CA-2011-108147"/>
    <x v="2"/>
    <x v="785"/>
    <d v="2011-06-13T00:00:00"/>
    <s v="Standard Class"/>
    <s v="RD-19480"/>
    <s v="Rick Duston"/>
    <x v="0"/>
    <s v="United States"/>
    <x v="85"/>
    <x v="15"/>
    <n v="11561"/>
    <x v="3"/>
    <s v="OFF-BI-10003876"/>
    <x v="1"/>
    <x v="8"/>
    <s v="Green Canvas Binder for 8-1/2&quot; x 14&quot; Sheets"/>
    <n v="68.48"/>
    <n v="2"/>
    <n v="0.2"/>
    <n v="25.679999999999996"/>
    <n v="0.37499999999999994"/>
  </r>
  <r>
    <n v="9368"/>
    <s v="CA-2011-108147"/>
    <x v="2"/>
    <x v="785"/>
    <d v="2011-06-13T00:00:00"/>
    <s v="Standard Class"/>
    <s v="RD-19480"/>
    <s v="Rick Duston"/>
    <x v="0"/>
    <s v="United States"/>
    <x v="85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n v="4.9999999999999961E-2"/>
  </r>
  <r>
    <n v="9369"/>
    <s v="CA-2013-154998"/>
    <x v="0"/>
    <x v="281"/>
    <d v="2013-04-10T00:00:00"/>
    <s v="First Class"/>
    <s v="ES-14080"/>
    <s v="Erin Smith"/>
    <x v="1"/>
    <s v="United States"/>
    <x v="80"/>
    <x v="30"/>
    <n v="8701"/>
    <x v="3"/>
    <s v="OFF-PA-10004243"/>
    <x v="1"/>
    <x v="10"/>
    <s v="Xerox 1939"/>
    <n v="37.94"/>
    <n v="2"/>
    <n v="0"/>
    <n v="18.211199999999998"/>
    <n v="0.48"/>
  </r>
  <r>
    <n v="9370"/>
    <s v="CA-2014-113460"/>
    <x v="3"/>
    <x v="659"/>
    <d v="2014-11-10T00:00:00"/>
    <s v="Second Class"/>
    <s v="KN-16390"/>
    <s v="Katherine Nockton"/>
    <x v="1"/>
    <s v="United States"/>
    <x v="183"/>
    <x v="39"/>
    <n v="20735"/>
    <x v="3"/>
    <s v="FUR-CH-10000422"/>
    <x v="0"/>
    <x v="1"/>
    <s v="Global Highback Leather Tilter in Burgundy"/>
    <n v="272.96999999999997"/>
    <n v="3"/>
    <n v="0"/>
    <n v="43.675200000000018"/>
    <n v="0.16000000000000009"/>
  </r>
  <r>
    <n v="9371"/>
    <s v="CA-2012-111339"/>
    <x v="1"/>
    <x v="352"/>
    <d v="2012-05-31T00:00:00"/>
    <s v="First Class"/>
    <s v="VP-21760"/>
    <s v="Victoria Pisteka"/>
    <x v="1"/>
    <s v="United States"/>
    <x v="38"/>
    <x v="24"/>
    <n v="43229"/>
    <x v="3"/>
    <s v="FUR-FU-10002506"/>
    <x v="0"/>
    <x v="5"/>
    <s v="Tensor &quot;Hersey Kiss&quot; Styled Floor Lamp"/>
    <n v="41.568000000000005"/>
    <n v="4"/>
    <n v="0.2"/>
    <n v="-4.1568000000000023"/>
    <n v="-0.10000000000000005"/>
  </r>
  <r>
    <n v="9372"/>
    <s v="CA-2012-111339"/>
    <x v="1"/>
    <x v="352"/>
    <d v="2012-05-31T00:00:00"/>
    <s v="First Class"/>
    <s v="VP-21760"/>
    <s v="Victoria Pisteka"/>
    <x v="1"/>
    <s v="United States"/>
    <x v="38"/>
    <x v="24"/>
    <n v="43229"/>
    <x v="3"/>
    <s v="FUR-CH-10000863"/>
    <x v="0"/>
    <x v="1"/>
    <s v="Novimex Swivel Fabric Task Chair"/>
    <n v="317.05799999999999"/>
    <n v="3"/>
    <n v="0.3"/>
    <n v="-86.058600000000013"/>
    <n v="-0.27142857142857146"/>
  </r>
  <r>
    <n v="9373"/>
    <s v="CA-2012-111339"/>
    <x v="1"/>
    <x v="352"/>
    <d v="2012-05-31T00:00:00"/>
    <s v="First Class"/>
    <s v="VP-21760"/>
    <s v="Victoria Pisteka"/>
    <x v="1"/>
    <s v="United States"/>
    <x v="38"/>
    <x v="24"/>
    <n v="43229"/>
    <x v="3"/>
    <s v="OFF-FA-10002988"/>
    <x v="1"/>
    <x v="13"/>
    <s v="Ideal Clamps"/>
    <n v="8.0399999999999991"/>
    <n v="5"/>
    <n v="0.2"/>
    <n v="2.9144999999999994"/>
    <n v="0.36249999999999999"/>
  </r>
  <r>
    <n v="9374"/>
    <s v="CA-2014-102820"/>
    <x v="3"/>
    <x v="917"/>
    <d v="2014-05-12T00:00:00"/>
    <s v="Standard Class"/>
    <s v="CS-11950"/>
    <s v="Carlos Soltero"/>
    <x v="0"/>
    <s v="United States"/>
    <x v="45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n v="0.12499999999999993"/>
  </r>
  <r>
    <n v="9375"/>
    <s v="CA-2013-149671"/>
    <x v="0"/>
    <x v="410"/>
    <d v="2013-06-10T00:00:00"/>
    <s v="Standard Class"/>
    <s v="KB-16600"/>
    <s v="Ken Brennan"/>
    <x v="1"/>
    <s v="United States"/>
    <x v="4"/>
    <x v="4"/>
    <n v="98105"/>
    <x v="1"/>
    <s v="OFF-SU-10002537"/>
    <x v="1"/>
    <x v="14"/>
    <s v="Acme Box Cutter Scissors"/>
    <n v="61.38"/>
    <n v="6"/>
    <n v="0"/>
    <n v="15.958800000000004"/>
    <n v="0.26000000000000006"/>
  </r>
  <r>
    <n v="9376"/>
    <s v="CA-2012-126347"/>
    <x v="1"/>
    <x v="639"/>
    <d v="2012-12-19T00:00:00"/>
    <s v="Second Class"/>
    <s v="AJ-10945"/>
    <s v="Ashley Jarboe"/>
    <x v="0"/>
    <s v="United States"/>
    <x v="1"/>
    <x v="1"/>
    <n v="90045"/>
    <x v="1"/>
    <s v="TEC-AC-10003063"/>
    <x v="2"/>
    <x v="11"/>
    <s v="Micro Innovations USB RF Wireless Keyboard with Mouse"/>
    <n v="50"/>
    <n v="2"/>
    <n v="0"/>
    <n v="10.5"/>
    <n v="0.21"/>
  </r>
  <r>
    <n v="9377"/>
    <s v="CA-2014-108756"/>
    <x v="3"/>
    <x v="53"/>
    <d v="2014-12-30T00:00:00"/>
    <s v="Standard Class"/>
    <s v="PO-18865"/>
    <s v="Patrick O'Donnell"/>
    <x v="0"/>
    <s v="United States"/>
    <x v="522"/>
    <x v="30"/>
    <n v="7017"/>
    <x v="3"/>
    <s v="TEC-AC-10003237"/>
    <x v="2"/>
    <x v="11"/>
    <s v="Memorex Micro Travel Drive 4 GB"/>
    <n v="31.799999999999997"/>
    <n v="3"/>
    <n v="0"/>
    <n v="13.674000000000003"/>
    <n v="0.43000000000000016"/>
  </r>
  <r>
    <n v="9378"/>
    <s v="CA-2014-155362"/>
    <x v="3"/>
    <x v="94"/>
    <d v="2014-12-22T00:00:00"/>
    <s v="Standard Class"/>
    <s v="DP-13105"/>
    <s v="Dave Poirier"/>
    <x v="1"/>
    <s v="United States"/>
    <x v="342"/>
    <x v="6"/>
    <n v="54703"/>
    <x v="2"/>
    <s v="OFF-ST-10001031"/>
    <x v="1"/>
    <x v="4"/>
    <s v="Adjustable Personal File Tote"/>
    <n v="32.56"/>
    <n v="2"/>
    <n v="0"/>
    <n v="8.465600000000002"/>
    <n v="0.26000000000000006"/>
  </r>
  <r>
    <n v="9379"/>
    <s v="CA-2013-117625"/>
    <x v="0"/>
    <x v="1120"/>
    <d v="2013-05-16T00:00:00"/>
    <s v="Standard Class"/>
    <s v="GM-14500"/>
    <s v="Gene McClure"/>
    <x v="0"/>
    <s v="United States"/>
    <x v="22"/>
    <x v="10"/>
    <n v="60610"/>
    <x v="2"/>
    <s v="OFF-EN-10001535"/>
    <x v="1"/>
    <x v="12"/>
    <s v="Grip Seal Envelopes"/>
    <n v="7.0720000000000001"/>
    <n v="2"/>
    <n v="0.2"/>
    <n v="2.3868"/>
    <n v="0.33750000000000002"/>
  </r>
  <r>
    <n v="9380"/>
    <s v="CA-2011-154158"/>
    <x v="2"/>
    <x v="851"/>
    <d v="2011-12-27T00:00:00"/>
    <s v="Second Class"/>
    <s v="CC-12670"/>
    <s v="Craig Carreira"/>
    <x v="0"/>
    <s v="United States"/>
    <x v="67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n v="0.35"/>
  </r>
  <r>
    <n v="9381"/>
    <s v="CA-2011-154158"/>
    <x v="2"/>
    <x v="851"/>
    <d v="2011-12-27T00:00:00"/>
    <s v="Second Class"/>
    <s v="CC-12670"/>
    <s v="Craig Carreira"/>
    <x v="0"/>
    <s v="United States"/>
    <x v="67"/>
    <x v="2"/>
    <n v="33614"/>
    <x v="0"/>
    <s v="FUR-CH-10004698"/>
    <x v="0"/>
    <x v="1"/>
    <s v="Padded Folding Chairs, Black, 4/Carton"/>
    <n v="64.784000000000006"/>
    <n v="1"/>
    <n v="0.2"/>
    <n v="6.4784000000000042"/>
    <n v="0.10000000000000006"/>
  </r>
  <r>
    <n v="9382"/>
    <s v="CA-2011-154158"/>
    <x v="2"/>
    <x v="851"/>
    <d v="2011-12-27T00:00:00"/>
    <s v="Second Class"/>
    <s v="CC-12670"/>
    <s v="Craig Carreira"/>
    <x v="0"/>
    <s v="United States"/>
    <x v="67"/>
    <x v="2"/>
    <n v="33614"/>
    <x v="0"/>
    <s v="OFF-ST-10000078"/>
    <x v="1"/>
    <x v="4"/>
    <s v="Tennsco 6- and 18-Compartment Lockers"/>
    <n v="424.27200000000005"/>
    <n v="2"/>
    <n v="0.2"/>
    <n v="-10.60680000000005"/>
    <n v="-2.5000000000000112E-2"/>
  </r>
  <r>
    <n v="9383"/>
    <s v="CA-2011-154158"/>
    <x v="2"/>
    <x v="851"/>
    <d v="2011-12-27T00:00:00"/>
    <s v="Second Class"/>
    <s v="CC-12670"/>
    <s v="Craig Carreira"/>
    <x v="0"/>
    <s v="United States"/>
    <x v="67"/>
    <x v="2"/>
    <n v="33614"/>
    <x v="0"/>
    <s v="OFF-AR-10001868"/>
    <x v="1"/>
    <x v="6"/>
    <s v="Prang Dustless Chalk Sticks"/>
    <n v="1.3440000000000001"/>
    <n v="1"/>
    <n v="0.2"/>
    <n v="0.504"/>
    <n v="0.375"/>
  </r>
  <r>
    <n v="9384"/>
    <s v="CA-2011-154158"/>
    <x v="2"/>
    <x v="851"/>
    <d v="2011-12-27T00:00:00"/>
    <s v="Second Class"/>
    <s v="CC-12670"/>
    <s v="Craig Carreira"/>
    <x v="0"/>
    <s v="United States"/>
    <x v="67"/>
    <x v="2"/>
    <n v="33614"/>
    <x v="0"/>
    <s v="OFF-ST-10004950"/>
    <x v="1"/>
    <x v="4"/>
    <s v="Acco Perma 3000 Stacking Storage Drawers"/>
    <n v="83.920000000000016"/>
    <n v="5"/>
    <n v="0.2"/>
    <n v="-1.049000000000003"/>
    <n v="-1.2500000000000034E-2"/>
  </r>
  <r>
    <n v="9385"/>
    <s v="CA-2014-100433"/>
    <x v="3"/>
    <x v="938"/>
    <d v="2014-08-17T00:00:00"/>
    <s v="Standard Class"/>
    <s v="SJ-20125"/>
    <s v="Sanjit Jacobs"/>
    <x v="2"/>
    <s v="United States"/>
    <x v="20"/>
    <x v="15"/>
    <n v="10009"/>
    <x v="3"/>
    <s v="OFF-PA-10003441"/>
    <x v="1"/>
    <x v="10"/>
    <s v="Xerox 226"/>
    <n v="25.92"/>
    <n v="4"/>
    <n v="0"/>
    <n v="12.441600000000001"/>
    <n v="0.48000000000000004"/>
  </r>
  <r>
    <n v="9386"/>
    <s v="CA-2014-163097"/>
    <x v="3"/>
    <x v="151"/>
    <d v="2014-09-01T00:00:00"/>
    <s v="Standard Class"/>
    <s v="SF-20200"/>
    <s v="Sarah Foster"/>
    <x v="0"/>
    <s v="United States"/>
    <x v="123"/>
    <x v="16"/>
    <n v="85204"/>
    <x v="1"/>
    <s v="FUR-FU-10004973"/>
    <x v="0"/>
    <x v="5"/>
    <s v="Flat Face Poster Frame"/>
    <n v="120.57600000000001"/>
    <n v="8"/>
    <n v="0.2"/>
    <n v="33.1584"/>
    <n v="0.27499999999999997"/>
  </r>
  <r>
    <n v="9387"/>
    <s v="US-2014-127292"/>
    <x v="3"/>
    <x v="617"/>
    <d v="2014-01-24T00:00:00"/>
    <s v="Standard Class"/>
    <s v="RM-19375"/>
    <s v="Raymond Messe"/>
    <x v="0"/>
    <s v="United States"/>
    <x v="140"/>
    <x v="42"/>
    <s v="05408"/>
    <x v="3"/>
    <s v="OFF-PA-10000157"/>
    <x v="1"/>
    <x v="10"/>
    <s v="Xerox 191"/>
    <n v="79.92"/>
    <n v="4"/>
    <n v="0"/>
    <n v="37.562399999999997"/>
    <n v="0.47"/>
  </r>
  <r>
    <n v="9388"/>
    <s v="US-2014-127292"/>
    <x v="3"/>
    <x v="617"/>
    <d v="2014-01-24T00:00:00"/>
    <s v="Standard Class"/>
    <s v="RM-19375"/>
    <s v="Raymond Messe"/>
    <x v="0"/>
    <s v="United States"/>
    <x v="140"/>
    <x v="42"/>
    <s v="05408"/>
    <x v="3"/>
    <s v="OFF-PA-10001970"/>
    <x v="1"/>
    <x v="10"/>
    <s v="Xerox 1881"/>
    <n v="12.28"/>
    <n v="1"/>
    <n v="0"/>
    <n v="5.7715999999999994"/>
    <n v="0.47"/>
  </r>
  <r>
    <n v="9389"/>
    <s v="US-2014-127292"/>
    <x v="3"/>
    <x v="617"/>
    <d v="2014-01-24T00:00:00"/>
    <s v="Standard Class"/>
    <s v="RM-19375"/>
    <s v="Raymond Messe"/>
    <x v="0"/>
    <s v="United States"/>
    <x v="140"/>
    <x v="42"/>
    <s v="05408"/>
    <x v="3"/>
    <s v="OFF-AP-10000828"/>
    <x v="1"/>
    <x v="9"/>
    <s v="Avanti 4.4 Cu. Ft. Refrigerator"/>
    <n v="542.93999999999994"/>
    <n v="3"/>
    <n v="0"/>
    <n v="152.02319999999997"/>
    <n v="0.27999999999999997"/>
  </r>
  <r>
    <n v="9390"/>
    <s v="US-2014-127292"/>
    <x v="3"/>
    <x v="617"/>
    <d v="2014-01-24T00:00:00"/>
    <s v="Standard Class"/>
    <s v="RM-19375"/>
    <s v="Raymond Messe"/>
    <x v="0"/>
    <s v="United States"/>
    <x v="140"/>
    <x v="42"/>
    <s v="05408"/>
    <x v="3"/>
    <s v="OFF-EN-10001509"/>
    <x v="1"/>
    <x v="12"/>
    <s v="Poly String Tie Envelopes"/>
    <n v="2.04"/>
    <n v="1"/>
    <n v="0"/>
    <n v="0.95879999999999987"/>
    <n v="0.46999999999999992"/>
  </r>
  <r>
    <n v="9391"/>
    <s v="CA-2012-163734"/>
    <x v="1"/>
    <x v="974"/>
    <d v="2012-06-24T00:00:00"/>
    <s v="Standard Class"/>
    <s v="KM-16375"/>
    <s v="Katherine Murray"/>
    <x v="2"/>
    <s v="United States"/>
    <x v="12"/>
    <x v="5"/>
    <n v="77070"/>
    <x v="2"/>
    <s v="OFF-ST-10003692"/>
    <x v="1"/>
    <x v="4"/>
    <s v="Recycled Steel Personal File for Hanging File Folders"/>
    <n v="228.92"/>
    <n v="5"/>
    <n v="0.2"/>
    <n v="14.307499999999997"/>
    <n v="6.2499999999999993E-2"/>
  </r>
  <r>
    <n v="9392"/>
    <s v="CA-2014-162474"/>
    <x v="3"/>
    <x v="677"/>
    <d v="2014-03-17T00:00:00"/>
    <s v="First Class"/>
    <s v="FH-14275"/>
    <s v="Frank Hawley"/>
    <x v="1"/>
    <s v="United States"/>
    <x v="34"/>
    <x v="10"/>
    <n v="60505"/>
    <x v="2"/>
    <s v="TEC-PH-10004700"/>
    <x v="2"/>
    <x v="7"/>
    <s v="PowerGen Dual USB Car Charger"/>
    <n v="7.9920000000000009"/>
    <n v="1"/>
    <n v="0.2"/>
    <n v="2.5973999999999995"/>
    <n v="0.3249999999999999"/>
  </r>
  <r>
    <n v="9393"/>
    <s v="CA-2012-130848"/>
    <x v="1"/>
    <x v="969"/>
    <d v="2012-10-25T00:00:00"/>
    <s v="Same Day"/>
    <s v="DG-13300"/>
    <s v="Deirdre Greer"/>
    <x v="1"/>
    <s v="United States"/>
    <x v="60"/>
    <x v="22"/>
    <n v="80219"/>
    <x v="1"/>
    <s v="FUR-CH-10000422"/>
    <x v="0"/>
    <x v="1"/>
    <s v="Global Highback Leather Tilter in Burgundy"/>
    <n v="582.33600000000001"/>
    <n v="8"/>
    <n v="0.2"/>
    <n v="-29.116799999999955"/>
    <n v="-4.999999999999992E-2"/>
  </r>
  <r>
    <n v="9394"/>
    <s v="CA-2011-125997"/>
    <x v="2"/>
    <x v="59"/>
    <d v="2011-09-23T00:00:00"/>
    <s v="First Class"/>
    <s v="MW-18220"/>
    <s v="Mitch Webber"/>
    <x v="0"/>
    <s v="United States"/>
    <x v="20"/>
    <x v="15"/>
    <n v="10011"/>
    <x v="3"/>
    <s v="TEC-PH-10003484"/>
    <x v="2"/>
    <x v="7"/>
    <s v="Ooma Telo VoIP Home Phone System"/>
    <n v="629.94999999999993"/>
    <n v="5"/>
    <n v="0"/>
    <n v="157.48750000000001"/>
    <n v="0.25000000000000006"/>
  </r>
  <r>
    <n v="9395"/>
    <s v="CA-2011-125997"/>
    <x v="2"/>
    <x v="59"/>
    <d v="2011-09-23T00:00:00"/>
    <s v="First Class"/>
    <s v="MW-18220"/>
    <s v="Mitch Webber"/>
    <x v="0"/>
    <s v="United States"/>
    <x v="20"/>
    <x v="15"/>
    <n v="10011"/>
    <x v="3"/>
    <s v="FUR-CH-10001394"/>
    <x v="0"/>
    <x v="1"/>
    <s v="Global Leather Executive Chair"/>
    <n v="631.78200000000004"/>
    <n v="2"/>
    <n v="0.1"/>
    <n v="140.39599999999993"/>
    <n v="0.2222222222222221"/>
  </r>
  <r>
    <n v="9396"/>
    <s v="CA-2011-125997"/>
    <x v="2"/>
    <x v="59"/>
    <d v="2011-09-23T00:00:00"/>
    <s v="First Class"/>
    <s v="MW-18220"/>
    <s v="Mitch Webber"/>
    <x v="0"/>
    <s v="United States"/>
    <x v="20"/>
    <x v="15"/>
    <n v="10011"/>
    <x v="3"/>
    <s v="FUR-BO-10002213"/>
    <x v="0"/>
    <x v="0"/>
    <s v="DMI Eclipse Executive Suite Bookcases"/>
    <n v="801.5680000000001"/>
    <n v="2"/>
    <n v="0.2"/>
    <n v="-10.019600000000054"/>
    <n v="-1.2500000000000065E-2"/>
  </r>
  <r>
    <n v="9397"/>
    <s v="CA-2011-125997"/>
    <x v="2"/>
    <x v="59"/>
    <d v="2011-09-23T00:00:00"/>
    <s v="First Class"/>
    <s v="MW-18220"/>
    <s v="Mitch Webber"/>
    <x v="0"/>
    <s v="United States"/>
    <x v="20"/>
    <x v="15"/>
    <n v="10011"/>
    <x v="3"/>
    <s v="OFF-LA-10002762"/>
    <x v="1"/>
    <x v="2"/>
    <s v="Avery 485"/>
    <n v="75.179999999999993"/>
    <n v="6"/>
    <n v="0"/>
    <n v="35.334599999999995"/>
    <n v="0.47"/>
  </r>
  <r>
    <n v="9398"/>
    <s v="CA-2011-125997"/>
    <x v="2"/>
    <x v="59"/>
    <d v="2011-09-23T00:00:00"/>
    <s v="First Class"/>
    <s v="MW-18220"/>
    <s v="Mitch Webber"/>
    <x v="0"/>
    <s v="United States"/>
    <x v="20"/>
    <x v="15"/>
    <n v="10011"/>
    <x v="3"/>
    <s v="OFF-AP-10003842"/>
    <x v="1"/>
    <x v="9"/>
    <s v="Euro-Pro Shark Turbo Vacuum"/>
    <n v="30.98"/>
    <n v="1"/>
    <n v="0"/>
    <n v="8.0548000000000002"/>
    <n v="0.26"/>
  </r>
  <r>
    <n v="9399"/>
    <s v="CA-2011-125997"/>
    <x v="2"/>
    <x v="59"/>
    <d v="2011-09-23T00:00:00"/>
    <s v="First Class"/>
    <s v="MW-18220"/>
    <s v="Mitch Webber"/>
    <x v="0"/>
    <s v="United States"/>
    <x v="20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n v="0.49"/>
  </r>
  <r>
    <n v="9400"/>
    <s v="CA-2013-103128"/>
    <x v="0"/>
    <x v="583"/>
    <d v="2013-11-16T00:00:00"/>
    <s v="Standard Class"/>
    <s v="SC-20845"/>
    <s v="Sung Chung"/>
    <x v="0"/>
    <s v="United States"/>
    <x v="523"/>
    <x v="10"/>
    <n v="60004"/>
    <x v="2"/>
    <s v="OFF-AR-10003394"/>
    <x v="1"/>
    <x v="6"/>
    <s v="Newell 332"/>
    <n v="14.111999999999998"/>
    <n v="6"/>
    <n v="0.2"/>
    <n v="1.2348000000000008"/>
    <n v="8.7500000000000064E-2"/>
  </r>
  <r>
    <n v="9401"/>
    <s v="CA-2012-167696"/>
    <x v="1"/>
    <x v="1218"/>
    <d v="2012-09-21T00:00:00"/>
    <s v="Standard Class"/>
    <s v="BD-11500"/>
    <s v="Bradley Drucker"/>
    <x v="0"/>
    <s v="United States"/>
    <x v="311"/>
    <x v="17"/>
    <n v="23602"/>
    <x v="0"/>
    <s v="OFF-EN-10001539"/>
    <x v="1"/>
    <x v="12"/>
    <s v="Staples"/>
    <n v="31.12"/>
    <n v="4"/>
    <n v="0"/>
    <n v="14.6264"/>
    <n v="0.47"/>
  </r>
  <r>
    <n v="9402"/>
    <s v="CA-2011-159814"/>
    <x v="2"/>
    <x v="1219"/>
    <d v="2011-06-28T00:00:00"/>
    <s v="Standard Class"/>
    <s v="LP-17080"/>
    <s v="Liz Pelletier"/>
    <x v="0"/>
    <s v="United States"/>
    <x v="93"/>
    <x v="16"/>
    <n v="85705"/>
    <x v="1"/>
    <s v="FUR-FU-10001731"/>
    <x v="0"/>
    <x v="5"/>
    <s v="Acrylic Self-Standing Desk Frames"/>
    <n v="4.2720000000000002"/>
    <n v="2"/>
    <n v="0.2"/>
    <n v="0.96119999999999983"/>
    <n v="0.22499999999999995"/>
  </r>
  <r>
    <n v="9403"/>
    <s v="CA-2013-105459"/>
    <x v="0"/>
    <x v="399"/>
    <d v="2013-08-18T00:00:00"/>
    <s v="Second Class"/>
    <s v="NP-18700"/>
    <s v="Nora Preis"/>
    <x v="0"/>
    <s v="United States"/>
    <x v="20"/>
    <x v="15"/>
    <n v="10024"/>
    <x v="3"/>
    <s v="FUR-TA-10001095"/>
    <x v="0"/>
    <x v="3"/>
    <s v="Chromcraft Round Conference Tables"/>
    <n v="209.148"/>
    <n v="2"/>
    <n v="0.4"/>
    <n v="-66.230199999999996"/>
    <n v="-0.31666666666666665"/>
  </r>
  <r>
    <n v="9404"/>
    <s v="CA-2013-105459"/>
    <x v="0"/>
    <x v="399"/>
    <d v="2013-08-18T00:00:00"/>
    <s v="Second Class"/>
    <s v="NP-18700"/>
    <s v="Nora Preis"/>
    <x v="0"/>
    <s v="United States"/>
    <x v="20"/>
    <x v="15"/>
    <n v="10024"/>
    <x v="3"/>
    <s v="OFF-ST-10000078"/>
    <x v="1"/>
    <x v="4"/>
    <s v="Tennsco 6- and 18-Compartment Lockers"/>
    <n v="1591.02"/>
    <n v="6"/>
    <n v="0"/>
    <n v="286.38359999999989"/>
    <n v="0.17999999999999994"/>
  </r>
  <r>
    <n v="9405"/>
    <s v="CA-2014-141663"/>
    <x v="3"/>
    <x v="669"/>
    <d v="2014-04-18T00:00:00"/>
    <s v="Standard Class"/>
    <s v="DP-13105"/>
    <s v="Dave Poirier"/>
    <x v="1"/>
    <s v="United States"/>
    <x v="10"/>
    <x v="9"/>
    <n v="19134"/>
    <x v="3"/>
    <s v="OFF-FA-10004076"/>
    <x v="1"/>
    <x v="13"/>
    <s v="Translucent Push Pins by OIC"/>
    <n v="7.92"/>
    <n v="5"/>
    <n v="0.2"/>
    <n v="1.6829999999999994"/>
    <n v="0.21249999999999991"/>
  </r>
  <r>
    <n v="9406"/>
    <s v="CA-2011-152618"/>
    <x v="2"/>
    <x v="619"/>
    <d v="2011-03-17T00:00:00"/>
    <s v="First Class"/>
    <s v="RB-19465"/>
    <s v="Rick Bensley"/>
    <x v="2"/>
    <s v="United States"/>
    <x v="22"/>
    <x v="10"/>
    <n v="60653"/>
    <x v="2"/>
    <s v="TEC-MA-10003626"/>
    <x v="2"/>
    <x v="15"/>
    <s v="Hewlett-Packard Deskjet 6540 Color Inkjet Printer"/>
    <n v="574.91"/>
    <n v="2"/>
    <n v="0.3"/>
    <n v="156.04699999999997"/>
    <n v="0.27142857142857141"/>
  </r>
  <r>
    <n v="9407"/>
    <s v="CA-2011-152618"/>
    <x v="2"/>
    <x v="619"/>
    <d v="2011-03-17T00:00:00"/>
    <s v="First Class"/>
    <s v="RB-19465"/>
    <s v="Rick Bensley"/>
    <x v="2"/>
    <s v="United States"/>
    <x v="22"/>
    <x v="10"/>
    <n v="60653"/>
    <x v="2"/>
    <s v="OFF-PA-10001215"/>
    <x v="1"/>
    <x v="10"/>
    <s v="Xerox 1963"/>
    <n v="8.4480000000000004"/>
    <n v="2"/>
    <n v="0.2"/>
    <n v="2.6399999999999997"/>
    <n v="0.31249999999999994"/>
  </r>
  <r>
    <n v="9408"/>
    <s v="CA-2014-162789"/>
    <x v="3"/>
    <x v="585"/>
    <d v="2014-09-25T00:00:00"/>
    <s v="Second Class"/>
    <s v="LC-17140"/>
    <s v="Logan Currie"/>
    <x v="0"/>
    <s v="United States"/>
    <x v="20"/>
    <x v="15"/>
    <n v="10035"/>
    <x v="3"/>
    <s v="TEC-AC-10002842"/>
    <x v="2"/>
    <x v="11"/>
    <s v="WD My Passport Ultra 2TB Portable External Hard Drive"/>
    <n v="1071"/>
    <n v="9"/>
    <n v="0"/>
    <n v="171.36000000000007"/>
    <n v="0.16000000000000006"/>
  </r>
  <r>
    <n v="9409"/>
    <s v="CA-2014-162789"/>
    <x v="3"/>
    <x v="585"/>
    <d v="2014-09-25T00:00:00"/>
    <s v="Second Class"/>
    <s v="LC-17140"/>
    <s v="Logan Currie"/>
    <x v="0"/>
    <s v="United States"/>
    <x v="20"/>
    <x v="15"/>
    <n v="10035"/>
    <x v="3"/>
    <s v="FUR-FU-10004864"/>
    <x v="0"/>
    <x v="5"/>
    <s v="Eldon 500 Class Desk Accessories"/>
    <n v="12.07"/>
    <n v="1"/>
    <n v="0"/>
    <n v="3.9831000000000003"/>
    <n v="0.33"/>
  </r>
  <r>
    <n v="9410"/>
    <s v="US-2014-110149"/>
    <x v="3"/>
    <x v="389"/>
    <d v="2014-12-14T00:00:00"/>
    <s v="First Class"/>
    <s v="WB-21850"/>
    <s v="William Brown"/>
    <x v="0"/>
    <s v="United States"/>
    <x v="10"/>
    <x v="9"/>
    <n v="19143"/>
    <x v="3"/>
    <s v="OFF-BI-10000014"/>
    <x v="1"/>
    <x v="8"/>
    <s v="Heavy-Duty E-Z-D Binders"/>
    <n v="3.2730000000000006"/>
    <n v="1"/>
    <n v="0.7"/>
    <n v="-2.5092999999999996"/>
    <n v="-0.76666666666666639"/>
  </r>
  <r>
    <n v="9411"/>
    <s v="US-2014-110149"/>
    <x v="3"/>
    <x v="389"/>
    <d v="2014-12-14T00:00:00"/>
    <s v="First Class"/>
    <s v="WB-21850"/>
    <s v="William Brown"/>
    <x v="0"/>
    <s v="United States"/>
    <x v="10"/>
    <x v="9"/>
    <n v="19143"/>
    <x v="3"/>
    <s v="FUR-FU-10001475"/>
    <x v="0"/>
    <x v="5"/>
    <s v="Contract Clock, 14&quot;, Brown"/>
    <n v="87.92"/>
    <n v="5"/>
    <n v="0.2"/>
    <n v="15.385999999999999"/>
    <n v="0.17499999999999999"/>
  </r>
  <r>
    <n v="9412"/>
    <s v="CA-2013-108959"/>
    <x v="0"/>
    <x v="612"/>
    <d v="2013-03-15T00:00:00"/>
    <s v="Second Class"/>
    <s v="MH-17785"/>
    <s v="Maya Herman"/>
    <x v="1"/>
    <s v="United States"/>
    <x v="220"/>
    <x v="16"/>
    <n v="85301"/>
    <x v="1"/>
    <s v="OFF-ST-10001272"/>
    <x v="1"/>
    <x v="4"/>
    <s v="Mini 13-1/2 Capacity Data Binder Rack, Pearl"/>
    <n v="104.69600000000001"/>
    <n v="1"/>
    <n v="0.2"/>
    <n v="6.5434999999999981"/>
    <n v="6.2499999999999972E-2"/>
  </r>
  <r>
    <n v="9413"/>
    <s v="CA-2012-164777"/>
    <x v="1"/>
    <x v="746"/>
    <d v="2012-01-29T00:00:00"/>
    <s v="First Class"/>
    <s v="SC-20305"/>
    <s v="Sean Christensen"/>
    <x v="0"/>
    <s v="United States"/>
    <x v="1"/>
    <x v="1"/>
    <n v="90036"/>
    <x v="1"/>
    <s v="FUR-CH-10002024"/>
    <x v="0"/>
    <x v="1"/>
    <s v="HON 5400 Series Task Chairs for Big and Tall"/>
    <n v="2803.92"/>
    <n v="5"/>
    <n v="0.2"/>
    <n v="0"/>
    <n v="0"/>
  </r>
  <r>
    <n v="9414"/>
    <s v="CA-2013-132017"/>
    <x v="0"/>
    <x v="182"/>
    <d v="2013-09-28T00:00:00"/>
    <s v="First Class"/>
    <s v="MH-17620"/>
    <s v="Matt Hagelstein"/>
    <x v="1"/>
    <s v="United States"/>
    <x v="12"/>
    <x v="5"/>
    <n v="77041"/>
    <x v="2"/>
    <s v="OFF-BI-10004001"/>
    <x v="1"/>
    <x v="8"/>
    <s v="GBC Recycled VeloBinder Covers"/>
    <n v="6.8159999999999981"/>
    <n v="2"/>
    <n v="0.8"/>
    <n v="-11.587200000000003"/>
    <n v="-1.7000000000000008"/>
  </r>
  <r>
    <n v="9415"/>
    <s v="CA-2012-127824"/>
    <x v="1"/>
    <x v="1090"/>
    <d v="2012-10-22T00:00:00"/>
    <s v="Standard Class"/>
    <s v="JC-15775"/>
    <s v="John Castell"/>
    <x v="0"/>
    <s v="United States"/>
    <x v="4"/>
    <x v="4"/>
    <n v="98115"/>
    <x v="1"/>
    <s v="TEC-PH-10004094"/>
    <x v="2"/>
    <x v="7"/>
    <s v="Motorola L703CM"/>
    <n v="249.58400000000003"/>
    <n v="2"/>
    <n v="0.2"/>
    <n v="15.598999999999997"/>
    <n v="6.2499999999999979E-2"/>
  </r>
  <r>
    <n v="9416"/>
    <s v="CA-2012-127824"/>
    <x v="1"/>
    <x v="1090"/>
    <d v="2012-10-22T00:00:00"/>
    <s v="Standard Class"/>
    <s v="JC-15775"/>
    <s v="John Castell"/>
    <x v="0"/>
    <s v="United States"/>
    <x v="4"/>
    <x v="4"/>
    <n v="98115"/>
    <x v="1"/>
    <s v="OFF-PA-10001184"/>
    <x v="1"/>
    <x v="10"/>
    <s v="Xerox 1903"/>
    <n v="17.940000000000001"/>
    <n v="3"/>
    <n v="0"/>
    <n v="8.7906000000000013"/>
    <n v="0.49000000000000005"/>
  </r>
  <r>
    <n v="9417"/>
    <s v="CA-2012-127824"/>
    <x v="1"/>
    <x v="1090"/>
    <d v="2012-10-22T00:00:00"/>
    <s v="Standard Class"/>
    <s v="JC-15775"/>
    <s v="John Castell"/>
    <x v="0"/>
    <s v="United States"/>
    <x v="4"/>
    <x v="4"/>
    <n v="98115"/>
    <x v="1"/>
    <s v="FUR-FU-10002505"/>
    <x v="0"/>
    <x v="5"/>
    <s v="Eldon 100 Class Desk Accessories"/>
    <n v="10.11"/>
    <n v="3"/>
    <n v="0"/>
    <n v="3.2351999999999994"/>
    <n v="0.31999999999999995"/>
  </r>
  <r>
    <n v="9418"/>
    <s v="CA-2011-148285"/>
    <x v="2"/>
    <x v="1220"/>
    <d v="2011-11-01T00:00:00"/>
    <s v="Standard Class"/>
    <s v="RD-19810"/>
    <s v="Ross DeVincentis"/>
    <x v="2"/>
    <s v="United States"/>
    <x v="115"/>
    <x v="3"/>
    <n v="28314"/>
    <x v="0"/>
    <s v="OFF-PA-10001166"/>
    <x v="1"/>
    <x v="10"/>
    <s v="Xerox 2"/>
    <n v="10.368000000000002"/>
    <n v="2"/>
    <n v="0.2"/>
    <n v="3.6288"/>
    <n v="0.34999999999999992"/>
  </r>
  <r>
    <n v="9419"/>
    <s v="CA-2011-148285"/>
    <x v="2"/>
    <x v="1220"/>
    <d v="2011-11-01T00:00:00"/>
    <s v="Standard Class"/>
    <s v="RD-19810"/>
    <s v="Ross DeVincentis"/>
    <x v="2"/>
    <s v="United States"/>
    <x v="115"/>
    <x v="3"/>
    <n v="28314"/>
    <x v="0"/>
    <s v="OFF-PA-10000349"/>
    <x v="1"/>
    <x v="10"/>
    <s v="Staples"/>
    <n v="11.952000000000002"/>
    <n v="3"/>
    <n v="0.2"/>
    <n v="4.0338000000000003"/>
    <n v="0.33749999999999997"/>
  </r>
  <r>
    <n v="9420"/>
    <s v="CA-2014-152926"/>
    <x v="3"/>
    <x v="280"/>
    <d v="2014-10-05T00:00:00"/>
    <s v="Second Class"/>
    <s v="SC-20695"/>
    <s v="Steve Chapman"/>
    <x v="1"/>
    <s v="United States"/>
    <x v="12"/>
    <x v="5"/>
    <n v="77041"/>
    <x v="2"/>
    <s v="OFF-AP-10004708"/>
    <x v="1"/>
    <x v="9"/>
    <s v="Fellowes Superior 10 Outlet Split Surge Protector"/>
    <n v="15.223999999999997"/>
    <n v="2"/>
    <n v="0.8"/>
    <n v="-38.821200000000012"/>
    <n v="-2.5500000000000012"/>
  </r>
  <r>
    <n v="9421"/>
    <s v="CA-2014-152926"/>
    <x v="3"/>
    <x v="280"/>
    <d v="2014-10-05T00:00:00"/>
    <s v="Second Class"/>
    <s v="SC-20695"/>
    <s v="Steve Chapman"/>
    <x v="1"/>
    <s v="United States"/>
    <x v="12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n v="-2.5500000000000012"/>
  </r>
  <r>
    <n v="9422"/>
    <s v="CA-2011-145254"/>
    <x v="2"/>
    <x v="149"/>
    <d v="2011-07-27T00:00:00"/>
    <s v="Standard Class"/>
    <s v="NC-18535"/>
    <s v="Nick Crebassa"/>
    <x v="1"/>
    <s v="United States"/>
    <x v="8"/>
    <x v="1"/>
    <n v="94122"/>
    <x v="1"/>
    <s v="TEC-PH-10000441"/>
    <x v="2"/>
    <x v="7"/>
    <s v="VTech DS6151"/>
    <n v="604.75199999999995"/>
    <n v="6"/>
    <n v="0.2"/>
    <n v="60.475200000000058"/>
    <n v="0.1000000000000001"/>
  </r>
  <r>
    <n v="9423"/>
    <s v="CA-2011-145254"/>
    <x v="2"/>
    <x v="149"/>
    <d v="2011-07-27T00:00:00"/>
    <s v="Standard Class"/>
    <s v="NC-18535"/>
    <s v="Nick Crebassa"/>
    <x v="1"/>
    <s v="United States"/>
    <x v="8"/>
    <x v="1"/>
    <n v="94122"/>
    <x v="1"/>
    <s v="OFF-SU-10004664"/>
    <x v="1"/>
    <x v="14"/>
    <s v="Acme Softgrip Scissors"/>
    <n v="40.700000000000003"/>
    <n v="5"/>
    <n v="0"/>
    <n v="11.802999999999999"/>
    <n v="0.28999999999999998"/>
  </r>
  <r>
    <n v="9424"/>
    <s v="CA-2011-145254"/>
    <x v="2"/>
    <x v="149"/>
    <d v="2011-07-27T00:00:00"/>
    <s v="Standard Class"/>
    <s v="NC-18535"/>
    <s v="Nick Crebassa"/>
    <x v="1"/>
    <s v="United States"/>
    <x v="8"/>
    <x v="1"/>
    <n v="94122"/>
    <x v="1"/>
    <s v="TEC-PH-10004531"/>
    <x v="2"/>
    <x v="7"/>
    <s v="AT&amp;T CL2909"/>
    <n v="302.37599999999998"/>
    <n v="3"/>
    <n v="0.2"/>
    <n v="37.796999999999997"/>
    <n v="0.125"/>
  </r>
  <r>
    <n v="9425"/>
    <s v="CA-2011-145254"/>
    <x v="2"/>
    <x v="149"/>
    <d v="2011-07-27T00:00:00"/>
    <s v="Standard Class"/>
    <s v="NC-18535"/>
    <s v="Nick Crebassa"/>
    <x v="1"/>
    <s v="United States"/>
    <x v="8"/>
    <x v="1"/>
    <n v="94122"/>
    <x v="1"/>
    <s v="TEC-AC-10002167"/>
    <x v="2"/>
    <x v="11"/>
    <s v="Imation 8gb Micro Traveldrive Usb 2.0 Flash Drive"/>
    <n v="45"/>
    <n v="3"/>
    <n v="0"/>
    <n v="4.9500000000000011"/>
    <n v="0.11000000000000003"/>
  </r>
  <r>
    <n v="9426"/>
    <s v="CA-2011-116246"/>
    <x v="2"/>
    <x v="171"/>
    <d v="2011-09-17T00:00:00"/>
    <s v="Second Class"/>
    <s v="LW-17215"/>
    <s v="Luke Weiss"/>
    <x v="0"/>
    <s v="United States"/>
    <x v="20"/>
    <x v="15"/>
    <n v="10035"/>
    <x v="3"/>
    <s v="FUR-CH-10002024"/>
    <x v="0"/>
    <x v="1"/>
    <s v="HON 5400 Series Task Chairs for Big and Tall"/>
    <n v="3785.2920000000004"/>
    <n v="6"/>
    <n v="0.1"/>
    <n v="420.58800000000019"/>
    <n v="0.11111111111111115"/>
  </r>
  <r>
    <n v="9427"/>
    <s v="CA-2013-160479"/>
    <x v="0"/>
    <x v="306"/>
    <d v="2013-09-21T00:00:00"/>
    <s v="Standard Class"/>
    <s v="AH-10585"/>
    <s v="Angele Hood"/>
    <x v="0"/>
    <s v="United States"/>
    <x v="4"/>
    <x v="4"/>
    <n v="98105"/>
    <x v="1"/>
    <s v="OFF-AR-10002445"/>
    <x v="1"/>
    <x v="6"/>
    <s v="SANFORD Major Accent Highlighters"/>
    <n v="35.4"/>
    <n v="5"/>
    <n v="0"/>
    <n v="13.452000000000002"/>
    <n v="0.38000000000000006"/>
  </r>
  <r>
    <n v="9428"/>
    <s v="CA-2011-167486"/>
    <x v="2"/>
    <x v="501"/>
    <d v="2011-12-01T00:00:00"/>
    <s v="Standard Class"/>
    <s v="JO-15145"/>
    <s v="Jack O'Briant"/>
    <x v="1"/>
    <s v="United States"/>
    <x v="198"/>
    <x v="15"/>
    <n v="14215"/>
    <x v="3"/>
    <s v="FUR-FU-10003268"/>
    <x v="0"/>
    <x v="5"/>
    <s v="Eldon Radial Chair Mat for Low to Medium Pile Carpets"/>
    <n v="199.89999999999998"/>
    <n v="5"/>
    <n v="0"/>
    <n v="39.97999999999999"/>
    <n v="0.19999999999999998"/>
  </r>
  <r>
    <n v="9429"/>
    <s v="CA-2011-152100"/>
    <x v="2"/>
    <x v="218"/>
    <d v="2011-05-16T00:00:00"/>
    <s v="Standard Class"/>
    <s v="VW-21775"/>
    <s v="Victoria Wilson"/>
    <x v="1"/>
    <s v="United States"/>
    <x v="114"/>
    <x v="5"/>
    <n v="77340"/>
    <x v="2"/>
    <s v="FUR-CH-10000015"/>
    <x v="0"/>
    <x v="1"/>
    <s v="Hon Multipurpose Stacking Arm Chairs"/>
    <n v="1212.9599999999998"/>
    <n v="8"/>
    <n v="0.3"/>
    <n v="-69.311999999999898"/>
    <n v="-5.7142857142857065E-2"/>
  </r>
  <r>
    <n v="9430"/>
    <s v="CA-2012-166219"/>
    <x v="1"/>
    <x v="834"/>
    <d v="2012-09-01T00:00:00"/>
    <s v="Standard Class"/>
    <s v="BP-11185"/>
    <s v="Ben Peterman"/>
    <x v="1"/>
    <s v="United States"/>
    <x v="61"/>
    <x v="5"/>
    <n v="75081"/>
    <x v="2"/>
    <s v="TEC-PH-10004165"/>
    <x v="2"/>
    <x v="7"/>
    <s v="Mitel MiVoice 5330e IP Phone"/>
    <n v="1099.96"/>
    <n v="5"/>
    <n v="0.2"/>
    <n v="82.496999999999957"/>
    <n v="7.4999999999999956E-2"/>
  </r>
  <r>
    <n v="9431"/>
    <s v="CA-2012-166219"/>
    <x v="1"/>
    <x v="834"/>
    <d v="2012-09-01T00:00:00"/>
    <s v="Standard Class"/>
    <s v="BP-11185"/>
    <s v="Ben Peterman"/>
    <x v="1"/>
    <s v="United States"/>
    <x v="61"/>
    <x v="5"/>
    <n v="75081"/>
    <x v="2"/>
    <s v="FUR-TA-10004607"/>
    <x v="0"/>
    <x v="3"/>
    <s v="Hon 2111 Invitation Series Straight Table"/>
    <n v="103.48100000000001"/>
    <n v="1"/>
    <n v="0.3"/>
    <n v="-16.261300000000006"/>
    <n v="-0.1571428571428572"/>
  </r>
  <r>
    <n v="9432"/>
    <s v="CA-2012-111864"/>
    <x v="1"/>
    <x v="974"/>
    <d v="2012-06-19T00:00:00"/>
    <s v="Same Day"/>
    <s v="PP-18955"/>
    <s v="Paul Prost"/>
    <x v="2"/>
    <s v="United States"/>
    <x v="10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n v="0.33749999999999997"/>
  </r>
  <r>
    <n v="9433"/>
    <s v="CA-2012-119627"/>
    <x v="1"/>
    <x v="493"/>
    <d v="2012-08-23T00:00:00"/>
    <s v="Standard Class"/>
    <s v="SC-20725"/>
    <s v="Steven Cartwright"/>
    <x v="0"/>
    <s v="United States"/>
    <x v="97"/>
    <x v="16"/>
    <n v="85345"/>
    <x v="1"/>
    <s v="TEC-AC-10002217"/>
    <x v="2"/>
    <x v="11"/>
    <s v="Imation Clip USB flash drive - 8 GB"/>
    <n v="30.080000000000002"/>
    <n v="2"/>
    <n v="0.2"/>
    <n v="-5.2640000000000002"/>
    <n v="-0.17499999999999999"/>
  </r>
  <r>
    <n v="9434"/>
    <s v="CA-2012-119627"/>
    <x v="1"/>
    <x v="493"/>
    <d v="2012-08-23T00:00:00"/>
    <s v="Standard Class"/>
    <s v="SC-20725"/>
    <s v="Steven Cartwright"/>
    <x v="0"/>
    <s v="United States"/>
    <x v="97"/>
    <x v="16"/>
    <n v="85345"/>
    <x v="1"/>
    <s v="OFF-PA-10001937"/>
    <x v="1"/>
    <x v="10"/>
    <s v="Xerox 21"/>
    <n v="36.288000000000011"/>
    <n v="7"/>
    <n v="0.2"/>
    <n v="12.700800000000001"/>
    <n v="0.34999999999999992"/>
  </r>
  <r>
    <n v="9435"/>
    <s v="CA-2012-119627"/>
    <x v="1"/>
    <x v="493"/>
    <d v="2012-08-23T00:00:00"/>
    <s v="Standard Class"/>
    <s v="SC-20725"/>
    <s v="Steven Cartwright"/>
    <x v="0"/>
    <s v="United States"/>
    <x v="97"/>
    <x v="16"/>
    <n v="85345"/>
    <x v="1"/>
    <s v="OFF-AR-10000203"/>
    <x v="1"/>
    <x v="6"/>
    <s v="Newell 336"/>
    <n v="10.272000000000002"/>
    <n v="3"/>
    <n v="0.2"/>
    <n v="1.1555999999999984"/>
    <n v="0.11249999999999982"/>
  </r>
  <r>
    <n v="9436"/>
    <s v="CA-2012-119627"/>
    <x v="1"/>
    <x v="493"/>
    <d v="2012-08-23T00:00:00"/>
    <s v="Standard Class"/>
    <s v="SC-20725"/>
    <s v="Steven Cartwright"/>
    <x v="0"/>
    <s v="United States"/>
    <x v="97"/>
    <x v="16"/>
    <n v="85345"/>
    <x v="1"/>
    <s v="TEC-AC-10001142"/>
    <x v="2"/>
    <x v="11"/>
    <s v="First Data FD10 PIN Pad"/>
    <n v="252.8"/>
    <n v="4"/>
    <n v="0.2"/>
    <n v="-31.600000000000037"/>
    <n v="-0.12500000000000014"/>
  </r>
  <r>
    <n v="9437"/>
    <s v="CA-2012-160787"/>
    <x v="1"/>
    <x v="12"/>
    <d v="2012-09-25T00:00:00"/>
    <s v="Same Day"/>
    <s v="BM-11785"/>
    <s v="Bryan Mills"/>
    <x v="0"/>
    <s v="United States"/>
    <x v="10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n v="-0.69999999999999973"/>
  </r>
  <r>
    <n v="9438"/>
    <s v="CA-2014-107853"/>
    <x v="3"/>
    <x v="1143"/>
    <d v="2014-06-01T00:00:00"/>
    <s v="Standard Class"/>
    <s v="CD-11920"/>
    <s v="Carlos Daly"/>
    <x v="0"/>
    <s v="United States"/>
    <x v="147"/>
    <x v="1"/>
    <n v="92054"/>
    <x v="1"/>
    <s v="OFF-PA-10000520"/>
    <x v="1"/>
    <x v="10"/>
    <s v="Xerox 201"/>
    <n v="12.96"/>
    <n v="2"/>
    <n v="0"/>
    <n v="6.2208000000000006"/>
    <n v="0.48000000000000004"/>
  </r>
  <r>
    <n v="9439"/>
    <s v="CA-2014-126144"/>
    <x v="3"/>
    <x v="689"/>
    <d v="2014-08-06T00:00:00"/>
    <s v="Standard Class"/>
    <s v="GM-14680"/>
    <s v="Greg Matthias"/>
    <x v="0"/>
    <s v="United States"/>
    <x v="10"/>
    <x v="9"/>
    <n v="19134"/>
    <x v="3"/>
    <s v="TEC-PH-10001079"/>
    <x v="2"/>
    <x v="7"/>
    <s v="Polycom SoundPoint Pro SE-225 Corded phone"/>
    <n v="285.57599999999996"/>
    <n v="4"/>
    <n v="0.4"/>
    <n v="-57.115200000000016"/>
    <n v="-0.20000000000000007"/>
  </r>
  <r>
    <n v="9440"/>
    <s v="US-2011-154655"/>
    <x v="2"/>
    <x v="36"/>
    <d v="2011-10-17T00:00:00"/>
    <s v="Standard Class"/>
    <s v="BP-11050"/>
    <s v="Barry Pond"/>
    <x v="1"/>
    <s v="United States"/>
    <x v="22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n v="0.11249999999999986"/>
  </r>
  <r>
    <n v="9441"/>
    <s v="CA-2011-100391"/>
    <x v="2"/>
    <x v="594"/>
    <d v="2011-05-29T00:00:00"/>
    <s v="Standard Class"/>
    <s v="BW-11065"/>
    <s v="Barry Weirich"/>
    <x v="0"/>
    <s v="United States"/>
    <x v="20"/>
    <x v="15"/>
    <n v="10035"/>
    <x v="3"/>
    <s v="OFF-PA-10001471"/>
    <x v="1"/>
    <x v="10"/>
    <s v="Strathmore Photo Frame Cards"/>
    <n v="14.62"/>
    <n v="2"/>
    <n v="0"/>
    <n v="6.7251999999999992"/>
    <n v="0.45999999999999996"/>
  </r>
  <r>
    <n v="9442"/>
    <s v="CA-2011-165477"/>
    <x v="2"/>
    <x v="282"/>
    <d v="2011-12-31T00:00:00"/>
    <s v="Second Class"/>
    <s v="RE-19405"/>
    <s v="Ricardo Emerson"/>
    <x v="0"/>
    <s v="United States"/>
    <x v="239"/>
    <x v="24"/>
    <n v="44240"/>
    <x v="3"/>
    <s v="OFF-AP-10003281"/>
    <x v="1"/>
    <x v="9"/>
    <s v="Acco 6 Outlet Guardian Standard Surge Suppressor"/>
    <n v="48.36"/>
    <n v="5"/>
    <n v="0.2"/>
    <n v="6.0449999999999946"/>
    <n v="0.12499999999999989"/>
  </r>
  <r>
    <n v="9443"/>
    <s v="CA-2014-165904"/>
    <x v="3"/>
    <x v="104"/>
    <d v="2014-04-12T00:00:00"/>
    <s v="Standard Class"/>
    <s v="HR-14770"/>
    <s v="Hallie Redmond"/>
    <x v="2"/>
    <s v="United States"/>
    <x v="108"/>
    <x v="2"/>
    <n v="32216"/>
    <x v="0"/>
    <s v="OFF-AR-10003156"/>
    <x v="1"/>
    <x v="6"/>
    <s v="50 Colored Long Pencils"/>
    <n v="16.256"/>
    <n v="2"/>
    <n v="0.2"/>
    <n v="1.2192000000000007"/>
    <n v="7.5000000000000039E-2"/>
  </r>
  <r>
    <n v="9444"/>
    <s v="CA-2014-165904"/>
    <x v="3"/>
    <x v="104"/>
    <d v="2014-04-12T00:00:00"/>
    <s v="Standard Class"/>
    <s v="HR-14770"/>
    <s v="Hallie Redmond"/>
    <x v="2"/>
    <s v="United States"/>
    <x v="108"/>
    <x v="2"/>
    <n v="32216"/>
    <x v="0"/>
    <s v="TEC-PH-10000576"/>
    <x v="2"/>
    <x v="7"/>
    <s v="AT&amp;T 1080 Corded phone"/>
    <n v="219.18400000000003"/>
    <n v="2"/>
    <n v="0.2"/>
    <n v="19.178600000000003"/>
    <n v="8.7500000000000008E-2"/>
  </r>
  <r>
    <n v="9445"/>
    <s v="CA-2012-104052"/>
    <x v="1"/>
    <x v="1201"/>
    <d v="2012-03-02T00:00:00"/>
    <s v="First Class"/>
    <s v="TP-21565"/>
    <s v="Tracy Poddar"/>
    <x v="1"/>
    <s v="United States"/>
    <x v="224"/>
    <x v="5"/>
    <n v="75019"/>
    <x v="2"/>
    <s v="TEC-PH-10003215"/>
    <x v="2"/>
    <x v="7"/>
    <s v="Jackery Bar Premium Fast-charging Portable Charger"/>
    <n v="95.84"/>
    <n v="4"/>
    <n v="0.2"/>
    <n v="34.741999999999997"/>
    <n v="0.36249999999999993"/>
  </r>
  <r>
    <n v="9446"/>
    <s v="CA-2012-168277"/>
    <x v="1"/>
    <x v="352"/>
    <d v="2012-06-03T00:00:00"/>
    <s v="Standard Class"/>
    <s v="KB-16315"/>
    <s v="Karl Braun"/>
    <x v="0"/>
    <s v="United States"/>
    <x v="245"/>
    <x v="14"/>
    <n v="46203"/>
    <x v="2"/>
    <s v="OFF-LA-10004484"/>
    <x v="1"/>
    <x v="2"/>
    <s v="Avery 476"/>
    <n v="12.39"/>
    <n v="3"/>
    <n v="0"/>
    <n v="5.6993999999999998"/>
    <n v="0.45999999999999996"/>
  </r>
  <r>
    <n v="9447"/>
    <s v="CA-2013-158617"/>
    <x v="0"/>
    <x v="897"/>
    <d v="2013-09-29T00:00:00"/>
    <s v="Standard Class"/>
    <s v="AC-10660"/>
    <s v="Anna Chung"/>
    <x v="0"/>
    <s v="United States"/>
    <x v="104"/>
    <x v="14"/>
    <n v="46226"/>
    <x v="2"/>
    <s v="OFF-PA-10002245"/>
    <x v="1"/>
    <x v="10"/>
    <s v="Xerox 1895"/>
    <n v="35.880000000000003"/>
    <n v="6"/>
    <n v="0"/>
    <n v="16.146000000000001"/>
    <n v="0.45"/>
  </r>
  <r>
    <n v="9448"/>
    <s v="CA-2014-136882"/>
    <x v="3"/>
    <x v="837"/>
    <d v="2014-06-04T00:00:00"/>
    <s v="Standard Class"/>
    <s v="DN-13690"/>
    <s v="Duane Noonan"/>
    <x v="0"/>
    <s v="United States"/>
    <x v="251"/>
    <x v="26"/>
    <n v="74133"/>
    <x v="2"/>
    <s v="FUR-FU-10003664"/>
    <x v="0"/>
    <x v="5"/>
    <s v="Electrix Architect's Clamp-On Swing Arm Lamp, Black"/>
    <n v="477.29999999999995"/>
    <n v="5"/>
    <n v="0"/>
    <n v="138.41699999999997"/>
    <n v="0.28999999999999998"/>
  </r>
  <r>
    <n v="9449"/>
    <s v="US-2013-148957"/>
    <x v="0"/>
    <x v="42"/>
    <d v="2013-09-24T00:00:00"/>
    <s v="Standard Class"/>
    <s v="CC-12430"/>
    <s v="Chuck Clark"/>
    <x v="2"/>
    <s v="United States"/>
    <x v="252"/>
    <x v="4"/>
    <n v="98052"/>
    <x v="1"/>
    <s v="OFF-LA-10002195"/>
    <x v="1"/>
    <x v="2"/>
    <s v="Avery 481"/>
    <n v="12.32"/>
    <n v="4"/>
    <n v="0"/>
    <n v="5.9135999999999997"/>
    <n v="0.48"/>
  </r>
  <r>
    <n v="9450"/>
    <s v="CA-2011-140032"/>
    <x v="2"/>
    <x v="78"/>
    <d v="2011-09-13T00:00:00"/>
    <s v="Standard Class"/>
    <s v="TS-21340"/>
    <s v="Toby Swindell"/>
    <x v="0"/>
    <s v="United States"/>
    <x v="8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n v="0.34999999999999992"/>
  </r>
  <r>
    <n v="9451"/>
    <s v="CA-2014-145506"/>
    <x v="3"/>
    <x v="95"/>
    <d v="2014-06-08T00:00:00"/>
    <s v="Standard Class"/>
    <s v="MO-17800"/>
    <s v="Meg O'Connel"/>
    <x v="2"/>
    <s v="United States"/>
    <x v="258"/>
    <x v="4"/>
    <n v="99207"/>
    <x v="1"/>
    <s v="OFF-ST-10004963"/>
    <x v="1"/>
    <x v="4"/>
    <s v="Eldon Gobal File Keepers"/>
    <n v="136.26"/>
    <n v="9"/>
    <n v="0"/>
    <n v="5.4503999999999913"/>
    <n v="3.9999999999999938E-2"/>
  </r>
  <r>
    <n v="9452"/>
    <s v="CA-2012-129546"/>
    <x v="1"/>
    <x v="694"/>
    <d v="2012-10-05T00:00:00"/>
    <s v="Standard Class"/>
    <s v="RP-19855"/>
    <s v="Roy Phan"/>
    <x v="1"/>
    <s v="United States"/>
    <x v="1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n v="0.29999999999999993"/>
  </r>
  <r>
    <n v="9453"/>
    <s v="CA-2012-129546"/>
    <x v="1"/>
    <x v="694"/>
    <d v="2012-10-05T00:00:00"/>
    <s v="Standard Class"/>
    <s v="RP-19855"/>
    <s v="Roy Phan"/>
    <x v="1"/>
    <s v="United States"/>
    <x v="1"/>
    <x v="1"/>
    <n v="90032"/>
    <x v="1"/>
    <s v="OFF-BI-10004001"/>
    <x v="1"/>
    <x v="8"/>
    <s v="GBC Recycled VeloBinder Covers"/>
    <n v="81.792000000000002"/>
    <n v="6"/>
    <n v="0.2"/>
    <n v="26.582399999999986"/>
    <n v="0.32499999999999984"/>
  </r>
  <r>
    <n v="9454"/>
    <s v="CA-2012-129546"/>
    <x v="1"/>
    <x v="694"/>
    <d v="2012-10-05T00:00:00"/>
    <s v="Standard Class"/>
    <s v="RP-19855"/>
    <s v="Roy Phan"/>
    <x v="1"/>
    <s v="United States"/>
    <x v="1"/>
    <x v="1"/>
    <n v="90032"/>
    <x v="1"/>
    <s v="OFF-SU-10004884"/>
    <x v="1"/>
    <x v="14"/>
    <s v="Acme Galleria Hot Forged Steel Scissors with Colored Handles"/>
    <n v="47.19"/>
    <n v="3"/>
    <n v="0"/>
    <n v="13.685099999999995"/>
    <n v="0.28999999999999992"/>
  </r>
  <r>
    <n v="9455"/>
    <s v="CA-2012-129546"/>
    <x v="1"/>
    <x v="694"/>
    <d v="2012-10-05T00:00:00"/>
    <s v="Standard Class"/>
    <s v="RP-19855"/>
    <s v="Roy Phan"/>
    <x v="1"/>
    <s v="United States"/>
    <x v="1"/>
    <x v="1"/>
    <n v="90032"/>
    <x v="1"/>
    <s v="TEC-PH-10003555"/>
    <x v="2"/>
    <x v="7"/>
    <s v="Motorola HK250 Universal Bluetooth Headset"/>
    <n v="36.783999999999999"/>
    <n v="2"/>
    <n v="0.2"/>
    <n v="-8.2763999999999971"/>
    <n v="-0.22499999999999992"/>
  </r>
  <r>
    <n v="9456"/>
    <s v="CA-2013-140977"/>
    <x v="0"/>
    <x v="950"/>
    <d v="2013-06-20T00:00:00"/>
    <s v="Second Class"/>
    <s v="JL-15175"/>
    <s v="James Lanier"/>
    <x v="2"/>
    <s v="United States"/>
    <x v="346"/>
    <x v="18"/>
    <n v="37421"/>
    <x v="0"/>
    <s v="TEC-MA-10003493"/>
    <x v="2"/>
    <x v="15"/>
    <s v="Penpower WorldCard Pro Card Scanner"/>
    <n v="91.474999999999994"/>
    <n v="1"/>
    <n v="0.5"/>
    <n v="-1.8294999999999959"/>
    <n v="-1.9999999999999955E-2"/>
  </r>
  <r>
    <n v="9457"/>
    <s v="CA-2014-151855"/>
    <x v="3"/>
    <x v="837"/>
    <d v="2014-06-04T00:00:00"/>
    <s v="Standard Class"/>
    <s v="BW-11110"/>
    <s v="Bart Watters"/>
    <x v="1"/>
    <s v="United States"/>
    <x v="247"/>
    <x v="3"/>
    <n v="27405"/>
    <x v="0"/>
    <s v="TEC-AC-10002380"/>
    <x v="2"/>
    <x v="11"/>
    <s v="Sony 8GB Class 10 Micro SDHC R40 Memory Card"/>
    <n v="27.192"/>
    <n v="3"/>
    <n v="0.2"/>
    <n v="0.33989999999999654"/>
    <n v="1.2499999999999872E-2"/>
  </r>
  <r>
    <n v="9458"/>
    <s v="CA-2014-151855"/>
    <x v="3"/>
    <x v="837"/>
    <d v="2014-06-04T00:00:00"/>
    <s v="Standard Class"/>
    <s v="BW-11110"/>
    <s v="Bart Watters"/>
    <x v="1"/>
    <s v="United States"/>
    <x v="247"/>
    <x v="3"/>
    <n v="27405"/>
    <x v="0"/>
    <s v="OFF-BI-10004209"/>
    <x v="1"/>
    <x v="8"/>
    <s v="Fellowes Twister Kit, Gray/Clear, 3/pkg"/>
    <n v="12.059999999999999"/>
    <n v="5"/>
    <n v="0.7"/>
    <n v="-10.050000000000001"/>
    <n v="-0.83333333333333348"/>
  </r>
  <r>
    <n v="9459"/>
    <s v="CA-2011-138240"/>
    <x v="2"/>
    <x v="1148"/>
    <d v="2011-10-14T00:00:00"/>
    <s v="Standard Class"/>
    <s v="SJ-20500"/>
    <s v="Shirley Jackson"/>
    <x v="0"/>
    <s v="United States"/>
    <x v="8"/>
    <x v="1"/>
    <n v="94122"/>
    <x v="1"/>
    <s v="OFF-AR-10002135"/>
    <x v="1"/>
    <x v="6"/>
    <s v="Boston Heavy-Duty Trimline Electric Pencil Sharpeners"/>
    <n v="144.60000000000002"/>
    <n v="3"/>
    <n v="0"/>
    <n v="41.933999999999983"/>
    <n v="0.28999999999999981"/>
  </r>
  <r>
    <n v="9460"/>
    <s v="CA-2011-138240"/>
    <x v="2"/>
    <x v="1148"/>
    <d v="2011-10-14T00:00:00"/>
    <s v="Standard Class"/>
    <s v="SJ-20500"/>
    <s v="Shirley Jackson"/>
    <x v="0"/>
    <s v="United States"/>
    <x v="8"/>
    <x v="1"/>
    <n v="94122"/>
    <x v="1"/>
    <s v="TEC-PH-10002583"/>
    <x v="2"/>
    <x v="7"/>
    <s v="iOttie HLCRIO102 Car Mount"/>
    <n v="15.991999999999999"/>
    <n v="1"/>
    <n v="0.2"/>
    <n v="-2.9985000000000022"/>
    <n v="-0.18750000000000014"/>
  </r>
  <r>
    <n v="9461"/>
    <s v="CA-2011-101833"/>
    <x v="2"/>
    <x v="664"/>
    <d v="2011-11-22T00:00:00"/>
    <s v="Second Class"/>
    <s v="FG-14260"/>
    <s v="Frank Gastineau"/>
    <x v="2"/>
    <s v="United States"/>
    <x v="20"/>
    <x v="15"/>
    <n v="10024"/>
    <x v="3"/>
    <s v="OFF-PA-10003591"/>
    <x v="1"/>
    <x v="10"/>
    <s v="Southworth 100% Cotton The Best Paper"/>
    <n v="34.44"/>
    <n v="3"/>
    <n v="0"/>
    <n v="17.22"/>
    <n v="0.5"/>
  </r>
  <r>
    <n v="9462"/>
    <s v="CA-2011-100867"/>
    <x v="2"/>
    <x v="538"/>
    <d v="2011-10-24T00:00:00"/>
    <s v="Standard Class"/>
    <s v="EH-14125"/>
    <s v="Eugene Hildebrand"/>
    <x v="2"/>
    <s v="United States"/>
    <x v="80"/>
    <x v="1"/>
    <n v="90712"/>
    <x v="1"/>
    <s v="TEC-PH-10004922"/>
    <x v="2"/>
    <x v="7"/>
    <s v="RCA Visys Integrated PBX 8-Line Router"/>
    <n v="321.55200000000002"/>
    <n v="6"/>
    <n v="0.2"/>
    <n v="20.097000000000008"/>
    <n v="6.2500000000000028E-2"/>
  </r>
  <r>
    <n v="9463"/>
    <s v="US-2014-109610"/>
    <x v="3"/>
    <x v="920"/>
    <d v="2014-12-01T00:00:00"/>
    <s v="Second Class"/>
    <s v="BS-11590"/>
    <s v="Brendan Sweed"/>
    <x v="1"/>
    <s v="United States"/>
    <x v="103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n v="0.24000000000000005"/>
  </r>
  <r>
    <n v="9464"/>
    <s v="CA-2011-156545"/>
    <x v="2"/>
    <x v="1221"/>
    <d v="2011-03-03T00:00:00"/>
    <s v="First Class"/>
    <s v="JS-16030"/>
    <s v="Joy Smith"/>
    <x v="0"/>
    <s v="United States"/>
    <x v="38"/>
    <x v="24"/>
    <n v="43229"/>
    <x v="3"/>
    <s v="OFF-AR-10003560"/>
    <x v="1"/>
    <x v="6"/>
    <s v="Zebra Zazzle Fluorescent Highlighters"/>
    <n v="19.456000000000003"/>
    <n v="4"/>
    <n v="0.2"/>
    <n v="3.4047999999999981"/>
    <n v="0.17499999999999988"/>
  </r>
  <r>
    <n v="9465"/>
    <s v="CA-2011-109127"/>
    <x v="2"/>
    <x v="1059"/>
    <d v="2011-12-25T00:00:00"/>
    <s v="Standard Class"/>
    <s v="JC-15775"/>
    <s v="John Castell"/>
    <x v="0"/>
    <s v="United States"/>
    <x v="46"/>
    <x v="13"/>
    <n v="19711"/>
    <x v="3"/>
    <s v="OFF-LA-10004409"/>
    <x v="1"/>
    <x v="2"/>
    <s v="Avery 492"/>
    <n v="17.28"/>
    <n v="6"/>
    <n v="0"/>
    <n v="7.9487999999999985"/>
    <n v="0.45999999999999991"/>
  </r>
  <r>
    <n v="9466"/>
    <s v="CA-2013-126858"/>
    <x v="0"/>
    <x v="258"/>
    <d v="2013-11-24T00:00:00"/>
    <s v="Standard Class"/>
    <s v="JM-15265"/>
    <s v="Janet Molinari"/>
    <x v="1"/>
    <s v="United States"/>
    <x v="4"/>
    <x v="4"/>
    <n v="98115"/>
    <x v="1"/>
    <s v="FUR-FU-10000448"/>
    <x v="0"/>
    <x v="5"/>
    <s v="Tenex Chairmats For Use With Carpeted Floors"/>
    <n v="31.96"/>
    <n v="2"/>
    <n v="0"/>
    <n v="1.597999999999999"/>
    <n v="4.9999999999999968E-2"/>
  </r>
  <r>
    <n v="9467"/>
    <s v="CA-2014-102925"/>
    <x v="3"/>
    <x v="60"/>
    <d v="2014-11-11T00:00:00"/>
    <s v="Second Class"/>
    <s v="CD-12280"/>
    <s v="Christina DeMoss"/>
    <x v="0"/>
    <s v="United States"/>
    <x v="20"/>
    <x v="15"/>
    <n v="10024"/>
    <x v="3"/>
    <s v="OFF-BI-10002735"/>
    <x v="1"/>
    <x v="8"/>
    <s v="GBC Prestige Therm-A-Bind Covers"/>
    <n v="164.68800000000002"/>
    <n v="6"/>
    <n v="0.2"/>
    <n v="55.582200000000007"/>
    <n v="0.33750000000000002"/>
  </r>
  <r>
    <n v="9468"/>
    <s v="CA-2014-102925"/>
    <x v="3"/>
    <x v="60"/>
    <d v="2014-11-11T00:00:00"/>
    <s v="Second Class"/>
    <s v="CD-12280"/>
    <s v="Christina DeMoss"/>
    <x v="0"/>
    <s v="United States"/>
    <x v="20"/>
    <x v="15"/>
    <n v="10024"/>
    <x v="3"/>
    <s v="FUR-TA-10003469"/>
    <x v="0"/>
    <x v="3"/>
    <s v="Balt Split Level Computer Training Table"/>
    <n v="166.5"/>
    <n v="2"/>
    <n v="0.4"/>
    <n v="-66.599999999999994"/>
    <n v="-0.39999999999999997"/>
  </r>
  <r>
    <n v="9469"/>
    <s v="CA-2014-102925"/>
    <x v="3"/>
    <x v="60"/>
    <d v="2014-11-11T00:00:00"/>
    <s v="Second Class"/>
    <s v="CD-12280"/>
    <s v="Christina DeMoss"/>
    <x v="0"/>
    <s v="United States"/>
    <x v="20"/>
    <x v="15"/>
    <n v="10024"/>
    <x v="3"/>
    <s v="OFF-PA-10001870"/>
    <x v="1"/>
    <x v="10"/>
    <s v="Xerox 202"/>
    <n v="12.96"/>
    <n v="2"/>
    <n v="0"/>
    <n v="6.2208000000000006"/>
    <n v="0.48000000000000004"/>
  </r>
  <r>
    <n v="9470"/>
    <s v="CA-2014-102925"/>
    <x v="3"/>
    <x v="60"/>
    <d v="2014-11-11T00:00:00"/>
    <s v="Second Class"/>
    <s v="CD-12280"/>
    <s v="Christina DeMoss"/>
    <x v="0"/>
    <s v="United States"/>
    <x v="20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n v="0.48"/>
  </r>
  <r>
    <n v="9471"/>
    <s v="CA-2014-102925"/>
    <x v="3"/>
    <x v="60"/>
    <d v="2014-11-11T00:00:00"/>
    <s v="Second Class"/>
    <s v="CD-12280"/>
    <s v="Christina DeMoss"/>
    <x v="0"/>
    <s v="United States"/>
    <x v="20"/>
    <x v="15"/>
    <n v="10024"/>
    <x v="3"/>
    <s v="TEC-PH-10001448"/>
    <x v="2"/>
    <x v="7"/>
    <s v="Anker Astro 15000mAh USB Portable Charger"/>
    <n v="99.98"/>
    <n v="2"/>
    <n v="0"/>
    <n v="3.9991999999999877"/>
    <n v="3.9999999999999876E-2"/>
  </r>
  <r>
    <n v="9472"/>
    <s v="CA-2014-102925"/>
    <x v="3"/>
    <x v="60"/>
    <d v="2014-11-11T00:00:00"/>
    <s v="Second Class"/>
    <s v="CD-12280"/>
    <s v="Christina DeMoss"/>
    <x v="0"/>
    <s v="United States"/>
    <x v="20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n v="0.32500000000000001"/>
  </r>
  <r>
    <n v="9473"/>
    <s v="CA-2014-102925"/>
    <x v="3"/>
    <x v="60"/>
    <d v="2014-11-11T00:00:00"/>
    <s v="Second Class"/>
    <s v="CD-12280"/>
    <s v="Christina DeMoss"/>
    <x v="0"/>
    <s v="United States"/>
    <x v="20"/>
    <x v="15"/>
    <n v="10024"/>
    <x v="3"/>
    <s v="FUR-CH-10004875"/>
    <x v="0"/>
    <x v="1"/>
    <s v="Harbour Creations 67200 Series Stacking Chairs"/>
    <n v="128.12400000000002"/>
    <n v="2"/>
    <n v="0.1"/>
    <n v="24.2012"/>
    <n v="0.18888888888888886"/>
  </r>
  <r>
    <n v="9474"/>
    <s v="CA-2014-102925"/>
    <x v="3"/>
    <x v="60"/>
    <d v="2014-11-11T00:00:00"/>
    <s v="Second Class"/>
    <s v="CD-12280"/>
    <s v="Christina DeMoss"/>
    <x v="0"/>
    <s v="United States"/>
    <x v="20"/>
    <x v="15"/>
    <n v="10024"/>
    <x v="3"/>
    <s v="FUR-FU-10004245"/>
    <x v="0"/>
    <x v="5"/>
    <s v="Career Cubicle Clock, 8 1/4&quot;, Black"/>
    <n v="101.4"/>
    <n v="5"/>
    <n v="0"/>
    <n v="38.532000000000004"/>
    <n v="0.38"/>
  </r>
  <r>
    <n v="9475"/>
    <s v="CA-2012-100818"/>
    <x v="1"/>
    <x v="70"/>
    <d v="2012-06-05T00:00:00"/>
    <s v="Second Class"/>
    <s v="JM-15265"/>
    <s v="Janet Molinari"/>
    <x v="1"/>
    <s v="United States"/>
    <x v="22"/>
    <x v="10"/>
    <n v="60653"/>
    <x v="2"/>
    <s v="OFF-LA-10000443"/>
    <x v="1"/>
    <x v="2"/>
    <s v="Avery 501"/>
    <n v="5.9039999999999999"/>
    <n v="2"/>
    <n v="0.2"/>
    <n v="1.9925999999999999"/>
    <n v="0.33749999999999997"/>
  </r>
  <r>
    <n v="9476"/>
    <s v="CA-2012-100818"/>
    <x v="1"/>
    <x v="70"/>
    <d v="2012-06-05T00:00:00"/>
    <s v="Second Class"/>
    <s v="JM-15265"/>
    <s v="Janet Molinari"/>
    <x v="1"/>
    <s v="United States"/>
    <x v="22"/>
    <x v="10"/>
    <n v="60653"/>
    <x v="2"/>
    <s v="OFF-PA-10001125"/>
    <x v="1"/>
    <x v="10"/>
    <s v="Xerox 1988"/>
    <n v="173.48800000000003"/>
    <n v="7"/>
    <n v="0.2"/>
    <n v="54.214999999999982"/>
    <n v="0.31249999999999983"/>
  </r>
  <r>
    <n v="9477"/>
    <s v="CA-2012-100818"/>
    <x v="1"/>
    <x v="70"/>
    <d v="2012-06-05T00:00:00"/>
    <s v="Second Class"/>
    <s v="JM-15265"/>
    <s v="Janet Molinari"/>
    <x v="1"/>
    <s v="United States"/>
    <x v="22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n v="-1.2"/>
  </r>
  <r>
    <n v="9478"/>
    <s v="CA-2012-100818"/>
    <x v="1"/>
    <x v="70"/>
    <d v="2012-06-05T00:00:00"/>
    <s v="Second Class"/>
    <s v="JM-15265"/>
    <s v="Janet Molinari"/>
    <x v="1"/>
    <s v="United States"/>
    <x v="22"/>
    <x v="10"/>
    <n v="60653"/>
    <x v="2"/>
    <s v="OFF-BI-10004364"/>
    <x v="1"/>
    <x v="8"/>
    <s v="Storex Dura Pro Binders"/>
    <n v="3.5639999999999992"/>
    <n v="3"/>
    <n v="0.8"/>
    <n v="-6.2370000000000019"/>
    <n v="-1.7500000000000009"/>
  </r>
  <r>
    <n v="9479"/>
    <s v="CA-2011-126193"/>
    <x v="2"/>
    <x v="557"/>
    <d v="2011-09-14T00:00:00"/>
    <s v="Standard Class"/>
    <s v="SS-20410"/>
    <s v="Shahid Shariari"/>
    <x v="0"/>
    <s v="United States"/>
    <x v="524"/>
    <x v="10"/>
    <n v="60543"/>
    <x v="2"/>
    <s v="OFF-FA-10000936"/>
    <x v="1"/>
    <x v="13"/>
    <s v="Acco Hot Clips Clips to Go"/>
    <n v="13.16"/>
    <n v="5"/>
    <n v="0.2"/>
    <n v="4.1124999999999998"/>
    <n v="0.3125"/>
  </r>
  <r>
    <n v="9480"/>
    <s v="CA-2011-126193"/>
    <x v="2"/>
    <x v="557"/>
    <d v="2011-09-14T00:00:00"/>
    <s v="Standard Class"/>
    <s v="SS-20410"/>
    <s v="Shahid Shariari"/>
    <x v="0"/>
    <s v="United States"/>
    <x v="524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n v="-1.7000000000000008"/>
  </r>
  <r>
    <n v="9481"/>
    <s v="CA-2011-126193"/>
    <x v="2"/>
    <x v="557"/>
    <d v="2011-09-14T00:00:00"/>
    <s v="Standard Class"/>
    <s v="SS-20410"/>
    <s v="Shahid Shariari"/>
    <x v="0"/>
    <s v="United States"/>
    <x v="524"/>
    <x v="10"/>
    <n v="60543"/>
    <x v="2"/>
    <s v="OFF-BI-10004632"/>
    <x v="1"/>
    <x v="8"/>
    <s v="Ibico Hi-Tech Manual Binding System"/>
    <n v="304.98999999999995"/>
    <n v="5"/>
    <n v="0.8"/>
    <n v="-533.73250000000007"/>
    <n v="-1.7500000000000004"/>
  </r>
  <r>
    <n v="9482"/>
    <s v="CA-2014-150504"/>
    <x v="3"/>
    <x v="44"/>
    <d v="2014-11-13T00:00:00"/>
    <s v="Standard Class"/>
    <s v="HG-14845"/>
    <s v="Harry Greene"/>
    <x v="0"/>
    <s v="United States"/>
    <x v="61"/>
    <x v="5"/>
    <n v="75220"/>
    <x v="2"/>
    <s v="OFF-ST-10000615"/>
    <x v="1"/>
    <x v="4"/>
    <s v="SimpliFile Personal File, Black Granite, 15w x 6-15/16d x 11-1/4h"/>
    <n v="18.16"/>
    <n v="2"/>
    <n v="0.2"/>
    <n v="1.8160000000000016"/>
    <n v="0.10000000000000009"/>
  </r>
  <r>
    <n v="9483"/>
    <s v="CA-2012-158351"/>
    <x v="1"/>
    <x v="782"/>
    <d v="2012-06-24T00:00:00"/>
    <s v="Second Class"/>
    <s v="BC-11125"/>
    <s v="Becky Castell"/>
    <x v="2"/>
    <s v="United States"/>
    <x v="10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n v="0.28750000000000003"/>
  </r>
  <r>
    <n v="9484"/>
    <s v="CA-2011-122679"/>
    <x v="2"/>
    <x v="192"/>
    <d v="2011-07-28T00:00:00"/>
    <s v="Standard Class"/>
    <s v="AB-10255"/>
    <s v="Alejandro Ballentine"/>
    <x v="2"/>
    <s v="United States"/>
    <x v="1"/>
    <x v="1"/>
    <n v="90008"/>
    <x v="1"/>
    <s v="OFF-AR-10004757"/>
    <x v="1"/>
    <x v="6"/>
    <s v="Crayola Colored Pencils"/>
    <n v="19.68"/>
    <n v="6"/>
    <n v="0"/>
    <n v="6.4943999999999988"/>
    <n v="0.32999999999999996"/>
  </r>
  <r>
    <n v="9485"/>
    <s v="CA-2013-164770"/>
    <x v="0"/>
    <x v="499"/>
    <d v="2013-12-05T00:00:00"/>
    <s v="Second Class"/>
    <s v="MY-18295"/>
    <s v="Muhammed Yedwab"/>
    <x v="1"/>
    <s v="United States"/>
    <x v="12"/>
    <x v="5"/>
    <n v="77036"/>
    <x v="2"/>
    <s v="FUR-BO-10003893"/>
    <x v="0"/>
    <x v="0"/>
    <s v="Sauder Camden County Collection Library"/>
    <n v="781.86399999999992"/>
    <n v="10"/>
    <n v="0.32"/>
    <n v="-137.97600000000008"/>
    <n v="-0.17647058823529424"/>
  </r>
  <r>
    <n v="9486"/>
    <s v="CA-2013-164770"/>
    <x v="0"/>
    <x v="499"/>
    <d v="2013-12-05T00:00:00"/>
    <s v="Second Class"/>
    <s v="MY-18295"/>
    <s v="Muhammed Yedwab"/>
    <x v="1"/>
    <s v="United States"/>
    <x v="12"/>
    <x v="5"/>
    <n v="77036"/>
    <x v="2"/>
    <s v="OFF-PA-10003893"/>
    <x v="1"/>
    <x v="10"/>
    <s v="Xerox 1962"/>
    <n v="30.816000000000003"/>
    <n v="9"/>
    <n v="0.2"/>
    <n v="9.6299999999999955"/>
    <n v="0.31249999999999983"/>
  </r>
  <r>
    <n v="9487"/>
    <s v="CA-2014-130505"/>
    <x v="3"/>
    <x v="386"/>
    <d v="2014-10-13T00:00:00"/>
    <s v="Same Day"/>
    <s v="NF-18385"/>
    <s v="Natalie Fritzler"/>
    <x v="0"/>
    <s v="United States"/>
    <x v="320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n v="-0.11428571428571428"/>
  </r>
  <r>
    <n v="9488"/>
    <s v="US-2014-125213"/>
    <x v="3"/>
    <x v="157"/>
    <d v="2014-12-14T00:00:00"/>
    <s v="First Class"/>
    <s v="NB-18655"/>
    <s v="Nona Balk"/>
    <x v="1"/>
    <s v="United States"/>
    <x v="267"/>
    <x v="30"/>
    <n v="7501"/>
    <x v="3"/>
    <s v="OFF-FA-10001561"/>
    <x v="1"/>
    <x v="13"/>
    <s v="Stockwell Push Pins"/>
    <n v="6.5400000000000009"/>
    <n v="3"/>
    <n v="0"/>
    <n v="2.1581999999999999"/>
    <n v="0.32999999999999996"/>
  </r>
  <r>
    <n v="9489"/>
    <s v="CA-2012-156566"/>
    <x v="1"/>
    <x v="486"/>
    <d v="2012-10-04T00:00:00"/>
    <s v="First Class"/>
    <s v="EM-13960"/>
    <s v="Eric Murdock"/>
    <x v="0"/>
    <s v="United States"/>
    <x v="32"/>
    <x v="21"/>
    <n v="97206"/>
    <x v="1"/>
    <s v="TEC-PH-10001817"/>
    <x v="2"/>
    <x v="7"/>
    <s v="Wilson Electronics DB Pro Signal Booster"/>
    <n v="572.80000000000007"/>
    <n v="2"/>
    <n v="0.2"/>
    <n v="50.120000000000033"/>
    <n v="8.750000000000005E-2"/>
  </r>
  <r>
    <n v="9490"/>
    <s v="US-2013-102232"/>
    <x v="0"/>
    <x v="1222"/>
    <d v="2013-08-12T00:00:00"/>
    <s v="Standard Class"/>
    <s v="MF-17665"/>
    <s v="Maureen Fritzler"/>
    <x v="1"/>
    <s v="United States"/>
    <x v="114"/>
    <x v="19"/>
    <n v="35810"/>
    <x v="0"/>
    <s v="OFF-AR-10000538"/>
    <x v="1"/>
    <x v="6"/>
    <s v="Boston Model 1800 Electric Pencil Sharpener, Gray"/>
    <n v="197.04999999999998"/>
    <n v="7"/>
    <n v="0"/>
    <n v="59.114999999999981"/>
    <n v="0.29999999999999993"/>
  </r>
  <r>
    <n v="9491"/>
    <s v="CA-2014-111738"/>
    <x v="3"/>
    <x v="1032"/>
    <d v="2014-01-08T00:00:00"/>
    <s v="Standard Class"/>
    <s v="CM-12385"/>
    <s v="Christopher Martinez"/>
    <x v="0"/>
    <s v="United States"/>
    <x v="8"/>
    <x v="1"/>
    <n v="94110"/>
    <x v="1"/>
    <s v="OFF-BI-10004584"/>
    <x v="1"/>
    <x v="8"/>
    <s v="GBC ProClick 150 Presentation Binding System"/>
    <n v="2022.2720000000002"/>
    <n v="8"/>
    <n v="0.2"/>
    <n v="682.5168000000001"/>
    <n v="0.33750000000000002"/>
  </r>
  <r>
    <n v="9492"/>
    <s v="CA-2014-111738"/>
    <x v="3"/>
    <x v="1032"/>
    <d v="2014-01-08T00:00:00"/>
    <s v="Standard Class"/>
    <s v="CM-12385"/>
    <s v="Christopher Martinez"/>
    <x v="0"/>
    <s v="United States"/>
    <x v="8"/>
    <x v="1"/>
    <n v="94110"/>
    <x v="1"/>
    <s v="OFF-AR-10000817"/>
    <x v="1"/>
    <x v="6"/>
    <s v="Manco Dry-Lighter Erasable Highlighter"/>
    <n v="9.120000000000001"/>
    <n v="3"/>
    <n v="0"/>
    <n v="3.1007999999999996"/>
    <n v="0.33999999999999991"/>
  </r>
  <r>
    <n v="9493"/>
    <s v="CA-2014-163188"/>
    <x v="3"/>
    <x v="659"/>
    <d v="2014-11-08T00:00:00"/>
    <s v="Same Day"/>
    <s v="EC-14050"/>
    <s v="Erin Creighton"/>
    <x v="0"/>
    <s v="United States"/>
    <x v="268"/>
    <x v="26"/>
    <n v="73120"/>
    <x v="2"/>
    <s v="OFF-BI-10000756"/>
    <x v="1"/>
    <x v="8"/>
    <s v="Storex DuraTech Recycled Plastic Frosted Binders"/>
    <n v="38.160000000000004"/>
    <n v="9"/>
    <n v="0"/>
    <n v="19.080000000000002"/>
    <n v="0.5"/>
  </r>
  <r>
    <n v="9494"/>
    <s v="CA-2013-105207"/>
    <x v="0"/>
    <x v="835"/>
    <d v="2013-01-08T00:00:00"/>
    <s v="Standard Class"/>
    <s v="BO-11350"/>
    <s v="Bill Overfelt"/>
    <x v="1"/>
    <s v="United States"/>
    <x v="387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n v="0.22"/>
  </r>
  <r>
    <n v="9495"/>
    <s v="CA-2013-105207"/>
    <x v="0"/>
    <x v="835"/>
    <d v="2013-01-08T00:00:00"/>
    <s v="Standard Class"/>
    <s v="BO-11350"/>
    <s v="Bill Overfelt"/>
    <x v="1"/>
    <s v="United States"/>
    <x v="387"/>
    <x v="26"/>
    <n v="74012"/>
    <x v="2"/>
    <s v="OFF-BI-10004364"/>
    <x v="1"/>
    <x v="8"/>
    <s v="Storex Dura Pro Binders"/>
    <n v="11.88"/>
    <n v="2"/>
    <n v="0"/>
    <n v="5.3460000000000001"/>
    <n v="0.44999999999999996"/>
  </r>
  <r>
    <n v="9496"/>
    <s v="US-2013-123610"/>
    <x v="0"/>
    <x v="536"/>
    <d v="2013-05-17T00:00:00"/>
    <s v="Standard Class"/>
    <s v="VM-21835"/>
    <s v="Vivian Mathis"/>
    <x v="0"/>
    <s v="United States"/>
    <x v="133"/>
    <x v="1"/>
    <n v="92691"/>
    <x v="1"/>
    <s v="TEC-AC-10004518"/>
    <x v="2"/>
    <x v="11"/>
    <s v="Memorex Mini Travel Drive 32 GB USB 2.0 Flash Drive"/>
    <n v="120"/>
    <n v="6"/>
    <n v="0"/>
    <n v="46.800000000000004"/>
    <n v="0.39"/>
  </r>
  <r>
    <n v="9497"/>
    <s v="US-2013-123610"/>
    <x v="0"/>
    <x v="536"/>
    <d v="2013-05-17T00:00:00"/>
    <s v="Standard Class"/>
    <s v="VM-21835"/>
    <s v="Vivian Mathis"/>
    <x v="0"/>
    <s v="United States"/>
    <x v="133"/>
    <x v="1"/>
    <n v="92691"/>
    <x v="1"/>
    <s v="OFF-AP-10002222"/>
    <x v="1"/>
    <x v="9"/>
    <s v="Staples"/>
    <n v="8.67"/>
    <n v="1"/>
    <n v="0"/>
    <n v="2.3409000000000004"/>
    <n v="0.27000000000000007"/>
  </r>
  <r>
    <n v="9498"/>
    <s v="CA-2014-118213"/>
    <x v="3"/>
    <x v="60"/>
    <d v="2014-11-08T00:00:00"/>
    <s v="First Class"/>
    <s v="AB-10060"/>
    <s v="Adam Bellavance"/>
    <x v="2"/>
    <s v="United States"/>
    <x v="382"/>
    <x v="14"/>
    <n v="46142"/>
    <x v="2"/>
    <s v="OFF-PA-10002615"/>
    <x v="1"/>
    <x v="10"/>
    <s v="Ampad Gold Fibre Wirebound Steno Books, 6&quot; x 9&quot;, Gregg Ruled"/>
    <n v="4.41"/>
    <n v="1"/>
    <n v="0"/>
    <n v="2.0286"/>
    <n v="0.45999999999999996"/>
  </r>
  <r>
    <n v="9499"/>
    <s v="CA-2014-118213"/>
    <x v="3"/>
    <x v="60"/>
    <d v="2014-11-08T00:00:00"/>
    <s v="First Class"/>
    <s v="AB-10060"/>
    <s v="Adam Bellavance"/>
    <x v="2"/>
    <s v="United States"/>
    <x v="382"/>
    <x v="14"/>
    <n v="46142"/>
    <x v="2"/>
    <s v="OFF-PA-10000565"/>
    <x v="1"/>
    <x v="10"/>
    <s v="Staples"/>
    <n v="167.94"/>
    <n v="3"/>
    <n v="0"/>
    <n v="82.290599999999998"/>
    <n v="0.49"/>
  </r>
  <r>
    <n v="9500"/>
    <s v="CA-2014-118213"/>
    <x v="3"/>
    <x v="60"/>
    <d v="2014-11-08T00:00:00"/>
    <s v="First Class"/>
    <s v="AB-10060"/>
    <s v="Adam Bellavance"/>
    <x v="2"/>
    <s v="United States"/>
    <x v="382"/>
    <x v="14"/>
    <n v="46142"/>
    <x v="2"/>
    <s v="OFF-PA-10003673"/>
    <x v="1"/>
    <x v="10"/>
    <s v="Strathmore Photo Mount Cards"/>
    <n v="67.8"/>
    <n v="10"/>
    <n v="0"/>
    <n v="31.187999999999999"/>
    <n v="0.46"/>
  </r>
  <r>
    <n v="9501"/>
    <s v="CA-2013-149237"/>
    <x v="0"/>
    <x v="439"/>
    <d v="2013-05-31T00:00:00"/>
    <s v="Standard Class"/>
    <s v="CM-12235"/>
    <s v="Chris McAfee"/>
    <x v="0"/>
    <s v="United States"/>
    <x v="158"/>
    <x v="6"/>
    <n v="53209"/>
    <x v="2"/>
    <s v="FUR-FU-10002088"/>
    <x v="0"/>
    <x v="5"/>
    <s v="Nu-Dell Float Frame 11 x 14 1/2"/>
    <n v="26.94"/>
    <n v="3"/>
    <n v="0"/>
    <n v="11.314800000000002"/>
    <n v="0.42000000000000004"/>
  </r>
  <r>
    <n v="9502"/>
    <s v="US-2012-158589"/>
    <x v="1"/>
    <x v="312"/>
    <d v="2012-11-24T00:00:00"/>
    <s v="Standard Class"/>
    <s v="KW-16570"/>
    <s v="Kelly Williams"/>
    <x v="0"/>
    <s v="United States"/>
    <x v="8"/>
    <x v="1"/>
    <n v="94109"/>
    <x v="1"/>
    <s v="FUR-FU-10001546"/>
    <x v="0"/>
    <x v="5"/>
    <s v="Dana Swing-Arm Lamps"/>
    <n v="32.04"/>
    <n v="3"/>
    <n v="0"/>
    <n v="8.01"/>
    <n v="0.25"/>
  </r>
  <r>
    <n v="9503"/>
    <s v="CA-2013-101329"/>
    <x v="0"/>
    <x v="183"/>
    <d v="2013-04-30T00:00:00"/>
    <s v="Standard Class"/>
    <s v="MM-17920"/>
    <s v="Michael Moore"/>
    <x v="0"/>
    <s v="United States"/>
    <x v="410"/>
    <x v="15"/>
    <n v="13440"/>
    <x v="3"/>
    <s v="OFF-AR-10000614"/>
    <x v="1"/>
    <x v="6"/>
    <s v="Barrel Sharpener"/>
    <n v="32.129999999999995"/>
    <n v="9"/>
    <n v="0"/>
    <n v="8.3537999999999997"/>
    <n v="0.26"/>
  </r>
  <r>
    <n v="9504"/>
    <s v="CA-2013-101329"/>
    <x v="0"/>
    <x v="183"/>
    <d v="2013-04-30T00:00:00"/>
    <s v="Standard Class"/>
    <s v="MM-17920"/>
    <s v="Michael Moore"/>
    <x v="0"/>
    <s v="United States"/>
    <x v="410"/>
    <x v="15"/>
    <n v="13440"/>
    <x v="3"/>
    <s v="OFF-AR-10003190"/>
    <x v="1"/>
    <x v="6"/>
    <s v="Newell 32"/>
    <n v="2.88"/>
    <n v="1"/>
    <n v="0"/>
    <n v="0.80640000000000001"/>
    <n v="0.28000000000000003"/>
  </r>
  <r>
    <n v="9505"/>
    <s v="CA-2013-113607"/>
    <x v="0"/>
    <x v="500"/>
    <d v="2013-10-19T00:00:00"/>
    <s v="Standard Class"/>
    <s v="PW-19030"/>
    <s v="Pauline Webber"/>
    <x v="1"/>
    <s v="United States"/>
    <x v="20"/>
    <x v="15"/>
    <n v="10009"/>
    <x v="3"/>
    <s v="TEC-PH-10004094"/>
    <x v="2"/>
    <x v="7"/>
    <s v="Motorola L703CM"/>
    <n v="1091.93"/>
    <n v="7"/>
    <n v="0"/>
    <n v="272.98250000000002"/>
    <n v="0.25"/>
  </r>
  <r>
    <n v="9506"/>
    <s v="CA-2013-113607"/>
    <x v="0"/>
    <x v="500"/>
    <d v="2013-10-19T00:00:00"/>
    <s v="Standard Class"/>
    <s v="PW-19030"/>
    <s v="Pauline Webber"/>
    <x v="1"/>
    <s v="United States"/>
    <x v="20"/>
    <x v="15"/>
    <n v="10009"/>
    <x v="3"/>
    <s v="OFF-PA-10001970"/>
    <x v="1"/>
    <x v="10"/>
    <s v="Xerox 1908"/>
    <n v="111.96"/>
    <n v="2"/>
    <n v="0"/>
    <n v="54.860399999999998"/>
    <n v="0.49"/>
  </r>
  <r>
    <n v="9507"/>
    <s v="CA-2011-149104"/>
    <x v="2"/>
    <x v="267"/>
    <d v="2011-04-07T00:00:00"/>
    <s v="Second Class"/>
    <s v="RD-19900"/>
    <s v="Ruben Dartt"/>
    <x v="0"/>
    <s v="United States"/>
    <x v="363"/>
    <x v="12"/>
    <n v="48127"/>
    <x v="2"/>
    <s v="OFF-AR-10002952"/>
    <x v="1"/>
    <x v="6"/>
    <s v="Stanley Contemporary Battery Pencil Sharpeners"/>
    <n v="26.7"/>
    <n v="2"/>
    <n v="0"/>
    <n v="7.4759999999999991"/>
    <n v="0.27999999999999997"/>
  </r>
  <r>
    <n v="9508"/>
    <s v="CA-2011-149104"/>
    <x v="2"/>
    <x v="267"/>
    <d v="2011-04-07T00:00:00"/>
    <s v="Second Class"/>
    <s v="RD-19900"/>
    <s v="Ruben Dartt"/>
    <x v="0"/>
    <s v="United States"/>
    <x v="363"/>
    <x v="12"/>
    <n v="48127"/>
    <x v="2"/>
    <s v="OFF-BI-10004209"/>
    <x v="1"/>
    <x v="8"/>
    <s v="Fellowes Twister Kit, Gray/Clear, 3/pkg"/>
    <n v="40.199999999999996"/>
    <n v="5"/>
    <n v="0"/>
    <n v="18.089999999999996"/>
    <n v="0.44999999999999996"/>
  </r>
  <r>
    <n v="9509"/>
    <s v="CA-2011-149104"/>
    <x v="2"/>
    <x v="267"/>
    <d v="2011-04-07T00:00:00"/>
    <s v="Second Class"/>
    <s v="RD-19900"/>
    <s v="Ruben Dartt"/>
    <x v="0"/>
    <s v="United States"/>
    <x v="363"/>
    <x v="12"/>
    <n v="48127"/>
    <x v="2"/>
    <s v="OFF-AR-10004685"/>
    <x v="1"/>
    <x v="6"/>
    <s v="Binney &amp; Smith Crayola Metallic Colored Pencils, 8-Color Set"/>
    <n v="13.89"/>
    <n v="3"/>
    <n v="0"/>
    <n v="4.5836999999999994"/>
    <n v="0.32999999999999996"/>
  </r>
  <r>
    <n v="9510"/>
    <s v="CA-2011-149104"/>
    <x v="2"/>
    <x v="267"/>
    <d v="2011-04-07T00:00:00"/>
    <s v="Second Class"/>
    <s v="RD-19900"/>
    <s v="Ruben Dartt"/>
    <x v="0"/>
    <s v="United States"/>
    <x v="363"/>
    <x v="12"/>
    <n v="48127"/>
    <x v="2"/>
    <s v="OFF-ST-10000991"/>
    <x v="1"/>
    <x v="4"/>
    <s v="Space Solutions HD Industrial Steel Shelving."/>
    <n v="689.81999999999994"/>
    <n v="6"/>
    <n v="0"/>
    <n v="20.694600000000008"/>
    <n v="3.0000000000000016E-2"/>
  </r>
  <r>
    <n v="9511"/>
    <s v="CA-2013-105263"/>
    <x v="0"/>
    <x v="876"/>
    <d v="2013-08-12T00:00:00"/>
    <s v="Standard Class"/>
    <s v="LM-17065"/>
    <s v="Liz MacKendrick"/>
    <x v="0"/>
    <s v="United States"/>
    <x v="20"/>
    <x v="15"/>
    <n v="10024"/>
    <x v="3"/>
    <s v="OFF-AR-10002399"/>
    <x v="1"/>
    <x v="6"/>
    <s v="Dixon Prang Watercolor Pencils, 10-Color Set with Brush"/>
    <n v="38.339999999999996"/>
    <n v="9"/>
    <n v="0"/>
    <n v="15.7194"/>
    <n v="0.41000000000000003"/>
  </r>
  <r>
    <n v="9512"/>
    <s v="CA-2011-130575"/>
    <x v="2"/>
    <x v="637"/>
    <d v="2011-12-16T00:00:00"/>
    <s v="First Class"/>
    <s v="CS-11845"/>
    <s v="Cari Sayre"/>
    <x v="1"/>
    <s v="United States"/>
    <x v="22"/>
    <x v="10"/>
    <n v="60623"/>
    <x v="2"/>
    <s v="OFF-BI-10002353"/>
    <x v="1"/>
    <x v="8"/>
    <s v="GBC VeloBind Cover Sets"/>
    <n v="9.2639999999999976"/>
    <n v="3"/>
    <n v="0.8"/>
    <n v="-13.895999999999997"/>
    <n v="-1.5"/>
  </r>
  <r>
    <n v="9513"/>
    <s v="CA-2014-142461"/>
    <x v="3"/>
    <x v="1109"/>
    <d v="2014-06-04T00:00:00"/>
    <s v="Second Class"/>
    <s v="KT-16480"/>
    <s v="Kean Thornton"/>
    <x v="0"/>
    <s v="United States"/>
    <x v="61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n v="-2.9411764705882481E-2"/>
  </r>
  <r>
    <n v="9514"/>
    <s v="CA-2013-125220"/>
    <x v="0"/>
    <x v="500"/>
    <d v="2013-10-20T00:00:00"/>
    <s v="Standard Class"/>
    <s v="BE-11410"/>
    <s v="Bobby Elias"/>
    <x v="0"/>
    <s v="United States"/>
    <x v="233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n v="0.32999999999999985"/>
  </r>
  <r>
    <n v="9515"/>
    <s v="CA-2011-100293"/>
    <x v="2"/>
    <x v="619"/>
    <d v="2011-03-18T00:00:00"/>
    <s v="Standard Class"/>
    <s v="NF-18475"/>
    <s v="Neil Französisch"/>
    <x v="2"/>
    <s v="United States"/>
    <x v="108"/>
    <x v="2"/>
    <n v="32216"/>
    <x v="0"/>
    <s v="OFF-PA-10000176"/>
    <x v="1"/>
    <x v="10"/>
    <s v="Xerox 1887"/>
    <n v="91.055999999999997"/>
    <n v="6"/>
    <n v="0.2"/>
    <n v="31.869599999999995"/>
    <n v="0.35"/>
  </r>
  <r>
    <n v="9516"/>
    <s v="CA-2011-154165"/>
    <x v="2"/>
    <x v="1223"/>
    <d v="2011-02-25T00:00:00"/>
    <s v="Standard Class"/>
    <s v="DL-13315"/>
    <s v="Delfina Latchford"/>
    <x v="0"/>
    <s v="United States"/>
    <x v="22"/>
    <x v="10"/>
    <n v="60653"/>
    <x v="2"/>
    <s v="OFF-AR-10003631"/>
    <x v="1"/>
    <x v="6"/>
    <s v="Staples"/>
    <n v="54.207999999999998"/>
    <n v="14"/>
    <n v="0.2"/>
    <n v="8.808799999999998"/>
    <n v="0.16249999999999998"/>
  </r>
  <r>
    <n v="9517"/>
    <s v="CA-2012-123939"/>
    <x v="1"/>
    <x v="252"/>
    <d v="2012-08-26T00:00:00"/>
    <s v="Second Class"/>
    <s v="MS-17710"/>
    <s v="Maurice Satty"/>
    <x v="0"/>
    <s v="United States"/>
    <x v="256"/>
    <x v="24"/>
    <n v="43402"/>
    <x v="3"/>
    <s v="TEC-PH-10000923"/>
    <x v="2"/>
    <x v="7"/>
    <s v="Belkin SportFit Armband For iPhone 5s/5c, Fuchsia"/>
    <n v="26.981999999999999"/>
    <n v="3"/>
    <n v="0.4"/>
    <n v="4.0472999999999999"/>
    <n v="0.15"/>
  </r>
  <r>
    <n v="9518"/>
    <s v="CA-2012-123939"/>
    <x v="1"/>
    <x v="252"/>
    <d v="2012-08-26T00:00:00"/>
    <s v="Second Class"/>
    <s v="MS-17710"/>
    <s v="Maurice Satty"/>
    <x v="0"/>
    <s v="United States"/>
    <x v="256"/>
    <x v="24"/>
    <n v="43402"/>
    <x v="3"/>
    <s v="OFF-LA-10003190"/>
    <x v="1"/>
    <x v="2"/>
    <s v="Avery 474"/>
    <n v="6.911999999999999"/>
    <n v="3"/>
    <n v="0.2"/>
    <n v="2.5056000000000003"/>
    <n v="0.3625000000000001"/>
  </r>
  <r>
    <n v="9519"/>
    <s v="CA-2012-123939"/>
    <x v="1"/>
    <x v="252"/>
    <d v="2012-08-26T00:00:00"/>
    <s v="Second Class"/>
    <s v="MS-17710"/>
    <s v="Maurice Satty"/>
    <x v="0"/>
    <s v="United States"/>
    <x v="256"/>
    <x v="24"/>
    <n v="43402"/>
    <x v="3"/>
    <s v="OFF-ST-10003208"/>
    <x v="1"/>
    <x v="4"/>
    <s v="Adjustable Depth Letter/Legal Cart"/>
    <n v="435.50400000000002"/>
    <n v="3"/>
    <n v="0.2"/>
    <n v="48.994199999999921"/>
    <n v="0.11249999999999981"/>
  </r>
  <r>
    <n v="9520"/>
    <s v="US-2014-104451"/>
    <x v="3"/>
    <x v="540"/>
    <d v="2014-05-13T00:00:00"/>
    <s v="Second Class"/>
    <s v="MM-18055"/>
    <s v="Michelle Moray"/>
    <x v="0"/>
    <s v="United States"/>
    <x v="8"/>
    <x v="1"/>
    <n v="94110"/>
    <x v="1"/>
    <s v="OFF-AP-10000692"/>
    <x v="1"/>
    <x v="9"/>
    <s v="Fellowes Mighty 8 Compact Surge Protector"/>
    <n v="81.08"/>
    <n v="4"/>
    <n v="0"/>
    <n v="22.702400000000004"/>
    <n v="0.28000000000000008"/>
  </r>
  <r>
    <n v="9521"/>
    <s v="CA-2013-101189"/>
    <x v="0"/>
    <x v="1084"/>
    <d v="2013-02-09T00:00:00"/>
    <s v="Standard Class"/>
    <s v="JB-15400"/>
    <s v="Jennifer Braxton"/>
    <x v="1"/>
    <s v="United States"/>
    <x v="1"/>
    <x v="1"/>
    <n v="90049"/>
    <x v="1"/>
    <s v="OFF-ST-10004180"/>
    <x v="1"/>
    <x v="4"/>
    <s v="Safco Commercial Shelving"/>
    <n v="93.02"/>
    <n v="2"/>
    <n v="0"/>
    <n v="3.720799999999997"/>
    <n v="3.9999999999999966E-2"/>
  </r>
  <r>
    <n v="9522"/>
    <s v="CA-2011-169446"/>
    <x v="2"/>
    <x v="174"/>
    <d v="2011-12-25T00:00:00"/>
    <s v="Standard Class"/>
    <s v="SG-20605"/>
    <s v="Speros Goranitis"/>
    <x v="0"/>
    <s v="United States"/>
    <x v="22"/>
    <x v="10"/>
    <n v="60623"/>
    <x v="2"/>
    <s v="TEC-PH-10002817"/>
    <x v="2"/>
    <x v="7"/>
    <s v="RCA ViSYS 25425RE1 Corded phone"/>
    <n v="323.97600000000006"/>
    <n v="3"/>
    <n v="0.2"/>
    <n v="36.44729999999997"/>
    <n v="0.11249999999999989"/>
  </r>
  <r>
    <n v="9523"/>
    <s v="CA-2011-169446"/>
    <x v="2"/>
    <x v="174"/>
    <d v="2011-12-25T00:00:00"/>
    <s v="Standard Class"/>
    <s v="SG-20605"/>
    <s v="Speros Goranitis"/>
    <x v="0"/>
    <s v="United States"/>
    <x v="22"/>
    <x v="10"/>
    <n v="60623"/>
    <x v="2"/>
    <s v="OFF-PA-10000295"/>
    <x v="1"/>
    <x v="10"/>
    <s v="Xerox 229"/>
    <n v="15.552000000000003"/>
    <n v="3"/>
    <n v="0.2"/>
    <n v="5.4432"/>
    <n v="0.34999999999999992"/>
  </r>
  <r>
    <n v="9524"/>
    <s v="CA-2011-169446"/>
    <x v="2"/>
    <x v="174"/>
    <d v="2011-12-25T00:00:00"/>
    <s v="Standard Class"/>
    <s v="SG-20605"/>
    <s v="Speros Goranitis"/>
    <x v="0"/>
    <s v="United States"/>
    <x v="22"/>
    <x v="10"/>
    <n v="60623"/>
    <x v="2"/>
    <s v="OFF-ST-10000419"/>
    <x v="1"/>
    <x v="4"/>
    <s v="Rogers Jumbo File, Granite"/>
    <n v="32.591999999999999"/>
    <n v="3"/>
    <n v="0.2"/>
    <n v="-7.7406000000000006"/>
    <n v="-0.23750000000000002"/>
  </r>
  <r>
    <n v="9525"/>
    <s v="CA-2014-156958"/>
    <x v="3"/>
    <x v="256"/>
    <d v="2014-12-07T00:00:00"/>
    <s v="First Class"/>
    <s v="PB-18805"/>
    <s v="Patrick Bzostek"/>
    <x v="2"/>
    <s v="United States"/>
    <x v="4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n v="0.34999999999999987"/>
  </r>
  <r>
    <n v="9526"/>
    <s v="CA-2014-156958"/>
    <x v="3"/>
    <x v="256"/>
    <d v="2014-12-07T00:00:00"/>
    <s v="First Class"/>
    <s v="PB-18805"/>
    <s v="Patrick Bzostek"/>
    <x v="2"/>
    <s v="United States"/>
    <x v="4"/>
    <x v="4"/>
    <n v="98115"/>
    <x v="1"/>
    <s v="FUR-FU-10003268"/>
    <x v="0"/>
    <x v="5"/>
    <s v="Eldon Radial Chair Mat for Low to Medium Pile Carpets"/>
    <n v="199.89999999999998"/>
    <n v="5"/>
    <n v="0"/>
    <n v="39.97999999999999"/>
    <n v="0.19999999999999998"/>
  </r>
  <r>
    <n v="9527"/>
    <s v="CA-2014-156958"/>
    <x v="3"/>
    <x v="256"/>
    <d v="2014-12-07T00:00:00"/>
    <s v="First Class"/>
    <s v="PB-18805"/>
    <s v="Patrick Bzostek"/>
    <x v="2"/>
    <s v="United States"/>
    <x v="4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n v="-0.22499999999999998"/>
  </r>
  <r>
    <n v="9528"/>
    <s v="CA-2014-156958"/>
    <x v="3"/>
    <x v="256"/>
    <d v="2014-12-07T00:00:00"/>
    <s v="First Class"/>
    <s v="PB-18805"/>
    <s v="Patrick Bzostek"/>
    <x v="2"/>
    <s v="United States"/>
    <x v="4"/>
    <x v="4"/>
    <n v="98115"/>
    <x v="1"/>
    <s v="OFF-BI-10001543"/>
    <x v="1"/>
    <x v="8"/>
    <s v="GBC VeloBinder Manual Binding System"/>
    <n v="172.75200000000001"/>
    <n v="6"/>
    <n v="0.2"/>
    <n v="60.463200000000015"/>
    <n v="0.35000000000000009"/>
  </r>
  <r>
    <n v="9529"/>
    <s v="CA-2014-156958"/>
    <x v="3"/>
    <x v="256"/>
    <d v="2014-12-07T00:00:00"/>
    <s v="First Class"/>
    <s v="PB-18805"/>
    <s v="Patrick Bzostek"/>
    <x v="2"/>
    <s v="United States"/>
    <x v="4"/>
    <x v="4"/>
    <n v="98115"/>
    <x v="1"/>
    <s v="OFF-BI-10002071"/>
    <x v="1"/>
    <x v="8"/>
    <s v="Fellowes Black Plastic Comb Bindings"/>
    <n v="9.2959999999999994"/>
    <n v="2"/>
    <n v="0.2"/>
    <n v="3.0211999999999994"/>
    <n v="0.32499999999999996"/>
  </r>
  <r>
    <n v="9530"/>
    <s v="CA-2014-101637"/>
    <x v="3"/>
    <x v="668"/>
    <d v="2014-03-26T00:00:00"/>
    <s v="Same Day"/>
    <s v="AC-10615"/>
    <s v="Ann Chong"/>
    <x v="1"/>
    <s v="United States"/>
    <x v="486"/>
    <x v="5"/>
    <n v="77705"/>
    <x v="2"/>
    <s v="OFF-ST-10002352"/>
    <x v="1"/>
    <x v="4"/>
    <s v="Iris Project Case"/>
    <n v="12.768000000000001"/>
    <n v="2"/>
    <n v="0.2"/>
    <n v="0.95759999999999934"/>
    <n v="7.4999999999999942E-2"/>
  </r>
  <r>
    <n v="9531"/>
    <s v="CA-2014-111759"/>
    <x v="3"/>
    <x v="141"/>
    <d v="2014-07-13T00:00:00"/>
    <s v="Standard Class"/>
    <s v="MR-17545"/>
    <s v="Mathew Reese"/>
    <x v="2"/>
    <s v="United States"/>
    <x v="4"/>
    <x v="4"/>
    <n v="98103"/>
    <x v="1"/>
    <s v="OFF-PA-10003127"/>
    <x v="1"/>
    <x v="10"/>
    <s v="Staples"/>
    <n v="52.76"/>
    <n v="2"/>
    <n v="0"/>
    <n v="24.269599999999997"/>
    <n v="0.45999999999999996"/>
  </r>
  <r>
    <n v="9532"/>
    <s v="CA-2014-102729"/>
    <x v="3"/>
    <x v="40"/>
    <d v="2014-11-01T00:00:00"/>
    <s v="Standard Class"/>
    <s v="BF-11215"/>
    <s v="Benjamin Farhat"/>
    <x v="2"/>
    <s v="United States"/>
    <x v="61"/>
    <x v="5"/>
    <n v="75217"/>
    <x v="2"/>
    <s v="OFF-ST-10000464"/>
    <x v="1"/>
    <x v="4"/>
    <s v="Multi-Use Personal File Cart and Caster Set, Three Stacking Bins"/>
    <n v="55.616"/>
    <n v="2"/>
    <n v="0.2"/>
    <n v="5.5616000000000021"/>
    <n v="0.10000000000000003"/>
  </r>
  <r>
    <n v="9533"/>
    <s v="CA-2013-116596"/>
    <x v="0"/>
    <x v="189"/>
    <d v="2013-11-01T00:00:00"/>
    <s v="Standard Class"/>
    <s v="BW-11200"/>
    <s v="Ben Wallace"/>
    <x v="0"/>
    <s v="United States"/>
    <x v="20"/>
    <x v="15"/>
    <n v="10011"/>
    <x v="3"/>
    <s v="FUR-CH-10000553"/>
    <x v="0"/>
    <x v="1"/>
    <s v="Metal Folding Chairs, Beige, 4/Carton"/>
    <n v="427.64400000000001"/>
    <n v="14"/>
    <n v="0.1"/>
    <n v="80.777199999999979"/>
    <n v="0.18888888888888883"/>
  </r>
  <r>
    <n v="9534"/>
    <s v="CA-2013-116596"/>
    <x v="0"/>
    <x v="189"/>
    <d v="2013-11-01T00:00:00"/>
    <s v="Standard Class"/>
    <s v="BW-11200"/>
    <s v="Ben Wallace"/>
    <x v="0"/>
    <s v="United States"/>
    <x v="20"/>
    <x v="15"/>
    <n v="10011"/>
    <x v="3"/>
    <s v="OFF-FA-10000134"/>
    <x v="1"/>
    <x v="13"/>
    <s v="Advantus Push Pins, Aluminum Head"/>
    <n v="40.669999999999995"/>
    <n v="7"/>
    <n v="0"/>
    <n v="12.607699999999999"/>
    <n v="0.31000000000000005"/>
  </r>
  <r>
    <n v="9535"/>
    <s v="CA-2013-116596"/>
    <x v="0"/>
    <x v="189"/>
    <d v="2013-11-01T00:00:00"/>
    <s v="Standard Class"/>
    <s v="BW-11200"/>
    <s v="Ben Wallace"/>
    <x v="0"/>
    <s v="United States"/>
    <x v="20"/>
    <x v="15"/>
    <n v="10011"/>
    <x v="3"/>
    <s v="OFF-ST-10000636"/>
    <x v="1"/>
    <x v="4"/>
    <s v="Rogers Profile Extra Capacity Storage Tub"/>
    <n v="33.479999999999997"/>
    <n v="2"/>
    <n v="0"/>
    <n v="1.3391999999999982"/>
    <n v="3.9999999999999952E-2"/>
  </r>
  <r>
    <n v="9536"/>
    <s v="CA-2013-116596"/>
    <x v="0"/>
    <x v="189"/>
    <d v="2013-11-01T00:00:00"/>
    <s v="Standard Class"/>
    <s v="BW-11200"/>
    <s v="Ben Wallace"/>
    <x v="0"/>
    <s v="United States"/>
    <x v="20"/>
    <x v="15"/>
    <n v="10011"/>
    <x v="3"/>
    <s v="OFF-BI-10002949"/>
    <x v="1"/>
    <x v="8"/>
    <s v="Prestige Round Ring Binders"/>
    <n v="9.7280000000000015"/>
    <n v="2"/>
    <n v="0.2"/>
    <n v="3.283199999999999"/>
    <n v="0.33749999999999986"/>
  </r>
  <r>
    <n v="9537"/>
    <s v="CA-2014-124191"/>
    <x v="3"/>
    <x v="492"/>
    <d v="2014-06-15T00:00:00"/>
    <s v="Second Class"/>
    <s v="TS-21610"/>
    <s v="Troy Staebel"/>
    <x v="0"/>
    <s v="United States"/>
    <x v="22"/>
    <x v="10"/>
    <n v="60610"/>
    <x v="2"/>
    <s v="FUR-FU-10002364"/>
    <x v="0"/>
    <x v="5"/>
    <s v="Eldon Expressions Wood Desk Accessories, Oak"/>
    <n v="8.8559999999999999"/>
    <n v="3"/>
    <n v="0.6"/>
    <n v="-6.8634000000000013"/>
    <n v="-0.77500000000000013"/>
  </r>
  <r>
    <n v="9538"/>
    <s v="CA-2013-148747"/>
    <x v="0"/>
    <x v="477"/>
    <d v="2013-09-28T00:00:00"/>
    <s v="First Class"/>
    <s v="AS-10045"/>
    <s v="Aaron Smayling"/>
    <x v="1"/>
    <s v="United States"/>
    <x v="8"/>
    <x v="1"/>
    <n v="94110"/>
    <x v="1"/>
    <s v="FUR-BO-10002613"/>
    <x v="0"/>
    <x v="0"/>
    <s v="Atlantic Metals Mobile 4-Shelf Bookcases, Custom Colors"/>
    <n v="477.666"/>
    <n v="2"/>
    <n v="0.15"/>
    <n v="84.293999999999969"/>
    <n v="0.17647058823529405"/>
  </r>
  <r>
    <n v="9539"/>
    <s v="US-2014-169488"/>
    <x v="3"/>
    <x v="210"/>
    <d v="2014-09-10T00:00:00"/>
    <s v="First Class"/>
    <s v="AA-10375"/>
    <s v="Allen Armold"/>
    <x v="0"/>
    <s v="United States"/>
    <x v="205"/>
    <x v="34"/>
    <n v="2908"/>
    <x v="3"/>
    <s v="OFF-PA-10002659"/>
    <x v="1"/>
    <x v="10"/>
    <s v="Avoid Verbal Orders Carbonless Minifold Book"/>
    <n v="16.899999999999999"/>
    <n v="5"/>
    <n v="0"/>
    <n v="7.7739999999999991"/>
    <n v="0.45999999999999996"/>
  </r>
  <r>
    <n v="9540"/>
    <s v="US-2014-169488"/>
    <x v="3"/>
    <x v="210"/>
    <d v="2014-09-10T00:00:00"/>
    <s v="First Class"/>
    <s v="AA-10375"/>
    <s v="Allen Armold"/>
    <x v="0"/>
    <s v="United States"/>
    <x v="205"/>
    <x v="34"/>
    <n v="2908"/>
    <x v="3"/>
    <s v="OFF-PA-10000157"/>
    <x v="1"/>
    <x v="10"/>
    <s v="Xerox 191"/>
    <n v="39.96"/>
    <n v="2"/>
    <n v="0"/>
    <n v="18.781199999999998"/>
    <n v="0.47"/>
  </r>
  <r>
    <n v="9541"/>
    <s v="CA-2012-135727"/>
    <x v="1"/>
    <x v="1224"/>
    <d v="2012-05-16T00:00:00"/>
    <s v="Second Class"/>
    <s v="PS-18970"/>
    <s v="Paul Stevenson"/>
    <x v="2"/>
    <s v="United States"/>
    <x v="42"/>
    <x v="16"/>
    <n v="85023"/>
    <x v="1"/>
    <s v="FUR-CH-10004540"/>
    <x v="0"/>
    <x v="1"/>
    <s v="Global Chrome Stack Chair"/>
    <n v="191.96800000000002"/>
    <n v="7"/>
    <n v="0.2"/>
    <n v="16.797200000000004"/>
    <n v="8.7500000000000008E-2"/>
  </r>
  <r>
    <n v="9542"/>
    <s v="CA-2012-135251"/>
    <x v="1"/>
    <x v="705"/>
    <d v="2012-08-10T00:00:00"/>
    <s v="Standard Class"/>
    <s v="RP-19270"/>
    <s v="Rachel Payne"/>
    <x v="1"/>
    <s v="United States"/>
    <x v="12"/>
    <x v="5"/>
    <n v="77095"/>
    <x v="2"/>
    <s v="OFF-LA-10004544"/>
    <x v="1"/>
    <x v="2"/>
    <s v="Avery 505"/>
    <n v="35.520000000000003"/>
    <n v="3"/>
    <n v="0.2"/>
    <n v="13.320000000000002"/>
    <n v="0.375"/>
  </r>
  <r>
    <n v="9543"/>
    <s v="CA-2012-135251"/>
    <x v="1"/>
    <x v="705"/>
    <d v="2012-08-10T00:00:00"/>
    <s v="Standard Class"/>
    <s v="RP-19270"/>
    <s v="Rachel Payne"/>
    <x v="1"/>
    <s v="United States"/>
    <x v="12"/>
    <x v="5"/>
    <n v="77095"/>
    <x v="2"/>
    <s v="OFF-BI-10001097"/>
    <x v="1"/>
    <x v="8"/>
    <s v="Avery Hole Reinforcements"/>
    <n v="6.2299999999999986"/>
    <n v="5"/>
    <n v="0.8"/>
    <n v="-9.6565000000000047"/>
    <n v="-1.5500000000000012"/>
  </r>
  <r>
    <n v="9544"/>
    <s v="CA-2012-135251"/>
    <x v="1"/>
    <x v="705"/>
    <d v="2012-08-10T00:00:00"/>
    <s v="Standard Class"/>
    <s v="RP-19270"/>
    <s v="Rachel Payne"/>
    <x v="1"/>
    <s v="United States"/>
    <x v="12"/>
    <x v="5"/>
    <n v="77095"/>
    <x v="2"/>
    <s v="OFF-PA-10003302"/>
    <x v="1"/>
    <x v="10"/>
    <s v="Xerox 1906"/>
    <n v="56.704000000000001"/>
    <n v="2"/>
    <n v="0.2"/>
    <n v="19.137599999999992"/>
    <n v="0.33749999999999986"/>
  </r>
  <r>
    <n v="9545"/>
    <s v="CA-2012-135251"/>
    <x v="1"/>
    <x v="705"/>
    <d v="2012-08-10T00:00:00"/>
    <s v="Standard Class"/>
    <s v="RP-19270"/>
    <s v="Rachel Payne"/>
    <x v="1"/>
    <s v="United States"/>
    <x v="12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n v="-0.30882352941176461"/>
  </r>
  <r>
    <n v="9546"/>
    <s v="CA-2011-166590"/>
    <x v="2"/>
    <x v="194"/>
    <d v="2011-11-02T00:00:00"/>
    <s v="Standard Class"/>
    <s v="NC-18625"/>
    <s v="Noah Childs"/>
    <x v="1"/>
    <s v="United States"/>
    <x v="38"/>
    <x v="14"/>
    <n v="47201"/>
    <x v="2"/>
    <s v="TEC-AC-10003433"/>
    <x v="2"/>
    <x v="11"/>
    <s v="Maxell 4.7GB DVD+R 5/Pack"/>
    <n v="1.98"/>
    <n v="2"/>
    <n v="0"/>
    <n v="0.89100000000000001"/>
    <n v="0.45"/>
  </r>
  <r>
    <n v="9547"/>
    <s v="CA-2011-166590"/>
    <x v="2"/>
    <x v="194"/>
    <d v="2011-11-02T00:00:00"/>
    <s v="Standard Class"/>
    <s v="NC-18625"/>
    <s v="Noah Childs"/>
    <x v="1"/>
    <s v="United States"/>
    <x v="38"/>
    <x v="14"/>
    <n v="47201"/>
    <x v="2"/>
    <s v="OFF-PA-10000482"/>
    <x v="1"/>
    <x v="10"/>
    <s v="Snap-A-Way Black Print Carbonless Ruled Speed Letter, Triplicate"/>
    <n v="75.88"/>
    <n v="2"/>
    <n v="0"/>
    <n v="35.663599999999995"/>
    <n v="0.47"/>
  </r>
  <r>
    <n v="9548"/>
    <s v="CA-2013-131744"/>
    <x v="0"/>
    <x v="1133"/>
    <d v="2013-06-21T00:00:00"/>
    <s v="Second Class"/>
    <s v="SC-20770"/>
    <s v="Stewart Carmichael"/>
    <x v="1"/>
    <s v="United States"/>
    <x v="10"/>
    <x v="9"/>
    <n v="19134"/>
    <x v="3"/>
    <s v="OFF-PA-10004610"/>
    <x v="1"/>
    <x v="10"/>
    <s v="Xerox 1900"/>
    <n v="6.8480000000000008"/>
    <n v="2"/>
    <n v="0.2"/>
    <n v="2.1399999999999992"/>
    <n v="0.31249999999999983"/>
  </r>
  <r>
    <n v="9549"/>
    <s v="CA-2013-131744"/>
    <x v="0"/>
    <x v="1133"/>
    <d v="2013-06-21T00:00:00"/>
    <s v="Second Class"/>
    <s v="SC-20770"/>
    <s v="Stewart Carmichael"/>
    <x v="1"/>
    <s v="United States"/>
    <x v="10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n v="-0.83333333333333293"/>
  </r>
  <r>
    <n v="9550"/>
    <s v="CA-2013-131744"/>
    <x v="0"/>
    <x v="1133"/>
    <d v="2013-06-21T00:00:00"/>
    <s v="Second Class"/>
    <s v="SC-20770"/>
    <s v="Stewart Carmichael"/>
    <x v="1"/>
    <s v="United States"/>
    <x v="10"/>
    <x v="9"/>
    <n v="19134"/>
    <x v="3"/>
    <s v="OFF-AP-10001394"/>
    <x v="1"/>
    <x v="9"/>
    <s v="Harmony Air Purifier"/>
    <n v="453.6"/>
    <n v="3"/>
    <n v="0.2"/>
    <n v="90.71999999999997"/>
    <n v="0.19999999999999993"/>
  </r>
  <r>
    <n v="9551"/>
    <s v="CA-2012-160864"/>
    <x v="1"/>
    <x v="910"/>
    <d v="2012-05-06T00:00:00"/>
    <s v="First Class"/>
    <s v="NF-18595"/>
    <s v="Nicole Fjeld"/>
    <x v="2"/>
    <s v="United States"/>
    <x v="49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n v="0.375"/>
  </r>
  <r>
    <n v="9552"/>
    <s v="CA-2012-147690"/>
    <x v="1"/>
    <x v="113"/>
    <d v="2012-11-14T00:00:00"/>
    <s v="Standard Class"/>
    <s v="SC-20020"/>
    <s v="Sam Craven"/>
    <x v="0"/>
    <s v="United States"/>
    <x v="10"/>
    <x v="9"/>
    <n v="19140"/>
    <x v="3"/>
    <s v="OFF-ST-10001526"/>
    <x v="1"/>
    <x v="4"/>
    <s v="Iceberg Mobile Mega Data/Printer Cart "/>
    <n v="577.58400000000006"/>
    <n v="6"/>
    <n v="0.2"/>
    <n v="43.318799999999953"/>
    <n v="7.4999999999999914E-2"/>
  </r>
  <r>
    <n v="9553"/>
    <s v="CA-2012-163923"/>
    <x v="1"/>
    <x v="1051"/>
    <d v="2012-06-03T00:00:00"/>
    <s v="Standard Class"/>
    <s v="BD-11560"/>
    <s v="Brendan Dodson"/>
    <x v="2"/>
    <s v="United States"/>
    <x v="24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n v="0.23999999999999996"/>
  </r>
  <r>
    <n v="9554"/>
    <s v="CA-2013-125724"/>
    <x v="0"/>
    <x v="897"/>
    <d v="2013-09-28T00:00:00"/>
    <s v="Standard Class"/>
    <s v="SM-20950"/>
    <s v="Suzanne McNair"/>
    <x v="1"/>
    <s v="United States"/>
    <x v="266"/>
    <x v="22"/>
    <n v="80020"/>
    <x v="1"/>
    <s v="FUR-FU-10000246"/>
    <x v="0"/>
    <x v="5"/>
    <s v="Aluminum Document Frame"/>
    <n v="68.432000000000016"/>
    <n v="7"/>
    <n v="0.2"/>
    <n v="8.5539999999999878"/>
    <n v="0.12499999999999979"/>
  </r>
  <r>
    <n v="9555"/>
    <s v="CA-2012-111612"/>
    <x v="1"/>
    <x v="109"/>
    <d v="2012-12-02T00:00:00"/>
    <s v="Standard Class"/>
    <s v="EB-14110"/>
    <s v="Eugene Barchas"/>
    <x v="0"/>
    <s v="United States"/>
    <x v="38"/>
    <x v="24"/>
    <n v="43229"/>
    <x v="3"/>
    <s v="FUR-FU-10003799"/>
    <x v="0"/>
    <x v="5"/>
    <s v="Seth Thomas 13 1/2&quot; Wall Clock"/>
    <n v="71.12"/>
    <n v="5"/>
    <n v="0.2"/>
    <n v="9.7789999999999964"/>
    <n v="0.13749999999999993"/>
  </r>
  <r>
    <n v="9556"/>
    <s v="CA-2012-111612"/>
    <x v="1"/>
    <x v="109"/>
    <d v="2012-12-02T00:00:00"/>
    <s v="Standard Class"/>
    <s v="EB-14110"/>
    <s v="Eugene Barchas"/>
    <x v="0"/>
    <s v="United States"/>
    <x v="38"/>
    <x v="24"/>
    <n v="43229"/>
    <x v="3"/>
    <s v="OFF-FA-10003021"/>
    <x v="1"/>
    <x v="13"/>
    <s v="Staples"/>
    <n v="3.008"/>
    <n v="2"/>
    <n v="0.2"/>
    <n v="0.56399999999999983"/>
    <n v="0.18749999999999994"/>
  </r>
  <r>
    <n v="9557"/>
    <s v="CA-2012-156853"/>
    <x v="1"/>
    <x v="155"/>
    <d v="2012-12-05T00:00:00"/>
    <s v="Second Class"/>
    <s v="HP-14815"/>
    <s v="Harold Pawlan"/>
    <x v="2"/>
    <s v="United States"/>
    <x v="3"/>
    <x v="38"/>
    <n v="3301"/>
    <x v="3"/>
    <s v="OFF-PA-10003656"/>
    <x v="1"/>
    <x v="10"/>
    <s v="Xerox 1935"/>
    <n v="184.66"/>
    <n v="7"/>
    <n v="0"/>
    <n v="84.943599999999989"/>
    <n v="0.45999999999999996"/>
  </r>
  <r>
    <n v="9558"/>
    <s v="CA-2011-103086"/>
    <x v="2"/>
    <x v="1136"/>
    <d v="2011-10-19T00:00:00"/>
    <s v="Second Class"/>
    <s v="EB-14170"/>
    <s v="Evan Bailliet"/>
    <x v="0"/>
    <s v="United States"/>
    <x v="12"/>
    <x v="5"/>
    <n v="77095"/>
    <x v="2"/>
    <s v="FUR-FU-10004586"/>
    <x v="0"/>
    <x v="5"/>
    <s v="G.E. Longer-Life Indoor Recessed Floodlight Bulbs"/>
    <n v="5.3120000000000003"/>
    <n v="2"/>
    <n v="0.6"/>
    <n v="-1.5935999999999995"/>
    <n v="-0.29999999999999988"/>
  </r>
  <r>
    <n v="9559"/>
    <s v="CA-2013-129280"/>
    <x v="0"/>
    <x v="973"/>
    <d v="2013-05-06T00:00:00"/>
    <s v="First Class"/>
    <s v="SM-20905"/>
    <s v="Susan MacKendrick"/>
    <x v="0"/>
    <s v="United States"/>
    <x v="46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n v="0.26249999999999996"/>
  </r>
  <r>
    <n v="9560"/>
    <s v="CA-2013-129280"/>
    <x v="0"/>
    <x v="973"/>
    <d v="2013-05-06T00:00:00"/>
    <s v="First Class"/>
    <s v="SM-20905"/>
    <s v="Susan MacKendrick"/>
    <x v="0"/>
    <s v="United States"/>
    <x v="46"/>
    <x v="24"/>
    <n v="43055"/>
    <x v="3"/>
    <s v="OFF-ST-10002554"/>
    <x v="1"/>
    <x v="4"/>
    <s v="Tennsco Industrial Shelving"/>
    <n v="195.64"/>
    <n v="5"/>
    <n v="0.2"/>
    <n v="-44.018999999999991"/>
    <n v="-0.22499999999999998"/>
  </r>
  <r>
    <n v="9561"/>
    <s v="CA-2013-129280"/>
    <x v="0"/>
    <x v="973"/>
    <d v="2013-05-06T00:00:00"/>
    <s v="First Class"/>
    <s v="SM-20905"/>
    <s v="Susan MacKendrick"/>
    <x v="0"/>
    <s v="United States"/>
    <x v="46"/>
    <x v="24"/>
    <n v="43055"/>
    <x v="3"/>
    <s v="FUR-FU-10001876"/>
    <x v="0"/>
    <x v="5"/>
    <s v="Computer Room Manger, 14&quot;"/>
    <n v="51.967999999999996"/>
    <n v="2"/>
    <n v="0.2"/>
    <n v="10.393599999999998"/>
    <n v="0.19999999999999996"/>
  </r>
  <r>
    <n v="9562"/>
    <s v="CA-2013-129280"/>
    <x v="0"/>
    <x v="973"/>
    <d v="2013-05-06T00:00:00"/>
    <s v="First Class"/>
    <s v="SM-20905"/>
    <s v="Susan MacKendrick"/>
    <x v="0"/>
    <s v="United States"/>
    <x v="46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n v="-0.17500000000000007"/>
  </r>
  <r>
    <n v="9563"/>
    <s v="CA-2013-129280"/>
    <x v="0"/>
    <x v="973"/>
    <d v="2013-05-06T00:00:00"/>
    <s v="First Class"/>
    <s v="SM-20905"/>
    <s v="Susan MacKendrick"/>
    <x v="0"/>
    <s v="United States"/>
    <x v="46"/>
    <x v="24"/>
    <n v="43055"/>
    <x v="3"/>
    <s v="TEC-MA-10003589"/>
    <x v="2"/>
    <x v="15"/>
    <s v="Cisco 8961 IP Phone Charcoal"/>
    <n v="224.93700000000004"/>
    <n v="3"/>
    <n v="0.7"/>
    <n v="-164.9538"/>
    <n v="-0.73333333333333317"/>
  </r>
  <r>
    <n v="9564"/>
    <s v="CA-2013-129280"/>
    <x v="0"/>
    <x v="973"/>
    <d v="2013-05-06T00:00:00"/>
    <s v="First Class"/>
    <s v="SM-20905"/>
    <s v="Susan MacKendrick"/>
    <x v="0"/>
    <s v="United States"/>
    <x v="46"/>
    <x v="24"/>
    <n v="43055"/>
    <x v="3"/>
    <s v="OFF-LA-10000081"/>
    <x v="1"/>
    <x v="2"/>
    <s v="Avery 496"/>
    <n v="6"/>
    <n v="2"/>
    <n v="0.2"/>
    <n v="2.0999999999999996"/>
    <n v="0.34999999999999992"/>
  </r>
  <r>
    <n v="9565"/>
    <s v="CA-2012-161242"/>
    <x v="1"/>
    <x v="932"/>
    <d v="2012-06-08T00:00:00"/>
    <s v="Standard Class"/>
    <s v="CG-12040"/>
    <s v="Catherine Glotzbach"/>
    <x v="2"/>
    <s v="United States"/>
    <x v="1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n v="0.49"/>
  </r>
  <r>
    <n v="9566"/>
    <s v="CA-2011-130428"/>
    <x v="2"/>
    <x v="691"/>
    <d v="2011-03-31T00:00:00"/>
    <s v="Same Day"/>
    <s v="TG-21640"/>
    <s v="Trudy Glocke"/>
    <x v="0"/>
    <s v="United States"/>
    <x v="67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n v="8.7500000000000092E-2"/>
  </r>
  <r>
    <n v="9567"/>
    <s v="CA-2011-130428"/>
    <x v="2"/>
    <x v="691"/>
    <d v="2011-03-31T00:00:00"/>
    <s v="Same Day"/>
    <s v="TG-21640"/>
    <s v="Trudy Glocke"/>
    <x v="0"/>
    <s v="United States"/>
    <x v="67"/>
    <x v="2"/>
    <n v="33614"/>
    <x v="0"/>
    <s v="OFF-BI-10001636"/>
    <x v="1"/>
    <x v="8"/>
    <s v="Ibico Plastic and Wire Spiral Binding Combs"/>
    <n v="12.645000000000001"/>
    <n v="5"/>
    <n v="0.7"/>
    <n v="-10.116"/>
    <n v="-0.79999999999999993"/>
  </r>
  <r>
    <n v="9568"/>
    <s v="CA-2011-130428"/>
    <x v="2"/>
    <x v="691"/>
    <d v="2011-03-31T00:00:00"/>
    <s v="Same Day"/>
    <s v="TG-21640"/>
    <s v="Trudy Glocke"/>
    <x v="0"/>
    <s v="United States"/>
    <x v="67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n v="0.26250000000000007"/>
  </r>
  <r>
    <n v="9569"/>
    <s v="CA-2014-104388"/>
    <x v="3"/>
    <x v="957"/>
    <d v="2014-07-08T00:00:00"/>
    <s v="First Class"/>
    <s v="DK-12835"/>
    <s v="Damala Kotsonis"/>
    <x v="1"/>
    <s v="United States"/>
    <x v="9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n v="0.28000000000000008"/>
  </r>
  <r>
    <n v="9570"/>
    <s v="CA-2012-113131"/>
    <x v="1"/>
    <x v="496"/>
    <d v="2012-09-24T00:00:00"/>
    <s v="Same Day"/>
    <s v="MB-17305"/>
    <s v="Maria Bertelson"/>
    <x v="0"/>
    <s v="United States"/>
    <x v="38"/>
    <x v="24"/>
    <n v="43229"/>
    <x v="3"/>
    <s v="OFF-BI-10003196"/>
    <x v="1"/>
    <x v="8"/>
    <s v="Accohide Poly Flexible Ring Binders"/>
    <n v="6.732000000000002"/>
    <n v="6"/>
    <n v="0.7"/>
    <n v="-4.4879999999999978"/>
    <n v="-0.66666666666666619"/>
  </r>
  <r>
    <n v="9571"/>
    <s v="CA-2012-113131"/>
    <x v="1"/>
    <x v="496"/>
    <d v="2012-09-24T00:00:00"/>
    <s v="Same Day"/>
    <s v="MB-17305"/>
    <s v="Maria Bertelson"/>
    <x v="0"/>
    <s v="United States"/>
    <x v="38"/>
    <x v="24"/>
    <n v="43229"/>
    <x v="3"/>
    <s v="OFF-ST-10001172"/>
    <x v="1"/>
    <x v="4"/>
    <s v="Tennsco Lockers, Sand"/>
    <n v="33.568000000000005"/>
    <n v="2"/>
    <n v="0.2"/>
    <n v="1.6783999999999981"/>
    <n v="4.9999999999999933E-2"/>
  </r>
  <r>
    <n v="9572"/>
    <s v="CA-2012-113131"/>
    <x v="1"/>
    <x v="496"/>
    <d v="2012-09-24T00:00:00"/>
    <s v="Same Day"/>
    <s v="MB-17305"/>
    <s v="Maria Bertelson"/>
    <x v="0"/>
    <s v="United States"/>
    <x v="38"/>
    <x v="24"/>
    <n v="43229"/>
    <x v="3"/>
    <s v="OFF-EN-10003068"/>
    <x v="1"/>
    <x v="12"/>
    <s v="#6 3/4 Gummed Flap White Envelopes"/>
    <n v="15.840000000000002"/>
    <n v="2"/>
    <n v="0.2"/>
    <n v="5.5439999999999987"/>
    <n v="0.34999999999999987"/>
  </r>
  <r>
    <n v="9573"/>
    <s v="CA-2012-113131"/>
    <x v="1"/>
    <x v="496"/>
    <d v="2012-09-24T00:00:00"/>
    <s v="Same Day"/>
    <s v="MB-17305"/>
    <s v="Maria Bertelson"/>
    <x v="0"/>
    <s v="United States"/>
    <x v="38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n v="0.32499999999999996"/>
  </r>
  <r>
    <n v="9574"/>
    <s v="CA-2012-113131"/>
    <x v="1"/>
    <x v="496"/>
    <d v="2012-09-24T00:00:00"/>
    <s v="Same Day"/>
    <s v="MB-17305"/>
    <s v="Maria Bertelson"/>
    <x v="0"/>
    <s v="United States"/>
    <x v="38"/>
    <x v="24"/>
    <n v="43229"/>
    <x v="3"/>
    <s v="OFF-AR-10003504"/>
    <x v="1"/>
    <x v="6"/>
    <s v="Newell 347"/>
    <n v="17.12"/>
    <n v="5"/>
    <n v="0.2"/>
    <n v="1.9259999999999975"/>
    <n v="0.11249999999999985"/>
  </r>
  <r>
    <n v="9575"/>
    <s v="CA-2012-148495"/>
    <x v="1"/>
    <x v="863"/>
    <d v="2012-08-13T00:00:00"/>
    <s v="Same Day"/>
    <s v="SF-20065"/>
    <s v="Sandra Flanagan"/>
    <x v="0"/>
    <s v="United States"/>
    <x v="225"/>
    <x v="1"/>
    <n v="91767"/>
    <x v="1"/>
    <s v="FUR-FU-10001889"/>
    <x v="0"/>
    <x v="5"/>
    <s v="Ultra Door Pull Handle"/>
    <n v="31.56"/>
    <n v="3"/>
    <n v="0"/>
    <n v="10.4148"/>
    <n v="0.33"/>
  </r>
  <r>
    <n v="9576"/>
    <s v="CA-2012-143147"/>
    <x v="1"/>
    <x v="989"/>
    <d v="2012-05-28T00:00:00"/>
    <s v="Second Class"/>
    <s v="PS-18760"/>
    <s v="Pamela Stobb"/>
    <x v="0"/>
    <s v="United States"/>
    <x v="52"/>
    <x v="5"/>
    <n v="78207"/>
    <x v="2"/>
    <s v="FUR-CH-10000863"/>
    <x v="0"/>
    <x v="1"/>
    <s v="Novimex Swivel Fabric Task Chair"/>
    <n v="105.68599999999999"/>
    <n v="1"/>
    <n v="0.3"/>
    <n v="-28.686199999999999"/>
    <n v="-0.27142857142857146"/>
  </r>
  <r>
    <n v="9577"/>
    <s v="CA-2012-143147"/>
    <x v="1"/>
    <x v="989"/>
    <d v="2012-05-28T00:00:00"/>
    <s v="Second Class"/>
    <s v="PS-18760"/>
    <s v="Pamela Stobb"/>
    <x v="0"/>
    <s v="United States"/>
    <x v="52"/>
    <x v="5"/>
    <n v="78207"/>
    <x v="2"/>
    <s v="TEC-MA-10004679"/>
    <x v="2"/>
    <x v="15"/>
    <s v="StarTech.com 10/100 VDSL2 Ethernet Extender Kit"/>
    <n v="399.53999999999996"/>
    <n v="2"/>
    <n v="0.4"/>
    <n v="-79.908000000000015"/>
    <n v="-0.20000000000000007"/>
  </r>
  <r>
    <n v="9578"/>
    <s v="CA-2012-143147"/>
    <x v="1"/>
    <x v="989"/>
    <d v="2012-05-28T00:00:00"/>
    <s v="Second Class"/>
    <s v="PS-18760"/>
    <s v="Pamela Stobb"/>
    <x v="0"/>
    <s v="United States"/>
    <x v="52"/>
    <x v="5"/>
    <n v="78207"/>
    <x v="2"/>
    <s v="FUR-CH-10004754"/>
    <x v="0"/>
    <x v="1"/>
    <s v="Global Stack Chair with Arms, Black"/>
    <n v="104.93"/>
    <n v="5"/>
    <n v="0.3"/>
    <n v="-4.4969999999999999"/>
    <n v="-4.2857142857142851E-2"/>
  </r>
  <r>
    <n v="9579"/>
    <s v="CA-2014-152975"/>
    <x v="3"/>
    <x v="32"/>
    <d v="2014-09-17T00:00:00"/>
    <s v="First Class"/>
    <s v="RB-19705"/>
    <s v="Roger Barcio"/>
    <x v="2"/>
    <s v="United States"/>
    <x v="20"/>
    <x v="15"/>
    <n v="10035"/>
    <x v="3"/>
    <s v="TEC-PH-10004586"/>
    <x v="2"/>
    <x v="7"/>
    <s v="Wilson SignalBoost 841262 DB PRO Amplifier Kit"/>
    <n v="1079.8499999999999"/>
    <n v="3"/>
    <n v="0"/>
    <n v="323.95499999999993"/>
    <n v="0.29999999999999993"/>
  </r>
  <r>
    <n v="9580"/>
    <s v="CA-2014-152975"/>
    <x v="3"/>
    <x v="32"/>
    <d v="2014-09-17T00:00:00"/>
    <s v="First Class"/>
    <s v="RB-19705"/>
    <s v="Roger Barcio"/>
    <x v="2"/>
    <s v="United States"/>
    <x v="20"/>
    <x v="15"/>
    <n v="10035"/>
    <x v="3"/>
    <s v="OFF-ST-10001370"/>
    <x v="1"/>
    <x v="4"/>
    <s v="Sensible Storage WireTech Storage Systems"/>
    <n v="70.98"/>
    <n v="1"/>
    <n v="0"/>
    <n v="3.5489999999999924"/>
    <n v="4.9999999999999892E-2"/>
  </r>
  <r>
    <n v="9581"/>
    <s v="CA-2014-152975"/>
    <x v="3"/>
    <x v="32"/>
    <d v="2014-09-17T00:00:00"/>
    <s v="First Class"/>
    <s v="RB-19705"/>
    <s v="Roger Barcio"/>
    <x v="2"/>
    <s v="United States"/>
    <x v="20"/>
    <x v="15"/>
    <n v="10035"/>
    <x v="3"/>
    <s v="OFF-AR-10001988"/>
    <x v="1"/>
    <x v="6"/>
    <s v="Bulldog Table or Wall-Mount Pencil Sharpener"/>
    <n v="29.950000000000003"/>
    <n v="5"/>
    <n v="0"/>
    <n v="8.6854999999999993"/>
    <n v="0.28999999999999992"/>
  </r>
  <r>
    <n v="9582"/>
    <s v="CA-2014-152975"/>
    <x v="3"/>
    <x v="32"/>
    <d v="2014-09-17T00:00:00"/>
    <s v="First Class"/>
    <s v="RB-19705"/>
    <s v="Roger Barcio"/>
    <x v="2"/>
    <s v="United States"/>
    <x v="20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n v="-1.1111111111111195E-2"/>
  </r>
  <r>
    <n v="9583"/>
    <s v="CA-2013-107475"/>
    <x v="0"/>
    <x v="843"/>
    <d v="2013-06-12T00:00:00"/>
    <s v="Standard Class"/>
    <s v="RS-19870"/>
    <s v="Roy Skaria"/>
    <x v="2"/>
    <s v="United States"/>
    <x v="10"/>
    <x v="9"/>
    <n v="19120"/>
    <x v="3"/>
    <s v="OFF-FA-10002988"/>
    <x v="1"/>
    <x v="13"/>
    <s v="Ideal Clamps"/>
    <n v="9.6479999999999997"/>
    <n v="6"/>
    <n v="0.2"/>
    <n v="3.4973999999999998"/>
    <n v="0.36249999999999999"/>
  </r>
  <r>
    <n v="9584"/>
    <s v="CA-2014-116127"/>
    <x v="3"/>
    <x v="643"/>
    <d v="2014-06-28T00:00:00"/>
    <s v="Second Class"/>
    <s v="SB-20185"/>
    <s v="Sarah Brown"/>
    <x v="0"/>
    <s v="United States"/>
    <x v="20"/>
    <x v="15"/>
    <n v="10024"/>
    <x v="3"/>
    <s v="FUR-BO-10002213"/>
    <x v="0"/>
    <x v="0"/>
    <s v="DMI Eclipse Executive Suite Bookcases"/>
    <n v="400.78400000000005"/>
    <n v="1"/>
    <n v="0.2"/>
    <n v="-5.0098000000000269"/>
    <n v="-1.2500000000000065E-2"/>
  </r>
  <r>
    <n v="9585"/>
    <s v="CA-2014-132584"/>
    <x v="3"/>
    <x v="775"/>
    <d v="2014-08-28T00:00:00"/>
    <s v="First Class"/>
    <s v="HJ-14875"/>
    <s v="Heather Jas"/>
    <x v="2"/>
    <s v="United States"/>
    <x v="66"/>
    <x v="12"/>
    <n v="48234"/>
    <x v="2"/>
    <s v="OFF-ST-10000344"/>
    <x v="1"/>
    <x v="4"/>
    <s v="Neat Ideas Personal Hanging Folder Files, Black"/>
    <n v="53.72"/>
    <n v="4"/>
    <n v="0"/>
    <n v="13.967199999999998"/>
    <n v="0.25999999999999995"/>
  </r>
  <r>
    <n v="9586"/>
    <s v="CA-2013-160598"/>
    <x v="0"/>
    <x v="370"/>
    <d v="2013-08-29T00:00:00"/>
    <s v="First Class"/>
    <s v="SV-20815"/>
    <s v="Stuart Van"/>
    <x v="1"/>
    <s v="United States"/>
    <x v="100"/>
    <x v="2"/>
    <n v="33142"/>
    <x v="0"/>
    <s v="OFF-PA-10002319"/>
    <x v="1"/>
    <x v="10"/>
    <s v="Xerox 1944"/>
    <n v="31.007999999999999"/>
    <n v="1"/>
    <n v="0.2"/>
    <n v="11.240400000000001"/>
    <n v="0.36250000000000004"/>
  </r>
  <r>
    <n v="9587"/>
    <s v="CA-2013-108630"/>
    <x v="0"/>
    <x v="741"/>
    <d v="2013-11-19T00:00:00"/>
    <s v="Same Day"/>
    <s v="BE-11410"/>
    <s v="Bobby Elias"/>
    <x v="0"/>
    <s v="United States"/>
    <x v="3"/>
    <x v="1"/>
    <n v="94521"/>
    <x v="1"/>
    <s v="OFF-BI-10002437"/>
    <x v="1"/>
    <x v="8"/>
    <s v="Recycled Premium Regency Composition Covers"/>
    <n v="61.120000000000005"/>
    <n v="5"/>
    <n v="0.2"/>
    <n v="22.155999999999999"/>
    <n v="0.36249999999999993"/>
  </r>
  <r>
    <n v="9588"/>
    <s v="US-2014-129203"/>
    <x v="3"/>
    <x v="827"/>
    <d v="2014-04-23T00:00:00"/>
    <s v="Standard Class"/>
    <s v="BM-11575"/>
    <s v="Brendan Murry"/>
    <x v="1"/>
    <s v="United States"/>
    <x v="22"/>
    <x v="10"/>
    <n v="60653"/>
    <x v="2"/>
    <s v="OFF-ST-10001418"/>
    <x v="1"/>
    <x v="4"/>
    <s v="Carina Media Storage Towers in Natural &amp; Black"/>
    <n v="195.136"/>
    <n v="4"/>
    <n v="0.2"/>
    <n v="-43.9056"/>
    <n v="-0.22500000000000001"/>
  </r>
  <r>
    <n v="9589"/>
    <s v="CA-2014-110940"/>
    <x v="3"/>
    <x v="283"/>
    <d v="2014-07-29T00:00:00"/>
    <s v="Standard Class"/>
    <s v="AZ-10750"/>
    <s v="Annie Zypern"/>
    <x v="0"/>
    <s v="United States"/>
    <x v="320"/>
    <x v="10"/>
    <n v="60090"/>
    <x v="2"/>
    <s v="OFF-AR-10000380"/>
    <x v="1"/>
    <x v="6"/>
    <s v="Hunt PowerHouse Electric Pencil Sharpener, Blue"/>
    <n v="121.536"/>
    <n v="4"/>
    <n v="0.2"/>
    <n v="15.191999999999979"/>
    <n v="0.12499999999999982"/>
  </r>
  <r>
    <n v="9590"/>
    <s v="CA-2011-119172"/>
    <x v="2"/>
    <x v="218"/>
    <d v="2011-05-15T00:00:00"/>
    <s v="Standard Class"/>
    <s v="HD-14785"/>
    <s v="Harold Dahlen"/>
    <x v="2"/>
    <s v="United States"/>
    <x v="22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n v="0.32499999999999984"/>
  </r>
  <r>
    <n v="9591"/>
    <s v="CA-2011-119172"/>
    <x v="2"/>
    <x v="218"/>
    <d v="2011-05-15T00:00:00"/>
    <s v="Standard Class"/>
    <s v="HD-14785"/>
    <s v="Harold Dahlen"/>
    <x v="2"/>
    <s v="United States"/>
    <x v="22"/>
    <x v="10"/>
    <n v="60610"/>
    <x v="2"/>
    <s v="OFF-BI-10002026"/>
    <x v="1"/>
    <x v="8"/>
    <s v="Avery Arch Ring Binders"/>
    <n v="104.57999999999998"/>
    <n v="9"/>
    <n v="0.8"/>
    <n v="-172.55700000000007"/>
    <n v="-1.650000000000001"/>
  </r>
  <r>
    <n v="9592"/>
    <s v="US-2013-105452"/>
    <x v="0"/>
    <x v="1062"/>
    <d v="2013-08-02T00:00:00"/>
    <s v="Standard Class"/>
    <s v="BF-11005"/>
    <s v="Barry Franz"/>
    <x v="2"/>
    <s v="United States"/>
    <x v="45"/>
    <x v="5"/>
    <n v="77506"/>
    <x v="2"/>
    <s v="FUR-FU-10003691"/>
    <x v="0"/>
    <x v="5"/>
    <s v="Eldon Image Series Desk Accessories, Ebony"/>
    <n v="24.700000000000003"/>
    <n v="5"/>
    <n v="0.6"/>
    <n v="-9.8799999999999955"/>
    <n v="-0.39999999999999974"/>
  </r>
  <r>
    <n v="9593"/>
    <s v="US-2013-105452"/>
    <x v="0"/>
    <x v="1062"/>
    <d v="2013-08-02T00:00:00"/>
    <s v="Standard Class"/>
    <s v="BF-11005"/>
    <s v="Barry Franz"/>
    <x v="2"/>
    <s v="United States"/>
    <x v="45"/>
    <x v="5"/>
    <n v="77506"/>
    <x v="2"/>
    <s v="FUR-FU-10003806"/>
    <x v="0"/>
    <x v="5"/>
    <s v="Tenex Chairmat w/ Average Lip, 45&quot; x 53&quot;"/>
    <n v="302.72000000000003"/>
    <n v="5"/>
    <n v="0.6"/>
    <n v="-378.40000000000009"/>
    <n v="-1.2500000000000002"/>
  </r>
  <r>
    <n v="9594"/>
    <s v="CA-2014-108931"/>
    <x v="3"/>
    <x v="32"/>
    <d v="2014-09-20T00:00:00"/>
    <s v="Standard Class"/>
    <s v="HZ-14950"/>
    <s v="Henia Zydlo"/>
    <x v="0"/>
    <s v="United States"/>
    <x v="20"/>
    <x v="15"/>
    <n v="10024"/>
    <x v="3"/>
    <s v="OFF-PA-10002741"/>
    <x v="1"/>
    <x v="10"/>
    <s v="Xerox 1980"/>
    <n v="8.56"/>
    <n v="2"/>
    <n v="0"/>
    <n v="3.8519999999999994"/>
    <n v="0.4499999999999999"/>
  </r>
  <r>
    <n v="9595"/>
    <s v="CA-2014-108931"/>
    <x v="3"/>
    <x v="32"/>
    <d v="2014-09-20T00:00:00"/>
    <s v="Standard Class"/>
    <s v="HZ-14950"/>
    <s v="Henia Zydlo"/>
    <x v="0"/>
    <s v="United States"/>
    <x v="20"/>
    <x v="15"/>
    <n v="10024"/>
    <x v="3"/>
    <s v="OFF-PA-10003845"/>
    <x v="1"/>
    <x v="10"/>
    <s v="Xerox 1987"/>
    <n v="11.56"/>
    <n v="2"/>
    <n v="0"/>
    <n v="5.6644000000000005"/>
    <n v="0.49000000000000005"/>
  </r>
  <r>
    <n v="9596"/>
    <s v="CA-2014-104619"/>
    <x v="3"/>
    <x v="714"/>
    <d v="2014-01-30T00:00:00"/>
    <s v="Standard Class"/>
    <s v="KD-16495"/>
    <s v="Keith Dawkins"/>
    <x v="1"/>
    <s v="United States"/>
    <x v="49"/>
    <x v="1"/>
    <n v="95123"/>
    <x v="1"/>
    <s v="OFF-AP-10001492"/>
    <x v="1"/>
    <x v="9"/>
    <s v="Acco Six-Outlet Power Strip, 4' Cord Length"/>
    <n v="25.86"/>
    <n v="3"/>
    <n v="0"/>
    <n v="6.7236000000000002"/>
    <n v="0.26"/>
  </r>
  <r>
    <n v="9597"/>
    <s v="CA-2014-104619"/>
    <x v="3"/>
    <x v="714"/>
    <d v="2014-01-30T00:00:00"/>
    <s v="Standard Class"/>
    <s v="KD-16495"/>
    <s v="Keith Dawkins"/>
    <x v="1"/>
    <s v="United States"/>
    <x v="49"/>
    <x v="1"/>
    <n v="95123"/>
    <x v="1"/>
    <s v="OFF-BI-10004318"/>
    <x v="1"/>
    <x v="8"/>
    <s v="Ibico EB-19 Dual Function Manual Binding System"/>
    <n v="276.78400000000005"/>
    <n v="2"/>
    <n v="0.2"/>
    <n v="89.954799999999992"/>
    <n v="0.3249999999999999"/>
  </r>
  <r>
    <n v="9598"/>
    <s v="CA-2014-104619"/>
    <x v="3"/>
    <x v="714"/>
    <d v="2014-01-30T00:00:00"/>
    <s v="Standard Class"/>
    <s v="KD-16495"/>
    <s v="Keith Dawkins"/>
    <x v="1"/>
    <s v="United States"/>
    <x v="49"/>
    <x v="1"/>
    <n v="95123"/>
    <x v="1"/>
    <s v="TEC-PH-10000193"/>
    <x v="2"/>
    <x v="7"/>
    <s v="Jensen SMPS-640 - speaker phone"/>
    <n v="110.352"/>
    <n v="3"/>
    <n v="0.2"/>
    <n v="8.2763999999999953"/>
    <n v="7.4999999999999956E-2"/>
  </r>
  <r>
    <n v="9599"/>
    <s v="CA-2012-149517"/>
    <x v="1"/>
    <x v="444"/>
    <d v="2012-09-23T00:00:00"/>
    <s v="Standard Class"/>
    <s v="FC-14245"/>
    <s v="Frank Carlisle"/>
    <x v="2"/>
    <s v="United States"/>
    <x v="301"/>
    <x v="1"/>
    <n v="95823"/>
    <x v="1"/>
    <s v="FUR-FU-10003464"/>
    <x v="0"/>
    <x v="5"/>
    <s v="Seth Thomas 8 1/2&quot; Cubicle Clock"/>
    <n v="60.84"/>
    <n v="3"/>
    <n v="0"/>
    <n v="19.468799999999998"/>
    <n v="0.31999999999999995"/>
  </r>
  <r>
    <n v="9600"/>
    <s v="CA-2012-116841"/>
    <x v="1"/>
    <x v="1225"/>
    <d v="2012-04-18T00:00:00"/>
    <s v="Standard Class"/>
    <s v="TP-21130"/>
    <s v="Theone Pippenger"/>
    <x v="0"/>
    <s v="United States"/>
    <x v="24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n v="7.4999999999999983E-2"/>
  </r>
  <r>
    <n v="9601"/>
    <s v="CA-2014-107797"/>
    <x v="3"/>
    <x v="540"/>
    <d v="2014-05-12T00:00:00"/>
    <s v="Second Class"/>
    <s v="EB-13705"/>
    <s v="Ed Braxton"/>
    <x v="1"/>
    <s v="United States"/>
    <x v="511"/>
    <x v="5"/>
    <n v="76063"/>
    <x v="2"/>
    <s v="OFF-PA-10003848"/>
    <x v="1"/>
    <x v="10"/>
    <s v="Xerox 1997"/>
    <n v="41.472000000000008"/>
    <n v="8"/>
    <n v="0.2"/>
    <n v="14.5152"/>
    <n v="0.34999999999999992"/>
  </r>
  <r>
    <n v="9602"/>
    <s v="CA-2013-117604"/>
    <x v="0"/>
    <x v="913"/>
    <d v="2013-09-10T00:00:00"/>
    <s v="Standard Class"/>
    <s v="JP-15520"/>
    <s v="Jeremy Pistek"/>
    <x v="0"/>
    <s v="United States"/>
    <x v="186"/>
    <x v="36"/>
    <n v="72401"/>
    <x v="0"/>
    <s v="OFF-PA-10001357"/>
    <x v="1"/>
    <x v="10"/>
    <s v="Xerox 1886"/>
    <n v="239.5"/>
    <n v="5"/>
    <n v="0"/>
    <n v="114.95999999999998"/>
    <n v="0.47999999999999993"/>
  </r>
  <r>
    <n v="9603"/>
    <s v="CA-2011-130155"/>
    <x v="2"/>
    <x v="946"/>
    <d v="2011-05-22T00:00:00"/>
    <s v="First Class"/>
    <s v="TD-20995"/>
    <s v="Tamara Dahlen"/>
    <x v="0"/>
    <s v="United States"/>
    <x v="173"/>
    <x v="17"/>
    <n v="23464"/>
    <x v="0"/>
    <s v="OFF-SU-10004737"/>
    <x v="1"/>
    <x v="14"/>
    <s v="Acme Design Stainless Steel Bent Scissors"/>
    <n v="34.200000000000003"/>
    <n v="5"/>
    <n v="0"/>
    <n v="9.234"/>
    <n v="0.26999999999999996"/>
  </r>
  <r>
    <n v="9604"/>
    <s v="CA-2013-129861"/>
    <x v="0"/>
    <x v="26"/>
    <d v="2013-06-24T00:00:00"/>
    <s v="Standard Class"/>
    <s v="DM-13345"/>
    <s v="Denise Monton"/>
    <x v="1"/>
    <s v="United States"/>
    <x v="30"/>
    <x v="15"/>
    <n v="14609"/>
    <x v="3"/>
    <s v="FUR-TA-10003715"/>
    <x v="0"/>
    <x v="3"/>
    <s v="Hon 2111 Invitation Series Corner Table"/>
    <n v="376.86599999999999"/>
    <n v="3"/>
    <n v="0.4"/>
    <n v="-213.55740000000006"/>
    <n v="-0.56666666666666687"/>
  </r>
  <r>
    <n v="9605"/>
    <s v="CA-2012-138625"/>
    <x v="1"/>
    <x v="121"/>
    <d v="2012-11-05T00:00:00"/>
    <s v="First Class"/>
    <s v="EG-13900"/>
    <s v="Emily Grady"/>
    <x v="0"/>
    <s v="United States"/>
    <x v="269"/>
    <x v="17"/>
    <n v="23320"/>
    <x v="0"/>
    <s v="OFF-AP-10003099"/>
    <x v="1"/>
    <x v="9"/>
    <s v="Eureka Hand Vacuum, Bagless"/>
    <n v="197.72"/>
    <n v="4"/>
    <n v="0"/>
    <n v="55.36160000000001"/>
    <n v="0.28000000000000003"/>
  </r>
  <r>
    <n v="9606"/>
    <s v="US-2014-122672"/>
    <x v="3"/>
    <x v="259"/>
    <d v="2014-11-10T00:00:00"/>
    <s v="Standard Class"/>
    <s v="HG-14965"/>
    <s v="Henry Goldwyn"/>
    <x v="1"/>
    <s v="United States"/>
    <x v="152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n v="-8.7499999999999967E-2"/>
  </r>
  <r>
    <n v="9607"/>
    <s v="US-2014-122672"/>
    <x v="3"/>
    <x v="259"/>
    <d v="2014-11-10T00:00:00"/>
    <s v="Standard Class"/>
    <s v="HG-14965"/>
    <s v="Henry Goldwyn"/>
    <x v="1"/>
    <s v="United States"/>
    <x v="152"/>
    <x v="24"/>
    <n v="43130"/>
    <x v="3"/>
    <s v="OFF-ST-10002344"/>
    <x v="1"/>
    <x v="4"/>
    <s v="Carina 42&quot;Hx23 3/4&quot;W Media Storage Unit"/>
    <n v="194.35200000000003"/>
    <n v="3"/>
    <n v="0.2"/>
    <n v="-43.729199999999992"/>
    <n v="-0.22499999999999992"/>
  </r>
  <r>
    <n v="9608"/>
    <s v="CA-2014-117128"/>
    <x v="3"/>
    <x v="256"/>
    <d v="2014-12-09T00:00:00"/>
    <s v="Second Class"/>
    <s v="BF-11080"/>
    <s v="Bart Folk"/>
    <x v="0"/>
    <s v="United States"/>
    <x v="20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n v="0.45999999999999996"/>
  </r>
  <r>
    <n v="9609"/>
    <s v="CA-2014-117128"/>
    <x v="3"/>
    <x v="256"/>
    <d v="2014-12-09T00:00:00"/>
    <s v="Second Class"/>
    <s v="BF-11080"/>
    <s v="Bart Folk"/>
    <x v="0"/>
    <s v="United States"/>
    <x v="20"/>
    <x v="15"/>
    <n v="10024"/>
    <x v="3"/>
    <s v="OFF-LA-10000248"/>
    <x v="1"/>
    <x v="2"/>
    <s v="Avery 52"/>
    <n v="11.07"/>
    <n v="3"/>
    <n v="0"/>
    <n v="5.2028999999999996"/>
    <n v="0.47"/>
  </r>
  <r>
    <n v="9610"/>
    <s v="CA-2013-130638"/>
    <x v="0"/>
    <x v="458"/>
    <d v="2013-05-20T00:00:00"/>
    <s v="Second Class"/>
    <s v="SC-20095"/>
    <s v="Sanjit Chand"/>
    <x v="0"/>
    <s v="United States"/>
    <x v="1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n v="6.999999999999991E-2"/>
  </r>
  <r>
    <n v="9611"/>
    <s v="CA-2013-130638"/>
    <x v="0"/>
    <x v="458"/>
    <d v="2013-05-20T00:00:00"/>
    <s v="Second Class"/>
    <s v="SC-20095"/>
    <s v="Sanjit Chand"/>
    <x v="0"/>
    <s v="United States"/>
    <x v="1"/>
    <x v="1"/>
    <n v="90045"/>
    <x v="1"/>
    <s v="OFF-LA-10002195"/>
    <x v="1"/>
    <x v="2"/>
    <s v="Avery 481"/>
    <n v="27.72"/>
    <n v="9"/>
    <n v="0"/>
    <n v="13.3056"/>
    <n v="0.48000000000000004"/>
  </r>
  <r>
    <n v="9612"/>
    <s v="CA-2014-144365"/>
    <x v="3"/>
    <x v="1200"/>
    <d v="2014-10-31T00:00:00"/>
    <s v="Standard Class"/>
    <s v="CS-11950"/>
    <s v="Carlos Soltero"/>
    <x v="0"/>
    <s v="United States"/>
    <x v="25"/>
    <x v="35"/>
    <n v="39212"/>
    <x v="0"/>
    <s v="OFF-FA-10000735"/>
    <x v="1"/>
    <x v="13"/>
    <s v="Staples"/>
    <n v="11.68"/>
    <n v="4"/>
    <n v="0"/>
    <n v="5.2559999999999993"/>
    <n v="0.44999999999999996"/>
  </r>
  <r>
    <n v="9613"/>
    <s v="CA-2013-110086"/>
    <x v="0"/>
    <x v="31"/>
    <d v="2013-09-23T00:00:00"/>
    <s v="Standard Class"/>
    <s v="BD-11320"/>
    <s v="Bill Donatelli"/>
    <x v="0"/>
    <s v="United States"/>
    <x v="350"/>
    <x v="1"/>
    <n v="95695"/>
    <x v="1"/>
    <s v="TEC-PH-10001299"/>
    <x v="2"/>
    <x v="7"/>
    <s v="Polycom CX300 Desktop Phone USB VoIP phone"/>
    <n v="239.98400000000004"/>
    <n v="2"/>
    <n v="0.2"/>
    <n v="23.998400000000004"/>
    <n v="0.1"/>
  </r>
  <r>
    <n v="9614"/>
    <s v="CA-2011-128524"/>
    <x v="2"/>
    <x v="7"/>
    <d v="2011-11-13T00:00:00"/>
    <s v="First Class"/>
    <s v="MZ-17515"/>
    <s v="Mary Zewe"/>
    <x v="1"/>
    <s v="United States"/>
    <x v="4"/>
    <x v="4"/>
    <n v="98115"/>
    <x v="1"/>
    <s v="OFF-AP-10002892"/>
    <x v="1"/>
    <x v="9"/>
    <s v="Belkin F5C206VTEL 6 Outlet Surge"/>
    <n v="22.98"/>
    <n v="1"/>
    <n v="0"/>
    <n v="6.8939999999999984"/>
    <n v="0.29999999999999993"/>
  </r>
  <r>
    <n v="9615"/>
    <s v="CA-2011-128524"/>
    <x v="2"/>
    <x v="7"/>
    <d v="2011-11-13T00:00:00"/>
    <s v="First Class"/>
    <s v="MZ-17515"/>
    <s v="Mary Zewe"/>
    <x v="1"/>
    <s v="United States"/>
    <x v="4"/>
    <x v="4"/>
    <n v="98115"/>
    <x v="1"/>
    <s v="TEC-AC-10002718"/>
    <x v="2"/>
    <x v="11"/>
    <s v="Belkin Standard 104 key USB Keyboard"/>
    <n v="102.13"/>
    <n v="7"/>
    <n v="0"/>
    <n v="15.319499999999996"/>
    <n v="0.14999999999999997"/>
  </r>
  <r>
    <n v="9616"/>
    <s v="CA-2011-128524"/>
    <x v="2"/>
    <x v="7"/>
    <d v="2011-11-13T00:00:00"/>
    <s v="First Class"/>
    <s v="MZ-17515"/>
    <s v="Mary Zewe"/>
    <x v="1"/>
    <s v="United States"/>
    <x v="4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n v="0.375"/>
  </r>
  <r>
    <n v="9617"/>
    <s v="CA-2013-140256"/>
    <x v="0"/>
    <x v="250"/>
    <d v="2013-08-30T00:00:00"/>
    <s v="Standard Class"/>
    <s v="PW-19030"/>
    <s v="Pauline Webber"/>
    <x v="1"/>
    <s v="United States"/>
    <x v="1"/>
    <x v="1"/>
    <n v="90049"/>
    <x v="1"/>
    <s v="OFF-AR-10002255"/>
    <x v="1"/>
    <x v="6"/>
    <s v="Newell 346"/>
    <n v="5.76"/>
    <n v="2"/>
    <n v="0"/>
    <n v="1.6703999999999999"/>
    <n v="0.28999999999999998"/>
  </r>
  <r>
    <n v="9618"/>
    <s v="CA-2014-160633"/>
    <x v="3"/>
    <x v="673"/>
    <d v="2014-11-22T00:00:00"/>
    <s v="Standard Class"/>
    <s v="BS-11380"/>
    <s v="Bill Stewart"/>
    <x v="1"/>
    <s v="United States"/>
    <x v="256"/>
    <x v="24"/>
    <n v="43402"/>
    <x v="3"/>
    <s v="TEC-CO-10002095"/>
    <x v="2"/>
    <x v="16"/>
    <s v="Hewlett Packard 610 Color Digital Copier / Printer"/>
    <n v="899.98199999999997"/>
    <n v="3"/>
    <n v="0.4"/>
    <n v="74.998499999999922"/>
    <n v="8.3333333333333245E-2"/>
  </r>
  <r>
    <n v="9619"/>
    <s v="CA-2014-160633"/>
    <x v="3"/>
    <x v="673"/>
    <d v="2014-11-22T00:00:00"/>
    <s v="Standard Class"/>
    <s v="BS-11380"/>
    <s v="Bill Stewart"/>
    <x v="1"/>
    <s v="United States"/>
    <x v="256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n v="6.2499999999999896E-2"/>
  </r>
  <r>
    <n v="9620"/>
    <s v="CA-2014-160633"/>
    <x v="3"/>
    <x v="673"/>
    <d v="2014-11-22T00:00:00"/>
    <s v="Standard Class"/>
    <s v="BS-11380"/>
    <s v="Bill Stewart"/>
    <x v="1"/>
    <s v="United States"/>
    <x v="256"/>
    <x v="24"/>
    <n v="43402"/>
    <x v="3"/>
    <s v="TEC-AC-10002335"/>
    <x v="2"/>
    <x v="11"/>
    <s v="Logitech Media Keyboard K200"/>
    <n v="139.96000000000004"/>
    <n v="5"/>
    <n v="0.2"/>
    <n v="-1.7495000000000118"/>
    <n v="-1.250000000000008E-2"/>
  </r>
  <r>
    <n v="9621"/>
    <s v="CA-2011-115133"/>
    <x v="2"/>
    <x v="467"/>
    <d v="2011-09-30T00:00:00"/>
    <s v="Standard Class"/>
    <s v="DA-13450"/>
    <s v="Dianna Arnett"/>
    <x v="2"/>
    <s v="United States"/>
    <x v="152"/>
    <x v="24"/>
    <n v="43130"/>
    <x v="3"/>
    <s v="OFF-AP-10001634"/>
    <x v="1"/>
    <x v="9"/>
    <s v="Hoover Commercial Lightweight Upright Vacuum"/>
    <n v="16.704000000000001"/>
    <n v="6"/>
    <n v="0.2"/>
    <n v="1.2527999999999988"/>
    <n v="7.4999999999999928E-2"/>
  </r>
  <r>
    <n v="9622"/>
    <s v="CA-2011-115133"/>
    <x v="2"/>
    <x v="467"/>
    <d v="2011-09-30T00:00:00"/>
    <s v="Standard Class"/>
    <s v="DA-13450"/>
    <s v="Dianna Arnett"/>
    <x v="2"/>
    <s v="United States"/>
    <x v="152"/>
    <x v="24"/>
    <n v="43130"/>
    <x v="3"/>
    <s v="TEC-AC-10002370"/>
    <x v="2"/>
    <x v="11"/>
    <s v="Maxell CD-R Discs"/>
    <n v="3.1520000000000001"/>
    <n v="2"/>
    <n v="0.2"/>
    <n v="0.47279999999999966"/>
    <n v="0.14999999999999988"/>
  </r>
  <r>
    <n v="9623"/>
    <s v="CA-2011-115133"/>
    <x v="2"/>
    <x v="467"/>
    <d v="2011-09-30T00:00:00"/>
    <s v="Standard Class"/>
    <s v="DA-13450"/>
    <s v="Dianna Arnett"/>
    <x v="2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n v="0.33749999999999986"/>
  </r>
  <r>
    <n v="9624"/>
    <s v="CA-2014-137449"/>
    <x v="3"/>
    <x v="222"/>
    <d v="2014-07-01T00:00:00"/>
    <s v="First Class"/>
    <s v="ME-17725"/>
    <s v="Max Engle"/>
    <x v="0"/>
    <s v="United States"/>
    <x v="61"/>
    <x v="5"/>
    <n v="75220"/>
    <x v="2"/>
    <s v="OFF-AP-10000240"/>
    <x v="1"/>
    <x v="9"/>
    <s v="Belkin F9G930V10-GRY 9 Outlet Surge"/>
    <n v="21.391999999999992"/>
    <n v="2"/>
    <n v="0.8"/>
    <n v="-54.549600000000012"/>
    <n v="-2.5500000000000016"/>
  </r>
  <r>
    <n v="9625"/>
    <s v="CA-2014-137449"/>
    <x v="3"/>
    <x v="222"/>
    <d v="2014-07-01T00:00:00"/>
    <s v="First Class"/>
    <s v="ME-17725"/>
    <s v="Max Engle"/>
    <x v="0"/>
    <s v="United States"/>
    <x v="61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n v="-0.12857142857142867"/>
  </r>
  <r>
    <n v="9626"/>
    <s v="CA-2014-137449"/>
    <x v="3"/>
    <x v="222"/>
    <d v="2014-07-01T00:00:00"/>
    <s v="First Class"/>
    <s v="ME-17725"/>
    <s v="Max Engle"/>
    <x v="0"/>
    <s v="United States"/>
    <x v="61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n v="-0.23529411764705874"/>
  </r>
  <r>
    <n v="9627"/>
    <s v="CA-2014-103520"/>
    <x v="3"/>
    <x v="397"/>
    <d v="2014-09-26T00:00:00"/>
    <s v="First Class"/>
    <s v="MH-17785"/>
    <s v="Maya Herman"/>
    <x v="1"/>
    <s v="United States"/>
    <x v="270"/>
    <x v="5"/>
    <n v="79424"/>
    <x v="2"/>
    <s v="OFF-PA-10001846"/>
    <x v="1"/>
    <x v="10"/>
    <s v="Xerox 1899"/>
    <n v="9.2480000000000011"/>
    <n v="2"/>
    <n v="0.2"/>
    <n v="3.3524000000000003"/>
    <n v="0.36249999999999999"/>
  </r>
  <r>
    <n v="9628"/>
    <s v="CA-2011-139283"/>
    <x v="2"/>
    <x v="533"/>
    <d v="2011-11-27T00:00:00"/>
    <s v="Standard Class"/>
    <s v="BT-11440"/>
    <s v="Bobby Trafton"/>
    <x v="0"/>
    <s v="United States"/>
    <x v="66"/>
    <x v="12"/>
    <n v="48227"/>
    <x v="2"/>
    <s v="OFF-BI-10002049"/>
    <x v="1"/>
    <x v="8"/>
    <s v="UniKeep View Case Binders"/>
    <n v="14.669999999999998"/>
    <n v="3"/>
    <n v="0"/>
    <n v="6.7481999999999989"/>
    <n v="0.45999999999999996"/>
  </r>
  <r>
    <n v="9629"/>
    <s v="CA-2011-118192"/>
    <x v="2"/>
    <x v="286"/>
    <d v="2011-01-19T00:00:00"/>
    <s v="Standard Class"/>
    <s v="MM-17920"/>
    <s v="Michael Moore"/>
    <x v="0"/>
    <s v="United States"/>
    <x v="46"/>
    <x v="24"/>
    <n v="43055"/>
    <x v="3"/>
    <s v="OFF-PA-10002947"/>
    <x v="1"/>
    <x v="10"/>
    <s v="Xerox 1923"/>
    <n v="37.408000000000001"/>
    <n v="7"/>
    <n v="0.2"/>
    <n v="13.0928"/>
    <n v="0.35"/>
  </r>
  <r>
    <n v="9630"/>
    <s v="CA-2011-118192"/>
    <x v="2"/>
    <x v="286"/>
    <d v="2011-01-19T00:00:00"/>
    <s v="Standard Class"/>
    <s v="MM-17920"/>
    <s v="Michael Moore"/>
    <x v="0"/>
    <s v="United States"/>
    <x v="46"/>
    <x v="24"/>
    <n v="43055"/>
    <x v="3"/>
    <s v="OFF-BI-10003476"/>
    <x v="1"/>
    <x v="8"/>
    <s v="Avery Metallic Poly Binders"/>
    <n v="3.4380000000000006"/>
    <n v="2"/>
    <n v="0.7"/>
    <n v="-2.5212000000000003"/>
    <n v="-0.73333333333333328"/>
  </r>
  <r>
    <n v="9631"/>
    <s v="CA-2013-168844"/>
    <x v="0"/>
    <x v="1207"/>
    <d v="2013-06-07T00:00:00"/>
    <s v="Standard Class"/>
    <s v="NM-18520"/>
    <s v="Neoma Murray"/>
    <x v="0"/>
    <s v="United States"/>
    <x v="20"/>
    <x v="15"/>
    <n v="10011"/>
    <x v="3"/>
    <s v="OFF-BI-10002609"/>
    <x v="1"/>
    <x v="8"/>
    <s v="Avery Hidden Tab Dividers for Binding Systems"/>
    <n v="7.1519999999999992"/>
    <n v="3"/>
    <n v="0.2"/>
    <n v="2.3243999999999994"/>
    <n v="0.32499999999999996"/>
  </r>
  <r>
    <n v="9632"/>
    <s v="CA-2013-168844"/>
    <x v="0"/>
    <x v="1207"/>
    <d v="2013-06-07T00:00:00"/>
    <s v="Standard Class"/>
    <s v="NM-18520"/>
    <s v="Neoma Murray"/>
    <x v="0"/>
    <s v="United States"/>
    <x v="20"/>
    <x v="15"/>
    <n v="10011"/>
    <x v="3"/>
    <s v="TEC-PH-10003215"/>
    <x v="2"/>
    <x v="7"/>
    <s v="Jackery Bar Premium Fast-charging Portable Charger"/>
    <n v="179.7"/>
    <n v="6"/>
    <n v="0"/>
    <n v="88.052999999999997"/>
    <n v="0.49"/>
  </r>
  <r>
    <n v="9633"/>
    <s v="CA-2014-154809"/>
    <x v="3"/>
    <x v="778"/>
    <d v="2014-02-18T00:00:00"/>
    <s v="Standard Class"/>
    <s v="MH-17455"/>
    <s v="Mark Hamilton"/>
    <x v="0"/>
    <s v="United States"/>
    <x v="31"/>
    <x v="11"/>
    <n v="55407"/>
    <x v="2"/>
    <s v="OFF-AP-10004785"/>
    <x v="1"/>
    <x v="9"/>
    <s v="Holmes Replacement Filter for HEPA Air Cleaner, Medium Room"/>
    <n v="90.64"/>
    <n v="8"/>
    <n v="0"/>
    <n v="38.975200000000008"/>
    <n v="0.4300000000000001"/>
  </r>
  <r>
    <n v="9634"/>
    <s v="CA-2011-151330"/>
    <x v="2"/>
    <x v="1005"/>
    <d v="2011-10-17T00:00:00"/>
    <s v="First Class"/>
    <s v="TC-21295"/>
    <s v="Toby Carlisle"/>
    <x v="0"/>
    <s v="United States"/>
    <x v="231"/>
    <x v="31"/>
    <n v="2149"/>
    <x v="3"/>
    <s v="TEC-AC-10000865"/>
    <x v="2"/>
    <x v="11"/>
    <s v="WD My Passport Ultra 500GB Portable External Hard Drive"/>
    <n v="177"/>
    <n v="3"/>
    <n v="0"/>
    <n v="30.089999999999982"/>
    <n v="0.1699999999999999"/>
  </r>
  <r>
    <n v="9635"/>
    <s v="CA-2011-151330"/>
    <x v="2"/>
    <x v="1005"/>
    <d v="2011-10-17T00:00:00"/>
    <s v="First Class"/>
    <s v="TC-21295"/>
    <s v="Toby Carlisle"/>
    <x v="0"/>
    <s v="United States"/>
    <x v="231"/>
    <x v="31"/>
    <n v="2149"/>
    <x v="3"/>
    <s v="OFF-ST-10000615"/>
    <x v="1"/>
    <x v="4"/>
    <s v="SimpliFile Personal File, Black Granite, 15w x 6-15/16d x 11-1/4h"/>
    <n v="79.45"/>
    <n v="7"/>
    <n v="0"/>
    <n v="22.246000000000006"/>
    <n v="0.28000000000000008"/>
  </r>
  <r>
    <n v="9636"/>
    <s v="CA-2011-151330"/>
    <x v="2"/>
    <x v="1005"/>
    <d v="2011-10-17T00:00:00"/>
    <s v="First Class"/>
    <s v="TC-21295"/>
    <s v="Toby Carlisle"/>
    <x v="0"/>
    <s v="United States"/>
    <x v="231"/>
    <x v="31"/>
    <n v="2149"/>
    <x v="3"/>
    <s v="FUR-CH-10000749"/>
    <x v="0"/>
    <x v="1"/>
    <s v="Office Star - Ergonomic Mid Back Chair with 2-Way Adjustable Arms"/>
    <n v="1628.82"/>
    <n v="9"/>
    <n v="0"/>
    <n v="260.61120000000017"/>
    <n v="0.16000000000000011"/>
  </r>
  <r>
    <n v="9637"/>
    <s v="CA-2011-124702"/>
    <x v="2"/>
    <x v="728"/>
    <d v="2011-11-25T00:00:00"/>
    <s v="Standard Class"/>
    <s v="MH-17785"/>
    <s v="Maya Herman"/>
    <x v="1"/>
    <s v="United States"/>
    <x v="4"/>
    <x v="4"/>
    <n v="98105"/>
    <x v="1"/>
    <s v="FUR-FU-10003553"/>
    <x v="0"/>
    <x v="5"/>
    <s v="Howard Miller 13-1/2&quot; Diameter Rosebrook Wall Clock"/>
    <n v="137.54"/>
    <n v="2"/>
    <n v="0"/>
    <n v="55.016000000000005"/>
    <n v="0.40000000000000008"/>
  </r>
  <r>
    <n v="9638"/>
    <s v="CA-2011-124702"/>
    <x v="2"/>
    <x v="728"/>
    <d v="2011-11-25T00:00:00"/>
    <s v="Standard Class"/>
    <s v="MH-17785"/>
    <s v="Maya Herman"/>
    <x v="1"/>
    <s v="United States"/>
    <x v="4"/>
    <x v="4"/>
    <n v="98105"/>
    <x v="1"/>
    <s v="FUR-TA-10003008"/>
    <x v="0"/>
    <x v="3"/>
    <s v="Lesro Round Back Collection Coffee Table, End Table"/>
    <n v="730.2"/>
    <n v="4"/>
    <n v="0"/>
    <n v="94.926000000000045"/>
    <n v="0.13000000000000006"/>
  </r>
  <r>
    <n v="9639"/>
    <s v="US-2014-125808"/>
    <x v="3"/>
    <x v="105"/>
    <d v="2014-11-16T00:00:00"/>
    <s v="Second Class"/>
    <s v="EP-13915"/>
    <s v="Emily Phan"/>
    <x v="0"/>
    <s v="United States"/>
    <x v="1"/>
    <x v="1"/>
    <n v="90032"/>
    <x v="1"/>
    <s v="OFF-PA-10001846"/>
    <x v="1"/>
    <x v="10"/>
    <s v="Xerox 1899"/>
    <n v="11.56"/>
    <n v="2"/>
    <n v="0"/>
    <n v="5.6644000000000005"/>
    <n v="0.49000000000000005"/>
  </r>
  <r>
    <n v="9640"/>
    <s v="CA-2012-116638"/>
    <x v="1"/>
    <x v="1226"/>
    <d v="2012-01-31T00:00:00"/>
    <s v="Second Class"/>
    <s v="JH-15985"/>
    <s v="Joseph Holt"/>
    <x v="0"/>
    <s v="United States"/>
    <x v="3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n v="-0.43333333333333335"/>
  </r>
  <r>
    <n v="9641"/>
    <s v="CA-2011-104563"/>
    <x v="2"/>
    <x v="1009"/>
    <d v="2011-03-12T00:00:00"/>
    <s v="Standard Class"/>
    <s v="CM-12715"/>
    <s v="Craig Molinari"/>
    <x v="1"/>
    <s v="United States"/>
    <x v="4"/>
    <x v="4"/>
    <n v="98103"/>
    <x v="1"/>
    <s v="OFF-AR-10000390"/>
    <x v="1"/>
    <x v="6"/>
    <s v="Newell Chalk Holder"/>
    <n v="20.65"/>
    <n v="5"/>
    <n v="0"/>
    <n v="9.4989999999999988"/>
    <n v="0.45999999999999996"/>
  </r>
  <r>
    <n v="9642"/>
    <s v="CA-2011-104563"/>
    <x v="2"/>
    <x v="1009"/>
    <d v="2011-03-12T00:00:00"/>
    <s v="Standard Class"/>
    <s v="CM-12715"/>
    <s v="Craig Molinari"/>
    <x v="1"/>
    <s v="United States"/>
    <x v="4"/>
    <x v="4"/>
    <n v="98103"/>
    <x v="1"/>
    <s v="OFF-ST-10000934"/>
    <x v="1"/>
    <x v="4"/>
    <s v="Contico 72&quot;H Heavy-Duty Storage System"/>
    <n v="204.89999999999998"/>
    <n v="5"/>
    <n v="0"/>
    <n v="0"/>
    <n v="0"/>
  </r>
  <r>
    <n v="9643"/>
    <s v="CA-2011-104563"/>
    <x v="2"/>
    <x v="1009"/>
    <d v="2011-03-12T00:00:00"/>
    <s v="Standard Class"/>
    <s v="CM-12715"/>
    <s v="Craig Molinari"/>
    <x v="1"/>
    <s v="United States"/>
    <x v="4"/>
    <x v="4"/>
    <n v="98103"/>
    <x v="1"/>
    <s v="FUR-CH-10002780"/>
    <x v="0"/>
    <x v="1"/>
    <s v="Office Star - Task Chair with Contemporary Loop Arms"/>
    <n v="436.70400000000006"/>
    <n v="6"/>
    <n v="0.2"/>
    <n v="21.835199999999986"/>
    <n v="4.9999999999999961E-2"/>
  </r>
  <r>
    <n v="9644"/>
    <s v="CA-2011-104563"/>
    <x v="2"/>
    <x v="1009"/>
    <d v="2011-03-12T00:00:00"/>
    <s v="Standard Class"/>
    <s v="CM-12715"/>
    <s v="Craig Molinari"/>
    <x v="1"/>
    <s v="United States"/>
    <x v="4"/>
    <x v="4"/>
    <n v="98103"/>
    <x v="1"/>
    <s v="FUR-CH-10004495"/>
    <x v="0"/>
    <x v="1"/>
    <s v="Global Leather and Oak Executive Chair, Black"/>
    <n v="481.56800000000004"/>
    <n v="2"/>
    <n v="0.2"/>
    <n v="54.17639999999993"/>
    <n v="0.11249999999999985"/>
  </r>
  <r>
    <n v="9645"/>
    <s v="US-2014-107979"/>
    <x v="3"/>
    <x v="110"/>
    <d v="2014-06-14T00:00:00"/>
    <s v="Standard Class"/>
    <s v="FO-14305"/>
    <s v="Frank Olsen"/>
    <x v="0"/>
    <s v="United States"/>
    <x v="220"/>
    <x v="16"/>
    <n v="85301"/>
    <x v="1"/>
    <s v="TEC-AC-10002006"/>
    <x v="2"/>
    <x v="11"/>
    <s v="Memorex Micro Travel Drive 16 GB"/>
    <n v="89.544000000000011"/>
    <n v="7"/>
    <n v="0.2"/>
    <n v="12.312299999999993"/>
    <n v="0.1374999999999999"/>
  </r>
  <r>
    <n v="9646"/>
    <s v="US-2014-107979"/>
    <x v="3"/>
    <x v="110"/>
    <d v="2014-06-14T00:00:00"/>
    <s v="Standard Class"/>
    <s v="FO-14305"/>
    <s v="Frank Olsen"/>
    <x v="0"/>
    <s v="United States"/>
    <x v="220"/>
    <x v="16"/>
    <n v="85301"/>
    <x v="1"/>
    <s v="OFF-ST-10002485"/>
    <x v="1"/>
    <x v="4"/>
    <s v="Rogers Deluxe File Chest"/>
    <n v="35.167999999999999"/>
    <n v="2"/>
    <n v="0.2"/>
    <n v="-8.3524000000000012"/>
    <n v="-0.23750000000000004"/>
  </r>
  <r>
    <n v="9647"/>
    <s v="US-2014-107979"/>
    <x v="3"/>
    <x v="110"/>
    <d v="2014-06-14T00:00:00"/>
    <s v="Standard Class"/>
    <s v="FO-14305"/>
    <s v="Frank Olsen"/>
    <x v="0"/>
    <s v="United States"/>
    <x v="220"/>
    <x v="16"/>
    <n v="85301"/>
    <x v="1"/>
    <s v="OFF-BI-10000778"/>
    <x v="1"/>
    <x v="8"/>
    <s v="GBC VeloBinder Electric Binding Machine"/>
    <n v="72.588000000000008"/>
    <n v="2"/>
    <n v="0.7"/>
    <n v="-48.391999999999982"/>
    <n v="-0.6666666666666663"/>
  </r>
  <r>
    <n v="9648"/>
    <s v="CA-2011-150518"/>
    <x v="2"/>
    <x v="84"/>
    <d v="2011-11-24T00:00:00"/>
    <s v="Standard Class"/>
    <s v="MW-18220"/>
    <s v="Mitch Webber"/>
    <x v="0"/>
    <s v="United States"/>
    <x v="525"/>
    <x v="11"/>
    <n v="55433"/>
    <x v="2"/>
    <s v="OFF-ST-10000877"/>
    <x v="1"/>
    <x v="4"/>
    <s v="Recycled Steel Personal File for Standard File Folders"/>
    <n v="221.16"/>
    <n v="4"/>
    <n v="0"/>
    <n v="57.501599999999996"/>
    <n v="0.26"/>
  </r>
  <r>
    <n v="9649"/>
    <s v="CA-2011-150518"/>
    <x v="2"/>
    <x v="84"/>
    <d v="2011-11-24T00:00:00"/>
    <s v="Standard Class"/>
    <s v="MW-18220"/>
    <s v="Mitch Webber"/>
    <x v="0"/>
    <s v="United States"/>
    <x v="525"/>
    <x v="11"/>
    <n v="55433"/>
    <x v="2"/>
    <s v="TEC-PH-10002103"/>
    <x v="2"/>
    <x v="7"/>
    <s v="Jabra SPEAK 410"/>
    <n v="281.96999999999997"/>
    <n v="3"/>
    <n v="0"/>
    <n v="78.951599999999999"/>
    <n v="0.28000000000000003"/>
  </r>
  <r>
    <n v="9650"/>
    <s v="CA-2013-107104"/>
    <x v="0"/>
    <x v="491"/>
    <d v="2013-12-01T00:00:00"/>
    <s v="Standard Class"/>
    <s v="MS-17365"/>
    <s v="Maribeth Schnelling"/>
    <x v="0"/>
    <s v="United States"/>
    <x v="1"/>
    <x v="1"/>
    <n v="90045"/>
    <x v="1"/>
    <s v="FUR-BO-10002213"/>
    <x v="0"/>
    <x v="0"/>
    <s v="DMI Eclipse Executive Suite Bookcases"/>
    <n v="3406.6640000000002"/>
    <n v="8"/>
    <n v="0.15"/>
    <n v="160.31359999999984"/>
    <n v="4.7058823529411715E-2"/>
  </r>
  <r>
    <n v="9651"/>
    <s v="CA-2013-107104"/>
    <x v="0"/>
    <x v="491"/>
    <d v="2013-12-01T00:00:00"/>
    <s v="Standard Class"/>
    <s v="MS-17365"/>
    <s v="Maribeth Schnelling"/>
    <x v="0"/>
    <s v="United States"/>
    <x v="1"/>
    <x v="1"/>
    <n v="90045"/>
    <x v="1"/>
    <s v="OFF-AR-10004269"/>
    <x v="1"/>
    <x v="6"/>
    <s v="Newell 31"/>
    <n v="37.17"/>
    <n v="9"/>
    <n v="0"/>
    <n v="10.4076"/>
    <n v="0.27999999999999997"/>
  </r>
  <r>
    <n v="9652"/>
    <s v="CA-2013-107104"/>
    <x v="0"/>
    <x v="491"/>
    <d v="2013-12-01T00:00:00"/>
    <s v="Standard Class"/>
    <s v="MS-17365"/>
    <s v="Maribeth Schnelling"/>
    <x v="0"/>
    <s v="United States"/>
    <x v="1"/>
    <x v="1"/>
    <n v="90045"/>
    <x v="1"/>
    <s v="OFF-AP-10000055"/>
    <x v="1"/>
    <x v="9"/>
    <s v="Belkin F9S820V06 8 Outlet Surge"/>
    <n v="64.959999999999994"/>
    <n v="2"/>
    <n v="0"/>
    <n v="19.487999999999992"/>
    <n v="0.29999999999999993"/>
  </r>
  <r>
    <n v="9653"/>
    <s v="CA-2013-107104"/>
    <x v="0"/>
    <x v="491"/>
    <d v="2013-12-01T00:00:00"/>
    <s v="Standard Class"/>
    <s v="MS-17365"/>
    <s v="Maribeth Schnelling"/>
    <x v="0"/>
    <s v="United States"/>
    <x v="1"/>
    <x v="1"/>
    <n v="90045"/>
    <x v="1"/>
    <s v="FUR-FU-10002937"/>
    <x v="0"/>
    <x v="5"/>
    <s v="GE 48&quot; Fluorescent Tube, Cool White Energy Saver, 34 Watts, 30/Box"/>
    <n v="595.38"/>
    <n v="6"/>
    <n v="0"/>
    <n v="297.69"/>
    <n v="0.5"/>
  </r>
  <r>
    <n v="9654"/>
    <s v="CA-2014-161893"/>
    <x v="3"/>
    <x v="205"/>
    <d v="2014-01-28T00:00:00"/>
    <s v="Standard Class"/>
    <s v="HP-14815"/>
    <s v="Harold Pawlan"/>
    <x v="2"/>
    <s v="United States"/>
    <x v="93"/>
    <x v="16"/>
    <n v="85705"/>
    <x v="1"/>
    <s v="TEC-AC-10001874"/>
    <x v="2"/>
    <x v="11"/>
    <s v="Logitech Wireless Anywhere Mouse MX for PC and Mac"/>
    <n v="95.984000000000009"/>
    <n v="2"/>
    <n v="0.2"/>
    <n v="11.997999999999998"/>
    <n v="0.12499999999999996"/>
  </r>
  <r>
    <n v="9655"/>
    <s v="CA-2014-161893"/>
    <x v="3"/>
    <x v="205"/>
    <d v="2014-01-28T00:00:00"/>
    <s v="Standard Class"/>
    <s v="HP-14815"/>
    <s v="Harold Pawlan"/>
    <x v="2"/>
    <s v="United States"/>
    <x v="93"/>
    <x v="16"/>
    <n v="85705"/>
    <x v="1"/>
    <s v="OFF-BI-10004506"/>
    <x v="1"/>
    <x v="8"/>
    <s v="Wilson Jones data.warehouse D-Ring Binders with DublLock"/>
    <n v="4.9380000000000006"/>
    <n v="2"/>
    <n v="0.7"/>
    <n v="-3.6212"/>
    <n v="-0.73333333333333328"/>
  </r>
  <r>
    <n v="9656"/>
    <s v="CA-2011-156160"/>
    <x v="2"/>
    <x v="358"/>
    <d v="2011-09-29T00:00:00"/>
    <s v="Standard Class"/>
    <s v="AS-10090"/>
    <s v="Adam Shillingsburg"/>
    <x v="0"/>
    <s v="United States"/>
    <x v="20"/>
    <x v="15"/>
    <n v="10035"/>
    <x v="3"/>
    <s v="FUR-FU-10001876"/>
    <x v="0"/>
    <x v="5"/>
    <s v="Computer Room Manger, 14&quot;"/>
    <n v="97.44"/>
    <n v="3"/>
    <n v="0"/>
    <n v="35.078399999999995"/>
    <n v="0.35999999999999993"/>
  </r>
  <r>
    <n v="9657"/>
    <s v="CA-2011-156160"/>
    <x v="2"/>
    <x v="358"/>
    <d v="2011-09-29T00:00:00"/>
    <s v="Standard Class"/>
    <s v="AS-10090"/>
    <s v="Adam Shillingsburg"/>
    <x v="0"/>
    <s v="United States"/>
    <x v="20"/>
    <x v="15"/>
    <n v="10035"/>
    <x v="3"/>
    <s v="OFF-BI-10003355"/>
    <x v="1"/>
    <x v="8"/>
    <s v="Cardinal Holdit Business Card Pockets"/>
    <n v="3.9840000000000004"/>
    <n v="1"/>
    <n v="0.2"/>
    <n v="1.3944000000000001"/>
    <n v="0.35"/>
  </r>
  <r>
    <n v="9658"/>
    <s v="CA-2011-156160"/>
    <x v="2"/>
    <x v="358"/>
    <d v="2011-09-29T00:00:00"/>
    <s v="Standard Class"/>
    <s v="AS-10090"/>
    <s v="Adam Shillingsburg"/>
    <x v="0"/>
    <s v="United States"/>
    <x v="20"/>
    <x v="15"/>
    <n v="10035"/>
    <x v="3"/>
    <s v="OFF-AR-10003876"/>
    <x v="1"/>
    <x v="6"/>
    <s v="Avery Hi-Liter GlideStik Fluorescent Highlighter, Yellow Ink"/>
    <n v="13.04"/>
    <n v="4"/>
    <n v="0"/>
    <n v="5.7376000000000005"/>
    <n v="0.44000000000000006"/>
  </r>
  <r>
    <n v="9659"/>
    <s v="CA-2011-156160"/>
    <x v="2"/>
    <x v="358"/>
    <d v="2011-09-29T00:00:00"/>
    <s v="Standard Class"/>
    <s v="AS-10090"/>
    <s v="Adam Shillingsburg"/>
    <x v="0"/>
    <s v="United States"/>
    <x v="20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n v="0.14444444444444438"/>
  </r>
  <r>
    <n v="9660"/>
    <s v="CA-2011-100860"/>
    <x v="2"/>
    <x v="959"/>
    <d v="2011-03-30T00:00:00"/>
    <s v="Second Class"/>
    <s v="CS-12505"/>
    <s v="Cindy Stewart"/>
    <x v="0"/>
    <s v="United States"/>
    <x v="225"/>
    <x v="1"/>
    <n v="91767"/>
    <x v="1"/>
    <s v="OFF-LA-10001982"/>
    <x v="1"/>
    <x v="2"/>
    <s v="Smead Alpha-Z Color-Coded Name Labels First Letter Starter Set"/>
    <n v="18.75"/>
    <n v="5"/>
    <n v="0"/>
    <n v="9"/>
    <n v="0.48"/>
  </r>
  <r>
    <n v="9661"/>
    <s v="CA-2013-160717"/>
    <x v="0"/>
    <x v="112"/>
    <d v="2013-06-12T00:00:00"/>
    <s v="Standard Class"/>
    <s v="ME-17320"/>
    <s v="Maria Etezadi"/>
    <x v="2"/>
    <s v="United States"/>
    <x v="443"/>
    <x v="1"/>
    <n v="93101"/>
    <x v="1"/>
    <s v="TEC-PH-10001459"/>
    <x v="2"/>
    <x v="7"/>
    <s v="Samsung Galaxy Mega 6.3"/>
    <n v="3023.9280000000003"/>
    <n v="9"/>
    <n v="0.2"/>
    <n v="226.79460000000006"/>
    <n v="7.5000000000000011E-2"/>
  </r>
  <r>
    <n v="9662"/>
    <s v="CA-2013-160717"/>
    <x v="0"/>
    <x v="112"/>
    <d v="2013-06-12T00:00:00"/>
    <s v="Standard Class"/>
    <s v="ME-17320"/>
    <s v="Maria Etezadi"/>
    <x v="2"/>
    <s v="United States"/>
    <x v="443"/>
    <x v="1"/>
    <n v="93101"/>
    <x v="1"/>
    <s v="TEC-AC-10002134"/>
    <x v="2"/>
    <x v="11"/>
    <s v="Rosewill 107 Normal Keys USB Wired Standard Keyboard"/>
    <n v="26.96"/>
    <n v="2"/>
    <n v="0"/>
    <n v="3.7744"/>
    <n v="0.13999999999999999"/>
  </r>
  <r>
    <n v="9663"/>
    <s v="CA-2013-160717"/>
    <x v="0"/>
    <x v="112"/>
    <d v="2013-06-12T00:00:00"/>
    <s v="Standard Class"/>
    <s v="ME-17320"/>
    <s v="Maria Etezadi"/>
    <x v="2"/>
    <s v="United States"/>
    <x v="443"/>
    <x v="1"/>
    <n v="93101"/>
    <x v="1"/>
    <s v="TEC-PH-10001760"/>
    <x v="2"/>
    <x v="7"/>
    <s v="Bose SoundLink Bluetooth Speaker"/>
    <n v="477.6"/>
    <n v="3"/>
    <n v="0.2"/>
    <n v="161.19000000000003"/>
    <n v="0.33750000000000002"/>
  </r>
  <r>
    <n v="9664"/>
    <s v="CA-2014-132619"/>
    <x v="3"/>
    <x v="515"/>
    <d v="2014-09-06T00:00:00"/>
    <s v="Standard Class"/>
    <s v="MS-17770"/>
    <s v="Maxwell Schwartz"/>
    <x v="0"/>
    <s v="United States"/>
    <x v="8"/>
    <x v="1"/>
    <n v="94109"/>
    <x v="1"/>
    <s v="OFF-ST-10001511"/>
    <x v="1"/>
    <x v="4"/>
    <s v="Space Solutions Commercial Steel Shelving"/>
    <n v="193.95000000000002"/>
    <n v="3"/>
    <n v="0"/>
    <n v="9.6974999999999838"/>
    <n v="4.9999999999999913E-2"/>
  </r>
  <r>
    <n v="9665"/>
    <s v="US-2012-120957"/>
    <x v="1"/>
    <x v="214"/>
    <d v="2012-12-07T00:00:00"/>
    <s v="Same Day"/>
    <s v="KH-16690"/>
    <s v="Kristen Hastings"/>
    <x v="1"/>
    <s v="United States"/>
    <x v="169"/>
    <x v="1"/>
    <n v="92503"/>
    <x v="1"/>
    <s v="OFF-PA-10003953"/>
    <x v="1"/>
    <x v="10"/>
    <s v="Xerox 218"/>
    <n v="12.96"/>
    <n v="2"/>
    <n v="0"/>
    <n v="6.2208000000000006"/>
    <n v="0.48000000000000004"/>
  </r>
  <r>
    <n v="9666"/>
    <s v="CA-2014-157448"/>
    <x v="3"/>
    <x v="673"/>
    <d v="2014-11-21T00:00:00"/>
    <s v="Standard Class"/>
    <s v="LC-16885"/>
    <s v="Lena Creighton"/>
    <x v="0"/>
    <s v="United States"/>
    <x v="1"/>
    <x v="1"/>
    <n v="90049"/>
    <x v="1"/>
    <s v="FUR-FU-10003268"/>
    <x v="0"/>
    <x v="5"/>
    <s v="Eldon Radial Chair Mat for Low to Medium Pile Carpets"/>
    <n v="119.94"/>
    <n v="3"/>
    <n v="0"/>
    <n v="23.987999999999996"/>
    <n v="0.19999999999999998"/>
  </r>
  <r>
    <n v="9667"/>
    <s v="CA-2014-157448"/>
    <x v="3"/>
    <x v="673"/>
    <d v="2014-11-21T00:00:00"/>
    <s v="Standard Class"/>
    <s v="LC-16885"/>
    <s v="Lena Creighton"/>
    <x v="0"/>
    <s v="United States"/>
    <x v="1"/>
    <x v="1"/>
    <n v="90049"/>
    <x v="1"/>
    <s v="FUR-FU-10001847"/>
    <x v="0"/>
    <x v="5"/>
    <s v="Eldon Image Series Black Desk Accessories"/>
    <n v="12.419999999999998"/>
    <n v="3"/>
    <n v="0"/>
    <n v="4.4711999999999996"/>
    <n v="0.36000000000000004"/>
  </r>
  <r>
    <n v="9668"/>
    <s v="CA-2013-126270"/>
    <x v="0"/>
    <x v="131"/>
    <d v="2013-04-28T00:00:00"/>
    <s v="Standard Class"/>
    <s v="AF-10870"/>
    <s v="Art Ferguson"/>
    <x v="0"/>
    <s v="United States"/>
    <x v="526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n v="0.36249999999999999"/>
  </r>
  <r>
    <n v="9669"/>
    <s v="CA-2013-126270"/>
    <x v="0"/>
    <x v="131"/>
    <d v="2013-04-28T00:00:00"/>
    <s v="Standard Class"/>
    <s v="AF-10870"/>
    <s v="Art Ferguson"/>
    <x v="0"/>
    <s v="United States"/>
    <x v="526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n v="0.5"/>
  </r>
  <r>
    <n v="9670"/>
    <s v="CA-2014-145275"/>
    <x v="3"/>
    <x v="459"/>
    <d v="2014-04-07T00:00:00"/>
    <s v="Standard Class"/>
    <s v="AH-10465"/>
    <s v="Amy Hunt"/>
    <x v="0"/>
    <s v="United States"/>
    <x v="27"/>
    <x v="19"/>
    <n v="35601"/>
    <x v="0"/>
    <s v="OFF-LA-10001569"/>
    <x v="1"/>
    <x v="2"/>
    <s v="Avery 499"/>
    <n v="14.940000000000001"/>
    <n v="3"/>
    <n v="0"/>
    <n v="6.8723999999999998"/>
    <n v="0.45999999999999996"/>
  </r>
  <r>
    <n v="9671"/>
    <s v="CA-2012-133396"/>
    <x v="1"/>
    <x v="863"/>
    <d v="2012-08-15T00:00:00"/>
    <s v="First Class"/>
    <s v="GK-14620"/>
    <s v="Grace Kelly"/>
    <x v="1"/>
    <s v="United States"/>
    <x v="247"/>
    <x v="3"/>
    <n v="27405"/>
    <x v="0"/>
    <s v="OFF-AR-10001446"/>
    <x v="1"/>
    <x v="6"/>
    <s v="Newell 309"/>
    <n v="64.680000000000007"/>
    <n v="7"/>
    <n v="0.2"/>
    <n v="8.0849999999999973"/>
    <n v="0.12499999999999994"/>
  </r>
  <r>
    <n v="9672"/>
    <s v="US-2014-140312"/>
    <x v="3"/>
    <x v="38"/>
    <d v="2014-11-20T00:00:00"/>
    <s v="Standard Class"/>
    <s v="KL-16645"/>
    <s v="Ken Lonsdale"/>
    <x v="0"/>
    <s v="United States"/>
    <x v="65"/>
    <x v="1"/>
    <n v="94568"/>
    <x v="1"/>
    <s v="TEC-PH-10003442"/>
    <x v="2"/>
    <x v="7"/>
    <s v="Samsung Replacement EH64AVFWE Premium Headset"/>
    <n v="22"/>
    <n v="5"/>
    <n v="0.2"/>
    <n v="1.375"/>
    <n v="6.25E-2"/>
  </r>
  <r>
    <n v="9673"/>
    <s v="CA-2013-114867"/>
    <x v="0"/>
    <x v="443"/>
    <d v="2013-12-29T00:00:00"/>
    <s v="Standard Class"/>
    <s v="FM-14290"/>
    <s v="Frank Merwin"/>
    <x v="2"/>
    <s v="United States"/>
    <x v="10"/>
    <x v="9"/>
    <n v="19143"/>
    <x v="3"/>
    <s v="OFF-PA-10000477"/>
    <x v="1"/>
    <x v="10"/>
    <s v="Xerox 1952"/>
    <n v="7.9680000000000009"/>
    <n v="2"/>
    <n v="0.2"/>
    <n v="2.6892000000000005"/>
    <n v="0.33750000000000002"/>
  </r>
  <r>
    <n v="9674"/>
    <s v="CA-2013-114867"/>
    <x v="0"/>
    <x v="443"/>
    <d v="2013-12-29T00:00:00"/>
    <s v="Standard Class"/>
    <s v="FM-14290"/>
    <s v="Frank Merwin"/>
    <x v="2"/>
    <s v="United States"/>
    <x v="10"/>
    <x v="9"/>
    <n v="19143"/>
    <x v="3"/>
    <s v="TEC-PH-10002645"/>
    <x v="2"/>
    <x v="7"/>
    <s v="LG G2"/>
    <n v="1499.9699999999998"/>
    <n v="5"/>
    <n v="0.4"/>
    <n v="-374.99250000000006"/>
    <n v="-0.25000000000000006"/>
  </r>
  <r>
    <n v="9675"/>
    <s v="US-2011-164644"/>
    <x v="2"/>
    <x v="192"/>
    <d v="2011-07-24T00:00:00"/>
    <s v="Second Class"/>
    <s v="JL-15850"/>
    <s v="John Lucas"/>
    <x v="0"/>
    <s v="United States"/>
    <x v="12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n v="4.9999999999999961E-2"/>
  </r>
  <r>
    <n v="9676"/>
    <s v="CA-2013-137393"/>
    <x v="0"/>
    <x v="715"/>
    <d v="2013-05-11T00:00:00"/>
    <s v="Standard Class"/>
    <s v="GM-14500"/>
    <s v="Gene McClure"/>
    <x v="0"/>
    <s v="United States"/>
    <x v="329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n v="0.33999999999999997"/>
  </r>
  <r>
    <n v="9677"/>
    <s v="US-2011-120145"/>
    <x v="2"/>
    <x v="683"/>
    <d v="2011-12-03T00:00:00"/>
    <s v="Standard Class"/>
    <s v="MC-17635"/>
    <s v="Matthew Clasen"/>
    <x v="1"/>
    <s v="United States"/>
    <x v="102"/>
    <x v="14"/>
    <n v="47374"/>
    <x v="2"/>
    <s v="OFF-EN-10003862"/>
    <x v="1"/>
    <x v="12"/>
    <s v="Laser &amp; Ink Jet Business Envelopes"/>
    <n v="64.02"/>
    <n v="6"/>
    <n v="0"/>
    <n v="29.449199999999998"/>
    <n v="0.45999999999999996"/>
  </r>
  <r>
    <n v="9678"/>
    <s v="CA-2013-144785"/>
    <x v="0"/>
    <x v="724"/>
    <d v="2013-04-24T00:00:00"/>
    <s v="Standard Class"/>
    <s v="CS-12490"/>
    <s v="Cindy Schnelling"/>
    <x v="1"/>
    <s v="United States"/>
    <x v="20"/>
    <x v="15"/>
    <n v="10009"/>
    <x v="3"/>
    <s v="OFF-AR-10001573"/>
    <x v="1"/>
    <x v="6"/>
    <s v="American Pencil"/>
    <n v="6.99"/>
    <n v="3"/>
    <n v="0"/>
    <n v="2.027099999999999"/>
    <n v="0.28999999999999987"/>
  </r>
  <r>
    <n v="9679"/>
    <s v="CA-2013-144785"/>
    <x v="0"/>
    <x v="724"/>
    <d v="2013-04-24T00:00:00"/>
    <s v="Standard Class"/>
    <s v="CS-12490"/>
    <s v="Cindy Schnelling"/>
    <x v="1"/>
    <s v="United States"/>
    <x v="20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n v="0.27"/>
  </r>
  <r>
    <n v="9680"/>
    <s v="CA-2012-130113"/>
    <x v="1"/>
    <x v="17"/>
    <d v="2012-12-31T00:00:00"/>
    <s v="Standard Class"/>
    <s v="AH-10030"/>
    <s v="Aaron Hawkins"/>
    <x v="1"/>
    <s v="United States"/>
    <x v="8"/>
    <x v="1"/>
    <n v="94122"/>
    <x v="1"/>
    <s v="OFF-ST-10000046"/>
    <x v="1"/>
    <x v="4"/>
    <s v="Fellowes Super Stor/Drawer Files"/>
    <n v="323.10000000000002"/>
    <n v="2"/>
    <n v="0"/>
    <n v="61.38900000000001"/>
    <n v="0.19000000000000003"/>
  </r>
  <r>
    <n v="9681"/>
    <s v="CA-2012-130113"/>
    <x v="1"/>
    <x v="17"/>
    <d v="2012-12-31T00:00:00"/>
    <s v="Standard Class"/>
    <s v="AH-10030"/>
    <s v="Aaron Hawkins"/>
    <x v="1"/>
    <s v="United States"/>
    <x v="8"/>
    <x v="1"/>
    <n v="94122"/>
    <x v="1"/>
    <s v="TEC-PH-10003505"/>
    <x v="2"/>
    <x v="7"/>
    <s v="Geemarc AmpliPOWER60"/>
    <n v="668.16"/>
    <n v="9"/>
    <n v="0.2"/>
    <n v="75.167999999999921"/>
    <n v="0.11249999999999989"/>
  </r>
  <r>
    <n v="9682"/>
    <s v="CA-2014-122770"/>
    <x v="3"/>
    <x v="1096"/>
    <d v="2014-12-19T00:00:00"/>
    <s v="Standard Class"/>
    <s v="EP-13915"/>
    <s v="Emily Phan"/>
    <x v="0"/>
    <s v="United States"/>
    <x v="8"/>
    <x v="1"/>
    <n v="94122"/>
    <x v="1"/>
    <s v="OFF-LA-10004559"/>
    <x v="1"/>
    <x v="2"/>
    <s v="Avery 49"/>
    <n v="8.64"/>
    <n v="3"/>
    <n v="0"/>
    <n v="4.2336"/>
    <n v="0.49"/>
  </r>
  <r>
    <n v="9683"/>
    <s v="CA-2014-122770"/>
    <x v="3"/>
    <x v="1096"/>
    <d v="2014-12-19T00:00:00"/>
    <s v="Standard Class"/>
    <s v="EP-13915"/>
    <s v="Emily Phan"/>
    <x v="0"/>
    <s v="United States"/>
    <x v="8"/>
    <x v="1"/>
    <n v="94122"/>
    <x v="1"/>
    <s v="OFF-PA-10003172"/>
    <x v="1"/>
    <x v="10"/>
    <s v="Xerox 1996"/>
    <n v="38.880000000000003"/>
    <n v="6"/>
    <n v="0"/>
    <n v="18.662400000000002"/>
    <n v="0.48000000000000004"/>
  </r>
  <r>
    <n v="9684"/>
    <s v="CA-2014-122770"/>
    <x v="3"/>
    <x v="1096"/>
    <d v="2014-12-19T00:00:00"/>
    <s v="Standard Class"/>
    <s v="EP-13915"/>
    <s v="Emily Phan"/>
    <x v="0"/>
    <s v="United States"/>
    <x v="8"/>
    <x v="1"/>
    <n v="94122"/>
    <x v="1"/>
    <s v="FUR-FU-10001473"/>
    <x v="0"/>
    <x v="5"/>
    <s v="Eldon Executive Woodline II Desk Accessories, Mahogany"/>
    <n v="201.04"/>
    <n v="8"/>
    <n v="0"/>
    <n v="54.280799999999999"/>
    <n v="0.27"/>
  </r>
  <r>
    <n v="9685"/>
    <s v="CA-2014-122770"/>
    <x v="3"/>
    <x v="1096"/>
    <d v="2014-12-19T00:00:00"/>
    <s v="Standard Class"/>
    <s v="EP-13915"/>
    <s v="Emily Phan"/>
    <x v="0"/>
    <s v="United States"/>
    <x v="8"/>
    <x v="1"/>
    <n v="94122"/>
    <x v="1"/>
    <s v="OFF-PA-10000232"/>
    <x v="1"/>
    <x v="10"/>
    <s v="Xerox 1975"/>
    <n v="12.96"/>
    <n v="2"/>
    <n v="0"/>
    <n v="6.3504000000000005"/>
    <n v="0.49"/>
  </r>
  <r>
    <n v="9686"/>
    <s v="CA-2014-118668"/>
    <x v="3"/>
    <x v="460"/>
    <d v="2014-01-05T00:00:00"/>
    <s v="Second Class"/>
    <s v="FW-14395"/>
    <s v="Fred Wasserman"/>
    <x v="1"/>
    <s v="United States"/>
    <x v="1"/>
    <x v="1"/>
    <n v="90032"/>
    <x v="1"/>
    <s v="TEC-AC-10000682"/>
    <x v="2"/>
    <x v="11"/>
    <s v="Kensington K72356US Mouse-in-a-Box USB Desktop Mouse"/>
    <n v="16.59"/>
    <n v="1"/>
    <n v="0"/>
    <n v="5.8064999999999998"/>
    <n v="0.35"/>
  </r>
  <r>
    <n v="9687"/>
    <s v="CA-2014-116498"/>
    <x v="3"/>
    <x v="1109"/>
    <d v="2014-06-04T00:00:00"/>
    <s v="Standard Class"/>
    <s v="KA-16525"/>
    <s v="Kelly Andreada"/>
    <x v="0"/>
    <s v="United States"/>
    <x v="70"/>
    <x v="1"/>
    <n v="92037"/>
    <x v="1"/>
    <s v="OFF-AR-10003405"/>
    <x v="1"/>
    <x v="6"/>
    <s v="Dixon My First Ticonderoga Pencil, #2"/>
    <n v="35.099999999999994"/>
    <n v="6"/>
    <n v="0"/>
    <n v="10.178999999999997"/>
    <n v="0.28999999999999998"/>
  </r>
  <r>
    <n v="9688"/>
    <s v="US-2014-130603"/>
    <x v="3"/>
    <x v="1033"/>
    <d v="2014-10-07T00:00:00"/>
    <s v="Standard Class"/>
    <s v="SC-20050"/>
    <s v="Sample Company A"/>
    <x v="2"/>
    <s v="United States"/>
    <x v="81"/>
    <x v="5"/>
    <n v="76017"/>
    <x v="2"/>
    <s v="OFF-BI-10000301"/>
    <x v="1"/>
    <x v="8"/>
    <s v="GBC Instant Report Kit"/>
    <n v="11.645999999999997"/>
    <n v="9"/>
    <n v="0.8"/>
    <n v="-17.469000000000005"/>
    <n v="-1.5000000000000007"/>
  </r>
  <r>
    <n v="9689"/>
    <s v="US-2014-135986"/>
    <x v="3"/>
    <x v="308"/>
    <d v="2014-06-28T00:00:00"/>
    <s v="Standard Class"/>
    <s v="PG-18895"/>
    <s v="Paul Gonzalez"/>
    <x v="0"/>
    <s v="United States"/>
    <x v="102"/>
    <x v="17"/>
    <n v="23223"/>
    <x v="0"/>
    <s v="OFF-PA-10001534"/>
    <x v="1"/>
    <x v="10"/>
    <s v="Xerox 230"/>
    <n v="32.400000000000006"/>
    <n v="5"/>
    <n v="0"/>
    <n v="15.552000000000001"/>
    <n v="0.48"/>
  </r>
  <r>
    <n v="9690"/>
    <s v="US-2014-135986"/>
    <x v="3"/>
    <x v="308"/>
    <d v="2014-06-28T00:00:00"/>
    <s v="Standard Class"/>
    <s v="PG-18895"/>
    <s v="Paul Gonzalez"/>
    <x v="0"/>
    <s v="United States"/>
    <x v="102"/>
    <x v="17"/>
    <n v="23223"/>
    <x v="0"/>
    <s v="TEC-PH-10003691"/>
    <x v="2"/>
    <x v="7"/>
    <s v="BlackBerry Q10"/>
    <n v="503.96"/>
    <n v="4"/>
    <n v="0"/>
    <n v="125.99000000000001"/>
    <n v="0.25000000000000006"/>
  </r>
  <r>
    <n v="9691"/>
    <s v="CA-2014-140536"/>
    <x v="3"/>
    <x v="1095"/>
    <d v="2014-04-06T00:00:00"/>
    <s v="First Class"/>
    <s v="TA-21385"/>
    <s v="Tom Ashbrook"/>
    <x v="2"/>
    <s v="United States"/>
    <x v="20"/>
    <x v="15"/>
    <n v="10035"/>
    <x v="3"/>
    <s v="OFF-AR-10001545"/>
    <x v="1"/>
    <x v="6"/>
    <s v="Newell 326"/>
    <n v="7.04"/>
    <n v="4"/>
    <n v="0"/>
    <n v="2.0415999999999999"/>
    <n v="0.28999999999999998"/>
  </r>
  <r>
    <n v="9692"/>
    <s v="CA-2012-130183"/>
    <x v="1"/>
    <x v="50"/>
    <d v="2012-11-17T00:00:00"/>
    <s v="Standard Class"/>
    <s v="PO-18850"/>
    <s v="Patrick O'Brill"/>
    <x v="0"/>
    <s v="United States"/>
    <x v="12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n v="-2.9411764705882477E-2"/>
  </r>
  <r>
    <n v="9693"/>
    <s v="CA-2012-107902"/>
    <x v="1"/>
    <x v="834"/>
    <d v="2012-09-02T00:00:00"/>
    <s v="Standard Class"/>
    <s v="SM-20950"/>
    <s v="Suzanne McNair"/>
    <x v="1"/>
    <s v="United States"/>
    <x v="54"/>
    <x v="29"/>
    <n v="6824"/>
    <x v="3"/>
    <s v="OFF-ST-10001837"/>
    <x v="1"/>
    <x v="4"/>
    <s v="SAFCO Mobile Desk Side File, Wire Frame"/>
    <n v="470.35999999999996"/>
    <n v="11"/>
    <n v="0"/>
    <n v="122.2936"/>
    <n v="0.26"/>
  </r>
  <r>
    <n v="9694"/>
    <s v="CA-2014-130148"/>
    <x v="3"/>
    <x v="241"/>
    <d v="2014-09-29T00:00:00"/>
    <s v="Second Class"/>
    <s v="NK-18490"/>
    <s v="Neil Knudson"/>
    <x v="2"/>
    <s v="United States"/>
    <x v="8"/>
    <x v="1"/>
    <n v="94110"/>
    <x v="1"/>
    <s v="OFF-PA-10000551"/>
    <x v="1"/>
    <x v="10"/>
    <s v="Array Memo Cubes"/>
    <n v="31.08"/>
    <n v="6"/>
    <n v="0"/>
    <n v="15.229199999999999"/>
    <n v="0.49"/>
  </r>
  <r>
    <n v="9695"/>
    <s v="CA-2014-130148"/>
    <x v="3"/>
    <x v="241"/>
    <d v="2014-09-29T00:00:00"/>
    <s v="Second Class"/>
    <s v="NK-18490"/>
    <s v="Neil Knudson"/>
    <x v="2"/>
    <s v="United States"/>
    <x v="8"/>
    <x v="1"/>
    <n v="94110"/>
    <x v="1"/>
    <s v="OFF-SU-10001574"/>
    <x v="1"/>
    <x v="14"/>
    <s v="Acme Value Line Scissors"/>
    <n v="7.3"/>
    <n v="2"/>
    <n v="0"/>
    <n v="2.1899999999999995"/>
    <n v="0.29999999999999993"/>
  </r>
  <r>
    <n v="9696"/>
    <s v="US-2013-151260"/>
    <x v="0"/>
    <x v="25"/>
    <d v="2013-12-15T00:00:00"/>
    <s v="First Class"/>
    <s v="SC-20695"/>
    <s v="Steve Chapman"/>
    <x v="1"/>
    <s v="United States"/>
    <x v="24"/>
    <x v="24"/>
    <n v="45503"/>
    <x v="3"/>
    <s v="OFF-AP-10002892"/>
    <x v="1"/>
    <x v="9"/>
    <s v="Belkin F5C206VTEL 6 Outlet Surge"/>
    <n v="73.536000000000001"/>
    <n v="4"/>
    <n v="0.2"/>
    <n v="9.1919999999999931"/>
    <n v="0.1249999999999999"/>
  </r>
  <r>
    <n v="9697"/>
    <s v="CA-2011-144281"/>
    <x v="2"/>
    <x v="1227"/>
    <d v="2011-06-15T00:00:00"/>
    <s v="Second Class"/>
    <s v="HK-14890"/>
    <s v="Heather Kirkland"/>
    <x v="1"/>
    <s v="United States"/>
    <x v="66"/>
    <x v="12"/>
    <n v="48234"/>
    <x v="2"/>
    <s v="OFF-LA-10003930"/>
    <x v="1"/>
    <x v="2"/>
    <s v="Dot Matrix Printer Tape Reel Labels, White, 5000/Box"/>
    <n v="491.55"/>
    <n v="5"/>
    <n v="0"/>
    <n v="240.8595"/>
    <n v="0.49"/>
  </r>
  <r>
    <n v="9698"/>
    <s v="CA-2013-122511"/>
    <x v="0"/>
    <x v="21"/>
    <d v="2013-03-12T00:00:00"/>
    <s v="Same Day"/>
    <s v="BT-11485"/>
    <s v="Brad Thomas"/>
    <x v="2"/>
    <s v="United States"/>
    <x v="10"/>
    <x v="9"/>
    <n v="19140"/>
    <x v="3"/>
    <s v="FUR-FU-10001037"/>
    <x v="0"/>
    <x v="5"/>
    <s v="DAX Charcoal/Nickel-Tone Document Frame, 5 x 7"/>
    <n v="30.336000000000002"/>
    <n v="4"/>
    <n v="0.2"/>
    <n v="9.48"/>
    <n v="0.3125"/>
  </r>
  <r>
    <n v="9699"/>
    <s v="CA-2014-154116"/>
    <x v="3"/>
    <x v="934"/>
    <d v="2014-12-20T00:00:00"/>
    <s v="Standard Class"/>
    <s v="KM-16660"/>
    <s v="Khloe Miller"/>
    <x v="0"/>
    <s v="United States"/>
    <x v="75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n v="0.47"/>
  </r>
  <r>
    <n v="9700"/>
    <s v="CA-2014-154116"/>
    <x v="3"/>
    <x v="934"/>
    <d v="2014-12-20T00:00:00"/>
    <s v="Standard Class"/>
    <s v="KM-16660"/>
    <s v="Khloe Miller"/>
    <x v="0"/>
    <s v="United States"/>
    <x v="75"/>
    <x v="1"/>
    <n v="90301"/>
    <x v="1"/>
    <s v="OFF-AP-10000027"/>
    <x v="1"/>
    <x v="9"/>
    <s v="Hoover Commercial SteamVac"/>
    <n v="54.32"/>
    <n v="4"/>
    <n v="0"/>
    <n v="16.295999999999999"/>
    <n v="0.3"/>
  </r>
  <r>
    <n v="9701"/>
    <s v="CA-2014-154116"/>
    <x v="3"/>
    <x v="934"/>
    <d v="2014-12-20T00:00:00"/>
    <s v="Standard Class"/>
    <s v="KM-16660"/>
    <s v="Khloe Miller"/>
    <x v="0"/>
    <s v="United States"/>
    <x v="75"/>
    <x v="1"/>
    <n v="90301"/>
    <x v="1"/>
    <s v="TEC-PH-10000675"/>
    <x v="2"/>
    <x v="7"/>
    <s v="Panasonic KX TS3282B Corded phone"/>
    <n v="196.77600000000001"/>
    <n v="3"/>
    <n v="0.2"/>
    <n v="14.758199999999995"/>
    <n v="7.4999999999999969E-2"/>
  </r>
  <r>
    <n v="9702"/>
    <s v="CA-2013-105291"/>
    <x v="0"/>
    <x v="859"/>
    <d v="2013-11-05T00:00:00"/>
    <s v="Standard Class"/>
    <s v="SP-20920"/>
    <s v="Susan Pistek"/>
    <x v="0"/>
    <s v="United States"/>
    <x v="527"/>
    <x v="1"/>
    <n v="93405"/>
    <x v="1"/>
    <s v="OFF-FA-10003059"/>
    <x v="1"/>
    <x v="13"/>
    <s v="Assorted Color Push Pins"/>
    <n v="3.62"/>
    <n v="2"/>
    <n v="0"/>
    <n v="1.1945999999999999"/>
    <n v="0.32999999999999996"/>
  </r>
  <r>
    <n v="9703"/>
    <s v="CA-2014-147032"/>
    <x v="3"/>
    <x v="689"/>
    <d v="2014-08-05T00:00:00"/>
    <s v="Standard Class"/>
    <s v="LB-16795"/>
    <s v="Laurel Beltran"/>
    <x v="2"/>
    <s v="United States"/>
    <x v="40"/>
    <x v="13"/>
    <n v="19805"/>
    <x v="3"/>
    <s v="OFF-PA-10003256"/>
    <x v="1"/>
    <x v="10"/>
    <s v="Avery Personal Creations Heavyweight Cards"/>
    <n v="11.54"/>
    <n v="1"/>
    <n v="0"/>
    <n v="5.5391999999999992"/>
    <n v="0.48"/>
  </r>
  <r>
    <n v="9704"/>
    <s v="CA-2014-147032"/>
    <x v="3"/>
    <x v="689"/>
    <d v="2014-08-05T00:00:00"/>
    <s v="Standard Class"/>
    <s v="LB-16795"/>
    <s v="Laurel Beltran"/>
    <x v="2"/>
    <s v="United States"/>
    <x v="40"/>
    <x v="13"/>
    <n v="19805"/>
    <x v="3"/>
    <s v="OFF-BI-10003656"/>
    <x v="1"/>
    <x v="8"/>
    <s v="Fellowes PB200 Plastic Comb Binding Machine"/>
    <n v="849.95"/>
    <n v="5"/>
    <n v="0"/>
    <n v="390.97699999999998"/>
    <n v="0.45999999999999996"/>
  </r>
  <r>
    <n v="9705"/>
    <s v="CA-2014-147032"/>
    <x v="3"/>
    <x v="689"/>
    <d v="2014-08-05T00:00:00"/>
    <s v="Standard Class"/>
    <s v="LB-16795"/>
    <s v="Laurel Beltran"/>
    <x v="2"/>
    <s v="United States"/>
    <x v="40"/>
    <x v="13"/>
    <n v="19805"/>
    <x v="3"/>
    <s v="OFF-BI-10002897"/>
    <x v="1"/>
    <x v="8"/>
    <s v="Black Avery Memo-Size 3-Ring Binder, 5 1/2&quot; x 8 1/2&quot;"/>
    <n v="11.01"/>
    <n v="3"/>
    <n v="0"/>
    <n v="5.3948999999999998"/>
    <n v="0.49"/>
  </r>
  <r>
    <n v="9706"/>
    <s v="CA-2014-125990"/>
    <x v="3"/>
    <x v="15"/>
    <d v="2014-10-24T00:00:00"/>
    <s v="Standard Class"/>
    <s v="JS-16030"/>
    <s v="Joy Smith"/>
    <x v="0"/>
    <s v="United States"/>
    <x v="8"/>
    <x v="1"/>
    <n v="94122"/>
    <x v="1"/>
    <s v="OFF-BI-10004826"/>
    <x v="1"/>
    <x v="8"/>
    <s v="JM Magazine Binder"/>
    <n v="39.624000000000009"/>
    <n v="3"/>
    <n v="0.2"/>
    <n v="13.868400000000001"/>
    <n v="0.34999999999999992"/>
  </r>
  <r>
    <n v="9707"/>
    <s v="CA-2013-161746"/>
    <x v="0"/>
    <x v="147"/>
    <d v="2013-10-28T00:00:00"/>
    <s v="Standard Class"/>
    <s v="CS-11950"/>
    <s v="Carlos Soltero"/>
    <x v="0"/>
    <s v="United States"/>
    <x v="1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n v="4.9999999999999968E-2"/>
  </r>
  <r>
    <n v="9708"/>
    <s v="CA-2013-161746"/>
    <x v="0"/>
    <x v="147"/>
    <d v="2013-10-28T00:00:00"/>
    <s v="Standard Class"/>
    <s v="CS-11950"/>
    <s v="Carlos Soltero"/>
    <x v="0"/>
    <s v="United States"/>
    <x v="1"/>
    <x v="1"/>
    <n v="90045"/>
    <x v="1"/>
    <s v="OFF-AR-10000390"/>
    <x v="1"/>
    <x v="6"/>
    <s v="Newell Chalk Holder"/>
    <n v="12.39"/>
    <n v="3"/>
    <n v="0"/>
    <n v="5.6993999999999998"/>
    <n v="0.45999999999999996"/>
  </r>
  <r>
    <n v="9709"/>
    <s v="CA-2013-161746"/>
    <x v="0"/>
    <x v="147"/>
    <d v="2013-10-28T00:00:00"/>
    <s v="Standard Class"/>
    <s v="CS-11950"/>
    <s v="Carlos Soltero"/>
    <x v="0"/>
    <s v="United States"/>
    <x v="1"/>
    <x v="1"/>
    <n v="90045"/>
    <x v="1"/>
    <s v="FUR-FU-10003731"/>
    <x v="0"/>
    <x v="5"/>
    <s v="Eldon Expressions Wood and Plastic Desk Accessories, Oak"/>
    <n v="19.96"/>
    <n v="2"/>
    <n v="0"/>
    <n v="5.5888000000000009"/>
    <n v="0.28000000000000003"/>
  </r>
  <r>
    <n v="9710"/>
    <s v="CA-2013-161746"/>
    <x v="0"/>
    <x v="147"/>
    <d v="2013-10-28T00:00:00"/>
    <s v="Standard Class"/>
    <s v="CS-11950"/>
    <s v="Carlos Soltero"/>
    <x v="0"/>
    <s v="United States"/>
    <x v="1"/>
    <x v="1"/>
    <n v="90045"/>
    <x v="1"/>
    <s v="OFF-ST-10002743"/>
    <x v="1"/>
    <x v="4"/>
    <s v="SAFCO Boltless Steel Shelving"/>
    <n v="340.92"/>
    <n v="3"/>
    <n v="0"/>
    <n v="3.4091999999999842"/>
    <n v="9.9999999999999534E-3"/>
  </r>
  <r>
    <n v="9711"/>
    <s v="CA-2011-114251"/>
    <x v="2"/>
    <x v="1127"/>
    <d v="2011-11-10T00:00:00"/>
    <s v="Standard Class"/>
    <s v="MD-17350"/>
    <s v="Maribeth Dona"/>
    <x v="0"/>
    <s v="United States"/>
    <x v="10"/>
    <x v="9"/>
    <n v="19143"/>
    <x v="3"/>
    <s v="FUR-FU-10001468"/>
    <x v="0"/>
    <x v="5"/>
    <s v="Tenex Antistatic Computer Chair Mats"/>
    <n v="273.56799999999998"/>
    <n v="2"/>
    <n v="0.2"/>
    <n v="-34.196000000000026"/>
    <n v="-0.12500000000000011"/>
  </r>
  <r>
    <n v="9712"/>
    <s v="CA-2011-114251"/>
    <x v="2"/>
    <x v="1127"/>
    <d v="2011-11-10T00:00:00"/>
    <s v="Standard Class"/>
    <s v="MD-17350"/>
    <s v="Maribeth Dona"/>
    <x v="0"/>
    <s v="United States"/>
    <x v="10"/>
    <x v="9"/>
    <n v="19143"/>
    <x v="3"/>
    <s v="OFF-BI-10003684"/>
    <x v="1"/>
    <x v="8"/>
    <s v="Wilson Jones Legal Size Ring Binders"/>
    <n v="13.194000000000001"/>
    <n v="2"/>
    <n v="0.7"/>
    <n v="-8.7959999999999958"/>
    <n v="-0.6666666666666663"/>
  </r>
  <r>
    <n v="9713"/>
    <s v="CA-2011-114251"/>
    <x v="2"/>
    <x v="1127"/>
    <d v="2011-11-10T00:00:00"/>
    <s v="Standard Class"/>
    <s v="MD-17350"/>
    <s v="Maribeth Dona"/>
    <x v="0"/>
    <s v="United States"/>
    <x v="10"/>
    <x v="9"/>
    <n v="19143"/>
    <x v="3"/>
    <s v="OFF-ST-10003716"/>
    <x v="1"/>
    <x v="4"/>
    <s v="Tennsco Double-Tier Lockers"/>
    <n v="1080.096"/>
    <n v="6"/>
    <n v="0.2"/>
    <n v="-94.508399999999995"/>
    <n v="-8.7499999999999994E-2"/>
  </r>
  <r>
    <n v="9714"/>
    <s v="CA-2011-114251"/>
    <x v="2"/>
    <x v="1127"/>
    <d v="2011-11-10T00:00:00"/>
    <s v="Standard Class"/>
    <s v="MD-17350"/>
    <s v="Maribeth Dona"/>
    <x v="0"/>
    <s v="United States"/>
    <x v="10"/>
    <x v="9"/>
    <n v="19143"/>
    <x v="3"/>
    <s v="TEC-AC-10001101"/>
    <x v="2"/>
    <x v="11"/>
    <s v="Sony 16GB Class 10 Micro SDHC R40 Memory Card"/>
    <n v="51.56"/>
    <n v="5"/>
    <n v="0.2"/>
    <n v="-6.4450000000000021"/>
    <n v="-0.12500000000000003"/>
  </r>
  <r>
    <n v="9715"/>
    <s v="CA-2011-114251"/>
    <x v="2"/>
    <x v="1127"/>
    <d v="2011-11-10T00:00:00"/>
    <s v="Standard Class"/>
    <s v="MD-17350"/>
    <s v="Maribeth Dona"/>
    <x v="0"/>
    <s v="United States"/>
    <x v="10"/>
    <x v="9"/>
    <n v="19143"/>
    <x v="3"/>
    <s v="TEC-AC-10004864"/>
    <x v="2"/>
    <x v="11"/>
    <s v="Memorex Micro Travel Drive 32 GB"/>
    <n v="58.415999999999997"/>
    <n v="2"/>
    <n v="0.2"/>
    <n v="16.794600000000003"/>
    <n v="0.28750000000000003"/>
  </r>
  <r>
    <n v="9716"/>
    <s v="CA-2013-116379"/>
    <x v="0"/>
    <x v="77"/>
    <d v="2013-11-13T00:00:00"/>
    <s v="Standard Class"/>
    <s v="LD-17005"/>
    <s v="Lisa DeCherney"/>
    <x v="0"/>
    <s v="United States"/>
    <x v="8"/>
    <x v="1"/>
    <n v="94122"/>
    <x v="1"/>
    <s v="OFF-BI-10001543"/>
    <x v="1"/>
    <x v="8"/>
    <s v="GBC VeloBinder Manual Binding System"/>
    <n v="57.584000000000003"/>
    <n v="2"/>
    <n v="0.2"/>
    <n v="20.154400000000003"/>
    <n v="0.35000000000000003"/>
  </r>
  <r>
    <n v="9717"/>
    <s v="US-2013-144477"/>
    <x v="0"/>
    <x v="399"/>
    <d v="2013-08-15T00:00:00"/>
    <s v="Second Class"/>
    <s v="DB-13270"/>
    <s v="Deborah Brumfield"/>
    <x v="2"/>
    <s v="United States"/>
    <x v="10"/>
    <x v="9"/>
    <n v="19134"/>
    <x v="3"/>
    <s v="OFF-AR-10000914"/>
    <x v="1"/>
    <x v="6"/>
    <s v="Boston 16765 Mini Stand Up Battery Pencil Sharpener"/>
    <n v="37.312000000000005"/>
    <n v="4"/>
    <n v="0.2"/>
    <n v="2.7984000000000027"/>
    <n v="7.5000000000000067E-2"/>
  </r>
  <r>
    <n v="9718"/>
    <s v="CA-2013-108210"/>
    <x v="0"/>
    <x v="198"/>
    <d v="2013-06-01T00:00:00"/>
    <s v="Same Day"/>
    <s v="AT-10735"/>
    <s v="Annie Thurman"/>
    <x v="0"/>
    <s v="United States"/>
    <x v="12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n v="0.10000000000000007"/>
  </r>
  <r>
    <n v="9719"/>
    <s v="CA-2013-108210"/>
    <x v="0"/>
    <x v="198"/>
    <d v="2013-06-01T00:00:00"/>
    <s v="Same Day"/>
    <s v="AT-10735"/>
    <s v="Annie Thurman"/>
    <x v="0"/>
    <s v="United States"/>
    <x v="12"/>
    <x v="5"/>
    <n v="77041"/>
    <x v="2"/>
    <s v="TEC-AC-10000109"/>
    <x v="2"/>
    <x v="11"/>
    <s v="Sony Micro Vault Click 16 GB USB 2.0 Flash Drive"/>
    <n v="223.96"/>
    <n v="5"/>
    <n v="0.2"/>
    <n v="11.198000000000015"/>
    <n v="5.0000000000000065E-2"/>
  </r>
  <r>
    <n v="9720"/>
    <s v="CA-2014-166835"/>
    <x v="3"/>
    <x v="105"/>
    <d v="2014-11-15T00:00:00"/>
    <s v="Second Class"/>
    <s v="DK-13375"/>
    <s v="Dennis Kane"/>
    <x v="0"/>
    <s v="United States"/>
    <x v="152"/>
    <x v="9"/>
    <n v="17602"/>
    <x v="3"/>
    <s v="OFF-ST-10002574"/>
    <x v="1"/>
    <x v="4"/>
    <s v="SAFCO Commercial Wire Shelving, Black"/>
    <n v="221.024"/>
    <n v="2"/>
    <n v="0.2"/>
    <n v="-55.256"/>
    <n v="-0.25"/>
  </r>
  <r>
    <n v="9721"/>
    <s v="CA-2013-119641"/>
    <x v="0"/>
    <x v="897"/>
    <d v="2013-09-27T00:00:00"/>
    <s v="Standard Class"/>
    <s v="CS-12250"/>
    <s v="Chris Selesnick"/>
    <x v="1"/>
    <s v="United States"/>
    <x v="124"/>
    <x v="6"/>
    <n v="54302"/>
    <x v="2"/>
    <s v="FUR-FU-10002445"/>
    <x v="0"/>
    <x v="5"/>
    <s v="DAX Two-Tone Rosewood/Black Document Frame, Desktop, 5 x 7"/>
    <n v="18.96"/>
    <n v="2"/>
    <n v="0"/>
    <n v="7.5840000000000014"/>
    <n v="0.40000000000000008"/>
  </r>
  <r>
    <n v="9722"/>
    <s v="CA-2013-105781"/>
    <x v="0"/>
    <x v="595"/>
    <d v="2013-02-20T00:00:00"/>
    <s v="Standard Class"/>
    <s v="JF-15565"/>
    <s v="Jill Fjeld"/>
    <x v="0"/>
    <s v="United States"/>
    <x v="20"/>
    <x v="15"/>
    <n v="10024"/>
    <x v="3"/>
    <s v="FUR-CH-10001802"/>
    <x v="0"/>
    <x v="1"/>
    <s v="Hon Every-Day Chair Series Swivel Task Chairs"/>
    <n v="326.64600000000002"/>
    <n v="3"/>
    <n v="0.1"/>
    <n v="39.923399999999994"/>
    <n v="0.1222222222222222"/>
  </r>
  <r>
    <n v="9723"/>
    <s v="CA-2013-105781"/>
    <x v="0"/>
    <x v="595"/>
    <d v="2013-02-20T00:00:00"/>
    <s v="Standard Class"/>
    <s v="JF-15565"/>
    <s v="Jill Fjeld"/>
    <x v="0"/>
    <s v="United States"/>
    <x v="20"/>
    <x v="15"/>
    <n v="10024"/>
    <x v="3"/>
    <s v="TEC-AC-10003628"/>
    <x v="2"/>
    <x v="11"/>
    <s v="Logitech 910-002974 M325 Wireless Mouse for Web Scrolling"/>
    <n v="89.97"/>
    <n v="3"/>
    <n v="0"/>
    <n v="39.586800000000011"/>
    <n v="0.44000000000000011"/>
  </r>
  <r>
    <n v="9724"/>
    <s v="CA-2011-101364"/>
    <x v="2"/>
    <x v="1091"/>
    <d v="2011-12-26T00:00:00"/>
    <s v="Standard Class"/>
    <s v="TW-21025"/>
    <s v="Tamara Willingham"/>
    <x v="2"/>
    <s v="United States"/>
    <x v="20"/>
    <x v="15"/>
    <n v="10011"/>
    <x v="3"/>
    <s v="OFF-BI-10003984"/>
    <x v="1"/>
    <x v="8"/>
    <s v="Lock-Up Easel 'Spel-Binder'"/>
    <n v="296.71200000000005"/>
    <n v="13"/>
    <n v="0.2"/>
    <n v="100.14029999999998"/>
    <n v="0.33749999999999991"/>
  </r>
  <r>
    <n v="9725"/>
    <s v="CA-2012-117898"/>
    <x v="1"/>
    <x v="901"/>
    <d v="2012-12-11T00:00:00"/>
    <s v="Standard Class"/>
    <s v="TB-21250"/>
    <s v="Tim Brockman"/>
    <x v="0"/>
    <s v="United States"/>
    <x v="41"/>
    <x v="10"/>
    <n v="61701"/>
    <x v="2"/>
    <s v="OFF-EN-10004459"/>
    <x v="1"/>
    <x v="12"/>
    <s v="Security-Tint Envelopes"/>
    <n v="12.224"/>
    <n v="2"/>
    <n v="0.2"/>
    <n v="4.4311999999999996"/>
    <n v="0.36249999999999993"/>
  </r>
  <r>
    <n v="9726"/>
    <s v="CA-2014-142293"/>
    <x v="3"/>
    <x v="697"/>
    <d v="2014-09-21T00:00:00"/>
    <s v="First Class"/>
    <s v="SC-20380"/>
    <s v="Shahid Collister"/>
    <x v="0"/>
    <s v="United States"/>
    <x v="394"/>
    <x v="45"/>
    <n v="83704"/>
    <x v="1"/>
    <s v="TEC-AC-10001109"/>
    <x v="2"/>
    <x v="11"/>
    <s v="Logitech Trackman Marble Mouse"/>
    <n v="89.97"/>
    <n v="3"/>
    <n v="0"/>
    <n v="37.787400000000005"/>
    <n v="0.42000000000000004"/>
  </r>
  <r>
    <n v="9727"/>
    <s v="CA-2014-167395"/>
    <x v="3"/>
    <x v="574"/>
    <d v="2014-12-05T00:00:00"/>
    <s v="First Class"/>
    <s v="KM-16720"/>
    <s v="Kunst Miller"/>
    <x v="0"/>
    <s v="United States"/>
    <x v="90"/>
    <x v="31"/>
    <n v="1852"/>
    <x v="3"/>
    <s v="OFF-AP-10001293"/>
    <x v="1"/>
    <x v="9"/>
    <s v="Belkin 8 Outlet Surge Protector"/>
    <n v="286.85999999999996"/>
    <n v="7"/>
    <n v="0"/>
    <n v="80.320799999999991"/>
    <n v="0.28000000000000003"/>
  </r>
  <r>
    <n v="9728"/>
    <s v="CA-2014-167395"/>
    <x v="3"/>
    <x v="574"/>
    <d v="2014-12-05T00:00:00"/>
    <s v="First Class"/>
    <s v="KM-16720"/>
    <s v="Kunst Miller"/>
    <x v="0"/>
    <s v="United States"/>
    <x v="90"/>
    <x v="31"/>
    <n v="1852"/>
    <x v="3"/>
    <s v="TEC-PH-10004977"/>
    <x v="2"/>
    <x v="7"/>
    <s v="GE 30524EE4"/>
    <n v="979.95"/>
    <n v="5"/>
    <n v="0"/>
    <n v="284.18549999999993"/>
    <n v="0.28999999999999992"/>
  </r>
  <r>
    <n v="9729"/>
    <s v="CA-2014-167395"/>
    <x v="3"/>
    <x v="574"/>
    <d v="2014-12-05T00:00:00"/>
    <s v="First Class"/>
    <s v="KM-16720"/>
    <s v="Kunst Miller"/>
    <x v="0"/>
    <s v="United States"/>
    <x v="90"/>
    <x v="31"/>
    <n v="1852"/>
    <x v="3"/>
    <s v="OFF-SU-10001935"/>
    <x v="1"/>
    <x v="14"/>
    <s v="Staples"/>
    <n v="4.3600000000000003"/>
    <n v="2"/>
    <n v="0"/>
    <n v="0.17439999999999944"/>
    <n v="3.9999999999999869E-2"/>
  </r>
  <r>
    <n v="9730"/>
    <s v="CA-2011-111962"/>
    <x v="2"/>
    <x v="411"/>
    <d v="2011-10-04T00:00:00"/>
    <s v="Standard Class"/>
    <s v="EB-14170"/>
    <s v="Evan Bailliet"/>
    <x v="0"/>
    <s v="United States"/>
    <x v="4"/>
    <x v="4"/>
    <n v="98115"/>
    <x v="1"/>
    <s v="OFF-BI-10001308"/>
    <x v="1"/>
    <x v="8"/>
    <s v="GBC Standard Plastic Binding Systems' Combs"/>
    <n v="10.048000000000002"/>
    <n v="2"/>
    <n v="0.2"/>
    <n v="3.1399999999999988"/>
    <n v="0.31249999999999983"/>
  </r>
  <r>
    <n v="9731"/>
    <s v="CA-2011-111962"/>
    <x v="2"/>
    <x v="411"/>
    <d v="2011-10-04T00:00:00"/>
    <s v="Standard Class"/>
    <s v="EB-14170"/>
    <s v="Evan Bailliet"/>
    <x v="0"/>
    <s v="United States"/>
    <x v="4"/>
    <x v="4"/>
    <n v="98115"/>
    <x v="1"/>
    <s v="OFF-ST-10000046"/>
    <x v="1"/>
    <x v="4"/>
    <s v="Fellowes Super Stor/Drawer Files"/>
    <n v="807.75"/>
    <n v="5"/>
    <n v="0"/>
    <n v="153.47250000000003"/>
    <n v="0.19000000000000003"/>
  </r>
  <r>
    <n v="9732"/>
    <s v="CA-2014-124261"/>
    <x v="3"/>
    <x v="237"/>
    <d v="2014-11-20T00:00:00"/>
    <s v="Standard Class"/>
    <s v="JE-15715"/>
    <s v="Joe Elijah"/>
    <x v="0"/>
    <s v="United States"/>
    <x v="1"/>
    <x v="1"/>
    <n v="90049"/>
    <x v="1"/>
    <s v="OFF-AR-10003504"/>
    <x v="1"/>
    <x v="6"/>
    <s v="Newell 347"/>
    <n v="34.24"/>
    <n v="8"/>
    <n v="0"/>
    <n v="9.9295999999999971"/>
    <n v="0.28999999999999992"/>
  </r>
  <r>
    <n v="9733"/>
    <s v="CA-2011-114321"/>
    <x v="2"/>
    <x v="1071"/>
    <d v="2011-08-25T00:00:00"/>
    <s v="Standard Class"/>
    <s v="NC-18535"/>
    <s v="Nick Crebassa"/>
    <x v="1"/>
    <s v="United States"/>
    <x v="409"/>
    <x v="17"/>
    <n v="23666"/>
    <x v="0"/>
    <s v="FUR-CH-10001797"/>
    <x v="0"/>
    <x v="1"/>
    <s v="Safco Chair Connectors, 6/Carton"/>
    <n v="500.23999999999995"/>
    <n v="13"/>
    <n v="0"/>
    <n v="145.06959999999992"/>
    <n v="0.28999999999999987"/>
  </r>
  <r>
    <n v="9734"/>
    <s v="CA-2011-114321"/>
    <x v="2"/>
    <x v="1071"/>
    <d v="2011-08-25T00:00:00"/>
    <s v="Standard Class"/>
    <s v="NC-18535"/>
    <s v="Nick Crebassa"/>
    <x v="1"/>
    <s v="United States"/>
    <x v="409"/>
    <x v="17"/>
    <n v="23666"/>
    <x v="0"/>
    <s v="OFF-PA-10000246"/>
    <x v="1"/>
    <x v="10"/>
    <s v="Riverleaf Stik-Withit Designer Note Cubes"/>
    <n v="20.12"/>
    <n v="2"/>
    <n v="0"/>
    <n v="9.2552000000000003"/>
    <n v="0.46"/>
  </r>
  <r>
    <n v="9735"/>
    <s v="CA-2011-114321"/>
    <x v="2"/>
    <x v="1071"/>
    <d v="2011-08-25T00:00:00"/>
    <s v="Standard Class"/>
    <s v="NC-18535"/>
    <s v="Nick Crebassa"/>
    <x v="1"/>
    <s v="United States"/>
    <x v="409"/>
    <x v="17"/>
    <n v="23666"/>
    <x v="0"/>
    <s v="OFF-BI-10001359"/>
    <x v="1"/>
    <x v="8"/>
    <s v="GBC DocuBind TL300 Electric Binding System"/>
    <n v="896.99"/>
    <n v="1"/>
    <n v="0"/>
    <n v="421.58529999999996"/>
    <n v="0.47"/>
  </r>
  <r>
    <n v="9736"/>
    <s v="CA-2011-128062"/>
    <x v="2"/>
    <x v="84"/>
    <d v="2011-11-22T00:00:00"/>
    <s v="Second Class"/>
    <s v="AD-10180"/>
    <s v="Alan Dominguez"/>
    <x v="2"/>
    <s v="United States"/>
    <x v="10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n v="0.33749999999999991"/>
  </r>
  <r>
    <n v="9737"/>
    <s v="US-2012-100069"/>
    <x v="1"/>
    <x v="685"/>
    <d v="2012-07-03T00:00:00"/>
    <s v="Standard Class"/>
    <s v="NF-18475"/>
    <s v="Neil Französisch"/>
    <x v="2"/>
    <s v="United States"/>
    <x v="155"/>
    <x v="8"/>
    <n v="68104"/>
    <x v="2"/>
    <s v="TEC-PH-10004667"/>
    <x v="2"/>
    <x v="7"/>
    <s v="Cisco 8x8 Inc. 6753i IP Business Phone System"/>
    <n v="269.98"/>
    <n v="2"/>
    <n v="0"/>
    <n v="72.894599999999997"/>
    <n v="0.26999999999999996"/>
  </r>
  <r>
    <n v="9738"/>
    <s v="CA-2014-129294"/>
    <x v="3"/>
    <x v="633"/>
    <d v="2014-03-22T00:00:00"/>
    <s v="Standard Class"/>
    <s v="KD-16615"/>
    <s v="Ken Dana"/>
    <x v="1"/>
    <s v="United States"/>
    <x v="1"/>
    <x v="1"/>
    <n v="90032"/>
    <x v="1"/>
    <s v="OFF-ST-10002615"/>
    <x v="1"/>
    <x v="4"/>
    <s v="Dual Level, Single-Width Filing Carts"/>
    <n v="310.12"/>
    <n v="2"/>
    <n v="0"/>
    <n v="80.631200000000007"/>
    <n v="0.26"/>
  </r>
  <r>
    <n v="9739"/>
    <s v="CA-2014-129294"/>
    <x v="3"/>
    <x v="633"/>
    <d v="2014-03-22T00:00:00"/>
    <s v="Standard Class"/>
    <s v="KD-16615"/>
    <s v="Ken Dana"/>
    <x v="1"/>
    <s v="United States"/>
    <x v="1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n v="0.32499999999999996"/>
  </r>
  <r>
    <n v="9740"/>
    <s v="CA-2014-129294"/>
    <x v="3"/>
    <x v="633"/>
    <d v="2014-03-22T00:00:00"/>
    <s v="Standard Class"/>
    <s v="KD-16615"/>
    <s v="Ken Dana"/>
    <x v="1"/>
    <s v="United States"/>
    <x v="1"/>
    <x v="1"/>
    <n v="90032"/>
    <x v="1"/>
    <s v="OFF-BI-10001757"/>
    <x v="1"/>
    <x v="8"/>
    <s v="Pressboard Hanging Data Binders for Unburst Sheets"/>
    <n v="19.68"/>
    <n v="5"/>
    <n v="0.2"/>
    <n v="6.8879999999999981"/>
    <n v="0.34999999999999992"/>
  </r>
  <r>
    <n v="9741"/>
    <s v="CA-2014-129294"/>
    <x v="3"/>
    <x v="633"/>
    <d v="2014-03-22T00:00:00"/>
    <s v="Standard Class"/>
    <s v="KD-16615"/>
    <s v="Ken Dana"/>
    <x v="1"/>
    <s v="United States"/>
    <x v="1"/>
    <x v="1"/>
    <n v="90032"/>
    <x v="1"/>
    <s v="OFF-AP-10001154"/>
    <x v="1"/>
    <x v="9"/>
    <s v="Bionaire Personal Warm Mist Humidifier/Vaporizer"/>
    <n v="140.67000000000002"/>
    <n v="3"/>
    <n v="0"/>
    <n v="54.861300000000007"/>
    <n v="0.39"/>
  </r>
  <r>
    <n v="9742"/>
    <s v="CA-2012-117086"/>
    <x v="1"/>
    <x v="627"/>
    <d v="2012-11-12T00:00:00"/>
    <s v="Standard Class"/>
    <s v="QJ-19255"/>
    <s v="Quincy Jones"/>
    <x v="1"/>
    <s v="United States"/>
    <x v="140"/>
    <x v="42"/>
    <s v="05408"/>
    <x v="3"/>
    <s v="FUR-BO-10004834"/>
    <x v="0"/>
    <x v="0"/>
    <s v="Riverside Palais Royal Lawyers Bookcase, Royale Cherry Finish"/>
    <n v="4404.8999999999996"/>
    <n v="5"/>
    <n v="0"/>
    <n v="1013.1270000000001"/>
    <n v="0.23000000000000004"/>
  </r>
  <r>
    <n v="9743"/>
    <s v="CA-2014-131303"/>
    <x v="3"/>
    <x v="354"/>
    <d v="2014-12-03T00:00:00"/>
    <s v="Standard Class"/>
    <s v="EP-13915"/>
    <s v="Emily Phan"/>
    <x v="0"/>
    <s v="United States"/>
    <x v="70"/>
    <x v="1"/>
    <n v="92037"/>
    <x v="1"/>
    <s v="OFF-LA-10001074"/>
    <x v="1"/>
    <x v="2"/>
    <s v="Round Specialty Laser Printer Labels"/>
    <n v="62.65"/>
    <n v="5"/>
    <n v="0"/>
    <n v="29.445499999999996"/>
    <n v="0.46999999999999992"/>
  </r>
  <r>
    <n v="9744"/>
    <s v="CA-2013-137127"/>
    <x v="0"/>
    <x v="950"/>
    <d v="2013-06-23T00:00:00"/>
    <s v="Standard Class"/>
    <s v="JJ-15445"/>
    <s v="Jennifer Jackson"/>
    <x v="0"/>
    <s v="United States"/>
    <x v="46"/>
    <x v="13"/>
    <n v="19711"/>
    <x v="3"/>
    <s v="OFF-LA-10001641"/>
    <x v="1"/>
    <x v="2"/>
    <s v="Avery 518"/>
    <n v="9.4499999999999993"/>
    <n v="3"/>
    <n v="0"/>
    <n v="4.5359999999999996"/>
    <n v="0.48"/>
  </r>
  <r>
    <n v="9745"/>
    <s v="CA-2014-141782"/>
    <x v="3"/>
    <x v="276"/>
    <d v="2014-01-26T00:00:00"/>
    <s v="Standard Class"/>
    <s v="BE-11410"/>
    <s v="Bobby Elias"/>
    <x v="0"/>
    <s v="United States"/>
    <x v="34"/>
    <x v="10"/>
    <n v="60505"/>
    <x v="2"/>
    <s v="OFF-EN-10002230"/>
    <x v="1"/>
    <x v="12"/>
    <s v="Airmail Envelopes"/>
    <n v="268.57600000000002"/>
    <n v="4"/>
    <n v="0.2"/>
    <n v="90.64439999999999"/>
    <n v="0.33749999999999991"/>
  </r>
  <r>
    <n v="9746"/>
    <s v="CA-2014-137505"/>
    <x v="3"/>
    <x v="221"/>
    <d v="2014-11-25T00:00:00"/>
    <s v="Same Day"/>
    <s v="BP-11290"/>
    <s v="Beth Paige"/>
    <x v="0"/>
    <s v="United States"/>
    <x v="1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n v="2.5000000000000008E-2"/>
  </r>
  <r>
    <n v="9747"/>
    <s v="CA-2014-137505"/>
    <x v="3"/>
    <x v="221"/>
    <d v="2014-11-25T00:00:00"/>
    <s v="Same Day"/>
    <s v="BP-11290"/>
    <s v="Beth Paige"/>
    <x v="0"/>
    <s v="United States"/>
    <x v="1"/>
    <x v="1"/>
    <n v="90008"/>
    <x v="1"/>
    <s v="FUR-TA-10001676"/>
    <x v="0"/>
    <x v="3"/>
    <s v="Hon 61000 Series Interactive Training Tables"/>
    <n v="71.088000000000008"/>
    <n v="2"/>
    <n v="0.2"/>
    <n v="-1.7772000000000041"/>
    <n v="-2.5000000000000053E-2"/>
  </r>
  <r>
    <n v="9748"/>
    <s v="US-2011-140914"/>
    <x v="2"/>
    <x v="7"/>
    <d v="2011-11-15T00:00:00"/>
    <s v="Standard Class"/>
    <s v="BH-11710"/>
    <s v="Brosina Hoffman"/>
    <x v="0"/>
    <s v="United States"/>
    <x v="22"/>
    <x v="10"/>
    <n v="60653"/>
    <x v="2"/>
    <s v="FUR-FU-10000175"/>
    <x v="0"/>
    <x v="5"/>
    <s v="DAX Wood Document Frame."/>
    <n v="10.984000000000002"/>
    <n v="2"/>
    <n v="0.6"/>
    <n v="-7.9634"/>
    <n v="-0.72499999999999987"/>
  </r>
  <r>
    <n v="9749"/>
    <s v="US-2011-140914"/>
    <x v="2"/>
    <x v="7"/>
    <d v="2011-11-15T00:00:00"/>
    <s v="Standard Class"/>
    <s v="BH-11710"/>
    <s v="Brosina Hoffman"/>
    <x v="0"/>
    <s v="United States"/>
    <x v="22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n v="-7.1428571428571411E-2"/>
  </r>
  <r>
    <n v="9750"/>
    <s v="CA-2013-158358"/>
    <x v="0"/>
    <x v="758"/>
    <d v="2013-03-09T00:00:00"/>
    <s v="Standard Class"/>
    <s v="EM-13810"/>
    <s v="Eleni McCrary"/>
    <x v="1"/>
    <s v="United States"/>
    <x v="18"/>
    <x v="38"/>
    <n v="3820"/>
    <x v="3"/>
    <s v="TEC-AC-10002567"/>
    <x v="2"/>
    <x v="11"/>
    <s v="Logitech G602 Wireless Gaming Mouse"/>
    <n v="159.97999999999999"/>
    <n v="2"/>
    <n v="0"/>
    <n v="57.592799999999997"/>
    <n v="0.36"/>
  </r>
  <r>
    <n v="9751"/>
    <s v="CA-2013-113390"/>
    <x v="0"/>
    <x v="1228"/>
    <d v="2013-10-16T00:00:00"/>
    <s v="Standard Class"/>
    <s v="EP-13915"/>
    <s v="Emily Phan"/>
    <x v="0"/>
    <s v="United States"/>
    <x v="22"/>
    <x v="10"/>
    <n v="60610"/>
    <x v="2"/>
    <s v="OFF-AR-10003183"/>
    <x v="1"/>
    <x v="6"/>
    <s v="Avery Fluorescent Highlighter Four-Color Set"/>
    <n v="5.3440000000000003"/>
    <n v="2"/>
    <n v="0.2"/>
    <n v="0.66799999999999948"/>
    <n v="0.1249999999999999"/>
  </r>
  <r>
    <n v="9752"/>
    <s v="CA-2013-113390"/>
    <x v="0"/>
    <x v="1228"/>
    <d v="2013-10-16T00:00:00"/>
    <s v="Standard Class"/>
    <s v="EP-13915"/>
    <s v="Emily Phan"/>
    <x v="0"/>
    <s v="United States"/>
    <x v="22"/>
    <x v="10"/>
    <n v="60610"/>
    <x v="2"/>
    <s v="OFF-AR-10001446"/>
    <x v="1"/>
    <x v="6"/>
    <s v="Newell 309"/>
    <n v="27.72"/>
    <n v="3"/>
    <n v="0.2"/>
    <n v="3.4649999999999999"/>
    <n v="0.125"/>
  </r>
  <r>
    <n v="9753"/>
    <s v="US-2013-158680"/>
    <x v="0"/>
    <x v="949"/>
    <d v="2013-07-03T00:00:00"/>
    <s v="First Class"/>
    <s v="NZ-18565"/>
    <s v="Nick Zandusky"/>
    <x v="2"/>
    <s v="United States"/>
    <x v="4"/>
    <x v="4"/>
    <n v="98115"/>
    <x v="1"/>
    <s v="OFF-BI-10000145"/>
    <x v="1"/>
    <x v="8"/>
    <s v="Zipper Ring Binder Pockets"/>
    <n v="2.4960000000000004"/>
    <n v="1"/>
    <n v="0.2"/>
    <n v="0.90479999999999983"/>
    <n v="0.36249999999999988"/>
  </r>
  <r>
    <n v="9754"/>
    <s v="CA-2014-113705"/>
    <x v="3"/>
    <x v="996"/>
    <d v="2014-03-30T00:00:00"/>
    <s v="Second Class"/>
    <s v="LC-16870"/>
    <s v="Lena Cacioppo"/>
    <x v="0"/>
    <s v="United States"/>
    <x v="102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n v="0.46"/>
  </r>
  <r>
    <n v="9755"/>
    <s v="CA-2014-113705"/>
    <x v="3"/>
    <x v="996"/>
    <d v="2014-03-30T00:00:00"/>
    <s v="Second Class"/>
    <s v="LC-16870"/>
    <s v="Lena Cacioppo"/>
    <x v="0"/>
    <s v="United States"/>
    <x v="102"/>
    <x v="17"/>
    <n v="23223"/>
    <x v="0"/>
    <s v="OFF-BI-10001679"/>
    <x v="1"/>
    <x v="8"/>
    <s v="GBC Instant Index System for Binding Systems"/>
    <n v="17.760000000000002"/>
    <n v="2"/>
    <n v="0"/>
    <n v="8.8800000000000008"/>
    <n v="0.5"/>
  </r>
  <r>
    <n v="9756"/>
    <s v="CA-2014-113705"/>
    <x v="3"/>
    <x v="996"/>
    <d v="2014-03-30T00:00:00"/>
    <s v="Second Class"/>
    <s v="LC-16870"/>
    <s v="Lena Cacioppo"/>
    <x v="0"/>
    <s v="United States"/>
    <x v="102"/>
    <x v="17"/>
    <n v="23223"/>
    <x v="0"/>
    <s v="OFF-ST-10001128"/>
    <x v="1"/>
    <x v="4"/>
    <s v="Carina Mini System Audio Rack, Model AR050B"/>
    <n v="332.94"/>
    <n v="3"/>
    <n v="0"/>
    <n v="9.9882000000000204"/>
    <n v="3.0000000000000061E-2"/>
  </r>
  <r>
    <n v="9757"/>
    <s v="CA-2014-113705"/>
    <x v="3"/>
    <x v="996"/>
    <d v="2014-03-30T00:00:00"/>
    <s v="Second Class"/>
    <s v="LC-16870"/>
    <s v="Lena Cacioppo"/>
    <x v="0"/>
    <s v="United States"/>
    <x v="102"/>
    <x v="17"/>
    <n v="23223"/>
    <x v="0"/>
    <s v="FUR-TA-10002533"/>
    <x v="0"/>
    <x v="3"/>
    <s v="BPI Conference Tables"/>
    <n v="292.10000000000002"/>
    <n v="2"/>
    <n v="0"/>
    <n v="58.419999999999987"/>
    <n v="0.19999999999999993"/>
  </r>
  <r>
    <n v="9758"/>
    <s v="CA-2014-113705"/>
    <x v="3"/>
    <x v="996"/>
    <d v="2014-03-30T00:00:00"/>
    <s v="Second Class"/>
    <s v="LC-16870"/>
    <s v="Lena Cacioppo"/>
    <x v="0"/>
    <s v="United States"/>
    <x v="102"/>
    <x v="17"/>
    <n v="23223"/>
    <x v="0"/>
    <s v="TEC-PH-10004006"/>
    <x v="2"/>
    <x v="7"/>
    <s v="Panasonic KX - TS880B Telephone"/>
    <n v="206.1"/>
    <n v="5"/>
    <n v="0"/>
    <n v="55.647000000000006"/>
    <n v="0.27"/>
  </r>
  <r>
    <n v="9759"/>
    <s v="CA-2014-113705"/>
    <x v="3"/>
    <x v="996"/>
    <d v="2014-03-30T00:00:00"/>
    <s v="Second Class"/>
    <s v="LC-16870"/>
    <s v="Lena Cacioppo"/>
    <x v="0"/>
    <s v="United States"/>
    <x v="102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n v="0.45999999999999996"/>
  </r>
  <r>
    <n v="9760"/>
    <s v="CA-2013-146913"/>
    <x v="0"/>
    <x v="731"/>
    <d v="2013-11-06T00:00:00"/>
    <s v="Standard Class"/>
    <s v="SF-20965"/>
    <s v="Sylvia Foulston"/>
    <x v="1"/>
    <s v="United States"/>
    <x v="8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n v="5.000000000000001E-2"/>
  </r>
  <r>
    <n v="9761"/>
    <s v="CA-2014-159135"/>
    <x v="3"/>
    <x v="259"/>
    <d v="2014-11-09T00:00:00"/>
    <s v="Standard Class"/>
    <s v="KM-16375"/>
    <s v="Katherine Murray"/>
    <x v="2"/>
    <s v="United States"/>
    <x v="528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n v="0.3299999999999999"/>
  </r>
  <r>
    <n v="9762"/>
    <s v="CA-2011-121762"/>
    <x v="2"/>
    <x v="1047"/>
    <d v="2011-02-19T00:00:00"/>
    <s v="Standard Class"/>
    <s v="ML-17395"/>
    <s v="Marina Lichtenstein"/>
    <x v="1"/>
    <s v="United States"/>
    <x v="4"/>
    <x v="4"/>
    <n v="98103"/>
    <x v="1"/>
    <s v="TEC-AC-10000736"/>
    <x v="2"/>
    <x v="11"/>
    <s v="Logitech G600 MMO Gaming Mouse"/>
    <n v="239.96999999999997"/>
    <n v="3"/>
    <n v="0"/>
    <n v="86.389199999999988"/>
    <n v="0.36"/>
  </r>
  <r>
    <n v="9763"/>
    <s v="CA-2011-121762"/>
    <x v="2"/>
    <x v="1047"/>
    <d v="2011-02-19T00:00:00"/>
    <s v="Standard Class"/>
    <s v="ML-17395"/>
    <s v="Marina Lichtenstein"/>
    <x v="1"/>
    <s v="United States"/>
    <x v="4"/>
    <x v="4"/>
    <n v="98103"/>
    <x v="1"/>
    <s v="OFF-AP-10001293"/>
    <x v="1"/>
    <x v="9"/>
    <s v="Belkin 8 Outlet Surge Protector"/>
    <n v="81.96"/>
    <n v="2"/>
    <n v="0"/>
    <n v="22.948799999999999"/>
    <n v="0.28000000000000003"/>
  </r>
  <r>
    <n v="9764"/>
    <s v="CA-2011-121762"/>
    <x v="2"/>
    <x v="1047"/>
    <d v="2011-02-19T00:00:00"/>
    <s v="Standard Class"/>
    <s v="ML-17395"/>
    <s v="Marina Lichtenstein"/>
    <x v="1"/>
    <s v="United States"/>
    <x v="4"/>
    <x v="4"/>
    <n v="98103"/>
    <x v="1"/>
    <s v="OFF-SU-10000157"/>
    <x v="1"/>
    <x v="14"/>
    <s v="Compact Automatic Electric Letter Opener"/>
    <n v="238.62"/>
    <n v="2"/>
    <n v="0"/>
    <n v="4.7724000000000046"/>
    <n v="2.0000000000000018E-2"/>
  </r>
  <r>
    <n v="9765"/>
    <s v="CA-2011-123855"/>
    <x v="2"/>
    <x v="1229"/>
    <d v="2011-06-23T00:00:00"/>
    <s v="Standard Class"/>
    <s v="MC-18100"/>
    <s v="Mick Crebagga"/>
    <x v="0"/>
    <s v="United States"/>
    <x v="1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n v="8.750000000000005E-2"/>
  </r>
  <r>
    <n v="9766"/>
    <s v="CA-2014-101959"/>
    <x v="3"/>
    <x v="1230"/>
    <d v="2014-03-07T00:00:00"/>
    <s v="Standard Class"/>
    <s v="DB-13660"/>
    <s v="Duane Benoit"/>
    <x v="0"/>
    <s v="United States"/>
    <x v="209"/>
    <x v="29"/>
    <n v="6457"/>
    <x v="3"/>
    <s v="OFF-BI-10001757"/>
    <x v="1"/>
    <x v="8"/>
    <s v="Pressboard Hanging Data Binders for Unburst Sheets"/>
    <n v="9.84"/>
    <n v="2"/>
    <n v="0"/>
    <n v="4.7231999999999994"/>
    <n v="0.47999999999999993"/>
  </r>
  <r>
    <n v="9767"/>
    <s v="CA-2014-101959"/>
    <x v="3"/>
    <x v="1230"/>
    <d v="2014-03-07T00:00:00"/>
    <s v="Standard Class"/>
    <s v="DB-13660"/>
    <s v="Duane Benoit"/>
    <x v="0"/>
    <s v="United States"/>
    <x v="209"/>
    <x v="29"/>
    <n v="6457"/>
    <x v="3"/>
    <s v="OFF-PA-10002137"/>
    <x v="1"/>
    <x v="10"/>
    <s v="Southworth 100% Résumé Paper, 24lb."/>
    <n v="7.78"/>
    <n v="1"/>
    <n v="0"/>
    <n v="3.5009999999999994"/>
    <n v="0.4499999999999999"/>
  </r>
  <r>
    <n v="9768"/>
    <s v="CA-2014-102659"/>
    <x v="3"/>
    <x v="34"/>
    <d v="2014-12-16T00:00:00"/>
    <s v="Standard Class"/>
    <s v="LW-17215"/>
    <s v="Luke Weiss"/>
    <x v="0"/>
    <s v="United States"/>
    <x v="354"/>
    <x v="12"/>
    <n v="49505"/>
    <x v="2"/>
    <s v="OFF-BI-10000088"/>
    <x v="1"/>
    <x v="8"/>
    <s v="GBC Imprintable Covers"/>
    <n v="54.900000000000006"/>
    <n v="5"/>
    <n v="0"/>
    <n v="26.901000000000003"/>
    <n v="0.49"/>
  </r>
  <r>
    <n v="9769"/>
    <s v="CA-2014-142328"/>
    <x v="3"/>
    <x v="226"/>
    <d v="2014-12-15T00:00:00"/>
    <s v="Standard Class"/>
    <s v="TC-21535"/>
    <s v="Tracy Collins"/>
    <x v="2"/>
    <s v="United States"/>
    <x v="8"/>
    <x v="1"/>
    <n v="94122"/>
    <x v="1"/>
    <s v="OFF-PA-10000380"/>
    <x v="1"/>
    <x v="10"/>
    <s v="REDIFORM Incoming/Outgoing Call Register, 11&quot; X 8 1/2&quot;, 100 Messages"/>
    <n v="50.04"/>
    <n v="6"/>
    <n v="0"/>
    <n v="25.02"/>
    <n v="0.5"/>
  </r>
  <r>
    <n v="9770"/>
    <s v="CA-2013-123533"/>
    <x v="0"/>
    <x v="390"/>
    <d v="2013-12-01T00:00:00"/>
    <s v="Standard Class"/>
    <s v="SC-20050"/>
    <s v="Sample Company A"/>
    <x v="2"/>
    <s v="United States"/>
    <x v="146"/>
    <x v="2"/>
    <n v="33012"/>
    <x v="0"/>
    <s v="FUR-BO-10001619"/>
    <x v="0"/>
    <x v="0"/>
    <s v="O'Sullivan Cherrywood Estates Traditional Bookcase"/>
    <n v="339.92000000000007"/>
    <n v="5"/>
    <n v="0.2"/>
    <n v="8.4979999999999762"/>
    <n v="2.4999999999999925E-2"/>
  </r>
  <r>
    <n v="9771"/>
    <s v="CA-2013-123533"/>
    <x v="0"/>
    <x v="390"/>
    <d v="2013-12-01T00:00:00"/>
    <s v="Standard Class"/>
    <s v="SC-20050"/>
    <s v="Sample Company A"/>
    <x v="2"/>
    <s v="United States"/>
    <x v="146"/>
    <x v="2"/>
    <n v="33012"/>
    <x v="0"/>
    <s v="OFF-PA-10001609"/>
    <x v="1"/>
    <x v="10"/>
    <s v="Tops Wirebound Message Log Books"/>
    <n v="10.528"/>
    <n v="4"/>
    <n v="0.2"/>
    <n v="3.4215999999999993"/>
    <n v="0.3249999999999999"/>
  </r>
  <r>
    <n v="9772"/>
    <s v="CA-2013-123533"/>
    <x v="0"/>
    <x v="390"/>
    <d v="2013-12-01T00:00:00"/>
    <s v="Standard Class"/>
    <s v="SC-20050"/>
    <s v="Sample Company A"/>
    <x v="2"/>
    <s v="United States"/>
    <x v="146"/>
    <x v="2"/>
    <n v="33012"/>
    <x v="0"/>
    <s v="OFF-AP-10002765"/>
    <x v="1"/>
    <x v="9"/>
    <s v="Fellowes Advanced Computer Series Surge Protectors"/>
    <n v="42.384"/>
    <n v="2"/>
    <n v="0.2"/>
    <n v="4.2384000000000022"/>
    <n v="0.10000000000000005"/>
  </r>
  <r>
    <n v="9773"/>
    <s v="CA-2013-104983"/>
    <x v="0"/>
    <x v="894"/>
    <d v="2013-07-04T00:00:00"/>
    <s v="Same Day"/>
    <s v="FM-14215"/>
    <s v="Filia McAdams"/>
    <x v="1"/>
    <s v="United States"/>
    <x v="10"/>
    <x v="9"/>
    <n v="19143"/>
    <x v="3"/>
    <s v="OFF-PA-10000167"/>
    <x v="1"/>
    <x v="10"/>
    <s v="Xerox 1925"/>
    <n v="123.92000000000002"/>
    <n v="5"/>
    <n v="0.2"/>
    <n v="38.724999999999994"/>
    <n v="0.31249999999999989"/>
  </r>
  <r>
    <n v="9774"/>
    <s v="CA-2013-160234"/>
    <x v="0"/>
    <x v="190"/>
    <d v="2013-07-04T00:00:00"/>
    <s v="Standard Class"/>
    <s v="PF-19225"/>
    <s v="Phillip Flathmann"/>
    <x v="0"/>
    <s v="United States"/>
    <x v="118"/>
    <x v="32"/>
    <n v="30318"/>
    <x v="0"/>
    <s v="TEC-PH-10004434"/>
    <x v="2"/>
    <x v="7"/>
    <s v="Cisco IP Phone 7961G VoIP phone - Dark gray"/>
    <n v="135.94999999999999"/>
    <n v="1"/>
    <n v="0"/>
    <n v="39.425499999999985"/>
    <n v="0.28999999999999992"/>
  </r>
  <r>
    <n v="9775"/>
    <s v="CA-2011-169019"/>
    <x v="2"/>
    <x v="711"/>
    <d v="2011-07-30T00:00:00"/>
    <s v="Standard Class"/>
    <s v="LF-17185"/>
    <s v="Luke Foster"/>
    <x v="0"/>
    <s v="United States"/>
    <x v="52"/>
    <x v="5"/>
    <n v="78207"/>
    <x v="2"/>
    <s v="OFF-BI-10004995"/>
    <x v="1"/>
    <x v="8"/>
    <s v="GBC DocuBind P400 Electric Binding System"/>
    <n v="2177.5839999999994"/>
    <n v="8"/>
    <n v="0.8"/>
    <n v="-3701.8928000000014"/>
    <n v="-1.7000000000000011"/>
  </r>
  <r>
    <n v="9776"/>
    <s v="CA-2011-169019"/>
    <x v="2"/>
    <x v="711"/>
    <d v="2011-07-30T00:00:00"/>
    <s v="Standard Class"/>
    <s v="LF-17185"/>
    <s v="Luke Foster"/>
    <x v="0"/>
    <s v="United States"/>
    <x v="52"/>
    <x v="5"/>
    <n v="78207"/>
    <x v="2"/>
    <s v="FUR-FU-10004666"/>
    <x v="0"/>
    <x v="5"/>
    <s v="DAX Clear Channel Poster Frame"/>
    <n v="17.496000000000002"/>
    <n v="3"/>
    <n v="0.6"/>
    <n v="-10.060199999999998"/>
    <n v="-0.57499999999999984"/>
  </r>
  <r>
    <n v="9777"/>
    <s v="CA-2011-169019"/>
    <x v="2"/>
    <x v="711"/>
    <d v="2011-07-30T00:00:00"/>
    <s v="Standard Class"/>
    <s v="LF-17185"/>
    <s v="Luke Foster"/>
    <x v="0"/>
    <s v="United States"/>
    <x v="52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n v="-1.6000000000000012"/>
  </r>
  <r>
    <n v="9778"/>
    <s v="CA-2011-169019"/>
    <x v="2"/>
    <x v="711"/>
    <d v="2011-07-30T00:00:00"/>
    <s v="Standard Class"/>
    <s v="LF-17185"/>
    <s v="Luke Foster"/>
    <x v="0"/>
    <s v="United States"/>
    <x v="52"/>
    <x v="5"/>
    <n v="78207"/>
    <x v="2"/>
    <s v="TEC-AC-10002076"/>
    <x v="2"/>
    <x v="11"/>
    <s v="Microsoft Natural Keyboard Elite"/>
    <n v="431.13600000000002"/>
    <n v="9"/>
    <n v="0.2"/>
    <n v="-26.946000000000012"/>
    <n v="-6.2500000000000028E-2"/>
  </r>
  <r>
    <n v="9779"/>
    <s v="CA-2011-169019"/>
    <x v="2"/>
    <x v="711"/>
    <d v="2011-07-30T00:00:00"/>
    <s v="Standard Class"/>
    <s v="LF-17185"/>
    <s v="Luke Foster"/>
    <x v="0"/>
    <s v="United States"/>
    <x v="52"/>
    <x v="5"/>
    <n v="78207"/>
    <x v="2"/>
    <s v="OFF-BI-10001679"/>
    <x v="1"/>
    <x v="8"/>
    <s v="GBC Instant Index System for Binding Systems"/>
    <n v="8.879999999999999"/>
    <n v="5"/>
    <n v="0.8"/>
    <n v="-13.32"/>
    <n v="-1.5000000000000002"/>
  </r>
  <r>
    <n v="9780"/>
    <s v="CA-2011-169019"/>
    <x v="2"/>
    <x v="711"/>
    <d v="2011-07-30T00:00:00"/>
    <s v="Standard Class"/>
    <s v="LF-17185"/>
    <s v="Luke Foster"/>
    <x v="0"/>
    <s v="United States"/>
    <x v="52"/>
    <x v="5"/>
    <n v="78207"/>
    <x v="2"/>
    <s v="OFF-AP-10003281"/>
    <x v="1"/>
    <x v="9"/>
    <s v="Acco 6 Outlet Guardian Standard Surge Suppressor"/>
    <n v="4.8359999999999985"/>
    <n v="2"/>
    <n v="0.8"/>
    <n v="-12.090000000000003"/>
    <n v="-2.5000000000000013"/>
  </r>
  <r>
    <n v="9781"/>
    <s v="CA-2013-153178"/>
    <x v="0"/>
    <x v="749"/>
    <d v="2013-09-19T00:00:00"/>
    <s v="Standard Class"/>
    <s v="CL-12565"/>
    <s v="Clay Ludtke"/>
    <x v="0"/>
    <s v="United States"/>
    <x v="85"/>
    <x v="15"/>
    <n v="11561"/>
    <x v="3"/>
    <s v="TEC-PH-10001944"/>
    <x v="2"/>
    <x v="7"/>
    <s v="Wi-Ex zBoost YX540 Cellular Phone Signal Booster"/>
    <n v="437.84999999999997"/>
    <n v="3"/>
    <n v="0"/>
    <n v="131.35499999999996"/>
    <n v="0.29999999999999993"/>
  </r>
  <r>
    <n v="9782"/>
    <s v="CA-2013-153178"/>
    <x v="0"/>
    <x v="749"/>
    <d v="2013-09-19T00:00:00"/>
    <s v="Standard Class"/>
    <s v="CL-12565"/>
    <s v="Clay Ludtke"/>
    <x v="0"/>
    <s v="United States"/>
    <x v="85"/>
    <x v="15"/>
    <n v="11561"/>
    <x v="3"/>
    <s v="OFF-BI-10004390"/>
    <x v="1"/>
    <x v="8"/>
    <s v="GBC DocuBind 200 Manual Binding Machine"/>
    <n v="673.5680000000001"/>
    <n v="2"/>
    <n v="0.2"/>
    <n v="252.58799999999999"/>
    <n v="0.37499999999999994"/>
  </r>
  <r>
    <n v="9783"/>
    <s v="CA-2012-149748"/>
    <x v="1"/>
    <x v="70"/>
    <d v="2012-06-02T00:00:00"/>
    <s v="Second Class"/>
    <s v="EM-13825"/>
    <s v="Elizabeth Moffitt"/>
    <x v="1"/>
    <s v="United States"/>
    <x v="267"/>
    <x v="30"/>
    <n v="7501"/>
    <x v="3"/>
    <s v="OFF-PA-10002120"/>
    <x v="1"/>
    <x v="10"/>
    <s v="Xerox 1889"/>
    <n v="274.8"/>
    <n v="5"/>
    <n v="0"/>
    <n v="134.65199999999999"/>
    <n v="0.48999999999999994"/>
  </r>
  <r>
    <n v="9784"/>
    <s v="CA-2012-149748"/>
    <x v="1"/>
    <x v="70"/>
    <d v="2012-06-02T00:00:00"/>
    <s v="Second Class"/>
    <s v="EM-13825"/>
    <s v="Elizabeth Moffitt"/>
    <x v="1"/>
    <s v="United States"/>
    <x v="267"/>
    <x v="30"/>
    <n v="7501"/>
    <x v="3"/>
    <s v="OFF-ST-10004340"/>
    <x v="1"/>
    <x v="4"/>
    <s v="Fellowes Mobile File Cart, Black"/>
    <n v="62.18"/>
    <n v="1"/>
    <n v="0"/>
    <n v="16.788600000000002"/>
    <n v="0.27"/>
  </r>
  <r>
    <n v="9785"/>
    <s v="CA-2012-149748"/>
    <x v="1"/>
    <x v="70"/>
    <d v="2012-06-02T00:00:00"/>
    <s v="Second Class"/>
    <s v="EM-13825"/>
    <s v="Elizabeth Moffitt"/>
    <x v="1"/>
    <s v="United States"/>
    <x v="267"/>
    <x v="30"/>
    <n v="7501"/>
    <x v="3"/>
    <s v="FUR-FU-10001847"/>
    <x v="0"/>
    <x v="5"/>
    <s v="Eldon Image Series Black Desk Accessories"/>
    <n v="8.2799999999999994"/>
    <n v="2"/>
    <n v="0"/>
    <n v="2.9807999999999995"/>
    <n v="0.36"/>
  </r>
  <r>
    <n v="9786"/>
    <s v="CA-2012-155635"/>
    <x v="1"/>
    <x v="1231"/>
    <d v="2012-05-13T00:00:00"/>
    <s v="Standard Class"/>
    <s v="ME-17725"/>
    <s v="Max Engle"/>
    <x v="0"/>
    <s v="United States"/>
    <x v="103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n v="0.48999999999999994"/>
  </r>
  <r>
    <n v="9787"/>
    <s v="US-2011-114377"/>
    <x v="2"/>
    <x v="1127"/>
    <d v="2011-11-05T00:00:00"/>
    <s v="Same Day"/>
    <s v="BG-11035"/>
    <s v="Barry Gonzalez"/>
    <x v="0"/>
    <s v="United States"/>
    <x v="409"/>
    <x v="17"/>
    <n v="23666"/>
    <x v="0"/>
    <s v="FUR-CH-10004754"/>
    <x v="0"/>
    <x v="1"/>
    <s v="Global Stack Chair with Arms, Black"/>
    <n v="149.9"/>
    <n v="5"/>
    <n v="0"/>
    <n v="40.472999999999999"/>
    <n v="0.26999999999999996"/>
  </r>
  <r>
    <n v="9788"/>
    <s v="CA-2014-144491"/>
    <x v="3"/>
    <x v="996"/>
    <d v="2014-04-02T00:00:00"/>
    <s v="Standard Class"/>
    <s v="CJ-12010"/>
    <s v="Caroline Jumper"/>
    <x v="0"/>
    <s v="United States"/>
    <x v="12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n v="-2.9411764705882481E-2"/>
  </r>
  <r>
    <n v="9789"/>
    <s v="CA-2014-144491"/>
    <x v="3"/>
    <x v="996"/>
    <d v="2014-04-02T00:00:00"/>
    <s v="Standard Class"/>
    <s v="CJ-12010"/>
    <s v="Caroline Jumper"/>
    <x v="0"/>
    <s v="United States"/>
    <x v="12"/>
    <x v="5"/>
    <n v="77070"/>
    <x v="2"/>
    <s v="FUR-CH-10004063"/>
    <x v="0"/>
    <x v="1"/>
    <s v="Global Deluxe High-Back Manager's Chair"/>
    <n v="600.55799999999999"/>
    <n v="3"/>
    <n v="0.3"/>
    <n v="-8.5794000000000779"/>
    <n v="-1.4285714285714415E-2"/>
  </r>
  <r>
    <n v="9790"/>
    <s v="CA-2014-144491"/>
    <x v="3"/>
    <x v="996"/>
    <d v="2014-04-02T00:00:00"/>
    <s v="Standard Class"/>
    <s v="CJ-12010"/>
    <s v="Caroline Jumper"/>
    <x v="0"/>
    <s v="United States"/>
    <x v="12"/>
    <x v="5"/>
    <n v="77070"/>
    <x v="2"/>
    <s v="TEC-AC-10004901"/>
    <x v="2"/>
    <x v="11"/>
    <s v="Kensington SlimBlade Notebook Wireless Mouse with Nano Receiver "/>
    <n v="39.992000000000004"/>
    <n v="1"/>
    <n v="0.2"/>
    <n v="6.9985999999999997"/>
    <n v="0.17499999999999996"/>
  </r>
  <r>
    <n v="9791"/>
    <s v="CA-2014-144491"/>
    <x v="3"/>
    <x v="996"/>
    <d v="2014-04-02T00:00:00"/>
    <s v="Standard Class"/>
    <s v="CJ-12010"/>
    <s v="Caroline Jumper"/>
    <x v="0"/>
    <s v="United States"/>
    <x v="12"/>
    <x v="5"/>
    <n v="77070"/>
    <x v="2"/>
    <s v="FUR-CH-10001714"/>
    <x v="0"/>
    <x v="1"/>
    <s v="Global Leather &amp; Oak Executive Chair, Burgundy"/>
    <n v="211.24599999999998"/>
    <n v="2"/>
    <n v="0.3"/>
    <n v="-66.391599999999983"/>
    <n v="-0.31428571428571422"/>
  </r>
  <r>
    <n v="9792"/>
    <s v="CA-2011-127166"/>
    <x v="2"/>
    <x v="371"/>
    <d v="2011-05-23T00:00:00"/>
    <s v="Second Class"/>
    <s v="KH-16360"/>
    <s v="Katherine Hughes"/>
    <x v="0"/>
    <s v="United States"/>
    <x v="12"/>
    <x v="5"/>
    <n v="77070"/>
    <x v="2"/>
    <s v="OFF-EN-10003134"/>
    <x v="1"/>
    <x v="12"/>
    <s v="Staples"/>
    <n v="56.063999999999993"/>
    <n v="6"/>
    <n v="0.2"/>
    <n v="21.024000000000001"/>
    <n v="0.37500000000000006"/>
  </r>
  <r>
    <n v="9793"/>
    <s v="CA-2011-127166"/>
    <x v="2"/>
    <x v="371"/>
    <d v="2011-05-23T00:00:00"/>
    <s v="Second Class"/>
    <s v="KH-16360"/>
    <s v="Katherine Hughes"/>
    <x v="0"/>
    <s v="United States"/>
    <x v="12"/>
    <x v="5"/>
    <n v="77070"/>
    <x v="2"/>
    <s v="FUR-CH-10003396"/>
    <x v="0"/>
    <x v="1"/>
    <s v="Global Deluxe Steno Chair"/>
    <n v="107.77200000000001"/>
    <n v="2"/>
    <n v="0.3"/>
    <n v="-29.252400000000009"/>
    <n v="-0.27142857142857152"/>
  </r>
  <r>
    <n v="9794"/>
    <s v="CA-2011-127166"/>
    <x v="2"/>
    <x v="371"/>
    <d v="2011-05-23T00:00:00"/>
    <s v="Second Class"/>
    <s v="KH-16360"/>
    <s v="Katherine Hughes"/>
    <x v="0"/>
    <s v="United States"/>
    <x v="12"/>
    <x v="5"/>
    <n v="77070"/>
    <x v="2"/>
    <s v="OFF-PA-10001560"/>
    <x v="1"/>
    <x v="10"/>
    <s v="Adams Telephone Message Books, 5 1/4” x 11”"/>
    <n v="4.8320000000000007"/>
    <n v="1"/>
    <n v="0.2"/>
    <n v="1.6307999999999998"/>
    <n v="0.33749999999999991"/>
  </r>
  <r>
    <n v="9795"/>
    <s v="CA-2011-127166"/>
    <x v="2"/>
    <x v="371"/>
    <d v="2011-05-23T00:00:00"/>
    <s v="Second Class"/>
    <s v="KH-16360"/>
    <s v="Katherine Hughes"/>
    <x v="0"/>
    <s v="United States"/>
    <x v="12"/>
    <x v="5"/>
    <n v="77070"/>
    <x v="2"/>
    <s v="OFF-BI-10000977"/>
    <x v="1"/>
    <x v="8"/>
    <s v="Ibico Plastic Spiral Binding Combs"/>
    <n v="18.239999999999995"/>
    <n v="3"/>
    <n v="0.8"/>
    <n v="-31.00800000000001"/>
    <n v="-1.7000000000000011"/>
  </r>
  <r>
    <n v="9796"/>
    <s v="CA-2013-125920"/>
    <x v="0"/>
    <x v="206"/>
    <d v="2013-05-29T00:00:00"/>
    <s v="Standard Class"/>
    <s v="SH-19975"/>
    <s v="Sally Hughsby"/>
    <x v="1"/>
    <s v="United States"/>
    <x v="22"/>
    <x v="10"/>
    <n v="60610"/>
    <x v="2"/>
    <s v="OFF-BI-10003429"/>
    <x v="1"/>
    <x v="8"/>
    <s v="Cardinal HOLDit! Binder Insert Strips,Extra Strips"/>
    <n v="3.7979999999999992"/>
    <n v="3"/>
    <n v="0.8"/>
    <n v="-5.8869000000000007"/>
    <n v="-1.5500000000000005"/>
  </r>
  <r>
    <n v="9797"/>
    <s v="CA-2012-128608"/>
    <x v="1"/>
    <x v="1026"/>
    <d v="2012-01-17T00:00:00"/>
    <s v="Standard Class"/>
    <s v="CS-12490"/>
    <s v="Cindy Schnelling"/>
    <x v="1"/>
    <s v="United States"/>
    <x v="167"/>
    <x v="24"/>
    <n v="43615"/>
    <x v="3"/>
    <s v="OFF-AR-10001374"/>
    <x v="1"/>
    <x v="6"/>
    <s v="BIC Brite Liner Highlighters, Chisel Tip"/>
    <n v="10.368000000000002"/>
    <n v="2"/>
    <n v="0.2"/>
    <n v="1.5551999999999992"/>
    <n v="0.14999999999999988"/>
  </r>
  <r>
    <n v="9798"/>
    <s v="CA-2012-128608"/>
    <x v="1"/>
    <x v="1026"/>
    <d v="2012-01-17T00:00:00"/>
    <s v="Standard Class"/>
    <s v="CS-12490"/>
    <s v="Cindy Schnelling"/>
    <x v="1"/>
    <s v="United States"/>
    <x v="167"/>
    <x v="24"/>
    <n v="43615"/>
    <x v="3"/>
    <s v="TEC-PH-10004977"/>
    <x v="2"/>
    <x v="7"/>
    <s v="GE 30524EE4"/>
    <n v="235.18799999999999"/>
    <n v="2"/>
    <n v="0.4"/>
    <n v="-43.117800000000045"/>
    <n v="-0.18333333333333354"/>
  </r>
  <r>
    <n v="9799"/>
    <s v="CA-2012-128608"/>
    <x v="1"/>
    <x v="1026"/>
    <d v="2012-01-17T00:00:00"/>
    <s v="Standard Class"/>
    <s v="CS-12490"/>
    <s v="Cindy Schnelling"/>
    <x v="1"/>
    <s v="United States"/>
    <x v="167"/>
    <x v="24"/>
    <n v="43615"/>
    <x v="3"/>
    <s v="TEC-PH-10000912"/>
    <x v="2"/>
    <x v="7"/>
    <s v="Anker 24W Portable Micro USB Car Charger"/>
    <n v="26.376000000000001"/>
    <n v="4"/>
    <n v="0.4"/>
    <n v="2.6375999999999991"/>
    <n v="9.9999999999999964E-2"/>
  </r>
  <r>
    <n v="9800"/>
    <s v="CA-2012-128608"/>
    <x v="1"/>
    <x v="1026"/>
    <d v="2012-01-17T00:00:00"/>
    <s v="Standard Class"/>
    <s v="CS-12490"/>
    <s v="Cindy Schnelling"/>
    <x v="1"/>
    <s v="United States"/>
    <x v="167"/>
    <x v="24"/>
    <n v="43615"/>
    <x v="3"/>
    <s v="TEC-AC-10000487"/>
    <x v="2"/>
    <x v="11"/>
    <s v="SanDisk Cruzer 4 GB USB Flash Drive"/>
    <n v="10.384"/>
    <n v="2"/>
    <n v="0.2"/>
    <n v="2.2065999999999999"/>
    <n v="0.21249999999999999"/>
  </r>
  <r>
    <n v="9801"/>
    <s v="CA-2012-128608"/>
    <x v="1"/>
    <x v="1026"/>
    <d v="2012-01-17T00:00:00"/>
    <s v="Standard Class"/>
    <s v="CS-12490"/>
    <s v="Cindy Schnelling"/>
    <x v="1"/>
    <s v="United States"/>
    <x v="167"/>
    <x v="24"/>
    <n v="43615"/>
    <x v="3"/>
    <s v="TEC-PH-10002262"/>
    <x v="2"/>
    <x v="7"/>
    <s v="LG Electronics Tone+ HBS-730 Bluetooth Headset"/>
    <n v="107.11799999999999"/>
    <n v="3"/>
    <n v="0.4"/>
    <n v="-21.423599999999993"/>
    <n v="-0.19999999999999996"/>
  </r>
  <r>
    <n v="9802"/>
    <s v="CA-2014-137918"/>
    <x v="3"/>
    <x v="365"/>
    <d v="2014-10-07T00:00:00"/>
    <s v="Standard Class"/>
    <s v="JK-15730"/>
    <s v="Joe Kamberova"/>
    <x v="0"/>
    <s v="United States"/>
    <x v="529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n v="0.28999999999999992"/>
  </r>
  <r>
    <n v="9803"/>
    <s v="CA-2012-122973"/>
    <x v="1"/>
    <x v="1074"/>
    <d v="2012-07-20T00:00:00"/>
    <s v="Second Class"/>
    <s v="PJ-19015"/>
    <s v="Pauline Johnson"/>
    <x v="0"/>
    <s v="United States"/>
    <x v="20"/>
    <x v="15"/>
    <n v="10024"/>
    <x v="3"/>
    <s v="OFF-BI-10004182"/>
    <x v="1"/>
    <x v="8"/>
    <s v="Economy Binders"/>
    <n v="3.3280000000000003"/>
    <n v="2"/>
    <n v="0.2"/>
    <n v="1.2064000000000001"/>
    <n v="0.36249999999999999"/>
  </r>
  <r>
    <n v="9804"/>
    <s v="CA-2012-122973"/>
    <x v="1"/>
    <x v="1074"/>
    <d v="2012-07-20T00:00:00"/>
    <s v="Second Class"/>
    <s v="PJ-19015"/>
    <s v="Pauline Johnson"/>
    <x v="0"/>
    <s v="United States"/>
    <x v="20"/>
    <x v="15"/>
    <n v="10024"/>
    <x v="3"/>
    <s v="TEC-PH-10002468"/>
    <x v="2"/>
    <x v="7"/>
    <s v="Plantronics CS 50-USB - headset - Convertible, Monaural"/>
    <n v="135.99"/>
    <n v="1"/>
    <n v="0"/>
    <n v="36.717300000000009"/>
    <n v="0.27000000000000007"/>
  </r>
  <r>
    <n v="9805"/>
    <s v="CA-2012-122973"/>
    <x v="1"/>
    <x v="1074"/>
    <d v="2012-07-20T00:00:00"/>
    <s v="Second Class"/>
    <s v="PJ-19015"/>
    <s v="Pauline Johnson"/>
    <x v="0"/>
    <s v="United States"/>
    <x v="20"/>
    <x v="15"/>
    <n v="10024"/>
    <x v="3"/>
    <s v="FUR-FU-10002364"/>
    <x v="0"/>
    <x v="5"/>
    <s v="Eldon Expressions Wood Desk Accessories, Oak"/>
    <n v="7.38"/>
    <n v="1"/>
    <n v="0"/>
    <n v="2.1401999999999992"/>
    <n v="0.28999999999999992"/>
  </r>
  <r>
    <n v="9806"/>
    <s v="CA-2013-136322"/>
    <x v="0"/>
    <x v="147"/>
    <d v="2013-10-27T00:00:00"/>
    <s v="Standard Class"/>
    <s v="AP-10720"/>
    <s v="Anne Pryor"/>
    <x v="2"/>
    <s v="United States"/>
    <x v="2"/>
    <x v="2"/>
    <n v="33311"/>
    <x v="0"/>
    <s v="FUR-FU-10002878"/>
    <x v="0"/>
    <x v="5"/>
    <s v="Seth Thomas 14&quot; Day/Date Wall Clock"/>
    <n v="45.568000000000005"/>
    <n v="2"/>
    <n v="0.2"/>
    <n v="9.6832000000000011"/>
    <n v="0.21249999999999999"/>
  </r>
  <r>
    <n v="9807"/>
    <s v="CA-2013-136322"/>
    <x v="0"/>
    <x v="147"/>
    <d v="2013-10-27T00:00:00"/>
    <s v="Standard Class"/>
    <s v="AP-10720"/>
    <s v="Anne Pryor"/>
    <x v="2"/>
    <s v="United States"/>
    <x v="2"/>
    <x v="2"/>
    <n v="33311"/>
    <x v="0"/>
    <s v="OFF-BI-10004817"/>
    <x v="1"/>
    <x v="8"/>
    <s v="GBC Personal VeloBind Strips"/>
    <n v="28.752000000000006"/>
    <n v="8"/>
    <n v="0.7"/>
    <n v="-21.084799999999994"/>
    <n v="-0.73333333333333295"/>
  </r>
  <r>
    <n v="9808"/>
    <s v="CA-2014-107209"/>
    <x v="3"/>
    <x v="944"/>
    <d v="2014-08-02T00:00:00"/>
    <s v="Second Class"/>
    <s v="JW-15955"/>
    <s v="Joni Wasserman"/>
    <x v="0"/>
    <s v="United States"/>
    <x v="253"/>
    <x v="3"/>
    <n v="27604"/>
    <x v="0"/>
    <s v="FUR-CH-10001146"/>
    <x v="0"/>
    <x v="1"/>
    <s v="Global Value Mid-Back Manager's Chair, Gray"/>
    <n v="194.84800000000001"/>
    <n v="4"/>
    <n v="0.2"/>
    <n v="12.177999999999983"/>
    <n v="6.249999999999991E-2"/>
  </r>
  <r>
    <n v="9809"/>
    <s v="CA-2014-145093"/>
    <x v="3"/>
    <x v="246"/>
    <d v="2014-07-27T00:00:00"/>
    <s v="Standard Class"/>
    <s v="PT-19090"/>
    <s v="Pete Takahito"/>
    <x v="0"/>
    <s v="United States"/>
    <x v="22"/>
    <x v="10"/>
    <n v="60623"/>
    <x v="2"/>
    <s v="OFF-BI-10001116"/>
    <x v="1"/>
    <x v="8"/>
    <s v="Wilson Jones 1&quot; Hanging DublLock Ring Binders"/>
    <n v="2.1119999999999997"/>
    <n v="2"/>
    <n v="0.8"/>
    <n v="-3.3792"/>
    <n v="-1.6000000000000003"/>
  </r>
  <r>
    <n v="9810"/>
    <s v="US-2011-139640"/>
    <x v="2"/>
    <x v="845"/>
    <d v="2011-11-11T00:00:00"/>
    <s v="Second Class"/>
    <s v="TB-21595"/>
    <s v="Troy Blackwell"/>
    <x v="0"/>
    <s v="United States"/>
    <x v="32"/>
    <x v="21"/>
    <n v="97206"/>
    <x v="1"/>
    <s v="OFF-PA-10000304"/>
    <x v="1"/>
    <x v="10"/>
    <s v="Xerox 1995"/>
    <n v="25.920000000000005"/>
    <n v="5"/>
    <n v="0.2"/>
    <n v="9.0719999999999992"/>
    <n v="0.34999999999999992"/>
  </r>
  <r>
    <n v="9811"/>
    <s v="US-2011-139640"/>
    <x v="2"/>
    <x v="845"/>
    <d v="2011-11-11T00:00:00"/>
    <s v="Second Class"/>
    <s v="TB-21595"/>
    <s v="Troy Blackwell"/>
    <x v="0"/>
    <s v="United States"/>
    <x v="32"/>
    <x v="21"/>
    <n v="97206"/>
    <x v="1"/>
    <s v="OFF-AR-10002240"/>
    <x v="1"/>
    <x v="6"/>
    <s v="Panasonic KP-150 Electric Pencil Sharpener"/>
    <n v="120.76800000000001"/>
    <n v="4"/>
    <n v="0.2"/>
    <n v="9.0575999999999972"/>
    <n v="7.4999999999999969E-2"/>
  </r>
  <r>
    <n v="9812"/>
    <s v="CA-2013-117583"/>
    <x v="0"/>
    <x v="581"/>
    <d v="2013-12-01T00:00:00"/>
    <s v="First Class"/>
    <s v="CB-12025"/>
    <s v="Cassandra Brandow"/>
    <x v="0"/>
    <s v="United States"/>
    <x v="522"/>
    <x v="30"/>
    <n v="7017"/>
    <x v="3"/>
    <s v="OFF-PA-10001246"/>
    <x v="1"/>
    <x v="10"/>
    <s v="Xerox 215"/>
    <n v="25.92"/>
    <n v="4"/>
    <n v="0"/>
    <n v="12.441600000000001"/>
    <n v="0.48000000000000004"/>
  </r>
  <r>
    <n v="9813"/>
    <s v="CA-2013-117583"/>
    <x v="0"/>
    <x v="581"/>
    <d v="2013-12-01T00:00:00"/>
    <s v="First Class"/>
    <s v="CB-12025"/>
    <s v="Cassandra Brandow"/>
    <x v="0"/>
    <s v="United States"/>
    <x v="522"/>
    <x v="30"/>
    <n v="7017"/>
    <x v="3"/>
    <s v="OFF-AR-10000658"/>
    <x v="1"/>
    <x v="6"/>
    <s v="Newell 324"/>
    <n v="34.650000000000006"/>
    <n v="3"/>
    <n v="0"/>
    <n v="9.702"/>
    <n v="0.27999999999999997"/>
  </r>
  <r>
    <n v="9814"/>
    <s v="CA-2013-117583"/>
    <x v="0"/>
    <x v="581"/>
    <d v="2013-12-01T00:00:00"/>
    <s v="First Class"/>
    <s v="CB-12025"/>
    <s v="Cassandra Brandow"/>
    <x v="0"/>
    <s v="United States"/>
    <x v="522"/>
    <x v="30"/>
    <n v="7017"/>
    <x v="3"/>
    <s v="OFF-PA-10000100"/>
    <x v="1"/>
    <x v="10"/>
    <s v="Xerox 1945"/>
    <n v="204.95000000000002"/>
    <n v="5"/>
    <n v="0"/>
    <n v="100.4255"/>
    <n v="0.48999999999999994"/>
  </r>
  <r>
    <n v="9815"/>
    <s v="CA-2013-117583"/>
    <x v="0"/>
    <x v="581"/>
    <d v="2013-12-01T00:00:00"/>
    <s v="First Class"/>
    <s v="CB-12025"/>
    <s v="Cassandra Brandow"/>
    <x v="0"/>
    <s v="United States"/>
    <x v="522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n v="0.48000000000000004"/>
  </r>
  <r>
    <n v="9816"/>
    <s v="CA-2012-162201"/>
    <x v="1"/>
    <x v="1214"/>
    <d v="2012-06-12T00:00:00"/>
    <s v="Standard Class"/>
    <s v="AG-10495"/>
    <s v="Andrew Gjertsen"/>
    <x v="1"/>
    <s v="United States"/>
    <x v="84"/>
    <x v="2"/>
    <n v="33710"/>
    <x v="0"/>
    <s v="OFF-PA-10002581"/>
    <x v="1"/>
    <x v="10"/>
    <s v="Xerox 1951"/>
    <n v="173.48800000000003"/>
    <n v="7"/>
    <n v="0.2"/>
    <n v="54.214999999999982"/>
    <n v="0.31249999999999983"/>
  </r>
  <r>
    <n v="9817"/>
    <s v="CA-2012-162201"/>
    <x v="1"/>
    <x v="1214"/>
    <d v="2012-06-12T00:00:00"/>
    <s v="Standard Class"/>
    <s v="AG-10495"/>
    <s v="Andrew Gjertsen"/>
    <x v="1"/>
    <s v="United States"/>
    <x v="84"/>
    <x v="2"/>
    <n v="33710"/>
    <x v="0"/>
    <s v="OFF-ST-10000046"/>
    <x v="1"/>
    <x v="4"/>
    <s v="Fellowes Super Stor/Drawer Files"/>
    <n v="516.96"/>
    <n v="4"/>
    <n v="0.2"/>
    <n v="-6.4619999999999891"/>
    <n v="-1.2499999999999978E-2"/>
  </r>
  <r>
    <n v="9818"/>
    <s v="CA-2012-162201"/>
    <x v="1"/>
    <x v="1214"/>
    <d v="2012-06-12T00:00:00"/>
    <s v="Standard Class"/>
    <s v="AG-10495"/>
    <s v="Andrew Gjertsen"/>
    <x v="1"/>
    <s v="United States"/>
    <x v="84"/>
    <x v="2"/>
    <n v="33710"/>
    <x v="0"/>
    <s v="FUR-FU-10001185"/>
    <x v="0"/>
    <x v="5"/>
    <s v="Advantus Employee of the Month Certificate Frame, 11 x 13-1/2"/>
    <n v="173.208"/>
    <n v="7"/>
    <n v="0.2"/>
    <n v="45.467100000000009"/>
    <n v="0.26250000000000007"/>
  </r>
  <r>
    <n v="9819"/>
    <s v="CA-2012-162201"/>
    <x v="1"/>
    <x v="1214"/>
    <d v="2012-06-12T00:00:00"/>
    <s v="Standard Class"/>
    <s v="AG-10495"/>
    <s v="Andrew Gjertsen"/>
    <x v="1"/>
    <s v="United States"/>
    <x v="84"/>
    <x v="2"/>
    <n v="33710"/>
    <x v="0"/>
    <s v="OFF-AR-10003856"/>
    <x v="1"/>
    <x v="6"/>
    <s v="Newell 344"/>
    <n v="4.4479999999999995"/>
    <n v="2"/>
    <n v="0.2"/>
    <n v="0.3335999999999999"/>
    <n v="7.4999999999999983E-2"/>
  </r>
  <r>
    <n v="9820"/>
    <s v="CA-2012-162201"/>
    <x v="1"/>
    <x v="1214"/>
    <d v="2012-06-12T00:00:00"/>
    <s v="Standard Class"/>
    <s v="AG-10495"/>
    <s v="Andrew Gjertsen"/>
    <x v="1"/>
    <s v="United States"/>
    <x v="84"/>
    <x v="2"/>
    <n v="33710"/>
    <x v="0"/>
    <s v="OFF-LA-10001982"/>
    <x v="1"/>
    <x v="2"/>
    <s v="Smead Alpha-Z Color-Coded Name Labels First Letter Starter Set"/>
    <n v="9"/>
    <n v="3"/>
    <n v="0.2"/>
    <n v="3.1499999999999995"/>
    <n v="0.34999999999999992"/>
  </r>
  <r>
    <n v="9821"/>
    <s v="CA-2012-162201"/>
    <x v="1"/>
    <x v="1214"/>
    <d v="2012-06-12T00:00:00"/>
    <s v="Standard Class"/>
    <s v="AG-10495"/>
    <s v="Andrew Gjertsen"/>
    <x v="1"/>
    <s v="United States"/>
    <x v="84"/>
    <x v="2"/>
    <n v="33710"/>
    <x v="0"/>
    <s v="OFF-PA-10001215"/>
    <x v="1"/>
    <x v="10"/>
    <s v="Xerox 1963"/>
    <n v="42.24"/>
    <n v="10"/>
    <n v="0.2"/>
    <n v="13.199999999999998"/>
    <n v="0.31249999999999994"/>
  </r>
  <r>
    <n v="9822"/>
    <s v="CA-2012-162201"/>
    <x v="1"/>
    <x v="1214"/>
    <d v="2012-06-12T00:00:00"/>
    <s v="Standard Class"/>
    <s v="AG-10495"/>
    <s v="Andrew Gjertsen"/>
    <x v="1"/>
    <s v="United States"/>
    <x v="84"/>
    <x v="2"/>
    <n v="33710"/>
    <x v="0"/>
    <s v="OFF-BI-10002429"/>
    <x v="1"/>
    <x v="8"/>
    <s v="Premier Elliptical Ring Binder, Black"/>
    <n v="18.264000000000003"/>
    <n v="2"/>
    <n v="0.7"/>
    <n v="-13.393599999999999"/>
    <n v="-0.73333333333333317"/>
  </r>
  <r>
    <n v="9823"/>
    <s v="US-2011-164406"/>
    <x v="2"/>
    <x v="860"/>
    <d v="2011-08-19T00:00:00"/>
    <s v="Standard Class"/>
    <s v="BD-11605"/>
    <s v="Brian Dahlen"/>
    <x v="0"/>
    <s v="United States"/>
    <x v="8"/>
    <x v="1"/>
    <n v="94122"/>
    <x v="1"/>
    <s v="OFF-AP-10003287"/>
    <x v="1"/>
    <x v="9"/>
    <s v="Tripp Lite TLP810NET Broadband Surge for Modem/Fax"/>
    <n v="152.91"/>
    <n v="3"/>
    <n v="0"/>
    <n v="42.814799999999998"/>
    <n v="0.27999999999999997"/>
  </r>
  <r>
    <n v="9824"/>
    <s v="US-2011-164406"/>
    <x v="2"/>
    <x v="860"/>
    <d v="2011-08-19T00:00:00"/>
    <s v="Standard Class"/>
    <s v="BD-11605"/>
    <s v="Brian Dahlen"/>
    <x v="0"/>
    <s v="United States"/>
    <x v="8"/>
    <x v="1"/>
    <n v="94122"/>
    <x v="1"/>
    <s v="OFF-PA-10000167"/>
    <x v="1"/>
    <x v="10"/>
    <s v="Xerox 1925"/>
    <n v="92.94"/>
    <n v="3"/>
    <n v="0"/>
    <n v="41.822999999999993"/>
    <n v="0.44999999999999996"/>
  </r>
  <r>
    <n v="9825"/>
    <s v="US-2011-164406"/>
    <x v="2"/>
    <x v="860"/>
    <d v="2011-08-19T00:00:00"/>
    <s v="Standard Class"/>
    <s v="BD-11605"/>
    <s v="Brian Dahlen"/>
    <x v="0"/>
    <s v="United States"/>
    <x v="8"/>
    <x v="1"/>
    <n v="94122"/>
    <x v="1"/>
    <s v="OFF-BI-10002309"/>
    <x v="1"/>
    <x v="8"/>
    <s v="Avery Heavy-Duty EZD  Binder With Locking Rings"/>
    <n v="17.856000000000002"/>
    <n v="4"/>
    <n v="0.2"/>
    <n v="6.2495999999999992"/>
    <n v="0.34999999999999992"/>
  </r>
  <r>
    <n v="9826"/>
    <s v="US-2011-164406"/>
    <x v="2"/>
    <x v="860"/>
    <d v="2011-08-19T00:00:00"/>
    <s v="Standard Class"/>
    <s v="BD-11605"/>
    <s v="Brian Dahlen"/>
    <x v="0"/>
    <s v="United States"/>
    <x v="8"/>
    <x v="1"/>
    <n v="94122"/>
    <x v="1"/>
    <s v="OFF-BI-10003638"/>
    <x v="1"/>
    <x v="8"/>
    <s v="GBC Durable Plastic Covers"/>
    <n v="46.440000000000005"/>
    <n v="3"/>
    <n v="0.2"/>
    <n v="15.092999999999998"/>
    <n v="0.3249999999999999"/>
  </r>
  <r>
    <n v="9827"/>
    <s v="US-2011-164406"/>
    <x v="2"/>
    <x v="860"/>
    <d v="2011-08-19T00:00:00"/>
    <s v="Standard Class"/>
    <s v="BD-11605"/>
    <s v="Brian Dahlen"/>
    <x v="0"/>
    <s v="United States"/>
    <x v="8"/>
    <x v="1"/>
    <n v="94122"/>
    <x v="1"/>
    <s v="FUR-CH-10003833"/>
    <x v="0"/>
    <x v="1"/>
    <s v="Novimex Fabric Task Chair"/>
    <n v="195.136"/>
    <n v="4"/>
    <n v="0.2"/>
    <n v="-12.196000000000005"/>
    <n v="-6.2500000000000028E-2"/>
  </r>
  <r>
    <n v="9828"/>
    <s v="CA-2014-169999"/>
    <x v="3"/>
    <x v="249"/>
    <d v="2014-06-27T00:00:00"/>
    <s v="Standard Class"/>
    <s v="JS-15685"/>
    <s v="Jim Sink"/>
    <x v="1"/>
    <s v="United States"/>
    <x v="20"/>
    <x v="15"/>
    <n v="10035"/>
    <x v="3"/>
    <s v="OFF-ST-10001511"/>
    <x v="1"/>
    <x v="4"/>
    <s v="Space Solutions Commercial Steel Shelving"/>
    <n v="129.30000000000001"/>
    <n v="2"/>
    <n v="0"/>
    <n v="6.4649999999999892"/>
    <n v="4.9999999999999913E-2"/>
  </r>
  <r>
    <n v="9829"/>
    <s v="CA-2014-169999"/>
    <x v="3"/>
    <x v="249"/>
    <d v="2014-06-27T00:00:00"/>
    <s v="Standard Class"/>
    <s v="JS-15685"/>
    <s v="Jim Sink"/>
    <x v="1"/>
    <s v="United States"/>
    <x v="20"/>
    <x v="15"/>
    <n v="10035"/>
    <x v="3"/>
    <s v="OFF-BI-10004728"/>
    <x v="1"/>
    <x v="8"/>
    <s v="Wilson Jones Turn Tabs Binder Tool for Ring Binders"/>
    <n v="11.568000000000001"/>
    <n v="3"/>
    <n v="0.2"/>
    <n v="3.7595999999999998"/>
    <n v="0.32499999999999996"/>
  </r>
  <r>
    <n v="9830"/>
    <s v="US-2014-152842"/>
    <x v="3"/>
    <x v="11"/>
    <d v="2014-07-24T00:00:00"/>
    <s v="Standard Class"/>
    <s v="NF-18385"/>
    <s v="Natalie Fritzler"/>
    <x v="0"/>
    <s v="United States"/>
    <x v="35"/>
    <x v="3"/>
    <n v="28205"/>
    <x v="0"/>
    <s v="FUR-CH-10004218"/>
    <x v="0"/>
    <x v="1"/>
    <s v="Global Fabric Manager's Chair, Dark Gray"/>
    <n v="242.35200000000003"/>
    <n v="3"/>
    <n v="0.2"/>
    <n v="15.147000000000006"/>
    <n v="6.2500000000000014E-2"/>
  </r>
  <r>
    <n v="9831"/>
    <s v="CA-2011-113257"/>
    <x v="2"/>
    <x v="757"/>
    <d v="2011-12-18T00:00:00"/>
    <s v="Second Class"/>
    <s v="SC-20305"/>
    <s v="Sean Christensen"/>
    <x v="0"/>
    <s v="United States"/>
    <x v="486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n v="0.3"/>
  </r>
  <r>
    <n v="9832"/>
    <s v="CA-2011-113257"/>
    <x v="2"/>
    <x v="757"/>
    <d v="2011-12-18T00:00:00"/>
    <s v="Second Class"/>
    <s v="SC-20305"/>
    <s v="Sean Christensen"/>
    <x v="0"/>
    <s v="United States"/>
    <x v="486"/>
    <x v="5"/>
    <n v="77705"/>
    <x v="2"/>
    <s v="FUR-FU-10001706"/>
    <x v="0"/>
    <x v="5"/>
    <s v="Longer-Life Soft White Bulbs"/>
    <n v="8.6240000000000023"/>
    <n v="7"/>
    <n v="0.6"/>
    <n v="-2.5872000000000011"/>
    <n v="-0.30000000000000004"/>
  </r>
  <r>
    <n v="9833"/>
    <s v="CA-2011-133963"/>
    <x v="2"/>
    <x v="598"/>
    <d v="2011-05-22T00:00:00"/>
    <s v="Second Class"/>
    <s v="GA-14515"/>
    <s v="George Ashbrook"/>
    <x v="0"/>
    <s v="United States"/>
    <x v="61"/>
    <x v="5"/>
    <n v="75220"/>
    <x v="2"/>
    <s v="OFF-PA-10001526"/>
    <x v="1"/>
    <x v="10"/>
    <s v="Xerox 1949"/>
    <n v="3.9840000000000004"/>
    <n v="1"/>
    <n v="0.2"/>
    <n v="1.4442000000000004"/>
    <n v="0.36250000000000004"/>
  </r>
  <r>
    <n v="9834"/>
    <s v="CA-2014-130302"/>
    <x v="3"/>
    <x v="32"/>
    <d v="2014-09-20T00:00:00"/>
    <s v="Standard Class"/>
    <s v="CY-12745"/>
    <s v="Craig Yedwab"/>
    <x v="1"/>
    <s v="United States"/>
    <x v="24"/>
    <x v="24"/>
    <n v="45503"/>
    <x v="3"/>
    <s v="TEC-AC-10002001"/>
    <x v="2"/>
    <x v="11"/>
    <s v="Logitech Wireless Gaming Headset G930"/>
    <n v="895.94400000000019"/>
    <n v="7"/>
    <n v="0.2"/>
    <n v="190.38810000000001"/>
    <n v="0.21249999999999997"/>
  </r>
  <r>
    <n v="9835"/>
    <s v="CA-2013-126627"/>
    <x v="0"/>
    <x v="1155"/>
    <d v="2013-10-13T00:00:00"/>
    <s v="First Class"/>
    <s v="WB-21850"/>
    <s v="William Brown"/>
    <x v="0"/>
    <s v="United States"/>
    <x v="189"/>
    <x v="5"/>
    <n v="77571"/>
    <x v="2"/>
    <s v="FUR-FU-10004963"/>
    <x v="0"/>
    <x v="5"/>
    <s v="Eldon 400 Class Desk Accessories, Black Carbon"/>
    <n v="14"/>
    <n v="4"/>
    <n v="0.6"/>
    <n v="-6.2999999999999972"/>
    <n v="-0.44999999999999979"/>
  </r>
  <r>
    <n v="9836"/>
    <s v="CA-2013-126627"/>
    <x v="0"/>
    <x v="1155"/>
    <d v="2013-10-13T00:00:00"/>
    <s v="First Class"/>
    <s v="WB-21850"/>
    <s v="William Brown"/>
    <x v="0"/>
    <s v="United States"/>
    <x v="189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n v="-1.6000000000000005"/>
  </r>
  <r>
    <n v="9837"/>
    <s v="US-2013-125402"/>
    <x v="0"/>
    <x v="477"/>
    <d v="2013-10-02T00:00:00"/>
    <s v="Standard Class"/>
    <s v="DL-12865"/>
    <s v="Dan Lawera"/>
    <x v="0"/>
    <s v="United States"/>
    <x v="85"/>
    <x v="1"/>
    <n v="90805"/>
    <x v="1"/>
    <s v="OFF-PA-10000141"/>
    <x v="1"/>
    <x v="10"/>
    <s v="Ampad Evidence Wirebond Steno Books, 6&quot; x 9&quot;"/>
    <n v="10.9"/>
    <n v="5"/>
    <n v="0"/>
    <n v="5.1229999999999993"/>
    <n v="0.46999999999999992"/>
  </r>
  <r>
    <n v="9838"/>
    <s v="US-2013-125402"/>
    <x v="0"/>
    <x v="477"/>
    <d v="2013-10-02T00:00:00"/>
    <s v="Standard Class"/>
    <s v="DL-12865"/>
    <s v="Dan Lawera"/>
    <x v="0"/>
    <s v="United States"/>
    <x v="85"/>
    <x v="1"/>
    <n v="90805"/>
    <x v="1"/>
    <s v="OFF-LA-10003923"/>
    <x v="1"/>
    <x v="2"/>
    <s v="Alphabetical Labels for Top Tab Filing"/>
    <n v="29.6"/>
    <n v="2"/>
    <n v="0"/>
    <n v="14.8"/>
    <n v="0.5"/>
  </r>
  <r>
    <n v="9839"/>
    <s v="US-2013-125402"/>
    <x v="0"/>
    <x v="477"/>
    <d v="2013-10-02T00:00:00"/>
    <s v="Standard Class"/>
    <s v="DL-12865"/>
    <s v="Dan Lawera"/>
    <x v="0"/>
    <s v="United States"/>
    <x v="85"/>
    <x v="1"/>
    <n v="90805"/>
    <x v="1"/>
    <s v="OFF-LA-10001771"/>
    <x v="1"/>
    <x v="2"/>
    <s v="Avery 513"/>
    <n v="4.9800000000000004"/>
    <n v="1"/>
    <n v="0"/>
    <n v="2.2907999999999999"/>
    <n v="0.45999999999999996"/>
  </r>
  <r>
    <n v="9840"/>
    <s v="US-2013-125402"/>
    <x v="0"/>
    <x v="477"/>
    <d v="2013-10-02T00:00:00"/>
    <s v="Standard Class"/>
    <s v="DL-12865"/>
    <s v="Dan Lawera"/>
    <x v="0"/>
    <s v="United States"/>
    <x v="85"/>
    <x v="1"/>
    <n v="90805"/>
    <x v="1"/>
    <s v="TEC-CO-10001943"/>
    <x v="2"/>
    <x v="16"/>
    <s v="Canon PC-428 Personal Copier"/>
    <n v="479.97600000000006"/>
    <n v="3"/>
    <n v="0.2"/>
    <n v="161.99189999999999"/>
    <n v="0.33749999999999991"/>
  </r>
  <r>
    <n v="9841"/>
    <s v="US-2013-125402"/>
    <x v="0"/>
    <x v="477"/>
    <d v="2013-10-02T00:00:00"/>
    <s v="Standard Class"/>
    <s v="DL-12865"/>
    <s v="Dan Lawera"/>
    <x v="0"/>
    <s v="United States"/>
    <x v="85"/>
    <x v="1"/>
    <n v="90805"/>
    <x v="1"/>
    <s v="TEC-PH-10003356"/>
    <x v="2"/>
    <x v="7"/>
    <s v="SmartStand Mobile Device Holder, Assorted Colors"/>
    <n v="44.736000000000004"/>
    <n v="8"/>
    <n v="0.2"/>
    <n v="4.4736000000000011"/>
    <n v="0.10000000000000002"/>
  </r>
  <r>
    <n v="9842"/>
    <s v="US-2013-125402"/>
    <x v="0"/>
    <x v="477"/>
    <d v="2013-10-02T00:00:00"/>
    <s v="Standard Class"/>
    <s v="DL-12865"/>
    <s v="Dan Lawera"/>
    <x v="0"/>
    <s v="United States"/>
    <x v="85"/>
    <x v="1"/>
    <n v="90805"/>
    <x v="1"/>
    <s v="OFF-AR-10002255"/>
    <x v="1"/>
    <x v="6"/>
    <s v="Newell 346"/>
    <n v="5.76"/>
    <n v="2"/>
    <n v="0"/>
    <n v="1.6703999999999999"/>
    <n v="0.28999999999999998"/>
  </r>
  <r>
    <n v="9843"/>
    <s v="US-2013-125402"/>
    <x v="0"/>
    <x v="477"/>
    <d v="2013-10-02T00:00:00"/>
    <s v="Standard Class"/>
    <s v="DL-12865"/>
    <s v="Dan Lawera"/>
    <x v="0"/>
    <s v="United States"/>
    <x v="85"/>
    <x v="1"/>
    <n v="90805"/>
    <x v="1"/>
    <s v="FUR-CH-10000665"/>
    <x v="0"/>
    <x v="1"/>
    <s v="Global Airflow Leather Mesh Back Chair, Black"/>
    <n v="483.13599999999997"/>
    <n v="4"/>
    <n v="0.2"/>
    <n v="60.391999999999939"/>
    <n v="0.12499999999999989"/>
  </r>
  <r>
    <n v="9844"/>
    <s v="CA-2011-163867"/>
    <x v="2"/>
    <x v="561"/>
    <d v="2011-06-06T00:00:00"/>
    <s v="First Class"/>
    <s v="RE-19450"/>
    <s v="Richard Eichhorn"/>
    <x v="0"/>
    <s v="United States"/>
    <x v="27"/>
    <x v="10"/>
    <n v="62521"/>
    <x v="2"/>
    <s v="OFF-LA-10001771"/>
    <x v="1"/>
    <x v="2"/>
    <s v="Avery 513"/>
    <n v="15.936000000000002"/>
    <n v="4"/>
    <n v="0.2"/>
    <n v="5.1791999999999998"/>
    <n v="0.32499999999999996"/>
  </r>
  <r>
    <n v="9845"/>
    <s v="CA-2011-163867"/>
    <x v="2"/>
    <x v="561"/>
    <d v="2011-06-06T00:00:00"/>
    <s v="First Class"/>
    <s v="RE-19450"/>
    <s v="Richard Eichhorn"/>
    <x v="0"/>
    <s v="United States"/>
    <x v="27"/>
    <x v="10"/>
    <n v="62521"/>
    <x v="2"/>
    <s v="FUR-FU-10001475"/>
    <x v="0"/>
    <x v="5"/>
    <s v="Contract Clock, 14&quot;, Brown"/>
    <n v="61.543999999999997"/>
    <n v="7"/>
    <n v="0.6"/>
    <n v="-40.003599999999999"/>
    <n v="-0.65"/>
  </r>
  <r>
    <n v="9846"/>
    <s v="CA-2011-163867"/>
    <x v="2"/>
    <x v="561"/>
    <d v="2011-06-06T00:00:00"/>
    <s v="First Class"/>
    <s v="RE-19450"/>
    <s v="Richard Eichhorn"/>
    <x v="0"/>
    <s v="United States"/>
    <x v="27"/>
    <x v="10"/>
    <n v="62521"/>
    <x v="2"/>
    <s v="OFF-ST-10000877"/>
    <x v="1"/>
    <x v="4"/>
    <s v="Recycled Steel Personal File for Standard File Folders"/>
    <n v="132.696"/>
    <n v="3"/>
    <n v="0.2"/>
    <n v="9.9521999999999977"/>
    <n v="7.4999999999999983E-2"/>
  </r>
  <r>
    <n v="9847"/>
    <s v="CA-2014-169327"/>
    <x v="3"/>
    <x v="264"/>
    <d v="2014-09-05T00:00:00"/>
    <s v="Second Class"/>
    <s v="MH-17290"/>
    <s v="Marc Harrigan"/>
    <x v="2"/>
    <s v="United States"/>
    <x v="1"/>
    <x v="1"/>
    <n v="90008"/>
    <x v="1"/>
    <s v="OFF-AP-10001492"/>
    <x v="1"/>
    <x v="9"/>
    <s v="Acco Six-Outlet Power Strip, 4' Cord Length"/>
    <n v="43.099999999999994"/>
    <n v="5"/>
    <n v="0"/>
    <n v="11.206"/>
    <n v="0.26"/>
  </r>
  <r>
    <n v="9848"/>
    <s v="CA-2014-169327"/>
    <x v="3"/>
    <x v="264"/>
    <d v="2014-09-05T00:00:00"/>
    <s v="Second Class"/>
    <s v="MH-17290"/>
    <s v="Marc Harrigan"/>
    <x v="2"/>
    <s v="United States"/>
    <x v="1"/>
    <x v="1"/>
    <n v="90008"/>
    <x v="1"/>
    <s v="FUR-FU-10004188"/>
    <x v="0"/>
    <x v="5"/>
    <s v="Luxo Professional Combination Clamp-On Lamps"/>
    <n v="511.5"/>
    <n v="5"/>
    <n v="0"/>
    <n v="132.99"/>
    <n v="0.26"/>
  </r>
  <r>
    <n v="9849"/>
    <s v="CA-2014-169327"/>
    <x v="3"/>
    <x v="264"/>
    <d v="2014-09-05T00:00:00"/>
    <s v="Second Class"/>
    <s v="MH-17290"/>
    <s v="Marc Harrigan"/>
    <x v="2"/>
    <s v="United States"/>
    <x v="1"/>
    <x v="1"/>
    <n v="90008"/>
    <x v="1"/>
    <s v="OFF-BI-10004330"/>
    <x v="1"/>
    <x v="8"/>
    <s v="GBC Velobind Prepunched Cover Sets, Regency Series"/>
    <n v="147.91999999999999"/>
    <n v="5"/>
    <n v="0.2"/>
    <n v="46.224999999999987"/>
    <n v="0.31249999999999994"/>
  </r>
  <r>
    <n v="9850"/>
    <s v="CA-2011-142979"/>
    <x v="2"/>
    <x v="791"/>
    <d v="2011-04-18T00:00:00"/>
    <s v="Standard Class"/>
    <s v="EH-13765"/>
    <s v="Edward Hooks"/>
    <x v="1"/>
    <s v="United States"/>
    <x v="529"/>
    <x v="1"/>
    <n v="95240"/>
    <x v="1"/>
    <s v="OFF-AR-10002987"/>
    <x v="1"/>
    <x v="6"/>
    <s v="Prismacolor Color Pencil Set"/>
    <n v="39.68"/>
    <n v="2"/>
    <n v="0"/>
    <n v="16.268800000000002"/>
    <n v="0.41000000000000009"/>
  </r>
  <r>
    <n v="9851"/>
    <s v="CA-2013-158155"/>
    <x v="0"/>
    <x v="440"/>
    <d v="2013-05-07T00:00:00"/>
    <s v="Standard Class"/>
    <s v="EH-13765"/>
    <s v="Edward Hooks"/>
    <x v="1"/>
    <s v="United States"/>
    <x v="20"/>
    <x v="15"/>
    <n v="10009"/>
    <x v="3"/>
    <s v="FUR-FU-10000732"/>
    <x v="0"/>
    <x v="5"/>
    <s v="Eldon 200 Class Desk Accessories"/>
    <n v="12.56"/>
    <n v="2"/>
    <n v="0"/>
    <n v="4.0191999999999997"/>
    <n v="0.31999999999999995"/>
  </r>
  <r>
    <n v="9852"/>
    <s v="CA-2013-158155"/>
    <x v="0"/>
    <x v="440"/>
    <d v="2013-05-07T00:00:00"/>
    <s v="Standard Class"/>
    <s v="EH-13765"/>
    <s v="Edward Hooks"/>
    <x v="1"/>
    <s v="United States"/>
    <x v="20"/>
    <x v="15"/>
    <n v="10009"/>
    <x v="3"/>
    <s v="OFF-BI-10001670"/>
    <x v="1"/>
    <x v="8"/>
    <s v="Vinyl Sectional Post Binders"/>
    <n v="90.480000000000018"/>
    <n v="3"/>
    <n v="0.2"/>
    <n v="33.93"/>
    <n v="0.37499999999999994"/>
  </r>
  <r>
    <n v="9853"/>
    <s v="CA-2013-158155"/>
    <x v="0"/>
    <x v="440"/>
    <d v="2013-05-07T00:00:00"/>
    <s v="Standard Class"/>
    <s v="EH-13765"/>
    <s v="Edward Hooks"/>
    <x v="1"/>
    <s v="United States"/>
    <x v="20"/>
    <x v="15"/>
    <n v="10009"/>
    <x v="3"/>
    <s v="OFF-PA-10000533"/>
    <x v="1"/>
    <x v="10"/>
    <s v="Southworth Parchment Paper &amp; Envelopes"/>
    <n v="13.08"/>
    <n v="2"/>
    <n v="0"/>
    <n v="6.0167999999999999"/>
    <n v="0.45999999999999996"/>
  </r>
  <r>
    <n v="9854"/>
    <s v="CA-2013-158155"/>
    <x v="0"/>
    <x v="440"/>
    <d v="2013-05-07T00:00:00"/>
    <s v="Standard Class"/>
    <s v="EH-13765"/>
    <s v="Edward Hooks"/>
    <x v="1"/>
    <s v="United States"/>
    <x v="20"/>
    <x v="15"/>
    <n v="10009"/>
    <x v="3"/>
    <s v="FUR-FU-10002253"/>
    <x v="0"/>
    <x v="5"/>
    <s v="Howard Miller 13&quot; Diameter Pewter Finish Round Wall Clock"/>
    <n v="214.7"/>
    <n v="5"/>
    <n v="0"/>
    <n v="83.733000000000004"/>
    <n v="0.39"/>
  </r>
  <r>
    <n v="9855"/>
    <s v="CA-2014-138870"/>
    <x v="3"/>
    <x v="249"/>
    <d v="2014-06-24T00:00:00"/>
    <s v="Standard Class"/>
    <s v="GA-14515"/>
    <s v="George Ashbrook"/>
    <x v="0"/>
    <s v="United States"/>
    <x v="8"/>
    <x v="1"/>
    <n v="94109"/>
    <x v="1"/>
    <s v="FUR-FU-10002396"/>
    <x v="0"/>
    <x v="5"/>
    <s v="DAX Copper Panel Document Frame, 5 x 7 Size"/>
    <n v="50.32"/>
    <n v="4"/>
    <n v="0"/>
    <n v="21.134400000000003"/>
    <n v="0.42000000000000004"/>
  </r>
  <r>
    <n v="9856"/>
    <s v="CA-2014-138870"/>
    <x v="3"/>
    <x v="249"/>
    <d v="2014-06-24T00:00:00"/>
    <s v="Standard Class"/>
    <s v="GA-14515"/>
    <s v="George Ashbrook"/>
    <x v="0"/>
    <s v="United States"/>
    <x v="8"/>
    <x v="1"/>
    <n v="94109"/>
    <x v="1"/>
    <s v="OFF-PA-10004438"/>
    <x v="1"/>
    <x v="10"/>
    <s v="Xerox 1907"/>
    <n v="24.56"/>
    <n v="2"/>
    <n v="0"/>
    <n v="11.543199999999999"/>
    <n v="0.47"/>
  </r>
  <r>
    <n v="9857"/>
    <s v="CA-2011-120950"/>
    <x v="2"/>
    <x v="1232"/>
    <d v="2011-11-11T00:00:00"/>
    <s v="Standard Class"/>
    <s v="GA-14515"/>
    <s v="George Ashbrook"/>
    <x v="0"/>
    <s v="United States"/>
    <x v="38"/>
    <x v="32"/>
    <n v="31907"/>
    <x v="0"/>
    <s v="OFF-PA-10000587"/>
    <x v="1"/>
    <x v="10"/>
    <s v="Array Parchment Paper, Assorted Colors"/>
    <n v="43.68"/>
    <n v="6"/>
    <n v="0"/>
    <n v="20.9664"/>
    <n v="0.48"/>
  </r>
  <r>
    <n v="9858"/>
    <s v="CA-2012-164301"/>
    <x v="1"/>
    <x v="514"/>
    <d v="2012-03-30T00:00:00"/>
    <s v="Standard Class"/>
    <s v="EB-13840"/>
    <s v="Ellis Ballard"/>
    <x v="1"/>
    <s v="United States"/>
    <x v="4"/>
    <x v="4"/>
    <n v="98103"/>
    <x v="1"/>
    <s v="FUR-TA-10001889"/>
    <x v="0"/>
    <x v="3"/>
    <s v="Bush Advantage Collection Racetrack Conference Table"/>
    <n v="3393.68"/>
    <n v="8"/>
    <n v="0"/>
    <n v="610.86239999999998"/>
    <n v="0.18"/>
  </r>
  <r>
    <n v="9859"/>
    <s v="CA-2014-113278"/>
    <x v="3"/>
    <x v="424"/>
    <d v="2014-01-21T00:00:00"/>
    <s v="Standard Class"/>
    <s v="HR-14770"/>
    <s v="Hallie Redmond"/>
    <x v="2"/>
    <s v="United States"/>
    <x v="102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n v="0.25999999999999995"/>
  </r>
  <r>
    <n v="9860"/>
    <s v="CA-2014-113278"/>
    <x v="3"/>
    <x v="424"/>
    <d v="2014-01-21T00:00:00"/>
    <s v="Standard Class"/>
    <s v="HR-14770"/>
    <s v="Hallie Redmond"/>
    <x v="2"/>
    <s v="United States"/>
    <x v="102"/>
    <x v="14"/>
    <n v="47374"/>
    <x v="2"/>
    <s v="OFF-FA-10003472"/>
    <x v="1"/>
    <x v="13"/>
    <s v="Bagged Rubber Bands"/>
    <n v="2.52"/>
    <n v="2"/>
    <n v="0"/>
    <n v="0.1008"/>
    <n v="0.04"/>
  </r>
  <r>
    <n v="9861"/>
    <s v="CA-2014-113278"/>
    <x v="3"/>
    <x v="424"/>
    <d v="2014-01-21T00:00:00"/>
    <s v="Standard Class"/>
    <s v="HR-14770"/>
    <s v="Hallie Redmond"/>
    <x v="2"/>
    <s v="United States"/>
    <x v="102"/>
    <x v="14"/>
    <n v="47374"/>
    <x v="2"/>
    <s v="TEC-PH-10000169"/>
    <x v="2"/>
    <x v="7"/>
    <s v="ARKON Windshield Dashboard Air Vent Car Mount Holder"/>
    <n v="67.8"/>
    <n v="4"/>
    <n v="0"/>
    <n v="1.3559999999999945"/>
    <n v="1.9999999999999921E-2"/>
  </r>
  <r>
    <n v="9862"/>
    <s v="CA-2014-113278"/>
    <x v="3"/>
    <x v="424"/>
    <d v="2014-01-21T00:00:00"/>
    <s v="Standard Class"/>
    <s v="HR-14770"/>
    <s v="Hallie Redmond"/>
    <x v="2"/>
    <s v="United States"/>
    <x v="102"/>
    <x v="14"/>
    <n v="47374"/>
    <x v="2"/>
    <s v="OFF-ST-10002562"/>
    <x v="1"/>
    <x v="4"/>
    <s v="Staples"/>
    <n v="18.760000000000002"/>
    <n v="2"/>
    <n v="0"/>
    <n v="5.2528000000000006"/>
    <n v="0.28000000000000003"/>
  </r>
  <r>
    <n v="9863"/>
    <s v="CA-2014-113278"/>
    <x v="3"/>
    <x v="424"/>
    <d v="2014-01-21T00:00:00"/>
    <s v="Standard Class"/>
    <s v="HR-14770"/>
    <s v="Hallie Redmond"/>
    <x v="2"/>
    <s v="United States"/>
    <x v="102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n v="0.20999999999999996"/>
  </r>
  <r>
    <n v="9864"/>
    <s v="CA-2014-113278"/>
    <x v="3"/>
    <x v="424"/>
    <d v="2014-01-21T00:00:00"/>
    <s v="Standard Class"/>
    <s v="HR-14770"/>
    <s v="Hallie Redmond"/>
    <x v="2"/>
    <s v="United States"/>
    <x v="102"/>
    <x v="14"/>
    <n v="47374"/>
    <x v="2"/>
    <s v="OFF-PA-10004156"/>
    <x v="1"/>
    <x v="10"/>
    <s v="Xerox 188"/>
    <n v="11.34"/>
    <n v="1"/>
    <n v="0"/>
    <n v="5.5565999999999995"/>
    <n v="0.49"/>
  </r>
  <r>
    <n v="9865"/>
    <s v="CA-2014-113278"/>
    <x v="3"/>
    <x v="424"/>
    <d v="2014-01-21T00:00:00"/>
    <s v="Standard Class"/>
    <s v="HR-14770"/>
    <s v="Hallie Redmond"/>
    <x v="2"/>
    <s v="United States"/>
    <x v="102"/>
    <x v="14"/>
    <n v="47374"/>
    <x v="2"/>
    <s v="TEC-AC-10004469"/>
    <x v="2"/>
    <x v="11"/>
    <s v="Microsoft Sculpt Comfort Mouse"/>
    <n v="159.80000000000001"/>
    <n v="4"/>
    <n v="0"/>
    <n v="70.312000000000012"/>
    <n v="0.44000000000000006"/>
  </r>
  <r>
    <n v="9866"/>
    <s v="CA-2014-113278"/>
    <x v="3"/>
    <x v="424"/>
    <d v="2014-01-21T00:00:00"/>
    <s v="Standard Class"/>
    <s v="HR-14770"/>
    <s v="Hallie Redmond"/>
    <x v="2"/>
    <s v="United States"/>
    <x v="102"/>
    <x v="14"/>
    <n v="47374"/>
    <x v="2"/>
    <s v="FUR-FU-10001037"/>
    <x v="0"/>
    <x v="5"/>
    <s v="DAX Charcoal/Nickel-Tone Document Frame, 5 x 7"/>
    <n v="18.96"/>
    <n v="2"/>
    <n v="0"/>
    <n v="8.532"/>
    <n v="0.44999999999999996"/>
  </r>
  <r>
    <n v="9867"/>
    <s v="US-2012-116981"/>
    <x v="1"/>
    <x v="514"/>
    <d v="2012-03-28T00:00:00"/>
    <s v="Second Class"/>
    <s v="SM-20950"/>
    <s v="Suzanne McNair"/>
    <x v="1"/>
    <s v="United States"/>
    <x v="20"/>
    <x v="15"/>
    <n v="10009"/>
    <x v="3"/>
    <s v="OFF-ST-10002615"/>
    <x v="1"/>
    <x v="4"/>
    <s v="Dual Level, Single-Width Filing Carts"/>
    <n v="1085.42"/>
    <n v="7"/>
    <n v="0"/>
    <n v="282.20920000000001"/>
    <n v="0.26"/>
  </r>
  <r>
    <n v="9868"/>
    <s v="US-2012-116981"/>
    <x v="1"/>
    <x v="514"/>
    <d v="2012-03-28T00:00:00"/>
    <s v="Second Class"/>
    <s v="SM-20950"/>
    <s v="Suzanne McNair"/>
    <x v="1"/>
    <s v="United States"/>
    <x v="20"/>
    <x v="15"/>
    <n v="10009"/>
    <x v="3"/>
    <s v="OFF-AP-10000595"/>
    <x v="1"/>
    <x v="9"/>
    <s v="Disposable Triple-Filter Dust Bags"/>
    <n v="13.11"/>
    <n v="3"/>
    <n v="0"/>
    <n v="3.4086000000000003"/>
    <n v="0.26"/>
  </r>
  <r>
    <n v="9869"/>
    <s v="CA-2011-114195"/>
    <x v="2"/>
    <x v="301"/>
    <d v="2011-11-03T00:00:00"/>
    <s v="First Class"/>
    <s v="EA-14035"/>
    <s v="Erin Ashbrook"/>
    <x v="1"/>
    <s v="United States"/>
    <x v="530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n v="0.23750000000000007"/>
  </r>
  <r>
    <n v="9870"/>
    <s v="CA-2011-114195"/>
    <x v="2"/>
    <x v="301"/>
    <d v="2011-11-03T00:00:00"/>
    <s v="First Class"/>
    <s v="EA-14035"/>
    <s v="Erin Ashbrook"/>
    <x v="1"/>
    <s v="United States"/>
    <x v="530"/>
    <x v="24"/>
    <n v="45040"/>
    <x v="3"/>
    <s v="OFF-BI-10000494"/>
    <x v="1"/>
    <x v="8"/>
    <s v="Acco Economy Flexible Poly Round Ring Binder"/>
    <n v="3.1320000000000001"/>
    <n v="2"/>
    <n v="0.7"/>
    <n v="-2.6099999999999994"/>
    <n v="-0.83333333333333315"/>
  </r>
  <r>
    <n v="9871"/>
    <s v="CA-2011-114195"/>
    <x v="2"/>
    <x v="301"/>
    <d v="2011-11-03T00:00:00"/>
    <s v="First Class"/>
    <s v="EA-14035"/>
    <s v="Erin Ashbrook"/>
    <x v="1"/>
    <s v="United States"/>
    <x v="530"/>
    <x v="24"/>
    <n v="45040"/>
    <x v="3"/>
    <s v="OFF-BI-10001658"/>
    <x v="1"/>
    <x v="8"/>
    <s v="GBC Standard Therm-A-Bind Covers"/>
    <n v="22.428000000000004"/>
    <n v="3"/>
    <n v="0.7"/>
    <n v="-17.942399999999992"/>
    <n v="-0.79999999999999949"/>
  </r>
  <r>
    <n v="9872"/>
    <s v="CA-2014-146269"/>
    <x v="3"/>
    <x v="833"/>
    <d v="2014-10-07T00:00:00"/>
    <s v="Same Day"/>
    <s v="MH-17455"/>
    <s v="Mark Hamilton"/>
    <x v="0"/>
    <s v="United States"/>
    <x v="22"/>
    <x v="10"/>
    <n v="60623"/>
    <x v="2"/>
    <s v="OFF-ST-10003208"/>
    <x v="1"/>
    <x v="4"/>
    <s v="Adjustable Depth Letter/Legal Cart"/>
    <n v="290.33600000000001"/>
    <n v="2"/>
    <n v="0.2"/>
    <n v="32.662799999999947"/>
    <n v="0.11249999999999981"/>
  </r>
  <r>
    <n v="9873"/>
    <s v="CA-2014-146269"/>
    <x v="3"/>
    <x v="833"/>
    <d v="2014-10-07T00:00:00"/>
    <s v="Same Day"/>
    <s v="MH-17455"/>
    <s v="Mark Hamilton"/>
    <x v="0"/>
    <s v="United States"/>
    <x v="22"/>
    <x v="10"/>
    <n v="60623"/>
    <x v="2"/>
    <s v="OFF-AR-10004790"/>
    <x v="1"/>
    <x v="6"/>
    <s v="Staples"/>
    <n v="19.152000000000001"/>
    <n v="2"/>
    <n v="0.2"/>
    <n v="1.1969999999999992"/>
    <n v="6.2499999999999951E-2"/>
  </r>
  <r>
    <n v="9874"/>
    <s v="CA-2013-100587"/>
    <x v="0"/>
    <x v="107"/>
    <d v="2013-12-15T00:00:00"/>
    <s v="Standard Class"/>
    <s v="SL-20155"/>
    <s v="Sara Luxemburg"/>
    <x v="2"/>
    <s v="United States"/>
    <x v="20"/>
    <x v="15"/>
    <n v="10024"/>
    <x v="3"/>
    <s v="OFF-PA-10004609"/>
    <x v="1"/>
    <x v="10"/>
    <s v="Xerox 221"/>
    <n v="6.48"/>
    <n v="1"/>
    <n v="0"/>
    <n v="3.1104000000000003"/>
    <n v="0.48000000000000004"/>
  </r>
  <r>
    <n v="9875"/>
    <s v="CA-2013-166653"/>
    <x v="0"/>
    <x v="897"/>
    <d v="2013-09-25T00:00:00"/>
    <s v="Second Class"/>
    <s v="NP-18685"/>
    <s v="Nora Pelletier"/>
    <x v="2"/>
    <s v="United States"/>
    <x v="215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n v="0.31249999999999994"/>
  </r>
  <r>
    <n v="9876"/>
    <s v="CA-2012-130855"/>
    <x v="1"/>
    <x v="1233"/>
    <d v="2013-01-05T00:00:00"/>
    <s v="Standard Class"/>
    <s v="RF-19840"/>
    <s v="Roy Französisch"/>
    <x v="0"/>
    <s v="United States"/>
    <x v="20"/>
    <x v="15"/>
    <n v="10035"/>
    <x v="3"/>
    <s v="OFF-SU-10003936"/>
    <x v="1"/>
    <x v="14"/>
    <s v="Acme Serrated Blade Letter Opener"/>
    <n v="6.36"/>
    <n v="2"/>
    <n v="0"/>
    <n v="6.3600000000000101E-2"/>
    <n v="1.0000000000000016E-2"/>
  </r>
  <r>
    <n v="9877"/>
    <s v="US-2014-166324"/>
    <x v="3"/>
    <x v="693"/>
    <d v="2014-04-22T00:00:00"/>
    <s v="First Class"/>
    <s v="BE-11455"/>
    <s v="Brad Eason"/>
    <x v="2"/>
    <s v="United States"/>
    <x v="138"/>
    <x v="24"/>
    <n v="44105"/>
    <x v="3"/>
    <s v="OFF-ST-10000078"/>
    <x v="1"/>
    <x v="4"/>
    <s v="Tennsco 6- and 18-Compartment Lockers"/>
    <n v="848.5440000000001"/>
    <n v="4"/>
    <n v="0.2"/>
    <n v="-21.213600000000099"/>
    <n v="-2.5000000000000112E-2"/>
  </r>
  <r>
    <n v="9878"/>
    <s v="US-2014-166324"/>
    <x v="3"/>
    <x v="693"/>
    <d v="2014-04-22T00:00:00"/>
    <s v="First Class"/>
    <s v="BE-11455"/>
    <s v="Brad Eason"/>
    <x v="2"/>
    <s v="United States"/>
    <x v="138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n v="-0.73333333333333317"/>
  </r>
  <r>
    <n v="9879"/>
    <s v="US-2014-166324"/>
    <x v="3"/>
    <x v="693"/>
    <d v="2014-04-22T00:00:00"/>
    <s v="First Class"/>
    <s v="BE-11455"/>
    <s v="Brad Eason"/>
    <x v="2"/>
    <s v="United States"/>
    <x v="138"/>
    <x v="24"/>
    <n v="44105"/>
    <x v="3"/>
    <s v="TEC-PH-10004080"/>
    <x v="2"/>
    <x v="7"/>
    <s v="Avaya 5410 Digital phone"/>
    <n v="122.38199999999999"/>
    <n v="3"/>
    <n v="0.4"/>
    <n v="-24.476399999999998"/>
    <n v="-0.2"/>
  </r>
  <r>
    <n v="9880"/>
    <s v="CA-2013-122581"/>
    <x v="0"/>
    <x v="1036"/>
    <d v="2013-08-26T00:00:00"/>
    <s v="Standard Class"/>
    <s v="JK-15370"/>
    <s v="Jay Kimmel"/>
    <x v="0"/>
    <s v="United States"/>
    <x v="20"/>
    <x v="15"/>
    <n v="10035"/>
    <x v="3"/>
    <s v="FUR-CH-10002961"/>
    <x v="0"/>
    <x v="1"/>
    <s v="Leather Task Chair, Black"/>
    <n v="573.17399999999998"/>
    <n v="7"/>
    <n v="0.1"/>
    <n v="63.685999999999979"/>
    <n v="0.11111111111111108"/>
  </r>
  <r>
    <n v="9881"/>
    <s v="CA-2012-104297"/>
    <x v="1"/>
    <x v="352"/>
    <d v="2012-05-31T00:00:00"/>
    <s v="First Class"/>
    <s v="CC-12100"/>
    <s v="Chad Cunningham"/>
    <x v="2"/>
    <s v="United States"/>
    <x v="138"/>
    <x v="24"/>
    <n v="44105"/>
    <x v="3"/>
    <s v="OFF-PA-10000474"/>
    <x v="1"/>
    <x v="10"/>
    <s v="Staples"/>
    <n v="85.055999999999997"/>
    <n v="3"/>
    <n v="0.2"/>
    <n v="28.706399999999991"/>
    <n v="0.33749999999999991"/>
  </r>
  <r>
    <n v="9882"/>
    <s v="CA-2011-153927"/>
    <x v="2"/>
    <x v="1132"/>
    <d v="2011-08-13T00:00:00"/>
    <s v="First Class"/>
    <s v="LL-16840"/>
    <s v="Lauren Leatherbury"/>
    <x v="0"/>
    <s v="United States"/>
    <x v="318"/>
    <x v="32"/>
    <n v="30188"/>
    <x v="0"/>
    <s v="OFF-BI-10000138"/>
    <x v="1"/>
    <x v="8"/>
    <s v="Acco Translucent Poly Ring Binders"/>
    <n v="14.04"/>
    <n v="3"/>
    <n v="0"/>
    <n v="6.7392000000000003"/>
    <n v="0.48000000000000004"/>
  </r>
  <r>
    <n v="9883"/>
    <s v="CA-2011-153927"/>
    <x v="2"/>
    <x v="1132"/>
    <d v="2011-08-13T00:00:00"/>
    <s v="First Class"/>
    <s v="LL-16840"/>
    <s v="Lauren Leatherbury"/>
    <x v="0"/>
    <s v="United States"/>
    <x v="318"/>
    <x v="32"/>
    <n v="30188"/>
    <x v="0"/>
    <s v="TEC-AC-10000023"/>
    <x v="2"/>
    <x v="11"/>
    <s v="Maxell 74 Minute CD-R Spindle, 50/Pack"/>
    <n v="272.61"/>
    <n v="13"/>
    <n v="0"/>
    <n v="98.139599999999987"/>
    <n v="0.35999999999999993"/>
  </r>
  <r>
    <n v="9884"/>
    <s v="CA-2011-112291"/>
    <x v="2"/>
    <x v="1234"/>
    <d v="2011-04-08T00:00:00"/>
    <s v="Standard Class"/>
    <s v="KE-16420"/>
    <s v="Katrina Edelman"/>
    <x v="1"/>
    <s v="United States"/>
    <x v="1"/>
    <x v="1"/>
    <n v="90008"/>
    <x v="1"/>
    <s v="OFF-EN-10001415"/>
    <x v="1"/>
    <x v="12"/>
    <s v="Staples"/>
    <n v="11.16"/>
    <n v="2"/>
    <n v="0"/>
    <n v="5.58"/>
    <n v="0.5"/>
  </r>
  <r>
    <n v="9885"/>
    <s v="CA-2011-112291"/>
    <x v="2"/>
    <x v="1234"/>
    <d v="2011-04-08T00:00:00"/>
    <s v="Standard Class"/>
    <s v="KE-16420"/>
    <s v="Katrina Edelman"/>
    <x v="1"/>
    <s v="United States"/>
    <x v="1"/>
    <x v="1"/>
    <n v="90008"/>
    <x v="1"/>
    <s v="TEC-AC-10001284"/>
    <x v="2"/>
    <x v="11"/>
    <s v="Enermax Briskie RF Wireless Keyboard and Mouse Combo"/>
    <n v="62.31"/>
    <n v="3"/>
    <n v="0"/>
    <n v="22.4316"/>
    <n v="0.36"/>
  </r>
  <r>
    <n v="9886"/>
    <s v="CA-2011-112291"/>
    <x v="2"/>
    <x v="1234"/>
    <d v="2011-04-08T00:00:00"/>
    <s v="Standard Class"/>
    <s v="KE-16420"/>
    <s v="Katrina Edelman"/>
    <x v="1"/>
    <s v="United States"/>
    <x v="1"/>
    <x v="1"/>
    <n v="90008"/>
    <x v="1"/>
    <s v="TEC-AC-10000736"/>
    <x v="2"/>
    <x v="11"/>
    <s v="Logitech G600 MMO Gaming Mouse"/>
    <n v="159.97999999999999"/>
    <n v="2"/>
    <n v="0"/>
    <n v="57.592799999999997"/>
    <n v="0.36"/>
  </r>
  <r>
    <n v="9887"/>
    <s v="CA-2011-146997"/>
    <x v="2"/>
    <x v="1213"/>
    <d v="2011-01-28T00:00:00"/>
    <s v="Standard Class"/>
    <s v="SG-20605"/>
    <s v="Speros Goranitis"/>
    <x v="0"/>
    <s v="United States"/>
    <x v="240"/>
    <x v="14"/>
    <n v="47905"/>
    <x v="2"/>
    <s v="OFF-FA-10003467"/>
    <x v="1"/>
    <x v="13"/>
    <s v="Alliance Big Bands Rubber Bands, 12/Pack"/>
    <n v="5.9399999999999995"/>
    <n v="3"/>
    <n v="0"/>
    <n v="0"/>
    <n v="0"/>
  </r>
  <r>
    <n v="9888"/>
    <s v="CA-2014-169607"/>
    <x v="3"/>
    <x v="386"/>
    <d v="2014-10-16T00:00:00"/>
    <s v="First Class"/>
    <s v="CA-12265"/>
    <s v="Christina Anderson"/>
    <x v="0"/>
    <s v="United States"/>
    <x v="20"/>
    <x v="15"/>
    <n v="10024"/>
    <x v="3"/>
    <s v="OFF-PA-10000477"/>
    <x v="1"/>
    <x v="10"/>
    <s v="Xerox 1952"/>
    <n v="9.9600000000000009"/>
    <n v="2"/>
    <n v="0"/>
    <n v="4.6812000000000005"/>
    <n v="0.47000000000000003"/>
  </r>
  <r>
    <n v="9889"/>
    <s v="CA-2012-127544"/>
    <x v="1"/>
    <x v="816"/>
    <d v="2012-08-12T00:00:00"/>
    <s v="Standard Class"/>
    <s v="RD-19585"/>
    <s v="Rob Dowd"/>
    <x v="0"/>
    <s v="United States"/>
    <x v="456"/>
    <x v="15"/>
    <n v="13501"/>
    <x v="3"/>
    <s v="TEC-AC-10000736"/>
    <x v="2"/>
    <x v="11"/>
    <s v="Logitech G600 MMO Gaming Mouse"/>
    <n v="79.989999999999995"/>
    <n v="1"/>
    <n v="0"/>
    <n v="28.796399999999998"/>
    <n v="0.36"/>
  </r>
  <r>
    <n v="9890"/>
    <s v="CA-2014-166499"/>
    <x v="3"/>
    <x v="498"/>
    <d v="2014-03-21T00:00:00"/>
    <s v="First Class"/>
    <s v="VG-21805"/>
    <s v="Vivek Grady"/>
    <x v="1"/>
    <s v="United States"/>
    <x v="80"/>
    <x v="30"/>
    <n v="8701"/>
    <x v="3"/>
    <s v="OFF-AR-10002467"/>
    <x v="1"/>
    <x v="6"/>
    <s v="Dixon Ticonderoga Pencils"/>
    <n v="8.94"/>
    <n v="3"/>
    <n v="0"/>
    <n v="2.4138000000000006"/>
    <n v="0.27000000000000007"/>
  </r>
  <r>
    <n v="9891"/>
    <s v="US-2013-115441"/>
    <x v="0"/>
    <x v="197"/>
    <d v="2013-07-29T00:00:00"/>
    <s v="Second Class"/>
    <s v="SH-19975"/>
    <s v="Sally Hughsby"/>
    <x v="1"/>
    <s v="United States"/>
    <x v="158"/>
    <x v="6"/>
    <n v="53209"/>
    <x v="2"/>
    <s v="OFF-PA-10004996"/>
    <x v="1"/>
    <x v="10"/>
    <s v="Speediset Carbonless Redi-Letter 7&quot; x 8 1/2&quot;"/>
    <n v="20.62"/>
    <n v="2"/>
    <n v="0"/>
    <n v="9.6913999999999998"/>
    <n v="0.47"/>
  </r>
  <r>
    <n v="9892"/>
    <s v="US-2013-115441"/>
    <x v="0"/>
    <x v="197"/>
    <d v="2013-07-29T00:00:00"/>
    <s v="Second Class"/>
    <s v="SH-19975"/>
    <s v="Sally Hughsby"/>
    <x v="1"/>
    <s v="United States"/>
    <x v="158"/>
    <x v="6"/>
    <n v="53209"/>
    <x v="2"/>
    <s v="TEC-AC-10003116"/>
    <x v="2"/>
    <x v="11"/>
    <s v="Memorex Froggy Flash Drive 8 GB"/>
    <n v="124.25"/>
    <n v="7"/>
    <n v="0"/>
    <n v="48.457499999999996"/>
    <n v="0.38999999999999996"/>
  </r>
  <r>
    <n v="9893"/>
    <s v="US-2013-115441"/>
    <x v="0"/>
    <x v="197"/>
    <d v="2013-07-29T00:00:00"/>
    <s v="Second Class"/>
    <s v="SH-19975"/>
    <s v="Sally Hughsby"/>
    <x v="1"/>
    <s v="United States"/>
    <x v="158"/>
    <x v="6"/>
    <n v="53209"/>
    <x v="2"/>
    <s v="TEC-PH-10002262"/>
    <x v="2"/>
    <x v="7"/>
    <s v="LG Electronics Tone+ HBS-730 Bluetooth Headset"/>
    <n v="297.55"/>
    <n v="5"/>
    <n v="0"/>
    <n v="83.314000000000021"/>
    <n v="0.28000000000000008"/>
  </r>
  <r>
    <n v="9894"/>
    <s v="US-2013-115441"/>
    <x v="0"/>
    <x v="197"/>
    <d v="2013-07-29T00:00:00"/>
    <s v="Second Class"/>
    <s v="SH-19975"/>
    <s v="Sally Hughsby"/>
    <x v="1"/>
    <s v="United States"/>
    <x v="158"/>
    <x v="6"/>
    <n v="53209"/>
    <x v="2"/>
    <s v="FUR-CH-10004626"/>
    <x v="0"/>
    <x v="1"/>
    <s v="Office Star Flex Back Scooter Chair with Aluminum Finish Frame"/>
    <n v="403.56"/>
    <n v="4"/>
    <n v="0"/>
    <n v="96.854399999999998"/>
    <n v="0.24"/>
  </r>
  <r>
    <n v="9895"/>
    <s v="US-2013-115441"/>
    <x v="0"/>
    <x v="197"/>
    <d v="2013-07-29T00:00:00"/>
    <s v="Second Class"/>
    <s v="SH-19975"/>
    <s v="Sally Hughsby"/>
    <x v="1"/>
    <s v="United States"/>
    <x v="158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n v="0.28999999999999992"/>
  </r>
  <r>
    <n v="9896"/>
    <s v="CA-2011-115049"/>
    <x v="2"/>
    <x v="467"/>
    <d v="2011-10-01T00:00:00"/>
    <s v="Standard Class"/>
    <s v="MM-17920"/>
    <s v="Michael Moore"/>
    <x v="0"/>
    <s v="United States"/>
    <x v="22"/>
    <x v="10"/>
    <n v="60623"/>
    <x v="2"/>
    <s v="TEC-AC-10004859"/>
    <x v="2"/>
    <x v="11"/>
    <s v="Maxell Pro 80 Minute CD-R, 10/Pack"/>
    <n v="153.82400000000001"/>
    <n v="11"/>
    <n v="0.2"/>
    <n v="38.456000000000003"/>
    <n v="0.25"/>
  </r>
  <r>
    <n v="9897"/>
    <s v="CA-2011-156342"/>
    <x v="2"/>
    <x v="1103"/>
    <d v="2011-06-20T00:00:00"/>
    <s v="Second Class"/>
    <s v="JF-15415"/>
    <s v="Jennifer Ferguson"/>
    <x v="0"/>
    <s v="United States"/>
    <x v="22"/>
    <x v="10"/>
    <n v="60653"/>
    <x v="2"/>
    <s v="OFF-PA-10001725"/>
    <x v="1"/>
    <x v="10"/>
    <s v="Xerox 1892"/>
    <n v="62.015999999999998"/>
    <n v="2"/>
    <n v="0.2"/>
    <n v="22.480800000000002"/>
    <n v="0.36250000000000004"/>
  </r>
  <r>
    <n v="9898"/>
    <s v="CA-2013-112830"/>
    <x v="0"/>
    <x v="112"/>
    <d v="2013-06-11T00:00:00"/>
    <s v="Standard Class"/>
    <s v="LP-17095"/>
    <s v="Liz Preis"/>
    <x v="0"/>
    <s v="United States"/>
    <x v="54"/>
    <x v="24"/>
    <n v="45014"/>
    <x v="3"/>
    <s v="FUR-FU-10004306"/>
    <x v="0"/>
    <x v="5"/>
    <s v="Electrix Halogen Magnifier Lamp"/>
    <n v="466.32000000000005"/>
    <n v="3"/>
    <n v="0.2"/>
    <n v="34.97399999999999"/>
    <n v="7.4999999999999969E-2"/>
  </r>
  <r>
    <n v="9899"/>
    <s v="CA-2013-112830"/>
    <x v="0"/>
    <x v="112"/>
    <d v="2013-06-11T00:00:00"/>
    <s v="Standard Class"/>
    <s v="LP-17095"/>
    <s v="Liz Preis"/>
    <x v="0"/>
    <s v="United States"/>
    <x v="54"/>
    <x v="24"/>
    <n v="45014"/>
    <x v="3"/>
    <s v="FUR-FU-10004845"/>
    <x v="0"/>
    <x v="5"/>
    <s v="Deflect-o EconoMat Nonstudded, No Bevel Mat"/>
    <n v="82.64"/>
    <n v="2"/>
    <n v="0.2"/>
    <n v="0"/>
    <n v="0"/>
  </r>
  <r>
    <n v="9900"/>
    <s v="US-2011-117380"/>
    <x v="2"/>
    <x v="1176"/>
    <d v="2011-04-03T00:00:00"/>
    <s v="Standard Class"/>
    <s v="MP-18175"/>
    <s v="Mike Pelletier"/>
    <x v="2"/>
    <s v="United States"/>
    <x v="24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n v="-0.43333333333333335"/>
  </r>
  <r>
    <n v="9901"/>
    <s v="CA-2014-117646"/>
    <x v="3"/>
    <x v="170"/>
    <d v="2014-08-26T00:00:00"/>
    <s v="Standard Class"/>
    <s v="SC-20845"/>
    <s v="Sung Chung"/>
    <x v="0"/>
    <s v="United States"/>
    <x v="103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n v="8.7499999999999925E-2"/>
  </r>
  <r>
    <n v="9902"/>
    <s v="CA-2014-117646"/>
    <x v="3"/>
    <x v="170"/>
    <d v="2014-08-26T00:00:00"/>
    <s v="Standard Class"/>
    <s v="SC-20845"/>
    <s v="Sung Chung"/>
    <x v="0"/>
    <s v="United States"/>
    <x v="103"/>
    <x v="22"/>
    <n v="80027"/>
    <x v="1"/>
    <s v="FUR-FU-10001037"/>
    <x v="0"/>
    <x v="5"/>
    <s v="DAX Charcoal/Nickel-Tone Document Frame, 5 x 7"/>
    <n v="22.752000000000002"/>
    <n v="3"/>
    <n v="0.2"/>
    <n v="7.1099999999999994"/>
    <n v="0.31249999999999994"/>
  </r>
  <r>
    <n v="9903"/>
    <s v="CA-2014-117646"/>
    <x v="3"/>
    <x v="170"/>
    <d v="2014-08-26T00:00:00"/>
    <s v="Standard Class"/>
    <s v="SC-20845"/>
    <s v="Sung Chung"/>
    <x v="0"/>
    <s v="United States"/>
    <x v="103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n v="0.31249999999999983"/>
  </r>
  <r>
    <n v="9904"/>
    <s v="CA-2011-122609"/>
    <x v="2"/>
    <x v="607"/>
    <d v="2011-11-18T00:00:00"/>
    <s v="Standard Class"/>
    <s v="DP-13000"/>
    <s v="Darren Powers"/>
    <x v="0"/>
    <s v="United States"/>
    <x v="238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n v="-0.27499999999999997"/>
  </r>
  <r>
    <n v="9905"/>
    <s v="CA-2011-122609"/>
    <x v="2"/>
    <x v="607"/>
    <d v="2011-11-18T00:00:00"/>
    <s v="Standard Class"/>
    <s v="DP-13000"/>
    <s v="Darren Powers"/>
    <x v="0"/>
    <s v="United States"/>
    <x v="238"/>
    <x v="5"/>
    <n v="75007"/>
    <x v="2"/>
    <s v="TEC-AC-10002567"/>
    <x v="2"/>
    <x v="11"/>
    <s v="Logitech G602 Wireless Gaming Mouse"/>
    <n v="127.98399999999999"/>
    <n v="2"/>
    <n v="0.2"/>
    <n v="25.596799999999998"/>
    <n v="0.19999999999999998"/>
  </r>
  <r>
    <n v="9906"/>
    <s v="US-2012-129007"/>
    <x v="1"/>
    <x v="1023"/>
    <d v="2012-09-15T00:00:00"/>
    <s v="First Class"/>
    <s v="KD-16615"/>
    <s v="Ken Dana"/>
    <x v="1"/>
    <s v="United States"/>
    <x v="125"/>
    <x v="1"/>
    <n v="92804"/>
    <x v="1"/>
    <s v="FUR-FU-10004973"/>
    <x v="0"/>
    <x v="5"/>
    <s v="Flat Face Poster Frame"/>
    <n v="131.88"/>
    <n v="7"/>
    <n v="0"/>
    <n v="55.389600000000002"/>
    <n v="0.42000000000000004"/>
  </r>
  <r>
    <n v="9907"/>
    <s v="US-2012-129007"/>
    <x v="1"/>
    <x v="1023"/>
    <d v="2012-09-15T00:00:00"/>
    <s v="First Class"/>
    <s v="KD-16615"/>
    <s v="Ken Dana"/>
    <x v="1"/>
    <s v="United States"/>
    <x v="125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n v="0.31249999999999994"/>
  </r>
  <r>
    <n v="9908"/>
    <s v="US-2012-129007"/>
    <x v="1"/>
    <x v="1023"/>
    <d v="2012-09-15T00:00:00"/>
    <s v="First Class"/>
    <s v="KD-16615"/>
    <s v="Ken Dana"/>
    <x v="1"/>
    <s v="United States"/>
    <x v="125"/>
    <x v="1"/>
    <n v="92804"/>
    <x v="1"/>
    <s v="FUR-CH-10000155"/>
    <x v="0"/>
    <x v="1"/>
    <s v="Global Comet Stacking Armless Chair"/>
    <n v="717.72"/>
    <n v="3"/>
    <n v="0.2"/>
    <n v="71.77200000000002"/>
    <n v="0.10000000000000002"/>
  </r>
  <r>
    <n v="9909"/>
    <s v="US-2012-129007"/>
    <x v="1"/>
    <x v="1023"/>
    <d v="2012-09-15T00:00:00"/>
    <s v="First Class"/>
    <s v="KD-16615"/>
    <s v="Ken Dana"/>
    <x v="1"/>
    <s v="United States"/>
    <x v="125"/>
    <x v="1"/>
    <n v="92804"/>
    <x v="1"/>
    <s v="FUR-FU-10002379"/>
    <x v="0"/>
    <x v="5"/>
    <s v="Eldon Econocleat Chair Mats for Low Pile Carpets"/>
    <n v="207.35"/>
    <n v="5"/>
    <n v="0"/>
    <n v="24.881999999999991"/>
    <n v="0.11999999999999995"/>
  </r>
  <r>
    <n v="9910"/>
    <s v="US-2012-129007"/>
    <x v="1"/>
    <x v="1023"/>
    <d v="2012-09-15T00:00:00"/>
    <s v="First Class"/>
    <s v="KD-16615"/>
    <s v="Ken Dana"/>
    <x v="1"/>
    <s v="United States"/>
    <x v="125"/>
    <x v="1"/>
    <n v="92804"/>
    <x v="1"/>
    <s v="FUR-FU-10004018"/>
    <x v="0"/>
    <x v="5"/>
    <s v="Tensor Computer Mounted Lamp"/>
    <n v="44.67"/>
    <n v="3"/>
    <n v="0"/>
    <n v="12.060900000000002"/>
    <n v="0.27"/>
  </r>
  <r>
    <n v="9911"/>
    <s v="US-2012-129007"/>
    <x v="1"/>
    <x v="1023"/>
    <d v="2012-09-15T00:00:00"/>
    <s v="First Class"/>
    <s v="KD-16615"/>
    <s v="Ken Dana"/>
    <x v="1"/>
    <s v="United States"/>
    <x v="125"/>
    <x v="1"/>
    <n v="92804"/>
    <x v="1"/>
    <s v="OFF-PA-10000994"/>
    <x v="1"/>
    <x v="10"/>
    <s v="Xerox 1915"/>
    <n v="209.7"/>
    <n v="2"/>
    <n v="0"/>
    <n v="100.65599999999999"/>
    <n v="0.48"/>
  </r>
  <r>
    <n v="9912"/>
    <s v="US-2011-157231"/>
    <x v="2"/>
    <x v="267"/>
    <d v="2011-04-09T00:00:00"/>
    <s v="Standard Class"/>
    <s v="RP-19855"/>
    <s v="Roy Phan"/>
    <x v="1"/>
    <s v="United States"/>
    <x v="102"/>
    <x v="0"/>
    <n v="40475"/>
    <x v="0"/>
    <s v="OFF-BI-10002852"/>
    <x v="1"/>
    <x v="8"/>
    <s v="Ibico Standard Transparent Covers"/>
    <n v="115.36"/>
    <n v="7"/>
    <n v="0"/>
    <n v="56.526400000000002"/>
    <n v="0.49000000000000005"/>
  </r>
  <r>
    <n v="9913"/>
    <s v="CA-2012-132388"/>
    <x v="1"/>
    <x v="998"/>
    <d v="2012-10-12T00:00:00"/>
    <s v="First Class"/>
    <s v="KN-16390"/>
    <s v="Katherine Nockton"/>
    <x v="1"/>
    <s v="United States"/>
    <x v="443"/>
    <x v="1"/>
    <n v="93101"/>
    <x v="1"/>
    <s v="FUR-CH-10001714"/>
    <x v="0"/>
    <x v="1"/>
    <s v="Global Leather &amp; Oak Executive Chair, Burgundy"/>
    <n v="362.13599999999997"/>
    <n v="3"/>
    <n v="0.2"/>
    <n v="-54.320399999999978"/>
    <n v="-0.14999999999999997"/>
  </r>
  <r>
    <n v="9914"/>
    <s v="CA-2012-132388"/>
    <x v="1"/>
    <x v="998"/>
    <d v="2012-10-12T00:00:00"/>
    <s v="First Class"/>
    <s v="KN-16390"/>
    <s v="Katherine Nockton"/>
    <x v="1"/>
    <s v="United States"/>
    <x v="443"/>
    <x v="1"/>
    <n v="93101"/>
    <x v="1"/>
    <s v="OFF-LA-10000414"/>
    <x v="1"/>
    <x v="2"/>
    <s v="Avery 503"/>
    <n v="31.049999999999997"/>
    <n v="3"/>
    <n v="0"/>
    <n v="14.904"/>
    <n v="0.48000000000000004"/>
  </r>
  <r>
    <n v="9915"/>
    <s v="CA-2014-160927"/>
    <x v="3"/>
    <x v="926"/>
    <d v="2014-02-01T00:00:00"/>
    <s v="Second Class"/>
    <s v="TM-21010"/>
    <s v="Tamara Manning"/>
    <x v="0"/>
    <s v="United States"/>
    <x v="292"/>
    <x v="23"/>
    <n v="52302"/>
    <x v="2"/>
    <s v="OFF-PA-10003848"/>
    <x v="1"/>
    <x v="10"/>
    <s v="Xerox 1997"/>
    <n v="12.96"/>
    <n v="2"/>
    <n v="0"/>
    <n v="6.2208000000000006"/>
    <n v="0.48000000000000004"/>
  </r>
  <r>
    <n v="9916"/>
    <s v="CA-2014-160927"/>
    <x v="3"/>
    <x v="926"/>
    <d v="2014-02-01T00:00:00"/>
    <s v="Second Class"/>
    <s v="TM-21010"/>
    <s v="Tamara Manning"/>
    <x v="0"/>
    <s v="United States"/>
    <x v="292"/>
    <x v="23"/>
    <n v="52302"/>
    <x v="2"/>
    <s v="OFF-PA-10000176"/>
    <x v="1"/>
    <x v="10"/>
    <s v="Xerox 1887"/>
    <n v="94.85"/>
    <n v="5"/>
    <n v="0"/>
    <n v="45.527999999999992"/>
    <n v="0.47999999999999993"/>
  </r>
  <r>
    <n v="9917"/>
    <s v="CA-2014-160927"/>
    <x v="3"/>
    <x v="926"/>
    <d v="2014-02-01T00:00:00"/>
    <s v="Second Class"/>
    <s v="TM-21010"/>
    <s v="Tamara Manning"/>
    <x v="0"/>
    <s v="United States"/>
    <x v="292"/>
    <x v="23"/>
    <n v="52302"/>
    <x v="2"/>
    <s v="OFF-ST-10001590"/>
    <x v="1"/>
    <x v="4"/>
    <s v="Tenex Personal Project File with Scoop Front Design, Black"/>
    <n v="13.48"/>
    <n v="1"/>
    <n v="0"/>
    <n v="3.5047999999999995"/>
    <n v="0.25999999999999995"/>
  </r>
  <r>
    <n v="9918"/>
    <s v="CA-2014-160927"/>
    <x v="3"/>
    <x v="926"/>
    <d v="2014-02-01T00:00:00"/>
    <s v="Second Class"/>
    <s v="TM-21010"/>
    <s v="Tamara Manning"/>
    <x v="0"/>
    <s v="United States"/>
    <x v="292"/>
    <x v="23"/>
    <n v="52302"/>
    <x v="2"/>
    <s v="FUR-FU-10000010"/>
    <x v="0"/>
    <x v="5"/>
    <s v="DAX Value U-Channel Document Frames, Easel Back"/>
    <n v="14.91"/>
    <n v="3"/>
    <n v="0"/>
    <n v="4.6220999999999997"/>
    <n v="0.31"/>
  </r>
  <r>
    <n v="9919"/>
    <s v="CA-2012-105508"/>
    <x v="1"/>
    <x v="496"/>
    <d v="2012-09-29T00:00:00"/>
    <s v="Standard Class"/>
    <s v="JF-15190"/>
    <s v="Jamie Frazer"/>
    <x v="0"/>
    <s v="United States"/>
    <x v="20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n v="0.44999999999999996"/>
  </r>
  <r>
    <n v="9920"/>
    <s v="CA-2013-149272"/>
    <x v="0"/>
    <x v="543"/>
    <d v="2013-03-20T00:00:00"/>
    <s v="Standard Class"/>
    <s v="MY-18295"/>
    <s v="Muhammed Yedwab"/>
    <x v="1"/>
    <s v="United States"/>
    <x v="518"/>
    <x v="5"/>
    <n v="77803"/>
    <x v="2"/>
    <s v="FUR-CH-10000863"/>
    <x v="0"/>
    <x v="1"/>
    <s v="Novimex Swivel Fabric Task Chair"/>
    <n v="528.42999999999995"/>
    <n v="5"/>
    <n v="0.3"/>
    <n v="-143.43099999999998"/>
    <n v="-0.27142857142857141"/>
  </r>
  <r>
    <n v="9921"/>
    <s v="CA-2013-149272"/>
    <x v="0"/>
    <x v="543"/>
    <d v="2013-03-20T00:00:00"/>
    <s v="Standard Class"/>
    <s v="MY-18295"/>
    <s v="Muhammed Yedwab"/>
    <x v="1"/>
    <s v="United States"/>
    <x v="518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n v="-1.600000000000001"/>
  </r>
  <r>
    <n v="9922"/>
    <s v="CA-2011-111360"/>
    <x v="2"/>
    <x v="156"/>
    <d v="2011-11-30T00:00:00"/>
    <s v="Standard Class"/>
    <s v="AT-10435"/>
    <s v="Alyssa Tate"/>
    <x v="2"/>
    <s v="United States"/>
    <x v="59"/>
    <x v="24"/>
    <n v="44312"/>
    <x v="3"/>
    <s v="OFF-BI-10003350"/>
    <x v="1"/>
    <x v="8"/>
    <s v="Acco Expandable Hanging Binders"/>
    <n v="5.7420000000000009"/>
    <n v="3"/>
    <n v="0.7"/>
    <n v="-4.5935999999999986"/>
    <n v="-0.7999999999999996"/>
  </r>
  <r>
    <n v="9923"/>
    <s v="US-2014-162124"/>
    <x v="3"/>
    <x v="636"/>
    <d v="2014-05-11T00:00:00"/>
    <s v="Standard Class"/>
    <s v="JF-15490"/>
    <s v="Jeremy Farry"/>
    <x v="0"/>
    <s v="United States"/>
    <x v="22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n v="0.14999999999999988"/>
  </r>
  <r>
    <n v="9924"/>
    <s v="CA-2012-159534"/>
    <x v="1"/>
    <x v="305"/>
    <d v="2012-03-23T00:00:00"/>
    <s v="First Class"/>
    <s v="DH-13075"/>
    <s v="Dave Hallsten"/>
    <x v="1"/>
    <s v="United States"/>
    <x v="20"/>
    <x v="15"/>
    <n v="10035"/>
    <x v="3"/>
    <s v="OFF-BI-10003982"/>
    <x v="1"/>
    <x v="8"/>
    <s v="Wilson Jones Century Plastic Molded Ring Binders"/>
    <n v="49.847999999999999"/>
    <n v="3"/>
    <n v="0.2"/>
    <n v="16.823699999999999"/>
    <n v="0.33749999999999997"/>
  </r>
  <r>
    <n v="9925"/>
    <s v="CA-2012-159534"/>
    <x v="1"/>
    <x v="305"/>
    <d v="2012-03-23T00:00:00"/>
    <s v="First Class"/>
    <s v="DH-13075"/>
    <s v="Dave Hallsten"/>
    <x v="1"/>
    <s v="United States"/>
    <x v="20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n v="0.5"/>
  </r>
  <r>
    <n v="9926"/>
    <s v="CA-2012-159534"/>
    <x v="1"/>
    <x v="305"/>
    <d v="2012-03-23T00:00:00"/>
    <s v="First Class"/>
    <s v="DH-13075"/>
    <s v="Dave Hallsten"/>
    <x v="1"/>
    <s v="United States"/>
    <x v="20"/>
    <x v="15"/>
    <n v="10035"/>
    <x v="3"/>
    <s v="OFF-BI-10003656"/>
    <x v="1"/>
    <x v="8"/>
    <s v="Fellowes PB200 Plastic Comb Binding Machine"/>
    <n v="1087.9360000000001"/>
    <n v="8"/>
    <n v="0.2"/>
    <n v="353.5791999999999"/>
    <n v="0.32499999999999984"/>
  </r>
  <r>
    <n v="9927"/>
    <s v="CA-2012-159534"/>
    <x v="1"/>
    <x v="305"/>
    <d v="2012-03-23T00:00:00"/>
    <s v="First Class"/>
    <s v="DH-13075"/>
    <s v="Dave Hallsten"/>
    <x v="1"/>
    <s v="United States"/>
    <x v="20"/>
    <x v="15"/>
    <n v="10035"/>
    <x v="3"/>
    <s v="TEC-PH-10002310"/>
    <x v="2"/>
    <x v="7"/>
    <s v="Panasonic KX T7731-B Digital phone"/>
    <n v="199.98"/>
    <n v="2"/>
    <n v="0"/>
    <n v="53.994599999999991"/>
    <n v="0.26999999999999996"/>
  </r>
  <r>
    <n v="9928"/>
    <s v="CA-2012-159534"/>
    <x v="1"/>
    <x v="305"/>
    <d v="2012-03-23T00:00:00"/>
    <s v="First Class"/>
    <s v="DH-13075"/>
    <s v="Dave Hallsten"/>
    <x v="1"/>
    <s v="United States"/>
    <x v="20"/>
    <x v="15"/>
    <n v="10035"/>
    <x v="3"/>
    <s v="OFF-ST-10001172"/>
    <x v="1"/>
    <x v="4"/>
    <s v="Tennsco Lockers, Sand"/>
    <n v="83.92"/>
    <n v="4"/>
    <n v="0"/>
    <n v="20.140799999999999"/>
    <n v="0.24"/>
  </r>
  <r>
    <n v="9929"/>
    <s v="CA-2013-129630"/>
    <x v="0"/>
    <x v="913"/>
    <d v="2013-09-05T00:00:00"/>
    <s v="Same Day"/>
    <s v="IM-15055"/>
    <s v="Ionia McGrath"/>
    <x v="0"/>
    <s v="United States"/>
    <x v="8"/>
    <x v="1"/>
    <n v="94122"/>
    <x v="1"/>
    <s v="FUR-FU-10000260"/>
    <x v="0"/>
    <x v="5"/>
    <s v="6&quot; Cubicle Wall Clock, Black"/>
    <n v="24.27"/>
    <n v="3"/>
    <n v="0"/>
    <n v="8.7371999999999996"/>
    <n v="0.36"/>
  </r>
  <r>
    <n v="9930"/>
    <s v="CA-2013-129630"/>
    <x v="0"/>
    <x v="913"/>
    <d v="2013-09-05T00:00:00"/>
    <s v="Same Day"/>
    <s v="IM-15055"/>
    <s v="Ionia McGrath"/>
    <x v="0"/>
    <s v="United States"/>
    <x v="8"/>
    <x v="1"/>
    <n v="94122"/>
    <x v="1"/>
    <s v="TEC-CO-10003763"/>
    <x v="2"/>
    <x v="16"/>
    <s v="Canon PC1060 Personal Laser Copier"/>
    <n v="2799.9600000000005"/>
    <n v="5"/>
    <n v="0.2"/>
    <n v="944.98649999999986"/>
    <n v="0.33749999999999991"/>
  </r>
  <r>
    <n v="9931"/>
    <s v="CA-2012-104948"/>
    <x v="1"/>
    <x v="50"/>
    <d v="2012-11-17T00:00:00"/>
    <s v="Standard Class"/>
    <s v="KH-16510"/>
    <s v="Keith Herrera"/>
    <x v="0"/>
    <s v="United States"/>
    <x v="272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n v="0.35"/>
  </r>
  <r>
    <n v="9932"/>
    <s v="CA-2012-104948"/>
    <x v="1"/>
    <x v="50"/>
    <d v="2012-11-17T00:00:00"/>
    <s v="Standard Class"/>
    <s v="KH-16510"/>
    <s v="Keith Herrera"/>
    <x v="0"/>
    <s v="United States"/>
    <x v="272"/>
    <x v="1"/>
    <n v="92404"/>
    <x v="1"/>
    <s v="FUR-BO-10004357"/>
    <x v="0"/>
    <x v="0"/>
    <s v="O'Sullivan Living Dimensions 3-Shelf Bookcases"/>
    <n v="683.33199999999999"/>
    <n v="4"/>
    <n v="0.15"/>
    <n v="-40.196000000000055"/>
    <n v="-5.8823529411764788E-2"/>
  </r>
  <r>
    <n v="9933"/>
    <s v="CA-2012-104948"/>
    <x v="1"/>
    <x v="50"/>
    <d v="2012-11-17T00:00:00"/>
    <s v="Standard Class"/>
    <s v="KH-16510"/>
    <s v="Keith Herrera"/>
    <x v="0"/>
    <s v="United States"/>
    <x v="272"/>
    <x v="1"/>
    <n v="92404"/>
    <x v="1"/>
    <s v="OFF-PA-10004610"/>
    <x v="1"/>
    <x v="10"/>
    <s v="Xerox 1900"/>
    <n v="29.96"/>
    <n v="7"/>
    <n v="0"/>
    <n v="13.481999999999998"/>
    <n v="0.4499999999999999"/>
  </r>
  <r>
    <n v="9934"/>
    <s v="CA-2011-166555"/>
    <x v="2"/>
    <x v="384"/>
    <d v="2011-07-14T00:00:00"/>
    <s v="First Class"/>
    <s v="JK-15205"/>
    <s v="Jamie Kunitz"/>
    <x v="0"/>
    <s v="United States"/>
    <x v="221"/>
    <x v="15"/>
    <n v="14304"/>
    <x v="3"/>
    <s v="TEC-PH-10004912"/>
    <x v="2"/>
    <x v="7"/>
    <s v="Cisco SPA112 2 Port Phone Adapter"/>
    <n v="164.85000000000002"/>
    <n v="3"/>
    <n v="0"/>
    <n v="47.806499999999993"/>
    <n v="0.28999999999999992"/>
  </r>
  <r>
    <n v="9935"/>
    <s v="CA-2013-114405"/>
    <x v="0"/>
    <x v="281"/>
    <d v="2013-04-13T00:00:00"/>
    <s v="Standard Class"/>
    <s v="AS-10240"/>
    <s v="Alan Shonely"/>
    <x v="0"/>
    <s v="United States"/>
    <x v="10"/>
    <x v="9"/>
    <n v="19120"/>
    <x v="3"/>
    <s v="OFF-AP-10003278"/>
    <x v="1"/>
    <x v="9"/>
    <s v="Belkin 7-Outlet SurgeMaster Home Series"/>
    <n v="33.528000000000006"/>
    <n v="3"/>
    <n v="0.2"/>
    <n v="2.5146000000000015"/>
    <n v="7.5000000000000025E-2"/>
  </r>
  <r>
    <n v="9936"/>
    <s v="CA-2013-114405"/>
    <x v="0"/>
    <x v="281"/>
    <d v="2013-04-13T00:00:00"/>
    <s v="Standard Class"/>
    <s v="AS-10240"/>
    <s v="Alan Shonely"/>
    <x v="0"/>
    <s v="United States"/>
    <x v="10"/>
    <x v="9"/>
    <n v="19120"/>
    <x v="3"/>
    <s v="OFF-ST-10001627"/>
    <x v="1"/>
    <x v="4"/>
    <s v="Eldon Jumbo ProFile Portable File Boxes Graphite/Black"/>
    <n v="36.744"/>
    <n v="3"/>
    <n v="0.2"/>
    <n v="3.6744000000000039"/>
    <n v="0.1000000000000001"/>
  </r>
  <r>
    <n v="9937"/>
    <s v="CA-2014-132955"/>
    <x v="3"/>
    <x v="92"/>
    <d v="2014-06-29T00:00:00"/>
    <s v="Standard Class"/>
    <s v="SC-20575"/>
    <s v="Sonia Cooley"/>
    <x v="0"/>
    <s v="United States"/>
    <x v="395"/>
    <x v="34"/>
    <n v="2920"/>
    <x v="3"/>
    <s v="OFF-BI-10002735"/>
    <x v="1"/>
    <x v="8"/>
    <s v="GBC Prestige Therm-A-Bind Covers"/>
    <n v="102.93"/>
    <n v="3"/>
    <n v="0"/>
    <n v="48.377100000000006"/>
    <n v="0.47000000000000003"/>
  </r>
  <r>
    <n v="9938"/>
    <s v="CA-2013-164889"/>
    <x v="0"/>
    <x v="1235"/>
    <d v="2013-06-07T00:00:00"/>
    <s v="Second Class"/>
    <s v="CP-12340"/>
    <s v="Christine Phan"/>
    <x v="1"/>
    <s v="United States"/>
    <x v="1"/>
    <x v="1"/>
    <n v="90049"/>
    <x v="1"/>
    <s v="FUR-TA-10001676"/>
    <x v="0"/>
    <x v="3"/>
    <s v="Hon 61000 Series Interactive Training Tables"/>
    <n v="71.088000000000008"/>
    <n v="2"/>
    <n v="0.2"/>
    <n v="-1.7772000000000041"/>
    <n v="-2.5000000000000053E-2"/>
  </r>
  <r>
    <n v="9939"/>
    <s v="CA-2013-169824"/>
    <x v="0"/>
    <x v="939"/>
    <d v="2013-12-18T00:00:00"/>
    <s v="Standard Class"/>
    <s v="NS-18640"/>
    <s v="Noel Staavos"/>
    <x v="1"/>
    <s v="United States"/>
    <x v="20"/>
    <x v="15"/>
    <n v="10009"/>
    <x v="3"/>
    <s v="FUR-FU-10004864"/>
    <x v="0"/>
    <x v="5"/>
    <s v="Eldon 500 Class Desk Accessories"/>
    <n v="60.35"/>
    <n v="5"/>
    <n v="0"/>
    <n v="19.915500000000002"/>
    <n v="0.33"/>
  </r>
  <r>
    <n v="9940"/>
    <s v="CA-2013-169824"/>
    <x v="0"/>
    <x v="939"/>
    <d v="2013-12-18T00:00:00"/>
    <s v="Standard Class"/>
    <s v="NS-18640"/>
    <s v="Noel Staavos"/>
    <x v="1"/>
    <s v="United States"/>
    <x v="20"/>
    <x v="15"/>
    <n v="10009"/>
    <x v="3"/>
    <s v="OFF-SU-10000952"/>
    <x v="1"/>
    <x v="14"/>
    <s v="Fiskars Home &amp; Office Scissors"/>
    <n v="35.520000000000003"/>
    <n v="4"/>
    <n v="0"/>
    <n v="9.9456000000000024"/>
    <n v="0.28000000000000003"/>
  </r>
  <r>
    <n v="9941"/>
    <s v="CA-2013-169824"/>
    <x v="0"/>
    <x v="939"/>
    <d v="2013-12-18T00:00:00"/>
    <s v="Standard Class"/>
    <s v="NS-18640"/>
    <s v="Noel Staavos"/>
    <x v="1"/>
    <s v="United States"/>
    <x v="20"/>
    <x v="15"/>
    <n v="10009"/>
    <x v="3"/>
    <s v="OFF-AR-10000462"/>
    <x v="1"/>
    <x v="6"/>
    <s v="Sanford Pocket Accent Highlighters"/>
    <n v="11.200000000000001"/>
    <n v="7"/>
    <n v="0"/>
    <n v="4.8160000000000007"/>
    <n v="0.43000000000000005"/>
  </r>
  <r>
    <n v="9942"/>
    <s v="CA-2014-164028"/>
    <x v="3"/>
    <x v="221"/>
    <d v="2014-12-01T00:00:00"/>
    <s v="Standard Class"/>
    <s v="JL-15835"/>
    <s v="John Lee"/>
    <x v="0"/>
    <s v="United States"/>
    <x v="8"/>
    <x v="1"/>
    <n v="94122"/>
    <x v="1"/>
    <s v="TEC-AC-10001772"/>
    <x v="2"/>
    <x v="11"/>
    <s v="Memorex Mini Travel Drive 16 GB USB 2.0 Flash Drive"/>
    <n v="223.58"/>
    <n v="14"/>
    <n v="0"/>
    <n v="87.196200000000005"/>
    <n v="0.39"/>
  </r>
  <r>
    <n v="9943"/>
    <s v="CA-2011-143371"/>
    <x v="2"/>
    <x v="129"/>
    <d v="2012-01-03T00:00:00"/>
    <s v="Standard Class"/>
    <s v="MD-17350"/>
    <s v="Maribeth Dona"/>
    <x v="0"/>
    <s v="United States"/>
    <x v="125"/>
    <x v="1"/>
    <n v="92804"/>
    <x v="1"/>
    <s v="OFF-ST-10001128"/>
    <x v="1"/>
    <x v="4"/>
    <s v="Carina Mini System Audio Rack, Model AR050B"/>
    <n v="998.82"/>
    <n v="9"/>
    <n v="0"/>
    <n v="29.964600000000061"/>
    <n v="3.0000000000000061E-2"/>
  </r>
  <r>
    <n v="9944"/>
    <s v="CA-2011-143371"/>
    <x v="2"/>
    <x v="129"/>
    <d v="2012-01-03T00:00:00"/>
    <s v="Standard Class"/>
    <s v="MD-17350"/>
    <s v="Maribeth Dona"/>
    <x v="0"/>
    <s v="United States"/>
    <x v="125"/>
    <x v="1"/>
    <n v="92804"/>
    <x v="1"/>
    <s v="OFF-SU-10002537"/>
    <x v="1"/>
    <x v="14"/>
    <s v="Acme Box Cutter Scissors"/>
    <n v="51.150000000000006"/>
    <n v="5"/>
    <n v="0"/>
    <n v="13.299000000000003"/>
    <n v="0.26"/>
  </r>
  <r>
    <n v="9945"/>
    <s v="CA-2012-145415"/>
    <x v="1"/>
    <x v="1236"/>
    <d v="2012-04-17T00:00:00"/>
    <s v="Second Class"/>
    <s v="RD-19660"/>
    <s v="Robert Dilbeck"/>
    <x v="2"/>
    <s v="United States"/>
    <x v="4"/>
    <x v="4"/>
    <n v="98103"/>
    <x v="1"/>
    <s v="OFF-ST-10000419"/>
    <x v="1"/>
    <x v="4"/>
    <s v="Rogers Jumbo File, Granite"/>
    <n v="40.74"/>
    <n v="3"/>
    <n v="0"/>
    <n v="0.4073999999999991"/>
    <n v="9.9999999999999777E-3"/>
  </r>
  <r>
    <n v="9946"/>
    <s v="CA-2011-111157"/>
    <x v="2"/>
    <x v="1086"/>
    <d v="2011-03-06T00:00:00"/>
    <s v="Standard Class"/>
    <s v="NH-18610"/>
    <s v="Nicole Hansen"/>
    <x v="1"/>
    <s v="United States"/>
    <x v="10"/>
    <x v="9"/>
    <n v="19120"/>
    <x v="3"/>
    <s v="OFF-PA-10000327"/>
    <x v="1"/>
    <x v="10"/>
    <s v="Xerox 1971"/>
    <n v="3.4240000000000004"/>
    <n v="1"/>
    <n v="0.2"/>
    <n v="1.0699999999999996"/>
    <n v="0.31249999999999983"/>
  </r>
  <r>
    <n v="9947"/>
    <s v="CA-2011-111157"/>
    <x v="2"/>
    <x v="1086"/>
    <d v="2011-03-06T00:00:00"/>
    <s v="Standard Class"/>
    <s v="NH-18610"/>
    <s v="Nicole Hansen"/>
    <x v="1"/>
    <s v="United States"/>
    <x v="10"/>
    <x v="9"/>
    <n v="19120"/>
    <x v="3"/>
    <s v="TEC-AC-10004353"/>
    <x v="2"/>
    <x v="11"/>
    <s v="Hypercom P1300 Pinpad"/>
    <n v="151.20000000000002"/>
    <n v="3"/>
    <n v="0.2"/>
    <n v="32.130000000000003"/>
    <n v="0.21249999999999999"/>
  </r>
  <r>
    <n v="9948"/>
    <s v="CA-2014-121559"/>
    <x v="3"/>
    <x v="702"/>
    <d v="2014-06-04T00:00:00"/>
    <s v="Second Class"/>
    <s v="HW-14935"/>
    <s v="Helen Wasserman"/>
    <x v="1"/>
    <s v="United States"/>
    <x v="245"/>
    <x v="14"/>
    <n v="46203"/>
    <x v="2"/>
    <s v="FUR-CH-10003746"/>
    <x v="0"/>
    <x v="1"/>
    <s v="Hon 4070 Series Pagoda Round Back Stacking Chairs"/>
    <n v="1925.88"/>
    <n v="6"/>
    <n v="0"/>
    <n v="539.24639999999999"/>
    <n v="0.27999999999999997"/>
  </r>
  <r>
    <n v="9949"/>
    <s v="CA-2014-121559"/>
    <x v="3"/>
    <x v="702"/>
    <d v="2014-06-04T00:00:00"/>
    <s v="Second Class"/>
    <s v="HW-14935"/>
    <s v="Helen Wasserman"/>
    <x v="1"/>
    <s v="United States"/>
    <x v="245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n v="0.32999999999999996"/>
  </r>
  <r>
    <n v="9950"/>
    <s v="CA-2014-121559"/>
    <x v="3"/>
    <x v="702"/>
    <d v="2014-06-04T00:00:00"/>
    <s v="Second Class"/>
    <s v="HW-14935"/>
    <s v="Helen Wasserman"/>
    <x v="1"/>
    <s v="United States"/>
    <x v="245"/>
    <x v="14"/>
    <n v="46203"/>
    <x v="2"/>
    <s v="TEC-AC-10004568"/>
    <x v="2"/>
    <x v="11"/>
    <s v="Maxell LTO Ultrium - 800 GB"/>
    <n v="83.97"/>
    <n v="3"/>
    <n v="0"/>
    <n v="15.954299999999993"/>
    <n v="0.18999999999999992"/>
  </r>
  <r>
    <n v="9951"/>
    <s v="CA-2014-121559"/>
    <x v="3"/>
    <x v="702"/>
    <d v="2014-06-04T00:00:00"/>
    <s v="Second Class"/>
    <s v="HW-14935"/>
    <s v="Helen Wasserman"/>
    <x v="1"/>
    <s v="United States"/>
    <x v="245"/>
    <x v="14"/>
    <n v="46203"/>
    <x v="2"/>
    <s v="TEC-AC-10001714"/>
    <x v="2"/>
    <x v="11"/>
    <s v="Logitech MX Performance Wireless Mouse"/>
    <n v="39.89"/>
    <n v="1"/>
    <n v="0"/>
    <n v="14.7593"/>
    <n v="0.37"/>
  </r>
  <r>
    <n v="9952"/>
    <s v="CA-2014-121559"/>
    <x v="3"/>
    <x v="702"/>
    <d v="2014-06-04T00:00:00"/>
    <s v="Second Class"/>
    <s v="HW-14935"/>
    <s v="Helen Wasserman"/>
    <x v="1"/>
    <s v="United States"/>
    <x v="245"/>
    <x v="14"/>
    <n v="46203"/>
    <x v="2"/>
    <s v="OFF-BI-10002072"/>
    <x v="1"/>
    <x v="8"/>
    <s v="Cardinal Slant-D Ring Binders"/>
    <n v="17.38"/>
    <n v="2"/>
    <n v="0"/>
    <n v="8.69"/>
    <n v="0.5"/>
  </r>
  <r>
    <n v="9953"/>
    <s v="CA-2012-141593"/>
    <x v="1"/>
    <x v="639"/>
    <d v="2012-12-16T00:00:00"/>
    <s v="Second Class"/>
    <s v="DB-12970"/>
    <s v="Darren Budd"/>
    <x v="1"/>
    <s v="United States"/>
    <x v="1"/>
    <x v="1"/>
    <n v="90045"/>
    <x v="1"/>
    <s v="OFF-BI-10001153"/>
    <x v="1"/>
    <x v="8"/>
    <s v="Ibico Recycled Grain-Textured Covers"/>
    <n v="55.264000000000003"/>
    <n v="2"/>
    <n v="0.2"/>
    <n v="20.723999999999997"/>
    <n v="0.37499999999999994"/>
  </r>
  <r>
    <n v="9954"/>
    <s v="CA-2012-141593"/>
    <x v="1"/>
    <x v="639"/>
    <d v="2012-12-16T00:00:00"/>
    <s v="Second Class"/>
    <s v="DB-12970"/>
    <s v="Darren Budd"/>
    <x v="1"/>
    <s v="United States"/>
    <x v="1"/>
    <x v="1"/>
    <n v="90045"/>
    <x v="1"/>
    <s v="OFF-PA-10004983"/>
    <x v="1"/>
    <x v="10"/>
    <s v="Xerox 23"/>
    <n v="6.48"/>
    <n v="1"/>
    <n v="0"/>
    <n v="3.1104000000000003"/>
    <n v="0.48000000000000004"/>
  </r>
  <r>
    <n v="9955"/>
    <s v="CA-2012-141593"/>
    <x v="1"/>
    <x v="639"/>
    <d v="2012-12-16T00:00:00"/>
    <s v="Second Class"/>
    <s v="DB-12970"/>
    <s v="Darren Budd"/>
    <x v="1"/>
    <s v="United States"/>
    <x v="1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n v="0.33749999999999991"/>
  </r>
  <r>
    <n v="9956"/>
    <s v="CA-2012-141593"/>
    <x v="1"/>
    <x v="639"/>
    <d v="2012-12-16T00:00:00"/>
    <s v="Second Class"/>
    <s v="DB-12970"/>
    <s v="Darren Budd"/>
    <x v="1"/>
    <s v="United States"/>
    <x v="1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n v="3.7500000000000033E-2"/>
  </r>
  <r>
    <n v="9957"/>
    <s v="US-2011-143287"/>
    <x v="2"/>
    <x v="7"/>
    <d v="2011-11-17T00:00:00"/>
    <s v="Standard Class"/>
    <s v="KN-16705"/>
    <s v="Kristina Nunn"/>
    <x v="2"/>
    <s v="United States"/>
    <x v="106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n v="0.47000000000000003"/>
  </r>
  <r>
    <n v="9958"/>
    <s v="US-2011-143287"/>
    <x v="2"/>
    <x v="7"/>
    <d v="2011-11-17T00:00:00"/>
    <s v="Standard Class"/>
    <s v="KN-16705"/>
    <s v="Kristina Nunn"/>
    <x v="2"/>
    <s v="United States"/>
    <x v="106"/>
    <x v="15"/>
    <n v="10801"/>
    <x v="3"/>
    <s v="OFF-PA-10004039"/>
    <x v="1"/>
    <x v="10"/>
    <s v="Xerox 1882"/>
    <n v="223.92"/>
    <n v="4"/>
    <n v="0"/>
    <n v="109.7208"/>
    <n v="0.49"/>
  </r>
  <r>
    <n v="9959"/>
    <s v="US-2011-143287"/>
    <x v="2"/>
    <x v="7"/>
    <d v="2011-11-17T00:00:00"/>
    <s v="Standard Class"/>
    <s v="KN-16705"/>
    <s v="Kristina Nunn"/>
    <x v="2"/>
    <s v="United States"/>
    <x v="106"/>
    <x v="15"/>
    <n v="10801"/>
    <x v="3"/>
    <s v="OFF-SU-10001574"/>
    <x v="1"/>
    <x v="14"/>
    <s v="Acme Value Line Scissors"/>
    <n v="7.3"/>
    <n v="2"/>
    <n v="0"/>
    <n v="2.1899999999999995"/>
    <n v="0.29999999999999993"/>
  </r>
  <r>
    <n v="9960"/>
    <s v="CA-2014-137421"/>
    <x v="3"/>
    <x v="833"/>
    <d v="2014-10-12T00:00:00"/>
    <s v="Standard Class"/>
    <s v="AJ-10945"/>
    <s v="Ashley Jarboe"/>
    <x v="0"/>
    <s v="United States"/>
    <x v="432"/>
    <x v="16"/>
    <n v="85224"/>
    <x v="1"/>
    <s v="OFF-AR-10001761"/>
    <x v="1"/>
    <x v="6"/>
    <s v="Avery Hi-Liter Smear-Safe Highlighters"/>
    <n v="9.3439999999999994"/>
    <n v="2"/>
    <n v="0.2"/>
    <n v="1.8687999999999998"/>
    <n v="0.19999999999999998"/>
  </r>
  <r>
    <n v="9961"/>
    <s v="CA-2014-141446"/>
    <x v="3"/>
    <x v="118"/>
    <d v="2014-09-19T00:00:00"/>
    <s v="Second Class"/>
    <s v="CL-12700"/>
    <s v="Craig Leslie"/>
    <x v="2"/>
    <s v="United States"/>
    <x v="159"/>
    <x v="0"/>
    <n v="41042"/>
    <x v="0"/>
    <s v="TEC-AC-10002305"/>
    <x v="2"/>
    <x v="11"/>
    <s v="KeyTronic E03601U1 - Keyboard - Beige"/>
    <n v="18"/>
    <n v="1"/>
    <n v="0"/>
    <n v="3.2399999999999984"/>
    <n v="0.17999999999999991"/>
  </r>
  <r>
    <n v="9962"/>
    <s v="CA-2012-168088"/>
    <x v="1"/>
    <x v="531"/>
    <d v="2012-03-22T00:00:00"/>
    <s v="First Class"/>
    <s v="CM-12655"/>
    <s v="Corinna Mitchell"/>
    <x v="2"/>
    <s v="United States"/>
    <x v="12"/>
    <x v="5"/>
    <n v="77041"/>
    <x v="2"/>
    <s v="OFF-PA-10000675"/>
    <x v="1"/>
    <x v="10"/>
    <s v="Xerox 1919"/>
    <n v="65.584000000000003"/>
    <n v="2"/>
    <n v="0.2"/>
    <n v="23.7742"/>
    <n v="0.36249999999999999"/>
  </r>
  <r>
    <n v="9963"/>
    <s v="CA-2012-168088"/>
    <x v="1"/>
    <x v="531"/>
    <d v="2012-03-22T00:00:00"/>
    <s v="First Class"/>
    <s v="CM-12655"/>
    <s v="Corinna Mitchell"/>
    <x v="2"/>
    <s v="United States"/>
    <x v="12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n v="-0.17647058823529416"/>
  </r>
  <r>
    <n v="9964"/>
    <s v="CA-2012-143700"/>
    <x v="1"/>
    <x v="353"/>
    <d v="2012-07-26T00:00:00"/>
    <s v="Same Day"/>
    <s v="AS-10240"/>
    <s v="Alan Shonely"/>
    <x v="0"/>
    <s v="United States"/>
    <x v="10"/>
    <x v="9"/>
    <n v="19140"/>
    <x v="3"/>
    <s v="OFF-PA-10003072"/>
    <x v="1"/>
    <x v="10"/>
    <s v="Eureka Recycled Copy Paper 8 1/2&quot; x 11&quot;, Ream"/>
    <n v="10.368000000000002"/>
    <n v="2"/>
    <n v="0.2"/>
    <n v="3.6288"/>
    <n v="0.34999999999999992"/>
  </r>
  <r>
    <n v="9965"/>
    <s v="CA-2013-146374"/>
    <x v="0"/>
    <x v="5"/>
    <d v="2013-12-11T00:00:00"/>
    <s v="Second Class"/>
    <s v="HE-14800"/>
    <s v="Harold Engle"/>
    <x v="1"/>
    <s v="United States"/>
    <x v="46"/>
    <x v="13"/>
    <n v="19711"/>
    <x v="3"/>
    <s v="FUR-FU-10002671"/>
    <x v="0"/>
    <x v="5"/>
    <s v="Electrix 20W Halogen Replacement Bulb for Zoom-In Desk Lamp"/>
    <n v="13.4"/>
    <n v="1"/>
    <n v="0"/>
    <n v="6.4319999999999995"/>
    <n v="0.47999999999999993"/>
  </r>
  <r>
    <n v="9966"/>
    <s v="CA-2013-146374"/>
    <x v="0"/>
    <x v="5"/>
    <d v="2013-12-11T00:00:00"/>
    <s v="Second Class"/>
    <s v="HE-14800"/>
    <s v="Harold Engle"/>
    <x v="1"/>
    <s v="United States"/>
    <x v="46"/>
    <x v="13"/>
    <n v="19711"/>
    <x v="3"/>
    <s v="OFF-PA-10000349"/>
    <x v="1"/>
    <x v="10"/>
    <s v="Staples"/>
    <n v="4.9800000000000004"/>
    <n v="1"/>
    <n v="0"/>
    <n v="2.3406000000000002"/>
    <n v="0.47000000000000003"/>
  </r>
  <r>
    <n v="9967"/>
    <s v="CA-2013-146374"/>
    <x v="0"/>
    <x v="5"/>
    <d v="2013-12-11T00:00:00"/>
    <s v="Second Class"/>
    <s v="HE-14800"/>
    <s v="Harold Engle"/>
    <x v="1"/>
    <s v="United States"/>
    <x v="46"/>
    <x v="13"/>
    <n v="19711"/>
    <x v="3"/>
    <s v="OFF-EN-10004483"/>
    <x v="1"/>
    <x v="12"/>
    <s v="#10 White Business Envelopes,4 1/8 x 9 1/2"/>
    <n v="109.69"/>
    <n v="7"/>
    <n v="0"/>
    <n v="51.554299999999991"/>
    <n v="0.46999999999999992"/>
  </r>
  <r>
    <n v="9968"/>
    <s v="CA-2014-153871"/>
    <x v="3"/>
    <x v="157"/>
    <d v="2014-12-18T00:00:00"/>
    <s v="Standard Class"/>
    <s v="RB-19435"/>
    <s v="Richard Bierner"/>
    <x v="0"/>
    <s v="United States"/>
    <x v="135"/>
    <x v="30"/>
    <n v="7060"/>
    <x v="3"/>
    <s v="OFF-BI-10004209"/>
    <x v="1"/>
    <x v="8"/>
    <s v="Fellowes Twister Kit, Gray/Clear, 3/pkg"/>
    <n v="40.199999999999996"/>
    <n v="5"/>
    <n v="0"/>
    <n v="18.089999999999996"/>
    <n v="0.44999999999999996"/>
  </r>
  <r>
    <n v="9969"/>
    <s v="CA-2014-153871"/>
    <x v="3"/>
    <x v="157"/>
    <d v="2014-12-18T00:00:00"/>
    <s v="Standard Class"/>
    <s v="RB-19435"/>
    <s v="Richard Bierner"/>
    <x v="0"/>
    <s v="United States"/>
    <x v="135"/>
    <x v="30"/>
    <n v="7060"/>
    <x v="3"/>
    <s v="OFF-BI-10004600"/>
    <x v="1"/>
    <x v="8"/>
    <s v="Ibico Ibimaster 300 Manual Binding System"/>
    <n v="735.98"/>
    <n v="2"/>
    <n v="0"/>
    <n v="331.19099999999997"/>
    <n v="0.44999999999999996"/>
  </r>
  <r>
    <n v="9970"/>
    <s v="CA-2014-153871"/>
    <x v="3"/>
    <x v="157"/>
    <d v="2014-12-18T00:00:00"/>
    <s v="Standard Class"/>
    <s v="RB-19435"/>
    <s v="Richard Bierner"/>
    <x v="0"/>
    <s v="United States"/>
    <x v="135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n v="0.28999999999999998"/>
  </r>
  <r>
    <n v="9971"/>
    <s v="CA-2012-103772"/>
    <x v="1"/>
    <x v="1141"/>
    <d v="2012-07-02T00:00:00"/>
    <s v="Standard Class"/>
    <s v="MP-17470"/>
    <s v="Mark Packer"/>
    <x v="2"/>
    <s v="United States"/>
    <x v="214"/>
    <x v="32"/>
    <n v="30080"/>
    <x v="0"/>
    <s v="OFF-BI-10002867"/>
    <x v="1"/>
    <x v="8"/>
    <s v="GBC Recycled Regency Composition Covers"/>
    <n v="119.56"/>
    <n v="2"/>
    <n v="0"/>
    <n v="54.997599999999991"/>
    <n v="0.45999999999999991"/>
  </r>
  <r>
    <n v="9972"/>
    <s v="CA-2012-103772"/>
    <x v="1"/>
    <x v="1141"/>
    <d v="2012-07-02T00:00:00"/>
    <s v="Standard Class"/>
    <s v="MP-17470"/>
    <s v="Mark Packer"/>
    <x v="2"/>
    <s v="United States"/>
    <x v="214"/>
    <x v="32"/>
    <n v="30080"/>
    <x v="0"/>
    <s v="OFF-AR-10000538"/>
    <x v="1"/>
    <x v="6"/>
    <s v="Boston Model 1800 Electric Pencil Sharpener, Gray"/>
    <n v="140.75"/>
    <n v="5"/>
    <n v="0"/>
    <n v="42.22499999999998"/>
    <n v="0.29999999999999988"/>
  </r>
  <r>
    <n v="9973"/>
    <s v="CA-2013-130225"/>
    <x v="0"/>
    <x v="108"/>
    <d v="2013-09-18T00:00:00"/>
    <s v="Standard Class"/>
    <s v="RC-19960"/>
    <s v="Ryan Crowe"/>
    <x v="0"/>
    <s v="United States"/>
    <x v="12"/>
    <x v="5"/>
    <n v="77041"/>
    <x v="2"/>
    <s v="OFF-EN-10000056"/>
    <x v="1"/>
    <x v="12"/>
    <s v="Cameo Buff Policy Envelopes"/>
    <n v="99.567999999999998"/>
    <n v="2"/>
    <n v="0.2"/>
    <n v="33.604199999999992"/>
    <n v="0.33749999999999991"/>
  </r>
  <r>
    <n v="9974"/>
    <s v="US-2013-103674"/>
    <x v="0"/>
    <x v="409"/>
    <d v="2013-12-11T00:00:00"/>
    <s v="Standard Class"/>
    <s v="AP-10720"/>
    <s v="Anne Pryor"/>
    <x v="2"/>
    <s v="United States"/>
    <x v="1"/>
    <x v="1"/>
    <n v="90032"/>
    <x v="1"/>
    <s v="TEC-PH-10004080"/>
    <x v="2"/>
    <x v="7"/>
    <s v="Avaya 5410 Digital phone"/>
    <n v="271.95999999999998"/>
    <n v="5"/>
    <n v="0.2"/>
    <n v="27.195999999999998"/>
    <n v="0.1"/>
  </r>
  <r>
    <n v="9975"/>
    <s v="US-2013-103674"/>
    <x v="0"/>
    <x v="409"/>
    <d v="2013-12-11T00:00:00"/>
    <s v="Standard Class"/>
    <s v="AP-10720"/>
    <s v="Anne Pryor"/>
    <x v="2"/>
    <s v="United States"/>
    <x v="1"/>
    <x v="1"/>
    <n v="90032"/>
    <x v="1"/>
    <s v="OFF-AR-10004752"/>
    <x v="1"/>
    <x v="6"/>
    <s v="Blackstonian Pencils"/>
    <n v="18.689999999999998"/>
    <n v="7"/>
    <n v="0"/>
    <n v="5.2332000000000001"/>
    <n v="0.28000000000000003"/>
  </r>
  <r>
    <n v="9976"/>
    <s v="US-2013-103674"/>
    <x v="0"/>
    <x v="409"/>
    <d v="2013-12-11T00:00:00"/>
    <s v="Standard Class"/>
    <s v="AP-10720"/>
    <s v="Anne Pryor"/>
    <x v="2"/>
    <s v="United States"/>
    <x v="1"/>
    <x v="1"/>
    <n v="90032"/>
    <x v="1"/>
    <s v="OFF-PA-10000743"/>
    <x v="1"/>
    <x v="10"/>
    <s v="Xerox 1977"/>
    <n v="13.36"/>
    <n v="2"/>
    <n v="0"/>
    <n v="6.4127999999999998"/>
    <n v="0.48"/>
  </r>
  <r>
    <n v="9977"/>
    <s v="US-2013-103674"/>
    <x v="0"/>
    <x v="409"/>
    <d v="2013-12-11T00:00:00"/>
    <s v="Standard Class"/>
    <s v="AP-10720"/>
    <s v="Anne Pryor"/>
    <x v="2"/>
    <s v="United States"/>
    <x v="1"/>
    <x v="1"/>
    <n v="90032"/>
    <x v="1"/>
    <s v="TEC-PH-10002496"/>
    <x v="2"/>
    <x v="7"/>
    <s v="Cisco SPA301"/>
    <n v="249.58400000000003"/>
    <n v="2"/>
    <n v="0.2"/>
    <n v="31.197999999999986"/>
    <n v="0.12499999999999993"/>
  </r>
  <r>
    <n v="9978"/>
    <s v="US-2013-103674"/>
    <x v="0"/>
    <x v="409"/>
    <d v="2013-12-11T00:00:00"/>
    <s v="Standard Class"/>
    <s v="AP-10720"/>
    <s v="Anne Pryor"/>
    <x v="2"/>
    <s v="United States"/>
    <x v="1"/>
    <x v="1"/>
    <n v="90032"/>
    <x v="1"/>
    <s v="OFF-FA-10003467"/>
    <x v="1"/>
    <x v="13"/>
    <s v="Alliance Big Bands Rubber Bands, 12/Pack"/>
    <n v="13.86"/>
    <n v="7"/>
    <n v="0"/>
    <n v="0"/>
    <n v="0"/>
  </r>
  <r>
    <n v="9979"/>
    <s v="US-2013-103674"/>
    <x v="0"/>
    <x v="409"/>
    <d v="2013-12-11T00:00:00"/>
    <s v="Standard Class"/>
    <s v="AP-10720"/>
    <s v="Anne Pryor"/>
    <x v="2"/>
    <s v="United States"/>
    <x v="1"/>
    <x v="1"/>
    <n v="90032"/>
    <x v="1"/>
    <s v="OFF-BI-10003727"/>
    <x v="1"/>
    <x v="8"/>
    <s v="Avery Durable Slant Ring Binders With Label Holder"/>
    <n v="13.375999999999999"/>
    <n v="4"/>
    <n v="0.2"/>
    <n v="4.6815999999999995"/>
    <n v="0.35"/>
  </r>
  <r>
    <n v="9980"/>
    <s v="US-2013-103674"/>
    <x v="0"/>
    <x v="409"/>
    <d v="2013-12-11T00:00:00"/>
    <s v="Standard Class"/>
    <s v="AP-10720"/>
    <s v="Anne Pryor"/>
    <x v="2"/>
    <s v="United States"/>
    <x v="1"/>
    <x v="1"/>
    <n v="90032"/>
    <x v="1"/>
    <s v="OFF-BI-10002026"/>
    <x v="1"/>
    <x v="8"/>
    <s v="Ibico Recycled Linen-Style Covers"/>
    <n v="437.47200000000009"/>
    <n v="14"/>
    <n v="0.2"/>
    <n v="153.11519999999999"/>
    <n v="0.34999999999999992"/>
  </r>
  <r>
    <n v="9981"/>
    <s v="US-2012-151435"/>
    <x v="1"/>
    <x v="684"/>
    <d v="2012-09-09T00:00:00"/>
    <s v="Second Class"/>
    <s v="SW-20455"/>
    <s v="Shaun Weien"/>
    <x v="0"/>
    <s v="United States"/>
    <x v="240"/>
    <x v="28"/>
    <n v="70506"/>
    <x v="0"/>
    <s v="FUR-TA-10001039"/>
    <x v="0"/>
    <x v="3"/>
    <s v="KI Adjustable-Height Table"/>
    <n v="85.98"/>
    <n v="1"/>
    <n v="0"/>
    <n v="22.354800000000004"/>
    <n v="0.26000000000000006"/>
  </r>
  <r>
    <n v="9982"/>
    <s v="CA-2014-163566"/>
    <x v="3"/>
    <x v="646"/>
    <d v="2014-08-07T00:00:00"/>
    <s v="First Class"/>
    <s v="TB-21055"/>
    <s v="Ted Butterfield"/>
    <x v="0"/>
    <s v="United States"/>
    <x v="54"/>
    <x v="24"/>
    <n v="45014"/>
    <x v="3"/>
    <s v="OFF-LA-10004484"/>
    <x v="1"/>
    <x v="2"/>
    <s v="Avery 476"/>
    <n v="16.520000000000003"/>
    <n v="5"/>
    <n v="0.2"/>
    <n v="5.368999999999998"/>
    <n v="0.32499999999999984"/>
  </r>
  <r>
    <n v="9983"/>
    <s v="US-2013-157728"/>
    <x v="0"/>
    <x v="897"/>
    <d v="2013-09-29T00:00:00"/>
    <s v="Standard Class"/>
    <s v="RC-19960"/>
    <s v="Ryan Crowe"/>
    <x v="0"/>
    <s v="United States"/>
    <x v="354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n v="0.47"/>
  </r>
  <r>
    <n v="9984"/>
    <s v="US-2013-157728"/>
    <x v="0"/>
    <x v="897"/>
    <d v="2013-09-29T00:00:00"/>
    <s v="Standard Class"/>
    <s v="RC-19960"/>
    <s v="Ryan Crowe"/>
    <x v="0"/>
    <s v="United States"/>
    <x v="354"/>
    <x v="12"/>
    <n v="49505"/>
    <x v="2"/>
    <s v="TEC-PH-10001305"/>
    <x v="2"/>
    <x v="7"/>
    <s v="Panasonic KX TS208W Corded phone"/>
    <n v="97.98"/>
    <n v="2"/>
    <n v="0"/>
    <n v="27.434400000000011"/>
    <n v="0.28000000000000008"/>
  </r>
  <r>
    <n v="9985"/>
    <s v="CA-2012-100251"/>
    <x v="1"/>
    <x v="961"/>
    <d v="2012-05-23T00:00:00"/>
    <s v="Standard Class"/>
    <s v="DV-13465"/>
    <s v="Dianna Vittorini"/>
    <x v="0"/>
    <s v="United States"/>
    <x v="85"/>
    <x v="15"/>
    <n v="11561"/>
    <x v="3"/>
    <s v="OFF-LA-10003766"/>
    <x v="1"/>
    <x v="2"/>
    <s v="Self-Adhesive Removable Labels"/>
    <n v="31.5"/>
    <n v="10"/>
    <n v="0"/>
    <n v="15.120000000000001"/>
    <n v="0.48000000000000004"/>
  </r>
  <r>
    <n v="9986"/>
    <s v="CA-2012-100251"/>
    <x v="1"/>
    <x v="961"/>
    <d v="2012-05-23T00:00:00"/>
    <s v="Standard Class"/>
    <s v="DV-13465"/>
    <s v="Dianna Vittorini"/>
    <x v="0"/>
    <s v="United States"/>
    <x v="85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n v="0.28999999999999992"/>
  </r>
  <r>
    <n v="9987"/>
    <s v="CA-2013-125794"/>
    <x v="0"/>
    <x v="321"/>
    <d v="2013-10-04T00:00:00"/>
    <s v="Standard Class"/>
    <s v="ML-17410"/>
    <s v="Maris LaWare"/>
    <x v="0"/>
    <s v="United States"/>
    <x v="1"/>
    <x v="1"/>
    <n v="90008"/>
    <x v="1"/>
    <s v="TEC-AC-10003399"/>
    <x v="2"/>
    <x v="11"/>
    <s v="Memorex Mini Travel Drive 64 GB USB 2.0 Flash Drive"/>
    <n v="36.24"/>
    <n v="1"/>
    <n v="0"/>
    <n v="15.220800000000001"/>
    <n v="0.42"/>
  </r>
  <r>
    <n v="9988"/>
    <s v="CA-2014-163629"/>
    <x v="3"/>
    <x v="701"/>
    <d v="2014-11-22T00:00:00"/>
    <s v="Standard Class"/>
    <s v="RA-19885"/>
    <s v="Ruben Ausman"/>
    <x v="1"/>
    <s v="United States"/>
    <x v="417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n v="0.36"/>
  </r>
  <r>
    <n v="9989"/>
    <s v="CA-2014-163629"/>
    <x v="3"/>
    <x v="701"/>
    <d v="2014-11-22T00:00:00"/>
    <s v="Standard Class"/>
    <s v="RA-19885"/>
    <s v="Ruben Ausman"/>
    <x v="1"/>
    <s v="United States"/>
    <x v="417"/>
    <x v="32"/>
    <n v="30605"/>
    <x v="0"/>
    <s v="TEC-PH-10004006"/>
    <x v="2"/>
    <x v="7"/>
    <s v="Panasonic KX - TS880B Telephone"/>
    <n v="206.1"/>
    <n v="5"/>
    <n v="0"/>
    <n v="55.647000000000006"/>
    <n v="0.27"/>
  </r>
  <r>
    <n v="9990"/>
    <s v="CA-2011-110422"/>
    <x v="2"/>
    <x v="1237"/>
    <d v="2011-01-24T00:00:00"/>
    <s v="Second Class"/>
    <s v="TB-21400"/>
    <s v="Tom Boeckenhauer"/>
    <x v="0"/>
    <s v="United States"/>
    <x v="100"/>
    <x v="2"/>
    <n v="33180"/>
    <x v="0"/>
    <s v="FUR-FU-10001889"/>
    <x v="0"/>
    <x v="5"/>
    <s v="Ultra Door Pull Handle"/>
    <n v="25.248000000000001"/>
    <n v="3"/>
    <n v="0.2"/>
    <n v="4.1027999999999993"/>
    <n v="0.16249999999999998"/>
  </r>
  <r>
    <n v="9991"/>
    <s v="CA-2014-121258"/>
    <x v="3"/>
    <x v="425"/>
    <d v="2014-03-04T00:00:00"/>
    <s v="Standard Class"/>
    <s v="DB-13060"/>
    <s v="Dave Brooks"/>
    <x v="0"/>
    <s v="United States"/>
    <x v="116"/>
    <x v="1"/>
    <n v="92627"/>
    <x v="1"/>
    <s v="FUR-FU-10000747"/>
    <x v="0"/>
    <x v="5"/>
    <s v="Tenex B1-RE Series Chair Mats for Low Pile Carpets"/>
    <n v="91.96"/>
    <n v="2"/>
    <n v="0"/>
    <n v="15.633199999999988"/>
    <n v="0.16999999999999987"/>
  </r>
  <r>
    <n v="9992"/>
    <s v="CA-2014-121258"/>
    <x v="3"/>
    <x v="425"/>
    <d v="2014-03-04T00:00:00"/>
    <s v="Standard Class"/>
    <s v="DB-13060"/>
    <s v="Dave Brooks"/>
    <x v="0"/>
    <s v="United States"/>
    <x v="116"/>
    <x v="1"/>
    <n v="92627"/>
    <x v="1"/>
    <s v="TEC-PH-10003645"/>
    <x v="2"/>
    <x v="7"/>
    <s v="Aastra 57i VoIP phone"/>
    <n v="258.57600000000002"/>
    <n v="2"/>
    <n v="0.2"/>
    <n v="19.393200000000007"/>
    <n v="7.5000000000000025E-2"/>
  </r>
  <r>
    <n v="9993"/>
    <s v="CA-2014-121258"/>
    <x v="3"/>
    <x v="425"/>
    <d v="2014-03-04T00:00:00"/>
    <s v="Standard Class"/>
    <s v="DB-13060"/>
    <s v="Dave Brooks"/>
    <x v="0"/>
    <s v="United States"/>
    <x v="116"/>
    <x v="1"/>
    <n v="92627"/>
    <x v="1"/>
    <s v="OFF-PA-10004041"/>
    <x v="1"/>
    <x v="10"/>
    <s v="It's Hot Message Books with Stickers, 2 3/4&quot; x 5&quot;"/>
    <n v="29.6"/>
    <n v="4"/>
    <n v="0"/>
    <n v="13.32"/>
    <n v="0.45"/>
  </r>
  <r>
    <n v="9994"/>
    <s v="CA-2014-119914"/>
    <x v="3"/>
    <x v="464"/>
    <d v="2014-05-10T00:00:00"/>
    <s v="Second Class"/>
    <s v="CC-12220"/>
    <s v="Chris Cortes"/>
    <x v="0"/>
    <s v="United States"/>
    <x v="223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n v="0.29999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2EBDB-237C-4BB7-829B-30631C4D958F}" name="Tableau croisé dynamique2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11:F16" firstHeaderRow="1" firstDataRow="2" firstDataCol="1"/>
  <pivotFields count="25">
    <pivotField showAll="0"/>
    <pivotField showAll="0"/>
    <pivotField axis="axisCol" showAll="0">
      <items count="5">
        <item x="2"/>
        <item x="1"/>
        <item x="0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omme de Profit" fld="21" baseField="0" baseItem="0"/>
  </dataFields>
  <formats count="9">
    <format dxfId="959">
      <pivotArea field="15" type="button" dataOnly="0" labelOnly="1" outline="0" axis="axisRow" fieldPosition="0"/>
    </format>
    <format dxfId="958">
      <pivotArea dataOnly="0" labelOnly="1" fieldPosition="0">
        <references count="1">
          <reference field="2" count="0"/>
        </references>
      </pivotArea>
    </format>
    <format dxfId="957">
      <pivotArea dataOnly="0" labelOnly="1" grandCol="1" outline="0" fieldPosition="0"/>
    </format>
    <format dxfId="956">
      <pivotArea field="15" type="button" dataOnly="0" labelOnly="1" outline="0" axis="axisRow" fieldPosition="0"/>
    </format>
    <format dxfId="955">
      <pivotArea dataOnly="0" labelOnly="1" fieldPosition="0">
        <references count="1">
          <reference field="2" count="0"/>
        </references>
      </pivotArea>
    </format>
    <format dxfId="954">
      <pivotArea dataOnly="0" labelOnly="1" grandCol="1" outline="0" fieldPosition="0"/>
    </format>
    <format dxfId="953">
      <pivotArea field="15" type="button" dataOnly="0" labelOnly="1" outline="0" axis="axisRow" fieldPosition="0"/>
    </format>
    <format dxfId="952">
      <pivotArea dataOnly="0" labelOnly="1" fieldPosition="0">
        <references count="1">
          <reference field="2" count="0"/>
        </references>
      </pivotArea>
    </format>
    <format dxfId="951">
      <pivotArea dataOnly="0" labelOnly="1" grandCol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9DA41-206A-4174-B484-998097F4378D}" name="Tableau croisé dynamique11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6">
  <location ref="B63:C84" firstHeaderRow="1" firstDataRow="1" firstDataCol="1"/>
  <pivotFields count="25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x="1"/>
        <item x="2"/>
        <item x="3"/>
        <item x="4"/>
        <item sd="0" x="5"/>
        <item sd="0" x="6"/>
      </items>
    </pivotField>
  </pivotFields>
  <rowFields count="3">
    <field x="24"/>
    <field x="23"/>
    <field x="3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omme de Profit" fld="21" baseField="0" baseItem="0"/>
  </dataFields>
  <chartFormats count="2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94658-CE0B-43BB-AC48-81CA32312EDE}" name="Tableau croisé dynamique10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5">
  <location ref="B38:C59" firstHeaderRow="1" firstDataRow="1" firstDataCol="1"/>
  <pivotFields count="25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3">
    <field x="24"/>
    <field x="23"/>
    <field x="3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omme de Sales" fld="18" baseField="0" baseItem="0"/>
  </dataField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9405E-2C11-44B2-9808-732779D1CD7A}" name="Tableau croisé dynamique1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3">
  <location ref="A3:F8" firstHeaderRow="1" firstDataRow="2" firstDataCol="1"/>
  <pivotFields count="25">
    <pivotField showAll="0"/>
    <pivotField showAll="0"/>
    <pivotField axis="axisCol" showAll="0">
      <items count="5">
        <item x="2"/>
        <item x="1"/>
        <item x="0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omme de Sales" fld="18" baseField="0" baseItem="0"/>
  </dataFields>
  <formats count="7">
    <format dxfId="966">
      <pivotArea field="15" type="button" dataOnly="0" labelOnly="1" outline="0" axis="axisRow" fieldPosition="0"/>
    </format>
    <format dxfId="965">
      <pivotArea dataOnly="0" labelOnly="1" fieldPosition="0">
        <references count="1">
          <reference field="2" count="0"/>
        </references>
      </pivotArea>
    </format>
    <format dxfId="964">
      <pivotArea dataOnly="0" labelOnly="1" grandCol="1" outline="0" fieldPosition="0"/>
    </format>
    <format dxfId="963">
      <pivotArea field="15" type="button" dataOnly="0" labelOnly="1" outline="0" axis="axisRow" fieldPosition="0"/>
    </format>
    <format dxfId="962">
      <pivotArea dataOnly="0" labelOnly="1" fieldPosition="0">
        <references count="1">
          <reference field="2" count="0"/>
        </references>
      </pivotArea>
    </format>
    <format dxfId="961">
      <pivotArea dataOnly="0" labelOnly="1" grandCol="1" outline="0" fieldPosition="0"/>
    </format>
    <format dxfId="96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1C170F-A48C-4DFC-9A88-EBEDFB8C2C0B}" name="Tableau croisé dynamique14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4">
  <location ref="B139:C160" firstHeaderRow="1" firstDataRow="1" firstDataCol="1"/>
  <pivotFields count="25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x="1"/>
        <item x="2"/>
        <item x="3"/>
        <item x="4"/>
        <item sd="0" x="5"/>
        <item sd="0" x="6"/>
      </items>
    </pivotField>
  </pivotFields>
  <rowFields count="3">
    <field x="24"/>
    <field x="23"/>
    <field x="3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omme de Profit Margin" fld="22" baseField="0" baseItem="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18F78-E7DA-42C0-95F1-F7E945F2755E}" name="Tableau croisé dynamique13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4">
  <location ref="B113:C134" firstHeaderRow="1" firstDataRow="1" firstDataCol="1"/>
  <pivotFields count="25">
    <pivotField dataField="1" showAll="0"/>
    <pivotField showAll="0"/>
    <pivotField showAll="0">
      <items count="5">
        <item x="2"/>
        <item x="1"/>
        <item x="0"/>
        <item x="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x="1"/>
        <item x="2"/>
        <item x="3"/>
        <item x="4"/>
        <item sd="0" x="5"/>
        <item sd="0" x="6"/>
      </items>
    </pivotField>
  </pivotFields>
  <rowFields count="3">
    <field x="24"/>
    <field x="23"/>
    <field x="3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Nombre de Row ID" fld="0" subtotal="count" baseField="24" baseItem="1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774743-D6FB-4A85-BCAD-F1D4155D4D65}" name="Tableau croisé dynamique4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26:F28" firstHeaderRow="1" firstDataRow="2" firstDataCol="1"/>
  <pivotFields count="25">
    <pivotField dataField="1" showAll="0"/>
    <pivotField showAll="0"/>
    <pivotField axis="axisCol" showAll="0">
      <items count="5">
        <item x="2"/>
        <item x="1"/>
        <item x="0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Items count="1">
    <i/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Nombre de Row ID" fld="0" subtotal="count" baseField="0" baseItem="2009028132"/>
  </dataFields>
  <formats count="3">
    <format dxfId="969">
      <pivotArea type="origin" dataOnly="0" labelOnly="1" outline="0" offset="A2" fieldPosition="0"/>
    </format>
    <format dxfId="968">
      <pivotArea dataOnly="0" labelOnly="1" fieldPosition="0">
        <references count="1">
          <reference field="2" count="0"/>
        </references>
      </pivotArea>
    </format>
    <format dxfId="967">
      <pivotArea dataOnly="0" labelOnly="1" grandCol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290CCE-2066-4717-BF1D-39F447A2ED7D}" name="Tableau croisé dynamique12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4">
  <location ref="B88:C109" firstHeaderRow="1" firstDataRow="1" firstDataCol="1"/>
  <pivotFields count="25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x="1"/>
        <item x="2"/>
        <item x="3"/>
        <item x="4"/>
        <item sd="0" x="5"/>
        <item sd="0" x="6"/>
      </items>
    </pivotField>
  </pivotFields>
  <rowFields count="3">
    <field x="24"/>
    <field x="23"/>
    <field x="3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omme de Quantity" fld="19" baseField="0" baseItem="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F901E-6E91-4339-8A7D-7167AC83A424}" name="Tableau croisé dynamique3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20:F22" firstHeaderRow="1" firstDataRow="2" firstDataCol="1"/>
  <pivotFields count="25">
    <pivotField showAll="0"/>
    <pivotField showAll="0"/>
    <pivotField axis="axisCol" showAll="0">
      <items count="5">
        <item x="2"/>
        <item x="1"/>
        <item x="0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Items count="1">
    <i/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omme de Quantity" fld="19" baseField="0" baseItem="0"/>
  </dataFields>
  <formats count="3">
    <format dxfId="972">
      <pivotArea type="origin" dataOnly="0" labelOnly="1" outline="0" offset="A2" fieldPosition="0"/>
    </format>
    <format dxfId="971">
      <pivotArea dataOnly="0" labelOnly="1" fieldPosition="0">
        <references count="1">
          <reference field="2" count="0"/>
        </references>
      </pivotArea>
    </format>
    <format dxfId="970">
      <pivotArea dataOnly="0" labelOnly="1" grandCol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574D66-F1C7-44EE-A787-F19D6308F06A}" name="Tableau croisé dynamique15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7">
  <location ref="A2:C15" firstHeaderRow="0" firstDataRow="1" firstDataCol="1"/>
  <pivotFields count="25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showAll="0" defaultSubtotal="0">
      <items count="7">
        <item sd="0" x="0"/>
        <item sd="0" x="1"/>
        <item sd="0" x="2"/>
        <item sd="0" x="3"/>
        <item x="4"/>
        <item sd="0" x="5"/>
        <item sd="0" x="6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Ventes" fld="18" baseField="3" baseItem="1"/>
    <dataField name="Bénéfice nette" fld="21" baseField="3" baseItem="1"/>
  </dataFields>
  <chartFormats count="4"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F9EA3E-201A-4D6B-8F4B-FBB02BD80718}" name="Tableau croisé dynamique16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1">
  <location ref="A2:B6" firstHeaderRow="1" firstDataRow="1" firstDataCol="1"/>
  <pivotFields count="25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 sortType="descending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e de Profit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3CA8C1-A232-430F-A767-ACF493FF2851}" name="Tableau croisé dynamique27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4">
  <location ref="A3:B7" firstHeaderRow="1" firstDataRow="1" firstDataCol="1"/>
  <pivotFields count="25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e de Sales" fld="18" showDataAs="percentOfTotal" baseField="15" baseItem="0" numFmtId="10"/>
  </dataFields>
  <chartFormats count="8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1E1E-8D62-483B-B2A0-64CBC7CDB617}" name="Tableau croisé dynamique23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1">
  <location ref="A3:B9" firstHeaderRow="1" firstDataRow="1" firstDataCol="1"/>
  <pivotFields count="25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 sortType="descending">
      <items count="18">
        <item h="1" x="11"/>
        <item h="1" x="9"/>
        <item h="1" x="6"/>
        <item x="8"/>
        <item h="1" x="0"/>
        <item x="1"/>
        <item h="1" x="16"/>
        <item h="1" x="12"/>
        <item h="1" x="13"/>
        <item h="1" x="5"/>
        <item h="1" x="2"/>
        <item h="1" x="15"/>
        <item h="1" x="10"/>
        <item x="7"/>
        <item x="4"/>
        <item h="1"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6"/>
  </rowFields>
  <rowItems count="6">
    <i>
      <x v="13"/>
    </i>
    <i>
      <x v="5"/>
    </i>
    <i>
      <x v="14"/>
    </i>
    <i>
      <x v="16"/>
    </i>
    <i>
      <x v="3"/>
    </i>
    <i t="grand">
      <x/>
    </i>
  </rowItems>
  <colItems count="1">
    <i/>
  </colItems>
  <dataFields count="1">
    <dataField name="Somme de Sale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8240-3304-403E-AB2A-53F9CBC9659A}" name="Tableau croisé dynamique28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3:B53" firstHeaderRow="1" firstDataRow="1" firstDataCol="1" rowPageCount="1" colPageCount="1"/>
  <pivotFields count="25">
    <pivotField showAll="0"/>
    <pivotField showAll="0"/>
    <pivotField axis="axisPage" multipleItemSelectionAllowed="1" showAll="0">
      <items count="5">
        <item x="2"/>
        <item x="1"/>
        <item x="0"/>
        <item x="3"/>
        <item t="default"/>
      </items>
    </pivotField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pageFields count="1">
    <pageField fld="2" hier="-1"/>
  </pageFields>
  <dataFields count="1">
    <dataField name="Somme de Sale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Year" xr10:uid="{BA22741B-3CB4-4B7F-9449-E23C8D309680}" sourceName="Year">
  <pivotTables>
    <pivotTable tabId="2" name="Tableau croisé dynamique14"/>
    <pivotTable tabId="3" name="Tableau croisé dynamique15"/>
    <pivotTable tabId="2" name="Tableau croisé dynamique1"/>
    <pivotTable tabId="2" name="Tableau croisé dynamique10"/>
    <pivotTable tabId="2" name="Tableau croisé dynamique11"/>
    <pivotTable tabId="2" name="Tableau croisé dynamique12"/>
    <pivotTable tabId="2" name="Tableau croisé dynamique13"/>
    <pivotTable tabId="2" name="Tableau croisé dynamique2"/>
    <pivotTable tabId="2" name="Tableau croisé dynamique3"/>
    <pivotTable tabId="2" name="Tableau croisé dynamique4"/>
    <pivotTable tabId="4" name="Tableau croisé dynamique16"/>
    <pivotTable tabId="7" name="Tableau croisé dynamique28"/>
    <pivotTable tabId="6" name="Tableau croisé dynamique27"/>
    <pivotTable tabId="5" name="Tableau croisé dynamique23"/>
  </pivotTables>
  <data>
    <tabular pivotCacheId="2033292704">
      <items count="4">
        <i x="2" s="1"/>
        <i x="1" s="1"/>
        <i x="0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egment" xr10:uid="{C57FC6E4-53C5-4A57-85E6-3927EA6D941E}" sourceName="Segment">
  <pivotTables>
    <pivotTable tabId="2" name="Tableau croisé dynamique14"/>
    <pivotTable tabId="3" name="Tableau croisé dynamique15"/>
    <pivotTable tabId="2" name="Tableau croisé dynamique1"/>
    <pivotTable tabId="2" name="Tableau croisé dynamique10"/>
    <pivotTable tabId="2" name="Tableau croisé dynamique11"/>
    <pivotTable tabId="2" name="Tableau croisé dynamique12"/>
    <pivotTable tabId="2" name="Tableau croisé dynamique13"/>
    <pivotTable tabId="2" name="Tableau croisé dynamique2"/>
    <pivotTable tabId="2" name="Tableau croisé dynamique3"/>
    <pivotTable tabId="2" name="Tableau croisé dynamique4"/>
    <pivotTable tabId="4" name="Tableau croisé dynamique16"/>
    <pivotTable tabId="7" name="Tableau croisé dynamique28"/>
    <pivotTable tabId="6" name="Tableau croisé dynamique27"/>
    <pivotTable tabId="5" name="Tableau croisé dynamique23"/>
  </pivotTables>
  <data>
    <tabular pivotCacheId="2033292704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Region" xr10:uid="{024E2692-C13F-4835-9BFA-FEABBF2ABB30}" sourceName="Region">
  <pivotTables>
    <pivotTable tabId="2" name="Tableau croisé dynamique14"/>
    <pivotTable tabId="3" name="Tableau croisé dynamique15"/>
    <pivotTable tabId="2" name="Tableau croisé dynamique1"/>
    <pivotTable tabId="2" name="Tableau croisé dynamique10"/>
    <pivotTable tabId="2" name="Tableau croisé dynamique11"/>
    <pivotTable tabId="2" name="Tableau croisé dynamique12"/>
    <pivotTable tabId="2" name="Tableau croisé dynamique13"/>
    <pivotTable tabId="2" name="Tableau croisé dynamique2"/>
    <pivotTable tabId="2" name="Tableau croisé dynamique3"/>
    <pivotTable tabId="2" name="Tableau croisé dynamique4"/>
    <pivotTable tabId="4" name="Tableau croisé dynamique16"/>
    <pivotTable tabId="7" name="Tableau croisé dynamique28"/>
    <pivotTable tabId="6" name="Tableau croisé dynamique27"/>
    <pivotTable tabId="5" name="Tableau croisé dynamique23"/>
  </pivotTables>
  <data>
    <tabular pivotCacheId="2033292704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1" xr10:uid="{574C5D25-4C96-4C5B-B452-8AA1960AAFB6}" cache="Segment_Year" caption="Year" style="Style de segment 1" rowHeight="241300"/>
  <slicer name="Segment 1" xr10:uid="{493EAEC0-9383-44BC-B932-82A5C9F6F2D4}" cache="Segment_Segment" caption="Segment" style="Style de segment 1" rowHeight="241300"/>
  <slicer name="Region 1" xr10:uid="{81BA009E-911C-4128-A4B5-CC14CD41BE0C}" cache="Segment_Region" caption="Region" style="Style de segment 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9B057CE6-0852-49D3-9C5E-C366B76A71D1}" cache="Segment_Year" caption="Year" rowHeight="241300"/>
  <slicer name="Segment" xr10:uid="{1DD7B138-48B8-41FD-8F6B-81F8A5A0427A}" cache="Segment_Segment" caption="Segment" rowHeight="241300"/>
  <slicer name="Region" xr10:uid="{493648DE-7207-45D2-B773-DE59130DB682}" cache="Segment_Region" caption="Region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W9995">
  <autoFilter ref="A1:W9995" xr:uid="{00000000-000C-0000-FFFF-FFFF00000000}"/>
  <tableColumns count="23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  <tableColumn id="23" xr3:uid="{EBF03D6F-A088-4A61-9799-5FC2A085F2F3}" name="Profit Margin" dataDxfId="973">
      <calculatedColumnFormula>Table_1[[#This Row],[Profit]]/Table_1[[#This Row],[Sales]]</calculatedColumnFormula>
    </tableColumn>
  </tableColumns>
  <tableStyleInfo name="Data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D699E0C-E204-471D-9E3B-98DC9BBD50A6}" name="Tableau3" displayName="Tableau3" ref="D3:E52" totalsRowShown="0">
  <autoFilter ref="D3:E52" xr:uid="{5D699E0C-E204-471D-9E3B-98DC9BBD50A6}"/>
  <tableColumns count="2">
    <tableColumn id="1" xr3:uid="{D0EC064D-C2D0-4AC9-BDD4-FDC0E1CDC20D}" name="Etats"/>
    <tableColumn id="2" xr3:uid="{D5E697F5-73EF-4F54-9511-D045D441A693}" name="Ventes" dataDxfId="95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microsoft.com/office/2007/relationships/slicer" Target="../slicers/slicer2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2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0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zoomScale="80" zoomScaleNormal="80" workbookViewId="0">
      <pane ySplit="1" topLeftCell="A2" activePane="bottomLeft" state="frozen"/>
      <selection pane="bottomLeft" activeCell="C6" sqref="C6"/>
    </sheetView>
  </sheetViews>
  <sheetFormatPr baseColWidth="10" defaultColWidth="14.453125" defaultRowHeight="15" customHeight="1" x14ac:dyDescent="0.35"/>
  <cols>
    <col min="1" max="1" width="12.54296875" customWidth="1"/>
    <col min="2" max="2" width="20.7265625" customWidth="1"/>
    <col min="3" max="3" width="14" customWidth="1"/>
    <col min="4" max="4" width="12.54296875" customWidth="1"/>
    <col min="5" max="5" width="13.6328125" customWidth="1"/>
    <col min="6" max="6" width="15" customWidth="1"/>
    <col min="7" max="7" width="18.6328125" customWidth="1"/>
    <col min="8" max="11" width="12.54296875" customWidth="1"/>
    <col min="12" max="12" width="14.54296875" customWidth="1"/>
    <col min="13" max="13" width="12.54296875" customWidth="1"/>
    <col min="14" max="14" width="13.54296875" customWidth="1"/>
    <col min="15" max="15" width="12.54296875" customWidth="1"/>
    <col min="16" max="16" width="16.36328125" customWidth="1"/>
    <col min="17" max="17" width="17.36328125" customWidth="1"/>
    <col min="18" max="22" width="12.54296875" customWidth="1"/>
  </cols>
  <sheetData>
    <row r="1" spans="1:23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10944</v>
      </c>
    </row>
    <row r="2" spans="1:23" ht="14.25" customHeight="1" x14ac:dyDescent="0.3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  <c r="W2" s="2">
        <f>Table_1[[#This Row],[Profit]]/Table_1[[#This Row],[Sales]]</f>
        <v>0.16000000000000003</v>
      </c>
    </row>
    <row r="3" spans="1:23" ht="14.25" customHeight="1" x14ac:dyDescent="0.3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  <c r="W3" s="2">
        <f>Table_1[[#This Row],[Profit]]/Table_1[[#This Row],[Sales]]</f>
        <v>0.3</v>
      </c>
    </row>
    <row r="4" spans="1:23" ht="14.25" customHeight="1" x14ac:dyDescent="0.3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  <c r="W4" s="2">
        <f>Table_1[[#This Row],[Profit]]/Table_1[[#This Row],[Sales]]</f>
        <v>0.47</v>
      </c>
    </row>
    <row r="5" spans="1:23" ht="14.25" customHeight="1" x14ac:dyDescent="0.3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  <c r="W5" s="2">
        <f>Table_1[[#This Row],[Profit]]/Table_1[[#This Row],[Sales]]</f>
        <v>-0.40000000000000008</v>
      </c>
    </row>
    <row r="6" spans="1:23" ht="14.25" customHeight="1" x14ac:dyDescent="0.3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  <c r="W6" s="2">
        <f>Table_1[[#This Row],[Profit]]/Table_1[[#This Row],[Sales]]</f>
        <v>0.11249999999999995</v>
      </c>
    </row>
    <row r="7" spans="1:23" ht="14.25" customHeight="1" x14ac:dyDescent="0.3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  <c r="W7" s="2">
        <f>Table_1[[#This Row],[Profit]]/Table_1[[#This Row],[Sales]]</f>
        <v>0.28999999999999992</v>
      </c>
    </row>
    <row r="8" spans="1:23" ht="14.25" customHeight="1" x14ac:dyDescent="0.3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  <c r="W8" s="2">
        <f>Table_1[[#This Row],[Profit]]/Table_1[[#This Row],[Sales]]</f>
        <v>0.27</v>
      </c>
    </row>
    <row r="9" spans="1:23" ht="14.25" customHeight="1" x14ac:dyDescent="0.3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  <c r="W9" s="2">
        <f>Table_1[[#This Row],[Profit]]/Table_1[[#This Row],[Sales]]</f>
        <v>0.10000000000000003</v>
      </c>
    </row>
    <row r="10" spans="1:23" ht="14.25" customHeight="1" x14ac:dyDescent="0.3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  <c r="W10" s="2">
        <f>Table_1[[#This Row],[Profit]]/Table_1[[#This Row],[Sales]]</f>
        <v>0.31249999999999994</v>
      </c>
    </row>
    <row r="11" spans="1:23" ht="14.25" customHeight="1" x14ac:dyDescent="0.3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  <c r="W11" s="2">
        <f>Table_1[[#This Row],[Profit]]/Table_1[[#This Row],[Sales]]</f>
        <v>0.29999999999999993</v>
      </c>
    </row>
    <row r="12" spans="1:23" ht="14.25" customHeight="1" x14ac:dyDescent="0.3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  <c r="W12" s="2">
        <f>Table_1[[#This Row],[Profit]]/Table_1[[#This Row],[Sales]]</f>
        <v>4.9999999999999878E-2</v>
      </c>
    </row>
    <row r="13" spans="1:23" ht="14.25" customHeight="1" x14ac:dyDescent="0.3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  <c r="W13" s="2">
        <f>Table_1[[#This Row],[Profit]]/Table_1[[#This Row],[Sales]]</f>
        <v>7.5000000000000025E-2</v>
      </c>
    </row>
    <row r="14" spans="1:23" ht="14.25" customHeight="1" x14ac:dyDescent="0.3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  <c r="W14" s="2">
        <f>Table_1[[#This Row],[Profit]]/Table_1[[#This Row],[Sales]]</f>
        <v>0.34999999999999992</v>
      </c>
    </row>
    <row r="15" spans="1:23" ht="14.25" customHeight="1" x14ac:dyDescent="0.3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  <c r="W15" s="2">
        <f>Table_1[[#This Row],[Profit]]/Table_1[[#This Row],[Sales]]</f>
        <v>0.32499999999999979</v>
      </c>
    </row>
    <row r="16" spans="1:23" ht="14.25" customHeight="1" x14ac:dyDescent="0.3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  <c r="W16" s="2">
        <f>Table_1[[#This Row],[Profit]]/Table_1[[#This Row],[Sales]]</f>
        <v>-1.8000000000000003</v>
      </c>
    </row>
    <row r="17" spans="1:23" ht="14.25" customHeight="1" x14ac:dyDescent="0.3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  <c r="W17" s="2">
        <f>Table_1[[#This Row],[Profit]]/Table_1[[#This Row],[Sales]]</f>
        <v>-1.5000000000000009</v>
      </c>
    </row>
    <row r="18" spans="1:23" ht="14.25" customHeight="1" x14ac:dyDescent="0.3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  <c r="W18" s="2">
        <f>Table_1[[#This Row],[Profit]]/Table_1[[#This Row],[Sales]]</f>
        <v>1.9999999999999997E-2</v>
      </c>
    </row>
    <row r="19" spans="1:23" ht="14.25" customHeight="1" x14ac:dyDescent="0.3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  <c r="W19" s="2">
        <f>Table_1[[#This Row],[Profit]]/Table_1[[#This Row],[Sales]]</f>
        <v>0.17999999999999991</v>
      </c>
    </row>
    <row r="20" spans="1:23" ht="14.25" customHeight="1" x14ac:dyDescent="0.3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  <c r="W20" s="2">
        <f>Table_1[[#This Row],[Profit]]/Table_1[[#This Row],[Sales]]</f>
        <v>0.28999999999999992</v>
      </c>
    </row>
    <row r="21" spans="1:23" ht="14.25" customHeight="1" x14ac:dyDescent="0.3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  <c r="W21" s="2">
        <f>Table_1[[#This Row],[Profit]]/Table_1[[#This Row],[Sales]]</f>
        <v>7.49999999999999E-2</v>
      </c>
    </row>
    <row r="22" spans="1:23" ht="14.25" customHeight="1" x14ac:dyDescent="0.3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  <c r="W22" s="2">
        <f>Table_1[[#This Row],[Profit]]/Table_1[[#This Row],[Sales]]</f>
        <v>0.32499999999999996</v>
      </c>
    </row>
    <row r="23" spans="1:23" ht="14.25" customHeight="1" x14ac:dyDescent="0.3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  <c r="W23" s="2">
        <f>Table_1[[#This Row],[Profit]]/Table_1[[#This Row],[Sales]]</f>
        <v>0.26</v>
      </c>
    </row>
    <row r="24" spans="1:23" ht="14.25" customHeight="1" x14ac:dyDescent="0.3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  <c r="W24" s="2">
        <f>Table_1[[#This Row],[Profit]]/Table_1[[#This Row],[Sales]]</f>
        <v>0.26000000000000006</v>
      </c>
    </row>
    <row r="25" spans="1:23" ht="14.25" customHeight="1" x14ac:dyDescent="0.3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  <c r="W25" s="2">
        <f>Table_1[[#This Row],[Profit]]/Table_1[[#This Row],[Sales]]</f>
        <v>-1.4285714285714296E-2</v>
      </c>
    </row>
    <row r="26" spans="1:23" ht="14.25" customHeight="1" x14ac:dyDescent="0.3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  <c r="W26" s="2">
        <f>Table_1[[#This Row],[Profit]]/Table_1[[#This Row],[Sales]]</f>
        <v>0.23000000000000004</v>
      </c>
    </row>
    <row r="27" spans="1:23" ht="14.25" customHeight="1" x14ac:dyDescent="0.3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  <c r="W27" s="2">
        <f>Table_1[[#This Row],[Profit]]/Table_1[[#This Row],[Sales]]</f>
        <v>0.36249999999999999</v>
      </c>
    </row>
    <row r="28" spans="1:23" ht="14.25" customHeight="1" x14ac:dyDescent="0.3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  <c r="W28" s="2">
        <f>Table_1[[#This Row],[Profit]]/Table_1[[#This Row],[Sales]]</f>
        <v>0.13000000000000003</v>
      </c>
    </row>
    <row r="29" spans="1:23" ht="14.25" customHeight="1" x14ac:dyDescent="0.3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  <c r="W29" s="2">
        <f>Table_1[[#This Row],[Profit]]/Table_1[[#This Row],[Sales]]</f>
        <v>-0.53999999999999992</v>
      </c>
    </row>
    <row r="30" spans="1:23" ht="14.25" customHeight="1" x14ac:dyDescent="0.3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  <c r="W30" s="2">
        <f>Table_1[[#This Row],[Profit]]/Table_1[[#This Row],[Sales]]</f>
        <v>-0.73333333333333317</v>
      </c>
    </row>
    <row r="31" spans="1:23" ht="14.25" customHeight="1" x14ac:dyDescent="0.3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  <c r="W31" s="2">
        <f>Table_1[[#This Row],[Profit]]/Table_1[[#This Row],[Sales]]</f>
        <v>0.12499999999999992</v>
      </c>
    </row>
    <row r="32" spans="1:23" ht="14.25" customHeight="1" x14ac:dyDescent="0.3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  <c r="W32" s="2">
        <f>Table_1[[#This Row],[Profit]]/Table_1[[#This Row],[Sales]]</f>
        <v>0.33749999999999986</v>
      </c>
    </row>
    <row r="33" spans="1:23" ht="14.25" customHeight="1" x14ac:dyDescent="0.3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  <c r="W33" s="2">
        <f>Table_1[[#This Row],[Profit]]/Table_1[[#This Row],[Sales]]</f>
        <v>0.11249999999999986</v>
      </c>
    </row>
    <row r="34" spans="1:23" ht="14.25" customHeight="1" x14ac:dyDescent="0.3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  <c r="W34" s="2">
        <f>Table_1[[#This Row],[Profit]]/Table_1[[#This Row],[Sales]]</f>
        <v>-0.83333333333333315</v>
      </c>
    </row>
    <row r="35" spans="1:23" ht="14.25" customHeight="1" x14ac:dyDescent="0.3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  <c r="W35" s="2">
        <f>Table_1[[#This Row],[Profit]]/Table_1[[#This Row],[Sales]]</f>
        <v>0.22500000000000006</v>
      </c>
    </row>
    <row r="36" spans="1:23" ht="14.25" customHeight="1" x14ac:dyDescent="0.3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  <c r="W36" s="2">
        <f>Table_1[[#This Row],[Profit]]/Table_1[[#This Row],[Sales]]</f>
        <v>0.33749999999999991</v>
      </c>
    </row>
    <row r="37" spans="1:23" ht="14.25" customHeight="1" x14ac:dyDescent="0.3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  <c r="W37" s="2">
        <f>Table_1[[#This Row],[Profit]]/Table_1[[#This Row],[Sales]]</f>
        <v>0.11249999999999986</v>
      </c>
    </row>
    <row r="38" spans="1:23" ht="14.25" customHeight="1" x14ac:dyDescent="0.3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  <c r="W38" s="2">
        <f>Table_1[[#This Row],[Profit]]/Table_1[[#This Row],[Sales]]</f>
        <v>-0.77500000000000013</v>
      </c>
    </row>
    <row r="39" spans="1:23" ht="14.25" customHeight="1" x14ac:dyDescent="0.3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  <c r="W39" s="2">
        <f>Table_1[[#This Row],[Profit]]/Table_1[[#This Row],[Sales]]</f>
        <v>0.3125</v>
      </c>
    </row>
    <row r="40" spans="1:23" ht="14.25" customHeight="1" x14ac:dyDescent="0.3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  <c r="W40" s="2">
        <f>Table_1[[#This Row],[Profit]]/Table_1[[#This Row],[Sales]]</f>
        <v>-8.8235294117647092E-2</v>
      </c>
    </row>
    <row r="41" spans="1:23" ht="14.25" customHeight="1" x14ac:dyDescent="0.3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  <c r="W41" s="2">
        <f>Table_1[[#This Row],[Profit]]/Table_1[[#This Row],[Sales]]</f>
        <v>-7.1428571428571397E-2</v>
      </c>
    </row>
    <row r="42" spans="1:23" ht="14.25" customHeight="1" x14ac:dyDescent="0.3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  <c r="W42" s="2">
        <f>Table_1[[#This Row],[Profit]]/Table_1[[#This Row],[Sales]]</f>
        <v>0.11249999999999988</v>
      </c>
    </row>
    <row r="43" spans="1:23" ht="14.25" customHeight="1" x14ac:dyDescent="0.3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  <c r="W43" s="2">
        <f>Table_1[[#This Row],[Profit]]/Table_1[[#This Row],[Sales]]</f>
        <v>0.11249999999999998</v>
      </c>
    </row>
    <row r="44" spans="1:23" ht="14.25" customHeight="1" x14ac:dyDescent="0.3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  <c r="W44" s="2">
        <f>Table_1[[#This Row],[Profit]]/Table_1[[#This Row],[Sales]]</f>
        <v>4.9999999999999892E-2</v>
      </c>
    </row>
    <row r="45" spans="1:23" ht="14.25" customHeight="1" x14ac:dyDescent="0.3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  <c r="W45" s="2">
        <f>Table_1[[#This Row],[Profit]]/Table_1[[#This Row],[Sales]]</f>
        <v>0.1000000000000001</v>
      </c>
    </row>
    <row r="46" spans="1:23" ht="14.25" customHeight="1" x14ac:dyDescent="0.3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  <c r="W46" s="2">
        <f>Table_1[[#This Row],[Profit]]/Table_1[[#This Row],[Sales]]</f>
        <v>0.43000000000000005</v>
      </c>
    </row>
    <row r="47" spans="1:23" ht="14.25" customHeight="1" x14ac:dyDescent="0.3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  <c r="W47" s="2">
        <f>Table_1[[#This Row],[Profit]]/Table_1[[#This Row],[Sales]]</f>
        <v>0.46999999999999992</v>
      </c>
    </row>
    <row r="48" spans="1:23" ht="14.25" customHeight="1" x14ac:dyDescent="0.3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  <c r="W48" s="2">
        <f>Table_1[[#This Row],[Profit]]/Table_1[[#This Row],[Sales]]</f>
        <v>3.9999999999999966E-2</v>
      </c>
    </row>
    <row r="49" spans="1:23" ht="14.25" customHeight="1" x14ac:dyDescent="0.3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  <c r="W49" s="2">
        <f>Table_1[[#This Row],[Profit]]/Table_1[[#This Row],[Sales]]</f>
        <v>0.11000000000000003</v>
      </c>
    </row>
    <row r="50" spans="1:23" ht="14.25" customHeight="1" x14ac:dyDescent="0.3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  <c r="W50" s="2">
        <f>Table_1[[#This Row],[Profit]]/Table_1[[#This Row],[Sales]]</f>
        <v>0.28000000000000003</v>
      </c>
    </row>
    <row r="51" spans="1:23" ht="14.25" customHeight="1" x14ac:dyDescent="0.3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  <c r="W51" s="2">
        <f>Table_1[[#This Row],[Profit]]/Table_1[[#This Row],[Sales]]</f>
        <v>0.47000000000000003</v>
      </c>
    </row>
    <row r="52" spans="1:23" ht="14.25" customHeight="1" x14ac:dyDescent="0.3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  <c r="W52" s="2">
        <f>Table_1[[#This Row],[Profit]]/Table_1[[#This Row],[Sales]]</f>
        <v>0.47</v>
      </c>
    </row>
    <row r="53" spans="1:23" ht="14.25" customHeight="1" x14ac:dyDescent="0.3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  <c r="W53" s="2">
        <f>Table_1[[#This Row],[Profit]]/Table_1[[#This Row],[Sales]]</f>
        <v>0.48</v>
      </c>
    </row>
    <row r="54" spans="1:23" ht="14.25" customHeight="1" x14ac:dyDescent="0.3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  <c r="W54" s="2">
        <f>Table_1[[#This Row],[Profit]]/Table_1[[#This Row],[Sales]]</f>
        <v>0.18999999999999989</v>
      </c>
    </row>
    <row r="55" spans="1:23" ht="14.25" customHeight="1" x14ac:dyDescent="0.3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  <c r="W55" s="2">
        <f>Table_1[[#This Row],[Profit]]/Table_1[[#This Row],[Sales]]</f>
        <v>0.41</v>
      </c>
    </row>
    <row r="56" spans="1:23" ht="14.25" customHeight="1" x14ac:dyDescent="0.3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  <c r="W56" s="2">
        <f>Table_1[[#This Row],[Profit]]/Table_1[[#This Row],[Sales]]</f>
        <v>0.28999999999999998</v>
      </c>
    </row>
    <row r="57" spans="1:23" ht="14.25" customHeight="1" x14ac:dyDescent="0.3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  <c r="W57" s="2">
        <f>Table_1[[#This Row],[Profit]]/Table_1[[#This Row],[Sales]]</f>
        <v>0.24999999999999994</v>
      </c>
    </row>
    <row r="58" spans="1:23" ht="14.25" customHeight="1" x14ac:dyDescent="0.3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  <c r="W58" s="2">
        <f>Table_1[[#This Row],[Profit]]/Table_1[[#This Row],[Sales]]</f>
        <v>0.48</v>
      </c>
    </row>
    <row r="59" spans="1:23" ht="14.25" customHeight="1" x14ac:dyDescent="0.3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  <c r="W59" s="2">
        <f>Table_1[[#This Row],[Profit]]/Table_1[[#This Row],[Sales]]</f>
        <v>2.222222222222224E-2</v>
      </c>
    </row>
    <row r="60" spans="1:23" ht="14.25" customHeight="1" x14ac:dyDescent="0.3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  <c r="W60" s="2">
        <f>Table_1[[#This Row],[Profit]]/Table_1[[#This Row],[Sales]]</f>
        <v>0.48</v>
      </c>
    </row>
    <row r="61" spans="1:23" ht="14.25" customHeight="1" x14ac:dyDescent="0.3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  <c r="W61" s="2">
        <f>Table_1[[#This Row],[Profit]]/Table_1[[#This Row],[Sales]]</f>
        <v>0.11000000000000003</v>
      </c>
    </row>
    <row r="62" spans="1:23" ht="14.25" customHeight="1" x14ac:dyDescent="0.3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  <c r="W62" s="2">
        <f>Table_1[[#This Row],[Profit]]/Table_1[[#This Row],[Sales]]</f>
        <v>0.33749999999999991</v>
      </c>
    </row>
    <row r="63" spans="1:23" ht="14.25" customHeight="1" x14ac:dyDescent="0.3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  <c r="W63" s="2">
        <f>Table_1[[#This Row],[Profit]]/Table_1[[#This Row],[Sales]]</f>
        <v>0.5</v>
      </c>
    </row>
    <row r="64" spans="1:23" ht="14.25" customHeight="1" x14ac:dyDescent="0.3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  <c r="W64" s="2">
        <f>Table_1[[#This Row],[Profit]]/Table_1[[#This Row],[Sales]]</f>
        <v>0.44000000000000006</v>
      </c>
    </row>
    <row r="65" spans="1:23" ht="14.25" customHeight="1" x14ac:dyDescent="0.3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  <c r="W65" s="2">
        <f>Table_1[[#This Row],[Profit]]/Table_1[[#This Row],[Sales]]</f>
        <v>0.36249999999999999</v>
      </c>
    </row>
    <row r="66" spans="1:23" ht="14.25" customHeight="1" x14ac:dyDescent="0.3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  <c r="W66" s="2">
        <f>Table_1[[#This Row],[Profit]]/Table_1[[#This Row],[Sales]]</f>
        <v>0.47000000000000003</v>
      </c>
    </row>
    <row r="67" spans="1:23" ht="14.25" customHeight="1" x14ac:dyDescent="0.3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  <c r="W67" s="2">
        <f>Table_1[[#This Row],[Profit]]/Table_1[[#This Row],[Sales]]</f>
        <v>0.28000000000000008</v>
      </c>
    </row>
    <row r="68" spans="1:23" ht="14.25" customHeight="1" x14ac:dyDescent="0.3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  <c r="W68" s="2">
        <f>Table_1[[#This Row],[Profit]]/Table_1[[#This Row],[Sales]]</f>
        <v>-7.142857142857148E-2</v>
      </c>
    </row>
    <row r="69" spans="1:23" ht="14.25" customHeight="1" x14ac:dyDescent="0.3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  <c r="W69" s="2">
        <f>Table_1[[#This Row],[Profit]]/Table_1[[#This Row],[Sales]]</f>
        <v>9.9999999999999964E-2</v>
      </c>
    </row>
    <row r="70" spans="1:23" ht="14.25" customHeight="1" x14ac:dyDescent="0.3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  <c r="W70" s="2">
        <f>Table_1[[#This Row],[Profit]]/Table_1[[#This Row],[Sales]]</f>
        <v>0.37499999999999994</v>
      </c>
    </row>
    <row r="71" spans="1:23" ht="14.25" customHeight="1" x14ac:dyDescent="0.3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  <c r="W71" s="2">
        <f>Table_1[[#This Row],[Profit]]/Table_1[[#This Row],[Sales]]</f>
        <v>0.47</v>
      </c>
    </row>
    <row r="72" spans="1:23" ht="14.25" customHeight="1" x14ac:dyDescent="0.3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  <c r="W72" s="2">
        <f>Table_1[[#This Row],[Profit]]/Table_1[[#This Row],[Sales]]</f>
        <v>0.375</v>
      </c>
    </row>
    <row r="73" spans="1:23" ht="14.25" customHeight="1" x14ac:dyDescent="0.3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  <c r="W73" s="2">
        <f>Table_1[[#This Row],[Profit]]/Table_1[[#This Row],[Sales]]</f>
        <v>0.46000000000000008</v>
      </c>
    </row>
    <row r="74" spans="1:23" ht="14.25" customHeight="1" x14ac:dyDescent="0.3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  <c r="W74" s="2">
        <f>Table_1[[#This Row],[Profit]]/Table_1[[#This Row],[Sales]]</f>
        <v>-0.13750000000000001</v>
      </c>
    </row>
    <row r="75" spans="1:23" ht="14.25" customHeight="1" x14ac:dyDescent="0.3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  <c r="W75" s="2">
        <f>Table_1[[#This Row],[Profit]]/Table_1[[#This Row],[Sales]]</f>
        <v>1.2499999999999973E-2</v>
      </c>
    </row>
    <row r="76" spans="1:23" ht="14.25" customHeight="1" x14ac:dyDescent="0.3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  <c r="W76" s="2">
        <f>Table_1[[#This Row],[Profit]]/Table_1[[#This Row],[Sales]]</f>
        <v>-0.25</v>
      </c>
    </row>
    <row r="77" spans="1:23" ht="14.25" customHeight="1" x14ac:dyDescent="0.3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  <c r="W77" s="2">
        <f>Table_1[[#This Row],[Profit]]/Table_1[[#This Row],[Sales]]</f>
        <v>-1.5500000000000007</v>
      </c>
    </row>
    <row r="78" spans="1:23" ht="14.25" customHeight="1" x14ac:dyDescent="0.3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  <c r="W78" s="2">
        <f>Table_1[[#This Row],[Profit]]/Table_1[[#This Row],[Sales]]</f>
        <v>-0.6000000000000002</v>
      </c>
    </row>
    <row r="79" spans="1:23" ht="14.25" customHeight="1" x14ac:dyDescent="0.3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  <c r="W79" s="2">
        <f>Table_1[[#This Row],[Profit]]/Table_1[[#This Row],[Sales]]</f>
        <v>0.10000000000000006</v>
      </c>
    </row>
    <row r="80" spans="1:23" ht="14.25" customHeight="1" x14ac:dyDescent="0.3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  <c r="W80" s="2">
        <f>Table_1[[#This Row],[Profit]]/Table_1[[#This Row],[Sales]]</f>
        <v>-0.75</v>
      </c>
    </row>
    <row r="81" spans="1:23" ht="14.25" customHeight="1" x14ac:dyDescent="0.3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  <c r="W81" s="2">
        <f>Table_1[[#This Row],[Profit]]/Table_1[[#This Row],[Sales]]</f>
        <v>0.27000000000000007</v>
      </c>
    </row>
    <row r="82" spans="1:23" ht="14.25" customHeight="1" x14ac:dyDescent="0.3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  <c r="W82" s="2">
        <f>Table_1[[#This Row],[Profit]]/Table_1[[#This Row],[Sales]]</f>
        <v>0.47999999999999993</v>
      </c>
    </row>
    <row r="83" spans="1:23" ht="14.25" customHeight="1" x14ac:dyDescent="0.3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  <c r="W83" s="2">
        <f>Table_1[[#This Row],[Profit]]/Table_1[[#This Row],[Sales]]</f>
        <v>0.28000000000000003</v>
      </c>
    </row>
    <row r="84" spans="1:23" ht="14.25" customHeight="1" x14ac:dyDescent="0.3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  <c r="W84" s="2">
        <f>Table_1[[#This Row],[Profit]]/Table_1[[#This Row],[Sales]]</f>
        <v>0.28999999999999998</v>
      </c>
    </row>
    <row r="85" spans="1:23" ht="14.25" customHeight="1" x14ac:dyDescent="0.3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  <c r="W85" s="2">
        <f>Table_1[[#This Row],[Profit]]/Table_1[[#This Row],[Sales]]</f>
        <v>0.31249999999999983</v>
      </c>
    </row>
    <row r="86" spans="1:23" ht="14.25" customHeight="1" x14ac:dyDescent="0.3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  <c r="W86" s="2">
        <f>Table_1[[#This Row],[Profit]]/Table_1[[#This Row],[Sales]]</f>
        <v>-0.21249999999999999</v>
      </c>
    </row>
    <row r="87" spans="1:23" ht="14.25" customHeight="1" x14ac:dyDescent="0.3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  <c r="W87" s="2">
        <f>Table_1[[#This Row],[Profit]]/Table_1[[#This Row],[Sales]]</f>
        <v>0.10999999999999999</v>
      </c>
    </row>
    <row r="88" spans="1:23" ht="14.25" customHeight="1" x14ac:dyDescent="0.3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  <c r="W88" s="2">
        <f>Table_1[[#This Row],[Profit]]/Table_1[[#This Row],[Sales]]</f>
        <v>0.33999999999999991</v>
      </c>
    </row>
    <row r="89" spans="1:23" ht="14.25" customHeight="1" x14ac:dyDescent="0.3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  <c r="W89" s="2">
        <f>Table_1[[#This Row],[Profit]]/Table_1[[#This Row],[Sales]]</f>
        <v>0.48</v>
      </c>
    </row>
    <row r="90" spans="1:23" ht="14.25" customHeight="1" x14ac:dyDescent="0.3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  <c r="W90" s="2">
        <f>Table_1[[#This Row],[Profit]]/Table_1[[#This Row],[Sales]]</f>
        <v>8.7499999999999981E-2</v>
      </c>
    </row>
    <row r="91" spans="1:23" ht="14.25" customHeight="1" x14ac:dyDescent="0.3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  <c r="W91" s="2">
        <f>Table_1[[#This Row],[Profit]]/Table_1[[#This Row],[Sales]]</f>
        <v>0.3299999999999999</v>
      </c>
    </row>
    <row r="92" spans="1:23" ht="14.25" customHeight="1" x14ac:dyDescent="0.3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  <c r="W92" s="2">
        <f>Table_1[[#This Row],[Profit]]/Table_1[[#This Row],[Sales]]</f>
        <v>0.11249999999999998</v>
      </c>
    </row>
    <row r="93" spans="1:23" ht="14.25" customHeight="1" x14ac:dyDescent="0.3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  <c r="W93" s="2">
        <f>Table_1[[#This Row],[Profit]]/Table_1[[#This Row],[Sales]]</f>
        <v>0.48000000000000004</v>
      </c>
    </row>
    <row r="94" spans="1:23" ht="14.25" customHeight="1" x14ac:dyDescent="0.3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  <c r="W94" s="2">
        <f>Table_1[[#This Row],[Profit]]/Table_1[[#This Row],[Sales]]</f>
        <v>0.48000000000000004</v>
      </c>
    </row>
    <row r="95" spans="1:23" ht="14.25" customHeight="1" x14ac:dyDescent="0.3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  <c r="W95" s="2">
        <f>Table_1[[#This Row],[Profit]]/Table_1[[#This Row],[Sales]]</f>
        <v>0.30999999999999989</v>
      </c>
    </row>
    <row r="96" spans="1:23" ht="14.25" customHeight="1" x14ac:dyDescent="0.3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  <c r="W96" s="2">
        <f>Table_1[[#This Row],[Profit]]/Table_1[[#This Row],[Sales]]</f>
        <v>0.49000000000000005</v>
      </c>
    </row>
    <row r="97" spans="1:23" ht="14.25" customHeight="1" x14ac:dyDescent="0.3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  <c r="W97" s="2">
        <f>Table_1[[#This Row],[Profit]]/Table_1[[#This Row],[Sales]]</f>
        <v>-0.66666666666666652</v>
      </c>
    </row>
    <row r="98" spans="1:23" ht="14.25" customHeight="1" x14ac:dyDescent="0.3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  <c r="W98" s="2">
        <f>Table_1[[#This Row],[Profit]]/Table_1[[#This Row],[Sales]]</f>
        <v>0.42</v>
      </c>
    </row>
    <row r="99" spans="1:23" ht="14.25" customHeight="1" x14ac:dyDescent="0.3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  <c r="W99" s="2">
        <f>Table_1[[#This Row],[Profit]]/Table_1[[#This Row],[Sales]]</f>
        <v>0.35</v>
      </c>
    </row>
    <row r="100" spans="1:23" ht="14.25" customHeight="1" x14ac:dyDescent="0.3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  <c r="W100" s="2">
        <f>Table_1[[#This Row],[Profit]]/Table_1[[#This Row],[Sales]]</f>
        <v>0.28999999999999992</v>
      </c>
    </row>
    <row r="101" spans="1:23" ht="14.25" customHeight="1" x14ac:dyDescent="0.3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  <c r="W101" s="2">
        <f>Table_1[[#This Row],[Profit]]/Table_1[[#This Row],[Sales]]</f>
        <v>0.34999999999999992</v>
      </c>
    </row>
    <row r="102" spans="1:23" ht="14.25" customHeight="1" x14ac:dyDescent="0.3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  <c r="W102" s="2">
        <f>Table_1[[#This Row],[Profit]]/Table_1[[#This Row],[Sales]]</f>
        <v>-0.1125000000000001</v>
      </c>
    </row>
    <row r="103" spans="1:23" ht="14.25" customHeight="1" x14ac:dyDescent="0.3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  <c r="W103" s="2">
        <f>Table_1[[#This Row],[Profit]]/Table_1[[#This Row],[Sales]]</f>
        <v>-1.7000000000000004</v>
      </c>
    </row>
    <row r="104" spans="1:23" ht="14.25" customHeight="1" x14ac:dyDescent="0.3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  <c r="W104" s="2">
        <f>Table_1[[#This Row],[Profit]]/Table_1[[#This Row],[Sales]]</f>
        <v>0.49</v>
      </c>
    </row>
    <row r="105" spans="1:23" ht="14.25" customHeight="1" x14ac:dyDescent="0.3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  <c r="W105" s="2">
        <f>Table_1[[#This Row],[Profit]]/Table_1[[#This Row],[Sales]]</f>
        <v>-0.11250000000000004</v>
      </c>
    </row>
    <row r="106" spans="1:23" ht="14.25" customHeight="1" x14ac:dyDescent="0.3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  <c r="W106" s="2">
        <f>Table_1[[#This Row],[Profit]]/Table_1[[#This Row],[Sales]]</f>
        <v>-3.750000000000011E-2</v>
      </c>
    </row>
    <row r="107" spans="1:23" ht="14.25" customHeight="1" x14ac:dyDescent="0.3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  <c r="W107" s="2">
        <f>Table_1[[#This Row],[Profit]]/Table_1[[#This Row],[Sales]]</f>
        <v>-0.69999999999999984</v>
      </c>
    </row>
    <row r="108" spans="1:23" ht="14.25" customHeight="1" x14ac:dyDescent="0.3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  <c r="W108" s="2">
        <f>Table_1[[#This Row],[Profit]]/Table_1[[#This Row],[Sales]]</f>
        <v>0.23749999999999999</v>
      </c>
    </row>
    <row r="109" spans="1:23" ht="14.25" customHeight="1" x14ac:dyDescent="0.3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  <c r="W109" s="2">
        <f>Table_1[[#This Row],[Profit]]/Table_1[[#This Row],[Sales]]</f>
        <v>7.4999999999999956E-2</v>
      </c>
    </row>
    <row r="110" spans="1:23" ht="14.25" customHeight="1" x14ac:dyDescent="0.3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  <c r="W110" s="2">
        <f>Table_1[[#This Row],[Profit]]/Table_1[[#This Row],[Sales]]</f>
        <v>0.32499999999999996</v>
      </c>
    </row>
    <row r="111" spans="1:23" ht="14.25" customHeight="1" x14ac:dyDescent="0.3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  <c r="W111" s="2">
        <f>Table_1[[#This Row],[Profit]]/Table_1[[#This Row],[Sales]]</f>
        <v>0.19999999999999987</v>
      </c>
    </row>
    <row r="112" spans="1:23" ht="14.25" customHeight="1" x14ac:dyDescent="0.3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  <c r="W112" s="2">
        <f>Table_1[[#This Row],[Profit]]/Table_1[[#This Row],[Sales]]</f>
        <v>0.26</v>
      </c>
    </row>
    <row r="113" spans="1:23" ht="14.25" customHeight="1" x14ac:dyDescent="0.3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  <c r="W113" s="2">
        <f>Table_1[[#This Row],[Profit]]/Table_1[[#This Row],[Sales]]</f>
        <v>0.29999999999999988</v>
      </c>
    </row>
    <row r="114" spans="1:23" ht="14.25" customHeight="1" x14ac:dyDescent="0.3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  <c r="W114" s="2">
        <f>Table_1[[#This Row],[Profit]]/Table_1[[#This Row],[Sales]]</f>
        <v>0.48999999999999994</v>
      </c>
    </row>
    <row r="115" spans="1:23" ht="14.25" customHeight="1" x14ac:dyDescent="0.3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  <c r="W115" s="2">
        <f>Table_1[[#This Row],[Profit]]/Table_1[[#This Row],[Sales]]</f>
        <v>0.36249999999999988</v>
      </c>
    </row>
    <row r="116" spans="1:23" ht="14.25" customHeight="1" x14ac:dyDescent="0.3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  <c r="W116" s="2">
        <f>Table_1[[#This Row],[Profit]]/Table_1[[#This Row],[Sales]]</f>
        <v>0.34999999999999987</v>
      </c>
    </row>
    <row r="117" spans="1:23" ht="14.25" customHeight="1" x14ac:dyDescent="0.3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  <c r="W117" s="2">
        <f>Table_1[[#This Row],[Profit]]/Table_1[[#This Row],[Sales]]</f>
        <v>0.31249999999999989</v>
      </c>
    </row>
    <row r="118" spans="1:23" ht="14.25" customHeight="1" x14ac:dyDescent="0.3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  <c r="W118" s="2">
        <f>Table_1[[#This Row],[Profit]]/Table_1[[#This Row],[Sales]]</f>
        <v>0.33749999999999997</v>
      </c>
    </row>
    <row r="119" spans="1:23" ht="14.25" customHeight="1" x14ac:dyDescent="0.3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  <c r="W119" s="2">
        <f>Table_1[[#This Row],[Profit]]/Table_1[[#This Row],[Sales]]</f>
        <v>0.20999999999999994</v>
      </c>
    </row>
    <row r="120" spans="1:23" ht="14.25" customHeight="1" x14ac:dyDescent="0.3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  <c r="W120" s="2">
        <f>Table_1[[#This Row],[Profit]]/Table_1[[#This Row],[Sales]]</f>
        <v>-0.73333333333333317</v>
      </c>
    </row>
    <row r="121" spans="1:23" ht="14.25" customHeight="1" x14ac:dyDescent="0.3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  <c r="W121" s="2">
        <f>Table_1[[#This Row],[Profit]]/Table_1[[#This Row],[Sales]]</f>
        <v>0.38999999999999996</v>
      </c>
    </row>
    <row r="122" spans="1:23" ht="14.25" customHeight="1" x14ac:dyDescent="0.3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  <c r="W122" s="2">
        <f>Table_1[[#This Row],[Profit]]/Table_1[[#This Row],[Sales]]</f>
        <v>0.45</v>
      </c>
    </row>
    <row r="123" spans="1:23" ht="14.25" customHeight="1" x14ac:dyDescent="0.3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  <c r="W123" s="2">
        <f>Table_1[[#This Row],[Profit]]/Table_1[[#This Row],[Sales]]</f>
        <v>0.28000000000000003</v>
      </c>
    </row>
    <row r="124" spans="1:23" ht="14.25" customHeight="1" x14ac:dyDescent="0.3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  <c r="W124" s="2">
        <f>Table_1[[#This Row],[Profit]]/Table_1[[#This Row],[Sales]]</f>
        <v>0.44999999999999996</v>
      </c>
    </row>
    <row r="125" spans="1:23" ht="14.25" customHeight="1" x14ac:dyDescent="0.3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  <c r="W125" s="2">
        <f>Table_1[[#This Row],[Profit]]/Table_1[[#This Row],[Sales]]</f>
        <v>0.28999999999999992</v>
      </c>
    </row>
    <row r="126" spans="1:23" ht="14.25" customHeight="1" x14ac:dyDescent="0.3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  <c r="W126" s="2">
        <f>Table_1[[#This Row],[Profit]]/Table_1[[#This Row],[Sales]]</f>
        <v>-1.4285714285714415E-2</v>
      </c>
    </row>
    <row r="127" spans="1:23" ht="14.25" customHeight="1" x14ac:dyDescent="0.3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  <c r="W127" s="2">
        <f>Table_1[[#This Row],[Profit]]/Table_1[[#This Row],[Sales]]</f>
        <v>-0.66000000000000014</v>
      </c>
    </row>
    <row r="128" spans="1:23" ht="14.25" customHeight="1" x14ac:dyDescent="0.3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  <c r="W128" s="2">
        <f>Table_1[[#This Row],[Profit]]/Table_1[[#This Row],[Sales]]</f>
        <v>-0.7666666666666665</v>
      </c>
    </row>
    <row r="129" spans="1:23" ht="14.25" customHeight="1" x14ac:dyDescent="0.3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  <c r="W129" s="2">
        <f>Table_1[[#This Row],[Profit]]/Table_1[[#This Row],[Sales]]</f>
        <v>0.12499999999999992</v>
      </c>
    </row>
    <row r="130" spans="1:23" ht="14.25" customHeight="1" x14ac:dyDescent="0.3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  <c r="W130" s="2">
        <f>Table_1[[#This Row],[Profit]]/Table_1[[#This Row],[Sales]]</f>
        <v>-0.11249999999999995</v>
      </c>
    </row>
    <row r="131" spans="1:23" ht="14.25" customHeight="1" x14ac:dyDescent="0.3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  <c r="W131" s="2">
        <f>Table_1[[#This Row],[Profit]]/Table_1[[#This Row],[Sales]]</f>
        <v>0.1099999999999999</v>
      </c>
    </row>
    <row r="132" spans="1:23" ht="14.25" customHeight="1" x14ac:dyDescent="0.3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  <c r="W132" s="2">
        <f>Table_1[[#This Row],[Profit]]/Table_1[[#This Row],[Sales]]</f>
        <v>-0.1999999999999999</v>
      </c>
    </row>
    <row r="133" spans="1:23" ht="14.25" customHeight="1" x14ac:dyDescent="0.3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  <c r="W133" s="2">
        <f>Table_1[[#This Row],[Profit]]/Table_1[[#This Row],[Sales]]</f>
        <v>0.37499999999999994</v>
      </c>
    </row>
    <row r="134" spans="1:23" ht="14.25" customHeight="1" x14ac:dyDescent="0.3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  <c r="W134" s="2">
        <f>Table_1[[#This Row],[Profit]]/Table_1[[#This Row],[Sales]]</f>
        <v>0.3249999999999999</v>
      </c>
    </row>
    <row r="135" spans="1:23" ht="14.25" customHeight="1" x14ac:dyDescent="0.3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  <c r="W135" s="2">
        <f>Table_1[[#This Row],[Profit]]/Table_1[[#This Row],[Sales]]</f>
        <v>0.48</v>
      </c>
    </row>
    <row r="136" spans="1:23" ht="14.25" customHeight="1" x14ac:dyDescent="0.3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  <c r="W136" s="2">
        <f>Table_1[[#This Row],[Profit]]/Table_1[[#This Row],[Sales]]</f>
        <v>0.46999999999999992</v>
      </c>
    </row>
    <row r="137" spans="1:23" ht="14.25" customHeight="1" x14ac:dyDescent="0.3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  <c r="W137" s="2">
        <f>Table_1[[#This Row],[Profit]]/Table_1[[#This Row],[Sales]]</f>
        <v>0.3</v>
      </c>
    </row>
    <row r="138" spans="1:23" ht="14.25" customHeight="1" x14ac:dyDescent="0.3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  <c r="W138" s="2">
        <f>Table_1[[#This Row],[Profit]]/Table_1[[#This Row],[Sales]]</f>
        <v>0.49</v>
      </c>
    </row>
    <row r="139" spans="1:23" ht="14.25" customHeight="1" x14ac:dyDescent="0.3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  <c r="W139" s="2">
        <f>Table_1[[#This Row],[Profit]]/Table_1[[#This Row],[Sales]]</f>
        <v>0.34999999999999992</v>
      </c>
    </row>
    <row r="140" spans="1:23" ht="14.25" customHeight="1" x14ac:dyDescent="0.3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  <c r="W140" s="2">
        <f>Table_1[[#This Row],[Profit]]/Table_1[[#This Row],[Sales]]</f>
        <v>0.28000000000000008</v>
      </c>
    </row>
    <row r="141" spans="1:23" ht="14.25" customHeight="1" x14ac:dyDescent="0.3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  <c r="W141" s="2">
        <f>Table_1[[#This Row],[Profit]]/Table_1[[#This Row],[Sales]]</f>
        <v>0.47999999999999987</v>
      </c>
    </row>
    <row r="142" spans="1:23" ht="14.25" customHeight="1" x14ac:dyDescent="0.3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  <c r="W142" s="2">
        <f>Table_1[[#This Row],[Profit]]/Table_1[[#This Row],[Sales]]</f>
        <v>0.12499999999999992</v>
      </c>
    </row>
    <row r="143" spans="1:23" ht="14.25" customHeight="1" x14ac:dyDescent="0.3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  <c r="W143" s="2">
        <f>Table_1[[#This Row],[Profit]]/Table_1[[#This Row],[Sales]]</f>
        <v>0.27</v>
      </c>
    </row>
    <row r="144" spans="1:23" ht="14.25" customHeight="1" x14ac:dyDescent="0.3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  <c r="W144" s="2">
        <f>Table_1[[#This Row],[Profit]]/Table_1[[#This Row],[Sales]]</f>
        <v>0.47000000000000008</v>
      </c>
    </row>
    <row r="145" spans="1:23" ht="14.25" customHeight="1" x14ac:dyDescent="0.3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  <c r="W145" s="2">
        <f>Table_1[[#This Row],[Profit]]/Table_1[[#This Row],[Sales]]</f>
        <v>0.48000000000000004</v>
      </c>
    </row>
    <row r="146" spans="1:23" ht="14.25" customHeight="1" x14ac:dyDescent="0.3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  <c r="W146" s="2">
        <f>Table_1[[#This Row],[Profit]]/Table_1[[#This Row],[Sales]]</f>
        <v>0.25999999999999995</v>
      </c>
    </row>
    <row r="147" spans="1:23" ht="14.25" customHeight="1" x14ac:dyDescent="0.3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  <c r="W147" s="2">
        <f>Table_1[[#This Row],[Profit]]/Table_1[[#This Row],[Sales]]</f>
        <v>0.03</v>
      </c>
    </row>
    <row r="148" spans="1:23" ht="14.25" customHeight="1" x14ac:dyDescent="0.3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  <c r="W148" s="2">
        <f>Table_1[[#This Row],[Profit]]/Table_1[[#This Row],[Sales]]</f>
        <v>0.1374999999999999</v>
      </c>
    </row>
    <row r="149" spans="1:23" ht="14.25" customHeight="1" x14ac:dyDescent="0.3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  <c r="W149" s="2">
        <f>Table_1[[#This Row],[Profit]]/Table_1[[#This Row],[Sales]]</f>
        <v>0.27000000000000007</v>
      </c>
    </row>
    <row r="150" spans="1:23" ht="14.25" customHeight="1" x14ac:dyDescent="0.3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  <c r="W150" s="2">
        <f>Table_1[[#This Row],[Profit]]/Table_1[[#This Row],[Sales]]</f>
        <v>3.9999999999999876E-2</v>
      </c>
    </row>
    <row r="151" spans="1:23" ht="14.25" customHeight="1" x14ac:dyDescent="0.3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  <c r="W151" s="2">
        <f>Table_1[[#This Row],[Profit]]/Table_1[[#This Row],[Sales]]</f>
        <v>0.3</v>
      </c>
    </row>
    <row r="152" spans="1:23" ht="14.25" customHeight="1" x14ac:dyDescent="0.3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  <c r="W152" s="2">
        <f>Table_1[[#This Row],[Profit]]/Table_1[[#This Row],[Sales]]</f>
        <v>0.47</v>
      </c>
    </row>
    <row r="153" spans="1:23" ht="14.25" customHeight="1" x14ac:dyDescent="0.3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  <c r="W153" s="2">
        <f>Table_1[[#This Row],[Profit]]/Table_1[[#This Row],[Sales]]</f>
        <v>0.11249999999999995</v>
      </c>
    </row>
    <row r="154" spans="1:23" ht="14.25" customHeight="1" x14ac:dyDescent="0.3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  <c r="W154" s="2">
        <f>Table_1[[#This Row],[Profit]]/Table_1[[#This Row],[Sales]]</f>
        <v>7.4999999999999956E-2</v>
      </c>
    </row>
    <row r="155" spans="1:23" ht="14.25" customHeight="1" x14ac:dyDescent="0.3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  <c r="W155" s="2">
        <f>Table_1[[#This Row],[Profit]]/Table_1[[#This Row],[Sales]]</f>
        <v>0.4499999999999999</v>
      </c>
    </row>
    <row r="156" spans="1:23" ht="14.25" customHeight="1" x14ac:dyDescent="0.3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  <c r="W156" s="2">
        <f>Table_1[[#This Row],[Profit]]/Table_1[[#This Row],[Sales]]</f>
        <v>0.45999999999999996</v>
      </c>
    </row>
    <row r="157" spans="1:23" ht="14.25" customHeight="1" x14ac:dyDescent="0.3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  <c r="W157" s="2">
        <f>Table_1[[#This Row],[Profit]]/Table_1[[#This Row],[Sales]]</f>
        <v>0.25999999999999995</v>
      </c>
    </row>
    <row r="158" spans="1:23" ht="14.25" customHeight="1" x14ac:dyDescent="0.3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  <c r="W158" s="2">
        <f>Table_1[[#This Row],[Profit]]/Table_1[[#This Row],[Sales]]</f>
        <v>0.27</v>
      </c>
    </row>
    <row r="159" spans="1:23" ht="14.25" customHeight="1" x14ac:dyDescent="0.3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  <c r="W159" s="2">
        <f>Table_1[[#This Row],[Profit]]/Table_1[[#This Row],[Sales]]</f>
        <v>0.11249999999999986</v>
      </c>
    </row>
    <row r="160" spans="1:23" ht="14.25" customHeight="1" x14ac:dyDescent="0.3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  <c r="W160" s="2">
        <f>Table_1[[#This Row],[Profit]]/Table_1[[#This Row],[Sales]]</f>
        <v>0.47</v>
      </c>
    </row>
    <row r="161" spans="1:23" ht="14.25" customHeight="1" x14ac:dyDescent="0.3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  <c r="W161" s="2">
        <f>Table_1[[#This Row],[Profit]]/Table_1[[#This Row],[Sales]]</f>
        <v>0.25</v>
      </c>
    </row>
    <row r="162" spans="1:23" ht="14.25" customHeight="1" x14ac:dyDescent="0.3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  <c r="W162" s="2">
        <f>Table_1[[#This Row],[Profit]]/Table_1[[#This Row],[Sales]]</f>
        <v>0.44999999999999996</v>
      </c>
    </row>
    <row r="163" spans="1:23" ht="14.25" customHeight="1" x14ac:dyDescent="0.3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  <c r="W163" s="2">
        <f>Table_1[[#This Row],[Profit]]/Table_1[[#This Row],[Sales]]</f>
        <v>2.4999999999999904E-2</v>
      </c>
    </row>
    <row r="164" spans="1:23" ht="14.25" customHeight="1" x14ac:dyDescent="0.3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  <c r="W164" s="2">
        <f>Table_1[[#This Row],[Profit]]/Table_1[[#This Row],[Sales]]</f>
        <v>0.46999999999999992</v>
      </c>
    </row>
    <row r="165" spans="1:23" ht="14.25" customHeight="1" x14ac:dyDescent="0.3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  <c r="W165" s="2">
        <f>Table_1[[#This Row],[Profit]]/Table_1[[#This Row],[Sales]]</f>
        <v>0.34999999999999992</v>
      </c>
    </row>
    <row r="166" spans="1:23" ht="14.25" customHeight="1" x14ac:dyDescent="0.3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  <c r="W166" s="2">
        <f>Table_1[[#This Row],[Profit]]/Table_1[[#This Row],[Sales]]</f>
        <v>0.27500000000000002</v>
      </c>
    </row>
    <row r="167" spans="1:23" ht="14.25" customHeight="1" x14ac:dyDescent="0.3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  <c r="W167" s="2">
        <f>Table_1[[#This Row],[Profit]]/Table_1[[#This Row],[Sales]]</f>
        <v>-0.16666666666666693</v>
      </c>
    </row>
    <row r="168" spans="1:23" ht="14.25" customHeight="1" x14ac:dyDescent="0.3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  <c r="W168" s="2">
        <f>Table_1[[#This Row],[Profit]]/Table_1[[#This Row],[Sales]]</f>
        <v>-0.21249999999999999</v>
      </c>
    </row>
    <row r="169" spans="1:23" ht="14.25" customHeight="1" x14ac:dyDescent="0.3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  <c r="W169" s="2">
        <f>Table_1[[#This Row],[Profit]]/Table_1[[#This Row],[Sales]]</f>
        <v>-1.4285714285714388E-2</v>
      </c>
    </row>
    <row r="170" spans="1:23" ht="14.25" customHeight="1" x14ac:dyDescent="0.3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  <c r="W170" s="2">
        <f>Table_1[[#This Row],[Profit]]/Table_1[[#This Row],[Sales]]</f>
        <v>0.21249999999999991</v>
      </c>
    </row>
    <row r="171" spans="1:23" ht="14.25" customHeight="1" x14ac:dyDescent="0.3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  <c r="W171" s="2">
        <f>Table_1[[#This Row],[Profit]]/Table_1[[#This Row],[Sales]]</f>
        <v>-2.5500000000000007</v>
      </c>
    </row>
    <row r="172" spans="1:23" ht="14.25" customHeight="1" x14ac:dyDescent="0.3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  <c r="W172" s="2">
        <f>Table_1[[#This Row],[Profit]]/Table_1[[#This Row],[Sales]]</f>
        <v>6.2500000000000056E-2</v>
      </c>
    </row>
    <row r="173" spans="1:23" ht="14.25" customHeight="1" x14ac:dyDescent="0.3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  <c r="W173" s="2">
        <f>Table_1[[#This Row],[Profit]]/Table_1[[#This Row],[Sales]]</f>
        <v>0.47000000000000003</v>
      </c>
    </row>
    <row r="174" spans="1:23" ht="14.25" customHeight="1" x14ac:dyDescent="0.3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  <c r="W174" s="2">
        <f>Table_1[[#This Row],[Profit]]/Table_1[[#This Row],[Sales]]</f>
        <v>0.48</v>
      </c>
    </row>
    <row r="175" spans="1:23" ht="14.25" customHeight="1" x14ac:dyDescent="0.3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  <c r="W175" s="2">
        <f>Table_1[[#This Row],[Profit]]/Table_1[[#This Row],[Sales]]</f>
        <v>6.2499999999999986E-2</v>
      </c>
    </row>
    <row r="176" spans="1:23" ht="14.25" customHeight="1" x14ac:dyDescent="0.3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  <c r="W176" s="2">
        <f>Table_1[[#This Row],[Profit]]/Table_1[[#This Row],[Sales]]</f>
        <v>-2.5000000000000009</v>
      </c>
    </row>
    <row r="177" spans="1:23" ht="14.25" customHeight="1" x14ac:dyDescent="0.3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  <c r="W177" s="2">
        <f>Table_1[[#This Row],[Profit]]/Table_1[[#This Row],[Sales]]</f>
        <v>0.32499999999999996</v>
      </c>
    </row>
    <row r="178" spans="1:23" ht="14.25" customHeight="1" x14ac:dyDescent="0.3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  <c r="W178" s="2">
        <f>Table_1[[#This Row],[Profit]]/Table_1[[#This Row],[Sales]]</f>
        <v>-2.5000000000000013</v>
      </c>
    </row>
    <row r="179" spans="1:23" ht="14.25" customHeight="1" x14ac:dyDescent="0.3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  <c r="W179" s="2">
        <f>Table_1[[#This Row],[Profit]]/Table_1[[#This Row],[Sales]]</f>
        <v>-2.8571428571428414E-2</v>
      </c>
    </row>
    <row r="180" spans="1:23" ht="14.25" customHeight="1" x14ac:dyDescent="0.3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  <c r="W180" s="2">
        <f>Table_1[[#This Row],[Profit]]/Table_1[[#This Row],[Sales]]</f>
        <v>-0.23750000000000004</v>
      </c>
    </row>
    <row r="181" spans="1:23" ht="14.25" customHeight="1" x14ac:dyDescent="0.3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  <c r="W181" s="2">
        <f>Table_1[[#This Row],[Profit]]/Table_1[[#This Row],[Sales]]</f>
        <v>0.43000000000000005</v>
      </c>
    </row>
    <row r="182" spans="1:23" ht="14.25" customHeight="1" x14ac:dyDescent="0.3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  <c r="W182" s="2">
        <f>Table_1[[#This Row],[Profit]]/Table_1[[#This Row],[Sales]]</f>
        <v>7.4999999999999997E-2</v>
      </c>
    </row>
    <row r="183" spans="1:23" ht="14.25" customHeight="1" x14ac:dyDescent="0.3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  <c r="W183" s="2">
        <f>Table_1[[#This Row],[Profit]]/Table_1[[#This Row],[Sales]]</f>
        <v>0.18749999999999997</v>
      </c>
    </row>
    <row r="184" spans="1:23" ht="14.25" customHeight="1" x14ac:dyDescent="0.3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  <c r="W184" s="2">
        <f>Table_1[[#This Row],[Profit]]/Table_1[[#This Row],[Sales]]</f>
        <v>0.26000000000000006</v>
      </c>
    </row>
    <row r="185" spans="1:23" ht="14.25" customHeight="1" x14ac:dyDescent="0.3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  <c r="W185" s="2">
        <f>Table_1[[#This Row],[Profit]]/Table_1[[#This Row],[Sales]]</f>
        <v>0.28000000000000003</v>
      </c>
    </row>
    <row r="186" spans="1:23" ht="14.25" customHeight="1" x14ac:dyDescent="0.3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  <c r="W186" s="2">
        <f>Table_1[[#This Row],[Profit]]/Table_1[[#This Row],[Sales]]</f>
        <v>0.25</v>
      </c>
    </row>
    <row r="187" spans="1:23" ht="14.25" customHeight="1" x14ac:dyDescent="0.3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  <c r="W187" s="2">
        <f>Table_1[[#This Row],[Profit]]/Table_1[[#This Row],[Sales]]</f>
        <v>0.48</v>
      </c>
    </row>
    <row r="188" spans="1:23" ht="14.25" customHeight="1" x14ac:dyDescent="0.3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  <c r="W188" s="2">
        <f>Table_1[[#This Row],[Profit]]/Table_1[[#This Row],[Sales]]</f>
        <v>0.13000000000000003</v>
      </c>
    </row>
    <row r="189" spans="1:23" ht="14.25" customHeight="1" x14ac:dyDescent="0.3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  <c r="W189" s="2">
        <f>Table_1[[#This Row],[Profit]]/Table_1[[#This Row],[Sales]]</f>
        <v>0.1</v>
      </c>
    </row>
    <row r="190" spans="1:23" ht="14.25" customHeight="1" x14ac:dyDescent="0.3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  <c r="W190" s="2">
        <f>Table_1[[#This Row],[Profit]]/Table_1[[#This Row],[Sales]]</f>
        <v>0.31249999999999978</v>
      </c>
    </row>
    <row r="191" spans="1:23" ht="14.25" customHeight="1" x14ac:dyDescent="0.3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  <c r="W191" s="2">
        <f>Table_1[[#This Row],[Profit]]/Table_1[[#This Row],[Sales]]</f>
        <v>0.12499999999999989</v>
      </c>
    </row>
    <row r="192" spans="1:23" ht="14.25" customHeight="1" x14ac:dyDescent="0.3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  <c r="W192" s="2">
        <f>Table_1[[#This Row],[Profit]]/Table_1[[#This Row],[Sales]]</f>
        <v>0.28000000000000003</v>
      </c>
    </row>
    <row r="193" spans="1:23" ht="14.25" customHeight="1" x14ac:dyDescent="0.3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  <c r="W193" s="2">
        <f>Table_1[[#This Row],[Profit]]/Table_1[[#This Row],[Sales]]</f>
        <v>0.48000000000000004</v>
      </c>
    </row>
    <row r="194" spans="1:23" ht="14.25" customHeight="1" x14ac:dyDescent="0.3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  <c r="W194" s="2">
        <f>Table_1[[#This Row],[Profit]]/Table_1[[#This Row],[Sales]]</f>
        <v>7.5000000000000011E-2</v>
      </c>
    </row>
    <row r="195" spans="1:23" ht="14.25" customHeight="1" x14ac:dyDescent="0.3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  <c r="W195" s="2">
        <f>Table_1[[#This Row],[Profit]]/Table_1[[#This Row],[Sales]]</f>
        <v>0.32999999999999996</v>
      </c>
    </row>
    <row r="196" spans="1:23" ht="14.25" customHeight="1" x14ac:dyDescent="0.3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  <c r="W196" s="2">
        <f>Table_1[[#This Row],[Profit]]/Table_1[[#This Row],[Sales]]</f>
        <v>0.46999999999999986</v>
      </c>
    </row>
    <row r="197" spans="1:23" ht="14.25" customHeight="1" x14ac:dyDescent="0.3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  <c r="W197" s="2">
        <f>Table_1[[#This Row],[Profit]]/Table_1[[#This Row],[Sales]]</f>
        <v>0.16249999999999992</v>
      </c>
    </row>
    <row r="198" spans="1:23" ht="14.25" customHeight="1" x14ac:dyDescent="0.3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  <c r="W198" s="2">
        <f>Table_1[[#This Row],[Profit]]/Table_1[[#This Row],[Sales]]</f>
        <v>0.26250000000000007</v>
      </c>
    </row>
    <row r="199" spans="1:23" ht="14.25" customHeight="1" x14ac:dyDescent="0.3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  <c r="W199" s="2">
        <f>Table_1[[#This Row],[Profit]]/Table_1[[#This Row],[Sales]]</f>
        <v>0.26</v>
      </c>
    </row>
    <row r="200" spans="1:23" ht="14.25" customHeight="1" x14ac:dyDescent="0.3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  <c r="W200" s="2">
        <f>Table_1[[#This Row],[Profit]]/Table_1[[#This Row],[Sales]]</f>
        <v>-0.76666666666666639</v>
      </c>
    </row>
    <row r="201" spans="1:23" ht="14.25" customHeight="1" x14ac:dyDescent="0.3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  <c r="W201" s="2">
        <f>Table_1[[#This Row],[Profit]]/Table_1[[#This Row],[Sales]]</f>
        <v>0.36249999999999999</v>
      </c>
    </row>
    <row r="202" spans="1:23" ht="14.25" customHeight="1" x14ac:dyDescent="0.3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  <c r="W202" s="2">
        <f>Table_1[[#This Row],[Profit]]/Table_1[[#This Row],[Sales]]</f>
        <v>0.31249999999999989</v>
      </c>
    </row>
    <row r="203" spans="1:23" ht="14.25" customHeight="1" x14ac:dyDescent="0.3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  <c r="W203" s="2">
        <f>Table_1[[#This Row],[Profit]]/Table_1[[#This Row],[Sales]]</f>
        <v>-0.74</v>
      </c>
    </row>
    <row r="204" spans="1:23" ht="14.25" customHeight="1" x14ac:dyDescent="0.3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  <c r="W204" s="2">
        <f>Table_1[[#This Row],[Profit]]/Table_1[[#This Row],[Sales]]</f>
        <v>0.11249999999999995</v>
      </c>
    </row>
    <row r="205" spans="1:23" ht="14.25" customHeight="1" x14ac:dyDescent="0.3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  <c r="W205" s="2">
        <f>Table_1[[#This Row],[Profit]]/Table_1[[#This Row],[Sales]]</f>
        <v>-2.7000000000000006</v>
      </c>
    </row>
    <row r="206" spans="1:23" ht="14.25" customHeight="1" x14ac:dyDescent="0.3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  <c r="W206" s="2">
        <f>Table_1[[#This Row],[Profit]]/Table_1[[#This Row],[Sales]]</f>
        <v>0.27500000000000002</v>
      </c>
    </row>
    <row r="207" spans="1:23" ht="14.25" customHeight="1" x14ac:dyDescent="0.3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  <c r="W207" s="2">
        <f>Table_1[[#This Row],[Profit]]/Table_1[[#This Row],[Sales]]</f>
        <v>0.10000000000000005</v>
      </c>
    </row>
    <row r="208" spans="1:23" ht="14.25" customHeight="1" x14ac:dyDescent="0.3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  <c r="W208" s="2">
        <f>Table_1[[#This Row],[Profit]]/Table_1[[#This Row],[Sales]]</f>
        <v>6.9999999999999937E-2</v>
      </c>
    </row>
    <row r="209" spans="1:23" ht="14.25" customHeight="1" x14ac:dyDescent="0.3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  <c r="W209" s="2">
        <f>Table_1[[#This Row],[Profit]]/Table_1[[#This Row],[Sales]]</f>
        <v>0.27000000000000007</v>
      </c>
    </row>
    <row r="210" spans="1:23" ht="14.25" customHeight="1" x14ac:dyDescent="0.3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  <c r="W210" s="2">
        <f>Table_1[[#This Row],[Profit]]/Table_1[[#This Row],[Sales]]</f>
        <v>0.47000000000000003</v>
      </c>
    </row>
    <row r="211" spans="1:23" ht="14.25" customHeight="1" x14ac:dyDescent="0.3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  <c r="W211" s="2">
        <f>Table_1[[#This Row],[Profit]]/Table_1[[#This Row],[Sales]]</f>
        <v>0.30999999999999994</v>
      </c>
    </row>
    <row r="212" spans="1:23" ht="14.25" customHeight="1" x14ac:dyDescent="0.3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  <c r="W212" s="2">
        <f>Table_1[[#This Row],[Profit]]/Table_1[[#This Row],[Sales]]</f>
        <v>3.9999999999999931E-2</v>
      </c>
    </row>
    <row r="213" spans="1:23" ht="14.25" customHeight="1" x14ac:dyDescent="0.3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  <c r="W213" s="2">
        <f>Table_1[[#This Row],[Profit]]/Table_1[[#This Row],[Sales]]</f>
        <v>0.31249999999999994</v>
      </c>
    </row>
    <row r="214" spans="1:23" ht="14.25" customHeight="1" x14ac:dyDescent="0.3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  <c r="W214" s="2">
        <f>Table_1[[#This Row],[Profit]]/Table_1[[#This Row],[Sales]]</f>
        <v>0.37499999999999989</v>
      </c>
    </row>
    <row r="215" spans="1:23" ht="14.25" customHeight="1" x14ac:dyDescent="0.3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  <c r="W215" s="2">
        <f>Table_1[[#This Row],[Profit]]/Table_1[[#This Row],[Sales]]</f>
        <v>-0.54000000000000015</v>
      </c>
    </row>
    <row r="216" spans="1:23" ht="14.25" customHeight="1" x14ac:dyDescent="0.3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  <c r="W216" s="2">
        <f>Table_1[[#This Row],[Profit]]/Table_1[[#This Row],[Sales]]</f>
        <v>-0.23333333333333342</v>
      </c>
    </row>
    <row r="217" spans="1:23" ht="14.25" customHeight="1" x14ac:dyDescent="0.3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  <c r="W217" s="2">
        <f>Table_1[[#This Row],[Profit]]/Table_1[[#This Row],[Sales]]</f>
        <v>-0.79999999999999993</v>
      </c>
    </row>
    <row r="218" spans="1:23" ht="14.25" customHeight="1" x14ac:dyDescent="0.3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  <c r="W218" s="2">
        <f>Table_1[[#This Row],[Profit]]/Table_1[[#This Row],[Sales]]</f>
        <v>5.0000000000000065E-2</v>
      </c>
    </row>
    <row r="219" spans="1:23" ht="14.25" customHeight="1" x14ac:dyDescent="0.3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  <c r="W219" s="2">
        <f>Table_1[[#This Row],[Profit]]/Table_1[[#This Row],[Sales]]</f>
        <v>0.28000000000000003</v>
      </c>
    </row>
    <row r="220" spans="1:23" ht="14.25" customHeight="1" x14ac:dyDescent="0.3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  <c r="W220" s="2">
        <f>Table_1[[#This Row],[Profit]]/Table_1[[#This Row],[Sales]]</f>
        <v>7.5000000000000067E-2</v>
      </c>
    </row>
    <row r="221" spans="1:23" ht="14.25" customHeight="1" x14ac:dyDescent="0.3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  <c r="W221" s="2">
        <f>Table_1[[#This Row],[Profit]]/Table_1[[#This Row],[Sales]]</f>
        <v>0.3249999999999999</v>
      </c>
    </row>
    <row r="222" spans="1:23" ht="14.25" customHeight="1" x14ac:dyDescent="0.3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  <c r="W222" s="2">
        <f>Table_1[[#This Row],[Profit]]/Table_1[[#This Row],[Sales]]</f>
        <v>0.36249999999999993</v>
      </c>
    </row>
    <row r="223" spans="1:23" ht="14.25" customHeight="1" x14ac:dyDescent="0.3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  <c r="W223" s="2">
        <f>Table_1[[#This Row],[Profit]]/Table_1[[#This Row],[Sales]]</f>
        <v>-0.69999999999999962</v>
      </c>
    </row>
    <row r="224" spans="1:23" ht="14.25" customHeight="1" x14ac:dyDescent="0.3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  <c r="W224" s="2">
        <f>Table_1[[#This Row],[Profit]]/Table_1[[#This Row],[Sales]]</f>
        <v>0.26250000000000007</v>
      </c>
    </row>
    <row r="225" spans="1:23" ht="14.25" customHeight="1" x14ac:dyDescent="0.3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  <c r="W225" s="2">
        <f>Table_1[[#This Row],[Profit]]/Table_1[[#This Row],[Sales]]</f>
        <v>-0.79999999999999993</v>
      </c>
    </row>
    <row r="226" spans="1:23" ht="14.25" customHeight="1" x14ac:dyDescent="0.3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  <c r="W226" s="2">
        <f>Table_1[[#This Row],[Profit]]/Table_1[[#This Row],[Sales]]</f>
        <v>9.9999999999999992E-2</v>
      </c>
    </row>
    <row r="227" spans="1:23" ht="14.25" customHeight="1" x14ac:dyDescent="0.3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  <c r="W227" s="2">
        <f>Table_1[[#This Row],[Profit]]/Table_1[[#This Row],[Sales]]</f>
        <v>0.44000000000000006</v>
      </c>
    </row>
    <row r="228" spans="1:23" ht="14.25" customHeight="1" x14ac:dyDescent="0.3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  <c r="W228" s="2">
        <f>Table_1[[#This Row],[Profit]]/Table_1[[#This Row],[Sales]]</f>
        <v>0.22</v>
      </c>
    </row>
    <row r="229" spans="1:23" ht="14.25" customHeight="1" x14ac:dyDescent="0.3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  <c r="W229" s="2">
        <f>Table_1[[#This Row],[Profit]]/Table_1[[#This Row],[Sales]]</f>
        <v>9.999999999999969E-3</v>
      </c>
    </row>
    <row r="230" spans="1:23" ht="14.25" customHeight="1" x14ac:dyDescent="0.3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  <c r="W230" s="2">
        <f>Table_1[[#This Row],[Profit]]/Table_1[[#This Row],[Sales]]</f>
        <v>-0.17500000000000013</v>
      </c>
    </row>
    <row r="231" spans="1:23" ht="14.25" customHeight="1" x14ac:dyDescent="0.3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  <c r="W231" s="2">
        <f>Table_1[[#This Row],[Profit]]/Table_1[[#This Row],[Sales]]</f>
        <v>0.11249999999999992</v>
      </c>
    </row>
    <row r="232" spans="1:23" ht="14.25" customHeight="1" x14ac:dyDescent="0.3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  <c r="W232" s="2">
        <f>Table_1[[#This Row],[Profit]]/Table_1[[#This Row],[Sales]]</f>
        <v>-0.66666666666666652</v>
      </c>
    </row>
    <row r="233" spans="1:23" ht="14.25" customHeight="1" x14ac:dyDescent="0.3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  <c r="W233" s="2">
        <f>Table_1[[#This Row],[Profit]]/Table_1[[#This Row],[Sales]]</f>
        <v>-0.43636363636363645</v>
      </c>
    </row>
    <row r="234" spans="1:23" ht="14.25" customHeight="1" x14ac:dyDescent="0.3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  <c r="W234" s="2">
        <f>Table_1[[#This Row],[Profit]]/Table_1[[#This Row],[Sales]]</f>
        <v>-0.3999999999999998</v>
      </c>
    </row>
    <row r="235" spans="1:23" ht="14.25" customHeight="1" x14ac:dyDescent="0.3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  <c r="W235" s="2">
        <f>Table_1[[#This Row],[Profit]]/Table_1[[#This Row],[Sales]]</f>
        <v>-0.66666666666666641</v>
      </c>
    </row>
    <row r="236" spans="1:23" ht="14.25" customHeight="1" x14ac:dyDescent="0.3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  <c r="W236" s="2">
        <f>Table_1[[#This Row],[Profit]]/Table_1[[#This Row],[Sales]]</f>
        <v>0</v>
      </c>
    </row>
    <row r="237" spans="1:23" ht="14.25" customHeight="1" x14ac:dyDescent="0.3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  <c r="W237" s="2">
        <f>Table_1[[#This Row],[Profit]]/Table_1[[#This Row],[Sales]]</f>
        <v>-1.2500000000000157E-2</v>
      </c>
    </row>
    <row r="238" spans="1:23" ht="14.25" customHeight="1" x14ac:dyDescent="0.3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  <c r="W238" s="2">
        <f>Table_1[[#This Row],[Profit]]/Table_1[[#This Row],[Sales]]</f>
        <v>0.44999999999999996</v>
      </c>
    </row>
    <row r="239" spans="1:23" ht="14.25" customHeight="1" x14ac:dyDescent="0.3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  <c r="W239" s="2">
        <f>Table_1[[#This Row],[Profit]]/Table_1[[#This Row],[Sales]]</f>
        <v>0.36249999999999993</v>
      </c>
    </row>
    <row r="240" spans="1:23" ht="14.25" customHeight="1" x14ac:dyDescent="0.3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  <c r="W240" s="2">
        <f>Table_1[[#This Row],[Profit]]/Table_1[[#This Row],[Sales]]</f>
        <v>-0.84999999999999976</v>
      </c>
    </row>
    <row r="241" spans="1:23" ht="14.25" customHeight="1" x14ac:dyDescent="0.3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  <c r="W241" s="2">
        <f>Table_1[[#This Row],[Profit]]/Table_1[[#This Row],[Sales]]</f>
        <v>-0.39999999999999986</v>
      </c>
    </row>
    <row r="242" spans="1:23" ht="14.25" customHeight="1" x14ac:dyDescent="0.3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  <c r="W242" s="2">
        <f>Table_1[[#This Row],[Profit]]/Table_1[[#This Row],[Sales]]</f>
        <v>0.35</v>
      </c>
    </row>
    <row r="243" spans="1:23" ht="14.25" customHeight="1" x14ac:dyDescent="0.3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  <c r="W243" s="2">
        <f>Table_1[[#This Row],[Profit]]/Table_1[[#This Row],[Sales]]</f>
        <v>-0.67999999999999994</v>
      </c>
    </row>
    <row r="244" spans="1:23" ht="14.25" customHeight="1" x14ac:dyDescent="0.3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  <c r="W244" s="2">
        <f>Table_1[[#This Row],[Profit]]/Table_1[[#This Row],[Sales]]</f>
        <v>-0.69999999999999984</v>
      </c>
    </row>
    <row r="245" spans="1:23" ht="14.25" customHeight="1" x14ac:dyDescent="0.3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  <c r="W245" s="2">
        <f>Table_1[[#This Row],[Profit]]/Table_1[[#This Row],[Sales]]</f>
        <v>0.16249999999999992</v>
      </c>
    </row>
    <row r="246" spans="1:23" ht="14.25" customHeight="1" x14ac:dyDescent="0.3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  <c r="W246" s="2">
        <f>Table_1[[#This Row],[Profit]]/Table_1[[#This Row],[Sales]]</f>
        <v>0.28999999999999992</v>
      </c>
    </row>
    <row r="247" spans="1:23" ht="14.25" customHeight="1" x14ac:dyDescent="0.3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  <c r="W247" s="2">
        <f>Table_1[[#This Row],[Profit]]/Table_1[[#This Row],[Sales]]</f>
        <v>0.25000000000000006</v>
      </c>
    </row>
    <row r="248" spans="1:23" ht="14.25" customHeight="1" x14ac:dyDescent="0.3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  <c r="W248" s="2">
        <f>Table_1[[#This Row],[Profit]]/Table_1[[#This Row],[Sales]]</f>
        <v>0.5</v>
      </c>
    </row>
    <row r="249" spans="1:23" ht="14.25" customHeight="1" x14ac:dyDescent="0.3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  <c r="W249" s="2">
        <f>Table_1[[#This Row],[Profit]]/Table_1[[#This Row],[Sales]]</f>
        <v>0.32999999999999996</v>
      </c>
    </row>
    <row r="250" spans="1:23" ht="14.25" customHeight="1" x14ac:dyDescent="0.3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  <c r="W250" s="2">
        <f>Table_1[[#This Row],[Profit]]/Table_1[[#This Row],[Sales]]</f>
        <v>0.48000000000000004</v>
      </c>
    </row>
    <row r="251" spans="1:23" ht="14.25" customHeight="1" x14ac:dyDescent="0.3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  <c r="W251" s="2">
        <f>Table_1[[#This Row],[Profit]]/Table_1[[#This Row],[Sales]]</f>
        <v>8.7500000000000022E-2</v>
      </c>
    </row>
    <row r="252" spans="1:23" ht="14.25" customHeight="1" x14ac:dyDescent="0.3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  <c r="W252" s="2">
        <f>Table_1[[#This Row],[Profit]]/Table_1[[#This Row],[Sales]]</f>
        <v>0.47</v>
      </c>
    </row>
    <row r="253" spans="1:23" ht="14.25" customHeight="1" x14ac:dyDescent="0.3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  <c r="W253" s="2">
        <f>Table_1[[#This Row],[Profit]]/Table_1[[#This Row],[Sales]]</f>
        <v>0.18999999999999992</v>
      </c>
    </row>
    <row r="254" spans="1:23" ht="14.25" customHeight="1" x14ac:dyDescent="0.3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  <c r="W254" s="2">
        <f>Table_1[[#This Row],[Profit]]/Table_1[[#This Row],[Sales]]</f>
        <v>0.28000000000000003</v>
      </c>
    </row>
    <row r="255" spans="1:23" ht="14.25" customHeight="1" x14ac:dyDescent="0.3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  <c r="W255" s="2">
        <f>Table_1[[#This Row],[Profit]]/Table_1[[#This Row],[Sales]]</f>
        <v>0.45</v>
      </c>
    </row>
    <row r="256" spans="1:23" ht="14.25" customHeight="1" x14ac:dyDescent="0.3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  <c r="W256" s="2">
        <f>Table_1[[#This Row],[Profit]]/Table_1[[#This Row],[Sales]]</f>
        <v>-0.69999999999999973</v>
      </c>
    </row>
    <row r="257" spans="1:23" ht="14.25" customHeight="1" x14ac:dyDescent="0.3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  <c r="W257" s="2">
        <f>Table_1[[#This Row],[Profit]]/Table_1[[#This Row],[Sales]]</f>
        <v>-0.23749999999999996</v>
      </c>
    </row>
    <row r="258" spans="1:23" ht="14.25" customHeight="1" x14ac:dyDescent="0.3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  <c r="W258" s="2">
        <f>Table_1[[#This Row],[Profit]]/Table_1[[#This Row],[Sales]]</f>
        <v>7.4999999999999942E-2</v>
      </c>
    </row>
    <row r="259" spans="1:23" ht="14.25" customHeight="1" x14ac:dyDescent="0.3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  <c r="W259" s="2">
        <f>Table_1[[#This Row],[Profit]]/Table_1[[#This Row],[Sales]]</f>
        <v>8.7499999999999953E-2</v>
      </c>
    </row>
    <row r="260" spans="1:23" ht="14.25" customHeight="1" x14ac:dyDescent="0.3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  <c r="W260" s="2">
        <f>Table_1[[#This Row],[Profit]]/Table_1[[#This Row],[Sales]]</f>
        <v>0.34</v>
      </c>
    </row>
    <row r="261" spans="1:23" ht="14.25" customHeight="1" x14ac:dyDescent="0.3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  <c r="W261" s="2">
        <f>Table_1[[#This Row],[Profit]]/Table_1[[#This Row],[Sales]]</f>
        <v>3.0000000000000082E-2</v>
      </c>
    </row>
    <row r="262" spans="1:23" ht="14.25" customHeight="1" x14ac:dyDescent="0.3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  <c r="W262" s="2">
        <f>Table_1[[#This Row],[Profit]]/Table_1[[#This Row],[Sales]]</f>
        <v>0.34999999999999992</v>
      </c>
    </row>
    <row r="263" spans="1:23" ht="14.25" customHeight="1" x14ac:dyDescent="0.3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  <c r="W263" s="2">
        <f>Table_1[[#This Row],[Profit]]/Table_1[[#This Row],[Sales]]</f>
        <v>-2.7500000000000009</v>
      </c>
    </row>
    <row r="264" spans="1:23" ht="14.25" customHeight="1" x14ac:dyDescent="0.3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  <c r="W264" s="2">
        <f>Table_1[[#This Row],[Profit]]/Table_1[[#This Row],[Sales]]</f>
        <v>-0.16666666666666691</v>
      </c>
    </row>
    <row r="265" spans="1:23" ht="14.25" customHeight="1" x14ac:dyDescent="0.3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  <c r="W265" s="2">
        <f>Table_1[[#This Row],[Profit]]/Table_1[[#This Row],[Sales]]</f>
        <v>-9.9999999999999978E-2</v>
      </c>
    </row>
    <row r="266" spans="1:23" ht="14.25" customHeight="1" x14ac:dyDescent="0.3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  <c r="W266" s="2">
        <f>Table_1[[#This Row],[Profit]]/Table_1[[#This Row],[Sales]]</f>
        <v>8.7500000000000008E-2</v>
      </c>
    </row>
    <row r="267" spans="1:23" ht="14.25" customHeight="1" x14ac:dyDescent="0.3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  <c r="W267" s="2">
        <f>Table_1[[#This Row],[Profit]]/Table_1[[#This Row],[Sales]]</f>
        <v>0.44000000000000006</v>
      </c>
    </row>
    <row r="268" spans="1:23" ht="14.25" customHeight="1" x14ac:dyDescent="0.3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  <c r="W268" s="2">
        <f>Table_1[[#This Row],[Profit]]/Table_1[[#This Row],[Sales]]</f>
        <v>0.33750000000000002</v>
      </c>
    </row>
    <row r="269" spans="1:23" ht="14.25" customHeight="1" x14ac:dyDescent="0.3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  <c r="W269" s="2">
        <f>Table_1[[#This Row],[Profit]]/Table_1[[#This Row],[Sales]]</f>
        <v>0.04</v>
      </c>
    </row>
    <row r="270" spans="1:23" ht="14.25" customHeight="1" x14ac:dyDescent="0.3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  <c r="W270" s="2">
        <f>Table_1[[#This Row],[Profit]]/Table_1[[#This Row],[Sales]]</f>
        <v>-0.20000000000000004</v>
      </c>
    </row>
    <row r="271" spans="1:23" ht="14.25" customHeight="1" x14ac:dyDescent="0.3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  <c r="W271" s="2">
        <f>Table_1[[#This Row],[Profit]]/Table_1[[#This Row],[Sales]]</f>
        <v>0.375</v>
      </c>
    </row>
    <row r="272" spans="1:23" ht="14.25" customHeight="1" x14ac:dyDescent="0.3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  <c r="W272" s="2">
        <f>Table_1[[#This Row],[Profit]]/Table_1[[#This Row],[Sales]]</f>
        <v>0.28999999999999987</v>
      </c>
    </row>
    <row r="273" spans="1:23" ht="14.25" customHeight="1" x14ac:dyDescent="0.3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  <c r="W273" s="2">
        <f>Table_1[[#This Row],[Profit]]/Table_1[[#This Row],[Sales]]</f>
        <v>0.44000000000000017</v>
      </c>
    </row>
    <row r="274" spans="1:23" ht="14.25" customHeight="1" x14ac:dyDescent="0.3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  <c r="W274" s="2">
        <f>Table_1[[#This Row],[Profit]]/Table_1[[#This Row],[Sales]]</f>
        <v>0.44000000000000006</v>
      </c>
    </row>
    <row r="275" spans="1:23" ht="14.25" customHeight="1" x14ac:dyDescent="0.3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  <c r="W275" s="2">
        <f>Table_1[[#This Row],[Profit]]/Table_1[[#This Row],[Sales]]</f>
        <v>0.37499999999999989</v>
      </c>
    </row>
    <row r="276" spans="1:23" ht="14.25" customHeight="1" x14ac:dyDescent="0.3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  <c r="W276" s="2">
        <f>Table_1[[#This Row],[Profit]]/Table_1[[#This Row],[Sales]]</f>
        <v>0.45999999999999996</v>
      </c>
    </row>
    <row r="277" spans="1:23" ht="14.25" customHeight="1" x14ac:dyDescent="0.3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  <c r="W277" s="2">
        <f>Table_1[[#This Row],[Profit]]/Table_1[[#This Row],[Sales]]</f>
        <v>0.26</v>
      </c>
    </row>
    <row r="278" spans="1:23" ht="14.25" customHeight="1" x14ac:dyDescent="0.3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  <c r="W278" s="2">
        <f>Table_1[[#This Row],[Profit]]/Table_1[[#This Row],[Sales]]</f>
        <v>0.35</v>
      </c>
    </row>
    <row r="279" spans="1:23" ht="14.25" customHeight="1" x14ac:dyDescent="0.3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  <c r="W279" s="2">
        <f>Table_1[[#This Row],[Profit]]/Table_1[[#This Row],[Sales]]</f>
        <v>0.32499999999999996</v>
      </c>
    </row>
    <row r="280" spans="1:23" ht="14.25" customHeight="1" x14ac:dyDescent="0.3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  <c r="W280" s="2">
        <f>Table_1[[#This Row],[Profit]]/Table_1[[#This Row],[Sales]]</f>
        <v>9.9999999999999992E-2</v>
      </c>
    </row>
    <row r="281" spans="1:23" ht="14.25" customHeight="1" x14ac:dyDescent="0.3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  <c r="W281" s="2">
        <f>Table_1[[#This Row],[Profit]]/Table_1[[#This Row],[Sales]]</f>
        <v>0.35000000000000009</v>
      </c>
    </row>
    <row r="282" spans="1:23" ht="14.25" customHeight="1" x14ac:dyDescent="0.3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  <c r="W282" s="2">
        <f>Table_1[[#This Row],[Profit]]/Table_1[[#This Row],[Sales]]</f>
        <v>-1.6500000000000006</v>
      </c>
    </row>
    <row r="283" spans="1:23" ht="14.25" customHeight="1" x14ac:dyDescent="0.3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  <c r="W283" s="2">
        <f>Table_1[[#This Row],[Profit]]/Table_1[[#This Row],[Sales]]</f>
        <v>0.33749999999999997</v>
      </c>
    </row>
    <row r="284" spans="1:23" ht="14.25" customHeight="1" x14ac:dyDescent="0.3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  <c r="W284" s="2">
        <f>Table_1[[#This Row],[Profit]]/Table_1[[#This Row],[Sales]]</f>
        <v>5.000000000000001E-2</v>
      </c>
    </row>
    <row r="285" spans="1:23" ht="14.25" customHeight="1" x14ac:dyDescent="0.3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  <c r="W285" s="2">
        <f>Table_1[[#This Row],[Profit]]/Table_1[[#This Row],[Sales]]</f>
        <v>0.33749999999999997</v>
      </c>
    </row>
    <row r="286" spans="1:23" ht="14.25" customHeight="1" x14ac:dyDescent="0.3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  <c r="W286" s="2">
        <f>Table_1[[#This Row],[Profit]]/Table_1[[#This Row],[Sales]]</f>
        <v>0.1999999999999999</v>
      </c>
    </row>
    <row r="287" spans="1:23" ht="14.25" customHeight="1" x14ac:dyDescent="0.3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  <c r="W287" s="2">
        <f>Table_1[[#This Row],[Profit]]/Table_1[[#This Row],[Sales]]</f>
        <v>0.34999999999999992</v>
      </c>
    </row>
    <row r="288" spans="1:23" ht="14.25" customHeight="1" x14ac:dyDescent="0.3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  <c r="W288" s="2">
        <f>Table_1[[#This Row],[Profit]]/Table_1[[#This Row],[Sales]]</f>
        <v>-0.66666666666666619</v>
      </c>
    </row>
    <row r="289" spans="1:23" ht="14.25" customHeight="1" x14ac:dyDescent="0.3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  <c r="W289" s="2">
        <f>Table_1[[#This Row],[Profit]]/Table_1[[#This Row],[Sales]]</f>
        <v>0.12499999999999985</v>
      </c>
    </row>
    <row r="290" spans="1:23" ht="14.25" customHeight="1" x14ac:dyDescent="0.3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  <c r="W290" s="2">
        <f>Table_1[[#This Row],[Profit]]/Table_1[[#This Row],[Sales]]</f>
        <v>-0.21249999999999991</v>
      </c>
    </row>
    <row r="291" spans="1:23" ht="14.25" customHeight="1" x14ac:dyDescent="0.3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  <c r="W291" s="2">
        <f>Table_1[[#This Row],[Profit]]/Table_1[[#This Row],[Sales]]</f>
        <v>0.35</v>
      </c>
    </row>
    <row r="292" spans="1:23" ht="14.25" customHeight="1" x14ac:dyDescent="0.3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  <c r="W292" s="2">
        <f>Table_1[[#This Row],[Profit]]/Table_1[[#This Row],[Sales]]</f>
        <v>0.33749999999999997</v>
      </c>
    </row>
    <row r="293" spans="1:23" ht="14.25" customHeight="1" x14ac:dyDescent="0.3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  <c r="W293" s="2">
        <f>Table_1[[#This Row],[Profit]]/Table_1[[#This Row],[Sales]]</f>
        <v>0.21249999999999999</v>
      </c>
    </row>
    <row r="294" spans="1:23" ht="14.25" customHeight="1" x14ac:dyDescent="0.3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  <c r="W294" s="2">
        <f>Table_1[[#This Row],[Profit]]/Table_1[[#This Row],[Sales]]</f>
        <v>-0.55999999999999994</v>
      </c>
    </row>
    <row r="295" spans="1:23" ht="14.25" customHeight="1" x14ac:dyDescent="0.3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  <c r="W295" s="2">
        <f>Table_1[[#This Row],[Profit]]/Table_1[[#This Row],[Sales]]</f>
        <v>0.26250000000000001</v>
      </c>
    </row>
    <row r="296" spans="1:23" ht="14.25" customHeight="1" x14ac:dyDescent="0.3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  <c r="W296" s="2">
        <f>Table_1[[#This Row],[Profit]]/Table_1[[#This Row],[Sales]]</f>
        <v>8.750000000000005E-2</v>
      </c>
    </row>
    <row r="297" spans="1:23" ht="14.25" customHeight="1" x14ac:dyDescent="0.3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  <c r="W297" s="2">
        <f>Table_1[[#This Row],[Profit]]/Table_1[[#This Row],[Sales]]</f>
        <v>-0.11249999999999998</v>
      </c>
    </row>
    <row r="298" spans="1:23" ht="14.25" customHeight="1" x14ac:dyDescent="0.3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  <c r="W298" s="2">
        <f>Table_1[[#This Row],[Profit]]/Table_1[[#This Row],[Sales]]</f>
        <v>-0.8</v>
      </c>
    </row>
    <row r="299" spans="1:23" ht="14.25" customHeight="1" x14ac:dyDescent="0.3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  <c r="W299" s="2">
        <f>Table_1[[#This Row],[Profit]]/Table_1[[#This Row],[Sales]]</f>
        <v>0.33749999999999986</v>
      </c>
    </row>
    <row r="300" spans="1:23" ht="14.25" customHeight="1" x14ac:dyDescent="0.3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  <c r="W300" s="2">
        <f>Table_1[[#This Row],[Profit]]/Table_1[[#This Row],[Sales]]</f>
        <v>0.48</v>
      </c>
    </row>
    <row r="301" spans="1:23" ht="14.25" customHeight="1" x14ac:dyDescent="0.3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  <c r="W301" s="2">
        <f>Table_1[[#This Row],[Profit]]/Table_1[[#This Row],[Sales]]</f>
        <v>1.0000000000000089E-2</v>
      </c>
    </row>
    <row r="302" spans="1:23" ht="14.25" customHeight="1" x14ac:dyDescent="0.3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  <c r="W302" s="2">
        <f>Table_1[[#This Row],[Profit]]/Table_1[[#This Row],[Sales]]</f>
        <v>0.48</v>
      </c>
    </row>
    <row r="303" spans="1:23" ht="14.25" customHeight="1" x14ac:dyDescent="0.3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  <c r="W303" s="2">
        <f>Table_1[[#This Row],[Profit]]/Table_1[[#This Row],[Sales]]</f>
        <v>0.48999999999999994</v>
      </c>
    </row>
    <row r="304" spans="1:23" ht="14.25" customHeight="1" x14ac:dyDescent="0.3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  <c r="W304" s="2">
        <f>Table_1[[#This Row],[Profit]]/Table_1[[#This Row],[Sales]]</f>
        <v>0.45999999999999996</v>
      </c>
    </row>
    <row r="305" spans="1:23" ht="14.25" customHeight="1" x14ac:dyDescent="0.3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  <c r="W305" s="2">
        <f>Table_1[[#This Row],[Profit]]/Table_1[[#This Row],[Sales]]</f>
        <v>-0.6000000000000002</v>
      </c>
    </row>
    <row r="306" spans="1:23" ht="14.25" customHeight="1" x14ac:dyDescent="0.3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  <c r="W306" s="2">
        <f>Table_1[[#This Row],[Profit]]/Table_1[[#This Row],[Sales]]</f>
        <v>0.47999999999999993</v>
      </c>
    </row>
    <row r="307" spans="1:23" ht="14.25" customHeight="1" x14ac:dyDescent="0.3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  <c r="W307" s="2">
        <f>Table_1[[#This Row],[Profit]]/Table_1[[#This Row],[Sales]]</f>
        <v>0.28999999999999987</v>
      </c>
    </row>
    <row r="308" spans="1:23" ht="14.25" customHeight="1" x14ac:dyDescent="0.3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  <c r="W308" s="2">
        <f>Table_1[[#This Row],[Profit]]/Table_1[[#This Row],[Sales]]</f>
        <v>0.45999999999999996</v>
      </c>
    </row>
    <row r="309" spans="1:23" ht="14.25" customHeight="1" x14ac:dyDescent="0.3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  <c r="W309" s="2">
        <f>Table_1[[#This Row],[Profit]]/Table_1[[#This Row],[Sales]]</f>
        <v>0.28999999999999981</v>
      </c>
    </row>
    <row r="310" spans="1:23" ht="14.25" customHeight="1" x14ac:dyDescent="0.3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  <c r="W310" s="2">
        <f>Table_1[[#This Row],[Profit]]/Table_1[[#This Row],[Sales]]</f>
        <v>0.41000000000000003</v>
      </c>
    </row>
    <row r="311" spans="1:23" ht="14.25" customHeight="1" x14ac:dyDescent="0.3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  <c r="W311" s="2">
        <f>Table_1[[#This Row],[Profit]]/Table_1[[#This Row],[Sales]]</f>
        <v>0.23750000000000002</v>
      </c>
    </row>
    <row r="312" spans="1:23" ht="14.25" customHeight="1" x14ac:dyDescent="0.3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  <c r="W312" s="2">
        <f>Table_1[[#This Row],[Profit]]/Table_1[[#This Row],[Sales]]</f>
        <v>0.11249999999999995</v>
      </c>
    </row>
    <row r="313" spans="1:23" ht="14.25" customHeight="1" x14ac:dyDescent="0.3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  <c r="W313" s="2">
        <f>Table_1[[#This Row],[Profit]]/Table_1[[#This Row],[Sales]]</f>
        <v>0.11249999999999986</v>
      </c>
    </row>
    <row r="314" spans="1:23" ht="14.25" customHeight="1" x14ac:dyDescent="0.3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  <c r="W314" s="2">
        <f>Table_1[[#This Row],[Profit]]/Table_1[[#This Row],[Sales]]</f>
        <v>0.32500000000000001</v>
      </c>
    </row>
    <row r="315" spans="1:23" ht="14.25" customHeight="1" x14ac:dyDescent="0.3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  <c r="W315" s="2">
        <f>Table_1[[#This Row],[Profit]]/Table_1[[#This Row],[Sales]]</f>
        <v>0.43000000000000005</v>
      </c>
    </row>
    <row r="316" spans="1:23" ht="14.25" customHeight="1" x14ac:dyDescent="0.3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  <c r="W316" s="2">
        <f>Table_1[[#This Row],[Profit]]/Table_1[[#This Row],[Sales]]</f>
        <v>0.12499999999999985</v>
      </c>
    </row>
    <row r="317" spans="1:23" ht="14.25" customHeight="1" x14ac:dyDescent="0.3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  <c r="W317" s="2">
        <f>Table_1[[#This Row],[Profit]]/Table_1[[#This Row],[Sales]]</f>
        <v>0.34999999999999992</v>
      </c>
    </row>
    <row r="318" spans="1:23" ht="14.25" customHeight="1" x14ac:dyDescent="0.3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  <c r="W318" s="2">
        <f>Table_1[[#This Row],[Profit]]/Table_1[[#This Row],[Sales]]</f>
        <v>8.7499999999999939E-2</v>
      </c>
    </row>
    <row r="319" spans="1:23" ht="14.25" customHeight="1" x14ac:dyDescent="0.3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  <c r="W319" s="2">
        <f>Table_1[[#This Row],[Profit]]/Table_1[[#This Row],[Sales]]</f>
        <v>0.17777777777777781</v>
      </c>
    </row>
    <row r="320" spans="1:23" ht="14.25" customHeight="1" x14ac:dyDescent="0.3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  <c r="W320" s="2">
        <f>Table_1[[#This Row],[Profit]]/Table_1[[#This Row],[Sales]]</f>
        <v>0.5</v>
      </c>
    </row>
    <row r="321" spans="1:23" ht="14.25" customHeight="1" x14ac:dyDescent="0.3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  <c r="W321" s="2">
        <f>Table_1[[#This Row],[Profit]]/Table_1[[#This Row],[Sales]]</f>
        <v>0.28999999999999998</v>
      </c>
    </row>
    <row r="322" spans="1:23" ht="14.25" customHeight="1" x14ac:dyDescent="0.3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  <c r="W322" s="2">
        <f>Table_1[[#This Row],[Profit]]/Table_1[[#This Row],[Sales]]</f>
        <v>0.36</v>
      </c>
    </row>
    <row r="323" spans="1:23" ht="14.25" customHeight="1" x14ac:dyDescent="0.3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  <c r="W323" s="2">
        <f>Table_1[[#This Row],[Profit]]/Table_1[[#This Row],[Sales]]</f>
        <v>0.29999999999999993</v>
      </c>
    </row>
    <row r="324" spans="1:23" ht="14.25" customHeight="1" x14ac:dyDescent="0.3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  <c r="W324" s="2">
        <f>Table_1[[#This Row],[Profit]]/Table_1[[#This Row],[Sales]]</f>
        <v>0.5</v>
      </c>
    </row>
    <row r="325" spans="1:23" ht="14.25" customHeight="1" x14ac:dyDescent="0.3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  <c r="W325" s="2">
        <f>Table_1[[#This Row],[Profit]]/Table_1[[#This Row],[Sales]]</f>
        <v>0.32500000000000001</v>
      </c>
    </row>
    <row r="326" spans="1:23" ht="14.25" customHeight="1" x14ac:dyDescent="0.3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  <c r="W326" s="2">
        <f>Table_1[[#This Row],[Profit]]/Table_1[[#This Row],[Sales]]</f>
        <v>0.35</v>
      </c>
    </row>
    <row r="327" spans="1:23" ht="14.25" customHeight="1" x14ac:dyDescent="0.3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  <c r="W327" s="2">
        <f>Table_1[[#This Row],[Profit]]/Table_1[[#This Row],[Sales]]</f>
        <v>6.2499999999999938E-2</v>
      </c>
    </row>
    <row r="328" spans="1:23" ht="14.25" customHeight="1" x14ac:dyDescent="0.3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  <c r="W328" s="2">
        <f>Table_1[[#This Row],[Profit]]/Table_1[[#This Row],[Sales]]</f>
        <v>-0.23333333333333331</v>
      </c>
    </row>
    <row r="329" spans="1:23" ht="14.25" customHeight="1" x14ac:dyDescent="0.3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  <c r="W329" s="2">
        <f>Table_1[[#This Row],[Profit]]/Table_1[[#This Row],[Sales]]</f>
        <v>6.2499999999999986E-2</v>
      </c>
    </row>
    <row r="330" spans="1:23" ht="14.25" customHeight="1" x14ac:dyDescent="0.3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  <c r="W330" s="2">
        <f>Table_1[[#This Row],[Profit]]/Table_1[[#This Row],[Sales]]</f>
        <v>-0.32857142857142868</v>
      </c>
    </row>
    <row r="331" spans="1:23" ht="14.25" customHeight="1" x14ac:dyDescent="0.3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  <c r="W331" s="2">
        <f>Table_1[[#This Row],[Profit]]/Table_1[[#This Row],[Sales]]</f>
        <v>0.33749999999999986</v>
      </c>
    </row>
    <row r="332" spans="1:23" ht="14.25" customHeight="1" x14ac:dyDescent="0.3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  <c r="W332" s="2">
        <f>Table_1[[#This Row],[Profit]]/Table_1[[#This Row],[Sales]]</f>
        <v>-0.73333333333333328</v>
      </c>
    </row>
    <row r="333" spans="1:23" ht="14.25" customHeight="1" x14ac:dyDescent="0.3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  <c r="W333" s="2">
        <f>Table_1[[#This Row],[Profit]]/Table_1[[#This Row],[Sales]]</f>
        <v>-0.25000000000000006</v>
      </c>
    </row>
    <row r="334" spans="1:23" ht="14.25" customHeight="1" x14ac:dyDescent="0.3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  <c r="W334" s="2">
        <f>Table_1[[#This Row],[Profit]]/Table_1[[#This Row],[Sales]]</f>
        <v>-0.6666666666666663</v>
      </c>
    </row>
    <row r="335" spans="1:23" ht="14.25" customHeight="1" x14ac:dyDescent="0.3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  <c r="W335" s="2">
        <f>Table_1[[#This Row],[Profit]]/Table_1[[#This Row],[Sales]]</f>
        <v>-0.69999999999999973</v>
      </c>
    </row>
    <row r="336" spans="1:23" ht="14.25" customHeight="1" x14ac:dyDescent="0.3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  <c r="W336" s="2">
        <f>Table_1[[#This Row],[Profit]]/Table_1[[#This Row],[Sales]]</f>
        <v>0.33749999999999986</v>
      </c>
    </row>
    <row r="337" spans="1:23" ht="14.25" customHeight="1" x14ac:dyDescent="0.3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  <c r="W337" s="2">
        <f>Table_1[[#This Row],[Profit]]/Table_1[[#This Row],[Sales]]</f>
        <v>0.35000000000000003</v>
      </c>
    </row>
    <row r="338" spans="1:23" ht="14.25" customHeight="1" x14ac:dyDescent="0.3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  <c r="W338" s="2">
        <f>Table_1[[#This Row],[Profit]]/Table_1[[#This Row],[Sales]]</f>
        <v>0.31249999999999983</v>
      </c>
    </row>
    <row r="339" spans="1:23" ht="14.25" customHeight="1" x14ac:dyDescent="0.3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  <c r="W339" s="2">
        <f>Table_1[[#This Row],[Profit]]/Table_1[[#This Row],[Sales]]</f>
        <v>0.36249999999999999</v>
      </c>
    </row>
    <row r="340" spans="1:23" ht="14.25" customHeight="1" x14ac:dyDescent="0.3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  <c r="W340" s="2">
        <f>Table_1[[#This Row],[Profit]]/Table_1[[#This Row],[Sales]]</f>
        <v>-2.5000000000000074E-2</v>
      </c>
    </row>
    <row r="341" spans="1:23" ht="14.25" customHeight="1" x14ac:dyDescent="0.3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  <c r="W341" s="2">
        <f>Table_1[[#This Row],[Profit]]/Table_1[[#This Row],[Sales]]</f>
        <v>0.47</v>
      </c>
    </row>
    <row r="342" spans="1:23" ht="14.25" customHeight="1" x14ac:dyDescent="0.3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  <c r="W342" s="2">
        <f>Table_1[[#This Row],[Profit]]/Table_1[[#This Row],[Sales]]</f>
        <v>6.2499999999999875E-2</v>
      </c>
    </row>
    <row r="343" spans="1:23" ht="14.25" customHeight="1" x14ac:dyDescent="0.3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  <c r="W343" s="2">
        <f>Table_1[[#This Row],[Profit]]/Table_1[[#This Row],[Sales]]</f>
        <v>-0.7999999999999996</v>
      </c>
    </row>
    <row r="344" spans="1:23" ht="14.25" customHeight="1" x14ac:dyDescent="0.3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  <c r="W344" s="2">
        <f>Table_1[[#This Row],[Profit]]/Table_1[[#This Row],[Sales]]</f>
        <v>0.3249999999999999</v>
      </c>
    </row>
    <row r="345" spans="1:23" ht="14.25" customHeight="1" x14ac:dyDescent="0.3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  <c r="W345" s="2">
        <f>Table_1[[#This Row],[Profit]]/Table_1[[#This Row],[Sales]]</f>
        <v>0.11666666666666653</v>
      </c>
    </row>
    <row r="346" spans="1:23" ht="14.25" customHeight="1" x14ac:dyDescent="0.3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  <c r="W346" s="2">
        <f>Table_1[[#This Row],[Profit]]/Table_1[[#This Row],[Sales]]</f>
        <v>-2.5000000000000144E-2</v>
      </c>
    </row>
    <row r="347" spans="1:23" ht="14.25" customHeight="1" x14ac:dyDescent="0.3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  <c r="W347" s="2">
        <f>Table_1[[#This Row],[Profit]]/Table_1[[#This Row],[Sales]]</f>
        <v>0.10000000000000006</v>
      </c>
    </row>
    <row r="348" spans="1:23" ht="14.25" customHeight="1" x14ac:dyDescent="0.3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  <c r="W348" s="2">
        <f>Table_1[[#This Row],[Profit]]/Table_1[[#This Row],[Sales]]</f>
        <v>0.41000000000000003</v>
      </c>
    </row>
    <row r="349" spans="1:23" ht="14.25" customHeight="1" x14ac:dyDescent="0.3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  <c r="W349" s="2">
        <f>Table_1[[#This Row],[Profit]]/Table_1[[#This Row],[Sales]]</f>
        <v>0.47</v>
      </c>
    </row>
    <row r="350" spans="1:23" ht="14.25" customHeight="1" x14ac:dyDescent="0.3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  <c r="W350" s="2">
        <f>Table_1[[#This Row],[Profit]]/Table_1[[#This Row],[Sales]]</f>
        <v>0.31999999999999995</v>
      </c>
    </row>
    <row r="351" spans="1:23" ht="14.25" customHeight="1" x14ac:dyDescent="0.3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  <c r="W351" s="2">
        <f>Table_1[[#This Row],[Profit]]/Table_1[[#This Row],[Sales]]</f>
        <v>0.34</v>
      </c>
    </row>
    <row r="352" spans="1:23" ht="14.25" customHeight="1" x14ac:dyDescent="0.3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  <c r="W352" s="2">
        <f>Table_1[[#This Row],[Profit]]/Table_1[[#This Row],[Sales]]</f>
        <v>0.47</v>
      </c>
    </row>
    <row r="353" spans="1:23" ht="14.25" customHeight="1" x14ac:dyDescent="0.3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  <c r="W353" s="2">
        <f>Table_1[[#This Row],[Profit]]/Table_1[[#This Row],[Sales]]</f>
        <v>0.35</v>
      </c>
    </row>
    <row r="354" spans="1:23" ht="14.25" customHeight="1" x14ac:dyDescent="0.3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  <c r="W354" s="2">
        <f>Table_1[[#This Row],[Profit]]/Table_1[[#This Row],[Sales]]</f>
        <v>0.47</v>
      </c>
    </row>
    <row r="355" spans="1:23" ht="14.25" customHeight="1" x14ac:dyDescent="0.3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  <c r="W355" s="2">
        <f>Table_1[[#This Row],[Profit]]/Table_1[[#This Row],[Sales]]</f>
        <v>0.3249999999999999</v>
      </c>
    </row>
    <row r="356" spans="1:23" ht="14.25" customHeight="1" x14ac:dyDescent="0.3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  <c r="W356" s="2">
        <f>Table_1[[#This Row],[Profit]]/Table_1[[#This Row],[Sales]]</f>
        <v>-1.2500000000000004E-2</v>
      </c>
    </row>
    <row r="357" spans="1:23" ht="14.25" customHeight="1" x14ac:dyDescent="0.3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  <c r="W357" s="2">
        <f>Table_1[[#This Row],[Profit]]/Table_1[[#This Row],[Sales]]</f>
        <v>0.46</v>
      </c>
    </row>
    <row r="358" spans="1:23" ht="14.25" customHeight="1" x14ac:dyDescent="0.3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  <c r="W358" s="2">
        <f>Table_1[[#This Row],[Profit]]/Table_1[[#This Row],[Sales]]</f>
        <v>0.41000000000000003</v>
      </c>
    </row>
    <row r="359" spans="1:23" ht="14.25" customHeight="1" x14ac:dyDescent="0.3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  <c r="W359" s="2">
        <f>Table_1[[#This Row],[Profit]]/Table_1[[#This Row],[Sales]]</f>
        <v>0.45999999999999996</v>
      </c>
    </row>
    <row r="360" spans="1:23" ht="14.25" customHeight="1" x14ac:dyDescent="0.3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  <c r="W360" s="2">
        <f>Table_1[[#This Row],[Profit]]/Table_1[[#This Row],[Sales]]</f>
        <v>0.31249999999999978</v>
      </c>
    </row>
    <row r="361" spans="1:23" ht="14.25" customHeight="1" x14ac:dyDescent="0.3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  <c r="W361" s="2">
        <f>Table_1[[#This Row],[Profit]]/Table_1[[#This Row],[Sales]]</f>
        <v>0.26</v>
      </c>
    </row>
    <row r="362" spans="1:23" ht="14.25" customHeight="1" x14ac:dyDescent="0.3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  <c r="W362" s="2">
        <f>Table_1[[#This Row],[Profit]]/Table_1[[#This Row],[Sales]]</f>
        <v>0.48000000000000004</v>
      </c>
    </row>
    <row r="363" spans="1:23" ht="14.25" customHeight="1" x14ac:dyDescent="0.3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  <c r="W363" s="2">
        <f>Table_1[[#This Row],[Profit]]/Table_1[[#This Row],[Sales]]</f>
        <v>0.48000000000000004</v>
      </c>
    </row>
    <row r="364" spans="1:23" ht="14.25" customHeight="1" x14ac:dyDescent="0.3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  <c r="W364" s="2">
        <f>Table_1[[#This Row],[Profit]]/Table_1[[#This Row],[Sales]]</f>
        <v>0.17777777777777778</v>
      </c>
    </row>
    <row r="365" spans="1:23" ht="14.25" customHeight="1" x14ac:dyDescent="0.3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  <c r="W365" s="2">
        <f>Table_1[[#This Row],[Profit]]/Table_1[[#This Row],[Sales]]</f>
        <v>0.25999999999999995</v>
      </c>
    </row>
    <row r="366" spans="1:23" ht="14.25" customHeight="1" x14ac:dyDescent="0.3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  <c r="W366" s="2">
        <f>Table_1[[#This Row],[Profit]]/Table_1[[#This Row],[Sales]]</f>
        <v>0.44000000000000006</v>
      </c>
    </row>
    <row r="367" spans="1:23" ht="14.25" customHeight="1" x14ac:dyDescent="0.3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  <c r="W367" s="2">
        <f>Table_1[[#This Row],[Profit]]/Table_1[[#This Row],[Sales]]</f>
        <v>3.9999999999999966E-2</v>
      </c>
    </row>
    <row r="368" spans="1:23" ht="14.25" customHeight="1" x14ac:dyDescent="0.3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  <c r="W368" s="2">
        <f>Table_1[[#This Row],[Profit]]/Table_1[[#This Row],[Sales]]</f>
        <v>0.45</v>
      </c>
    </row>
    <row r="369" spans="1:23" ht="14.25" customHeight="1" x14ac:dyDescent="0.3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  <c r="W369" s="2">
        <f>Table_1[[#This Row],[Profit]]/Table_1[[#This Row],[Sales]]</f>
        <v>1.9999999999999969E-2</v>
      </c>
    </row>
    <row r="370" spans="1:23" ht="14.25" customHeight="1" x14ac:dyDescent="0.3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  <c r="W370" s="2">
        <f>Table_1[[#This Row],[Profit]]/Table_1[[#This Row],[Sales]]</f>
        <v>0.28000000000000008</v>
      </c>
    </row>
    <row r="371" spans="1:23" ht="14.25" customHeight="1" x14ac:dyDescent="0.3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  <c r="W371" s="2">
        <f>Table_1[[#This Row],[Profit]]/Table_1[[#This Row],[Sales]]</f>
        <v>0.26</v>
      </c>
    </row>
    <row r="372" spans="1:23" ht="14.25" customHeight="1" x14ac:dyDescent="0.3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  <c r="W372" s="2">
        <f>Table_1[[#This Row],[Profit]]/Table_1[[#This Row],[Sales]]</f>
        <v>0.36249999999999993</v>
      </c>
    </row>
    <row r="373" spans="1:23" ht="14.25" customHeight="1" x14ac:dyDescent="0.3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  <c r="W373" s="2">
        <f>Table_1[[#This Row],[Profit]]/Table_1[[#This Row],[Sales]]</f>
        <v>8.7500000000000022E-2</v>
      </c>
    </row>
    <row r="374" spans="1:23" ht="14.25" customHeight="1" x14ac:dyDescent="0.3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  <c r="W374" s="2">
        <f>Table_1[[#This Row],[Profit]]/Table_1[[#This Row],[Sales]]</f>
        <v>-0.69999999999999984</v>
      </c>
    </row>
    <row r="375" spans="1:23" ht="14.25" customHeight="1" x14ac:dyDescent="0.3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  <c r="W375" s="2">
        <f>Table_1[[#This Row],[Profit]]/Table_1[[#This Row],[Sales]]</f>
        <v>0.17499999999999988</v>
      </c>
    </row>
    <row r="376" spans="1:23" ht="14.25" customHeight="1" x14ac:dyDescent="0.3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  <c r="W376" s="2">
        <f>Table_1[[#This Row],[Profit]]/Table_1[[#This Row],[Sales]]</f>
        <v>9.9999999999999992E-2</v>
      </c>
    </row>
    <row r="377" spans="1:23" ht="14.25" customHeight="1" x14ac:dyDescent="0.3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  <c r="W377" s="2">
        <f>Table_1[[#This Row],[Profit]]/Table_1[[#This Row],[Sales]]</f>
        <v>-6.2500000000000028E-2</v>
      </c>
    </row>
    <row r="378" spans="1:23" ht="14.25" customHeight="1" x14ac:dyDescent="0.3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  <c r="W378" s="2">
        <f>Table_1[[#This Row],[Profit]]/Table_1[[#This Row],[Sales]]</f>
        <v>0.31249999999999989</v>
      </c>
    </row>
    <row r="379" spans="1:23" ht="14.25" customHeight="1" x14ac:dyDescent="0.3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  <c r="W379" s="2">
        <f>Table_1[[#This Row],[Profit]]/Table_1[[#This Row],[Sales]]</f>
        <v>-0.19999999999999993</v>
      </c>
    </row>
    <row r="380" spans="1:23" ht="14.25" customHeight="1" x14ac:dyDescent="0.3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  <c r="W380" s="2">
        <f>Table_1[[#This Row],[Profit]]/Table_1[[#This Row],[Sales]]</f>
        <v>-2.3500000000000014</v>
      </c>
    </row>
    <row r="381" spans="1:23" ht="14.25" customHeight="1" x14ac:dyDescent="0.3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  <c r="W381" s="2">
        <f>Table_1[[#This Row],[Profit]]/Table_1[[#This Row],[Sales]]</f>
        <v>0.11249999999999981</v>
      </c>
    </row>
    <row r="382" spans="1:23" ht="14.25" customHeight="1" x14ac:dyDescent="0.3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  <c r="W382" s="2">
        <f>Table_1[[#This Row],[Profit]]/Table_1[[#This Row],[Sales]]</f>
        <v>-1.5500000000000009</v>
      </c>
    </row>
    <row r="383" spans="1:23" ht="14.25" customHeight="1" x14ac:dyDescent="0.3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  <c r="W383" s="2">
        <f>Table_1[[#This Row],[Profit]]/Table_1[[#This Row],[Sales]]</f>
        <v>0.5</v>
      </c>
    </row>
    <row r="384" spans="1:23" ht="14.25" customHeight="1" x14ac:dyDescent="0.3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  <c r="W384" s="2">
        <f>Table_1[[#This Row],[Profit]]/Table_1[[#This Row],[Sales]]</f>
        <v>0.35</v>
      </c>
    </row>
    <row r="385" spans="1:23" ht="14.25" customHeight="1" x14ac:dyDescent="0.3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  <c r="W385" s="2">
        <f>Table_1[[#This Row],[Profit]]/Table_1[[#This Row],[Sales]]</f>
        <v>0.21</v>
      </c>
    </row>
    <row r="386" spans="1:23" ht="14.25" customHeight="1" x14ac:dyDescent="0.3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  <c r="W386" s="2">
        <f>Table_1[[#This Row],[Profit]]/Table_1[[#This Row],[Sales]]</f>
        <v>-0.41818181818181804</v>
      </c>
    </row>
    <row r="387" spans="1:23" ht="14.25" customHeight="1" x14ac:dyDescent="0.3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  <c r="W387" s="2">
        <f>Table_1[[#This Row],[Profit]]/Table_1[[#This Row],[Sales]]</f>
        <v>-1.2500000000000058E-2</v>
      </c>
    </row>
    <row r="388" spans="1:23" ht="14.25" customHeight="1" x14ac:dyDescent="0.3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  <c r="W388" s="2">
        <f>Table_1[[#This Row],[Profit]]/Table_1[[#This Row],[Sales]]</f>
        <v>-0.69999999999999951</v>
      </c>
    </row>
    <row r="389" spans="1:23" ht="14.25" customHeight="1" x14ac:dyDescent="0.3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  <c r="W389" s="2">
        <f>Table_1[[#This Row],[Profit]]/Table_1[[#This Row],[Sales]]</f>
        <v>0.26250000000000007</v>
      </c>
    </row>
    <row r="390" spans="1:23" ht="14.25" customHeight="1" x14ac:dyDescent="0.3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  <c r="W390" s="2">
        <f>Table_1[[#This Row],[Profit]]/Table_1[[#This Row],[Sales]]</f>
        <v>0.16249999999999992</v>
      </c>
    </row>
    <row r="391" spans="1:23" ht="14.25" customHeight="1" x14ac:dyDescent="0.3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  <c r="W391" s="2">
        <f>Table_1[[#This Row],[Profit]]/Table_1[[#This Row],[Sales]]</f>
        <v>0.33749999999999997</v>
      </c>
    </row>
    <row r="392" spans="1:23" ht="14.25" customHeight="1" x14ac:dyDescent="0.3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  <c r="W392" s="2">
        <f>Table_1[[#This Row],[Profit]]/Table_1[[#This Row],[Sales]]</f>
        <v>0.33999999999999991</v>
      </c>
    </row>
    <row r="393" spans="1:23" ht="14.25" customHeight="1" x14ac:dyDescent="0.3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  <c r="W393" s="2">
        <f>Table_1[[#This Row],[Profit]]/Table_1[[#This Row],[Sales]]</f>
        <v>0.11249999999999986</v>
      </c>
    </row>
    <row r="394" spans="1:23" ht="14.25" customHeight="1" x14ac:dyDescent="0.3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  <c r="W394" s="2">
        <f>Table_1[[#This Row],[Profit]]/Table_1[[#This Row],[Sales]]</f>
        <v>0.38999999999999996</v>
      </c>
    </row>
    <row r="395" spans="1:23" ht="14.25" customHeight="1" x14ac:dyDescent="0.3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  <c r="W395" s="2">
        <f>Table_1[[#This Row],[Profit]]/Table_1[[#This Row],[Sales]]</f>
        <v>-1.6500000000000006</v>
      </c>
    </row>
    <row r="396" spans="1:23" ht="14.25" customHeight="1" x14ac:dyDescent="0.3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  <c r="W396" s="2">
        <f>Table_1[[#This Row],[Profit]]/Table_1[[#This Row],[Sales]]</f>
        <v>0.33749999999999986</v>
      </c>
    </row>
    <row r="397" spans="1:23" ht="14.25" customHeight="1" x14ac:dyDescent="0.3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  <c r="W397" s="2">
        <f>Table_1[[#This Row],[Profit]]/Table_1[[#This Row],[Sales]]</f>
        <v>0.18999999999999992</v>
      </c>
    </row>
    <row r="398" spans="1:23" ht="14.25" customHeight="1" x14ac:dyDescent="0.3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  <c r="W398" s="2">
        <f>Table_1[[#This Row],[Profit]]/Table_1[[#This Row],[Sales]]</f>
        <v>0.48000000000000004</v>
      </c>
    </row>
    <row r="399" spans="1:23" ht="14.25" customHeight="1" x14ac:dyDescent="0.3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  <c r="W399" s="2">
        <f>Table_1[[#This Row],[Profit]]/Table_1[[#This Row],[Sales]]</f>
        <v>0.29999999999999988</v>
      </c>
    </row>
    <row r="400" spans="1:23" ht="14.25" customHeight="1" x14ac:dyDescent="0.3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  <c r="W400" s="2">
        <f>Table_1[[#This Row],[Profit]]/Table_1[[#This Row],[Sales]]</f>
        <v>9.9999999999999936E-2</v>
      </c>
    </row>
    <row r="401" spans="1:23" ht="14.25" customHeight="1" x14ac:dyDescent="0.3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  <c r="W401" s="2">
        <f>Table_1[[#This Row],[Profit]]/Table_1[[#This Row],[Sales]]</f>
        <v>-0.13235294117647065</v>
      </c>
    </row>
    <row r="402" spans="1:23" ht="14.25" customHeight="1" x14ac:dyDescent="0.3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  <c r="W402" s="2">
        <f>Table_1[[#This Row],[Profit]]/Table_1[[#This Row],[Sales]]</f>
        <v>-0.25</v>
      </c>
    </row>
    <row r="403" spans="1:23" ht="14.25" customHeight="1" x14ac:dyDescent="0.3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  <c r="W403" s="2">
        <f>Table_1[[#This Row],[Profit]]/Table_1[[#This Row],[Sales]]</f>
        <v>1.2499999999999987E-2</v>
      </c>
    </row>
    <row r="404" spans="1:23" ht="14.25" customHeight="1" x14ac:dyDescent="0.3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  <c r="W404" s="2">
        <f>Table_1[[#This Row],[Profit]]/Table_1[[#This Row],[Sales]]</f>
        <v>0.36249999999999993</v>
      </c>
    </row>
    <row r="405" spans="1:23" ht="14.25" customHeight="1" x14ac:dyDescent="0.3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  <c r="W405" s="2">
        <f>Table_1[[#This Row],[Profit]]/Table_1[[#This Row],[Sales]]</f>
        <v>0.25</v>
      </c>
    </row>
    <row r="406" spans="1:23" ht="14.25" customHeight="1" x14ac:dyDescent="0.3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  <c r="W406" s="2">
        <f>Table_1[[#This Row],[Profit]]/Table_1[[#This Row],[Sales]]</f>
        <v>0.26999999999999996</v>
      </c>
    </row>
    <row r="407" spans="1:23" ht="14.25" customHeight="1" x14ac:dyDescent="0.3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  <c r="W407" s="2">
        <f>Table_1[[#This Row],[Profit]]/Table_1[[#This Row],[Sales]]</f>
        <v>0.21</v>
      </c>
    </row>
    <row r="408" spans="1:23" ht="14.25" customHeight="1" x14ac:dyDescent="0.3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  <c r="W408" s="2">
        <f>Table_1[[#This Row],[Profit]]/Table_1[[#This Row],[Sales]]</f>
        <v>0.36249999999999999</v>
      </c>
    </row>
    <row r="409" spans="1:23" ht="14.25" customHeight="1" x14ac:dyDescent="0.3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  <c r="W409" s="2">
        <f>Table_1[[#This Row],[Profit]]/Table_1[[#This Row],[Sales]]</f>
        <v>0.49</v>
      </c>
    </row>
    <row r="410" spans="1:23" ht="14.25" customHeight="1" x14ac:dyDescent="0.3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  <c r="W410" s="2">
        <f>Table_1[[#This Row],[Profit]]/Table_1[[#This Row],[Sales]]</f>
        <v>-0.11249999999999995</v>
      </c>
    </row>
    <row r="411" spans="1:23" ht="14.25" customHeight="1" x14ac:dyDescent="0.3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  <c r="W411" s="2">
        <f>Table_1[[#This Row],[Profit]]/Table_1[[#This Row],[Sales]]</f>
        <v>0.48</v>
      </c>
    </row>
    <row r="412" spans="1:23" ht="14.25" customHeight="1" x14ac:dyDescent="0.3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  <c r="W412" s="2">
        <f>Table_1[[#This Row],[Profit]]/Table_1[[#This Row],[Sales]]</f>
        <v>0.48000000000000004</v>
      </c>
    </row>
    <row r="413" spans="1:23" ht="14.25" customHeight="1" x14ac:dyDescent="0.3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  <c r="W413" s="2">
        <f>Table_1[[#This Row],[Profit]]/Table_1[[#This Row],[Sales]]</f>
        <v>0.49</v>
      </c>
    </row>
    <row r="414" spans="1:23" ht="14.25" customHeight="1" x14ac:dyDescent="0.3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  <c r="W414" s="2">
        <f>Table_1[[#This Row],[Profit]]/Table_1[[#This Row],[Sales]]</f>
        <v>2.3529411764705844E-2</v>
      </c>
    </row>
    <row r="415" spans="1:23" ht="14.25" customHeight="1" x14ac:dyDescent="0.3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  <c r="W415" s="2">
        <f>Table_1[[#This Row],[Profit]]/Table_1[[#This Row],[Sales]]</f>
        <v>-0.16250000000000009</v>
      </c>
    </row>
    <row r="416" spans="1:23" ht="14.25" customHeight="1" x14ac:dyDescent="0.3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  <c r="W416" s="2">
        <f>Table_1[[#This Row],[Profit]]/Table_1[[#This Row],[Sales]]</f>
        <v>0.46999999999999986</v>
      </c>
    </row>
    <row r="417" spans="1:23" ht="14.25" customHeight="1" x14ac:dyDescent="0.3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  <c r="W417" s="2">
        <f>Table_1[[#This Row],[Profit]]/Table_1[[#This Row],[Sales]]</f>
        <v>8.7500000000000064E-2</v>
      </c>
    </row>
    <row r="418" spans="1:23" ht="14.25" customHeight="1" x14ac:dyDescent="0.3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  <c r="W418" s="2">
        <f>Table_1[[#This Row],[Profit]]/Table_1[[#This Row],[Sales]]</f>
        <v>0.26999999999999996</v>
      </c>
    </row>
    <row r="419" spans="1:23" ht="14.25" customHeight="1" x14ac:dyDescent="0.3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  <c r="W419" s="2">
        <f>Table_1[[#This Row],[Profit]]/Table_1[[#This Row],[Sales]]</f>
        <v>9.999999999999995E-2</v>
      </c>
    </row>
    <row r="420" spans="1:23" ht="14.25" customHeight="1" x14ac:dyDescent="0.3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  <c r="W420" s="2">
        <f>Table_1[[#This Row],[Profit]]/Table_1[[#This Row],[Sales]]</f>
        <v>0.49000000000000005</v>
      </c>
    </row>
    <row r="421" spans="1:23" ht="14.25" customHeight="1" x14ac:dyDescent="0.3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  <c r="W421" s="2">
        <f>Table_1[[#This Row],[Profit]]/Table_1[[#This Row],[Sales]]</f>
        <v>0.28999999999999987</v>
      </c>
    </row>
    <row r="422" spans="1:23" ht="14.25" customHeight="1" x14ac:dyDescent="0.3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  <c r="W422" s="2">
        <f>Table_1[[#This Row],[Profit]]/Table_1[[#This Row],[Sales]]</f>
        <v>0.45999999999999991</v>
      </c>
    </row>
    <row r="423" spans="1:23" ht="14.25" customHeight="1" x14ac:dyDescent="0.3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  <c r="W423" s="2">
        <f>Table_1[[#This Row],[Profit]]/Table_1[[#This Row],[Sales]]</f>
        <v>0.28750000000000003</v>
      </c>
    </row>
    <row r="424" spans="1:23" ht="14.25" customHeight="1" x14ac:dyDescent="0.3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  <c r="W424" s="2">
        <f>Table_1[[#This Row],[Profit]]/Table_1[[#This Row],[Sales]]</f>
        <v>0.26000000000000006</v>
      </c>
    </row>
    <row r="425" spans="1:23" ht="14.25" customHeight="1" x14ac:dyDescent="0.3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  <c r="W425" s="2">
        <f>Table_1[[#This Row],[Profit]]/Table_1[[#This Row],[Sales]]</f>
        <v>0.25999999999999995</v>
      </c>
    </row>
    <row r="426" spans="1:23" ht="14.25" customHeight="1" x14ac:dyDescent="0.3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  <c r="W426" s="2">
        <f>Table_1[[#This Row],[Profit]]/Table_1[[#This Row],[Sales]]</f>
        <v>0.26</v>
      </c>
    </row>
    <row r="427" spans="1:23" ht="14.25" customHeight="1" x14ac:dyDescent="0.3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  <c r="W427" s="2">
        <f>Table_1[[#This Row],[Profit]]/Table_1[[#This Row],[Sales]]</f>
        <v>0.39</v>
      </c>
    </row>
    <row r="428" spans="1:23" ht="14.25" customHeight="1" x14ac:dyDescent="0.3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  <c r="W428" s="2">
        <f>Table_1[[#This Row],[Profit]]/Table_1[[#This Row],[Sales]]</f>
        <v>0.48000000000000004</v>
      </c>
    </row>
    <row r="429" spans="1:23" ht="14.25" customHeight="1" x14ac:dyDescent="0.3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  <c r="W429" s="2">
        <f>Table_1[[#This Row],[Profit]]/Table_1[[#This Row],[Sales]]</f>
        <v>0.43000000000000005</v>
      </c>
    </row>
    <row r="430" spans="1:23" ht="14.25" customHeight="1" x14ac:dyDescent="0.3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  <c r="W430" s="2">
        <f>Table_1[[#This Row],[Profit]]/Table_1[[#This Row],[Sales]]</f>
        <v>7.5000000000000011E-2</v>
      </c>
    </row>
    <row r="431" spans="1:23" ht="14.25" customHeight="1" x14ac:dyDescent="0.3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  <c r="W431" s="2">
        <f>Table_1[[#This Row],[Profit]]/Table_1[[#This Row],[Sales]]</f>
        <v>-0.76666666666666639</v>
      </c>
    </row>
    <row r="432" spans="1:23" ht="14.25" customHeight="1" x14ac:dyDescent="0.3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  <c r="W432" s="2">
        <f>Table_1[[#This Row],[Profit]]/Table_1[[#This Row],[Sales]]</f>
        <v>0.18749999999999997</v>
      </c>
    </row>
    <row r="433" spans="1:23" ht="14.25" customHeight="1" x14ac:dyDescent="0.3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  <c r="W433" s="2">
        <f>Table_1[[#This Row],[Profit]]/Table_1[[#This Row],[Sales]]</f>
        <v>0.18749999999999994</v>
      </c>
    </row>
    <row r="434" spans="1:23" ht="14.25" customHeight="1" x14ac:dyDescent="0.3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  <c r="W434" s="2">
        <f>Table_1[[#This Row],[Profit]]/Table_1[[#This Row],[Sales]]</f>
        <v>-0.16250000000000014</v>
      </c>
    </row>
    <row r="435" spans="1:23" ht="14.25" customHeight="1" x14ac:dyDescent="0.3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  <c r="W435" s="2">
        <f>Table_1[[#This Row],[Profit]]/Table_1[[#This Row],[Sales]]</f>
        <v>0.28999999999999987</v>
      </c>
    </row>
    <row r="436" spans="1:23" ht="14.25" customHeight="1" x14ac:dyDescent="0.3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  <c r="W436" s="2">
        <f>Table_1[[#This Row],[Profit]]/Table_1[[#This Row],[Sales]]</f>
        <v>-0.7666666666666665</v>
      </c>
    </row>
    <row r="437" spans="1:23" ht="14.25" customHeight="1" x14ac:dyDescent="0.3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  <c r="W437" s="2">
        <f>Table_1[[#This Row],[Profit]]/Table_1[[#This Row],[Sales]]</f>
        <v>-7.4999999999999969E-2</v>
      </c>
    </row>
    <row r="438" spans="1:23" ht="14.25" customHeight="1" x14ac:dyDescent="0.3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  <c r="W438" s="2">
        <f>Table_1[[#This Row],[Profit]]/Table_1[[#This Row],[Sales]]</f>
        <v>4.2857142857142899E-2</v>
      </c>
    </row>
    <row r="439" spans="1:23" ht="14.25" customHeight="1" x14ac:dyDescent="0.3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  <c r="W439" s="2">
        <f>Table_1[[#This Row],[Profit]]/Table_1[[#This Row],[Sales]]</f>
        <v>0.36249999999999993</v>
      </c>
    </row>
    <row r="440" spans="1:23" ht="14.25" customHeight="1" x14ac:dyDescent="0.3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  <c r="W440" s="2">
        <f>Table_1[[#This Row],[Profit]]/Table_1[[#This Row],[Sales]]</f>
        <v>0.36250000000000004</v>
      </c>
    </row>
    <row r="441" spans="1:23" ht="14.25" customHeight="1" x14ac:dyDescent="0.3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  <c r="W441" s="2">
        <f>Table_1[[#This Row],[Profit]]/Table_1[[#This Row],[Sales]]</f>
        <v>1.1111111111111059E-2</v>
      </c>
    </row>
    <row r="442" spans="1:23" ht="14.25" customHeight="1" x14ac:dyDescent="0.3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  <c r="W442" s="2">
        <f>Table_1[[#This Row],[Profit]]/Table_1[[#This Row],[Sales]]</f>
        <v>0.29999999999999988</v>
      </c>
    </row>
    <row r="443" spans="1:23" ht="14.25" customHeight="1" x14ac:dyDescent="0.3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  <c r="W443" s="2">
        <f>Table_1[[#This Row],[Profit]]/Table_1[[#This Row],[Sales]]</f>
        <v>0.12000000000000004</v>
      </c>
    </row>
    <row r="444" spans="1:23" ht="14.25" customHeight="1" x14ac:dyDescent="0.3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  <c r="W444" s="2">
        <f>Table_1[[#This Row],[Profit]]/Table_1[[#This Row],[Sales]]</f>
        <v>0.29000000000000004</v>
      </c>
    </row>
    <row r="445" spans="1:23" ht="14.25" customHeight="1" x14ac:dyDescent="0.3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  <c r="W445" s="2">
        <f>Table_1[[#This Row],[Profit]]/Table_1[[#This Row],[Sales]]</f>
        <v>0.45999999999999996</v>
      </c>
    </row>
    <row r="446" spans="1:23" ht="14.25" customHeight="1" x14ac:dyDescent="0.3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  <c r="W446" s="2">
        <f>Table_1[[#This Row],[Profit]]/Table_1[[#This Row],[Sales]]</f>
        <v>0.12000000000000005</v>
      </c>
    </row>
    <row r="447" spans="1:23" ht="14.25" customHeight="1" x14ac:dyDescent="0.3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  <c r="W447" s="2">
        <f>Table_1[[#This Row],[Profit]]/Table_1[[#This Row],[Sales]]</f>
        <v>0.48</v>
      </c>
    </row>
    <row r="448" spans="1:23" ht="14.25" customHeight="1" x14ac:dyDescent="0.3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  <c r="W448" s="2">
        <f>Table_1[[#This Row],[Profit]]/Table_1[[#This Row],[Sales]]</f>
        <v>0.47</v>
      </c>
    </row>
    <row r="449" spans="1:23" ht="14.25" customHeight="1" x14ac:dyDescent="0.3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  <c r="W449" s="2">
        <f>Table_1[[#This Row],[Profit]]/Table_1[[#This Row],[Sales]]</f>
        <v>0.26</v>
      </c>
    </row>
    <row r="450" spans="1:23" ht="14.25" customHeight="1" x14ac:dyDescent="0.3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  <c r="W450" s="2">
        <f>Table_1[[#This Row],[Profit]]/Table_1[[#This Row],[Sales]]</f>
        <v>5.9999999999999956E-2</v>
      </c>
    </row>
    <row r="451" spans="1:23" ht="14.25" customHeight="1" x14ac:dyDescent="0.3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  <c r="W451" s="2">
        <f>Table_1[[#This Row],[Profit]]/Table_1[[#This Row],[Sales]]</f>
        <v>0.27</v>
      </c>
    </row>
    <row r="452" spans="1:23" ht="14.25" customHeight="1" x14ac:dyDescent="0.3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  <c r="W452" s="2">
        <f>Table_1[[#This Row],[Profit]]/Table_1[[#This Row],[Sales]]</f>
        <v>0.26</v>
      </c>
    </row>
    <row r="453" spans="1:23" ht="14.25" customHeight="1" x14ac:dyDescent="0.3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  <c r="W453" s="2">
        <f>Table_1[[#This Row],[Profit]]/Table_1[[#This Row],[Sales]]</f>
        <v>0.28999999999999987</v>
      </c>
    </row>
    <row r="454" spans="1:23" ht="14.25" customHeight="1" x14ac:dyDescent="0.3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  <c r="W454" s="2">
        <f>Table_1[[#This Row],[Profit]]/Table_1[[#This Row],[Sales]]</f>
        <v>0.26</v>
      </c>
    </row>
    <row r="455" spans="1:23" ht="14.25" customHeight="1" x14ac:dyDescent="0.3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  <c r="W455" s="2">
        <f>Table_1[[#This Row],[Profit]]/Table_1[[#This Row],[Sales]]</f>
        <v>-0.26666666666666689</v>
      </c>
    </row>
    <row r="456" spans="1:23" ht="14.25" customHeight="1" x14ac:dyDescent="0.3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  <c r="W456" s="2">
        <f>Table_1[[#This Row],[Profit]]/Table_1[[#This Row],[Sales]]</f>
        <v>9.9999999999999936E-2</v>
      </c>
    </row>
    <row r="457" spans="1:23" ht="14.25" customHeight="1" x14ac:dyDescent="0.3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  <c r="W457" s="2">
        <f>Table_1[[#This Row],[Profit]]/Table_1[[#This Row],[Sales]]</f>
        <v>0.39</v>
      </c>
    </row>
    <row r="458" spans="1:23" ht="14.25" customHeight="1" x14ac:dyDescent="0.3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  <c r="W458" s="2">
        <f>Table_1[[#This Row],[Profit]]/Table_1[[#This Row],[Sales]]</f>
        <v>-0.18750000000000011</v>
      </c>
    </row>
    <row r="459" spans="1:23" ht="14.25" customHeight="1" x14ac:dyDescent="0.3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  <c r="W459" s="2">
        <f>Table_1[[#This Row],[Profit]]/Table_1[[#This Row],[Sales]]</f>
        <v>-0.12857142857142873</v>
      </c>
    </row>
    <row r="460" spans="1:23" ht="14.25" customHeight="1" x14ac:dyDescent="0.3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  <c r="W460" s="2">
        <f>Table_1[[#This Row],[Profit]]/Table_1[[#This Row],[Sales]]</f>
        <v>0.37499999999999994</v>
      </c>
    </row>
    <row r="461" spans="1:23" ht="14.25" customHeight="1" x14ac:dyDescent="0.3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  <c r="W461" s="2">
        <f>Table_1[[#This Row],[Profit]]/Table_1[[#This Row],[Sales]]</f>
        <v>0.35</v>
      </c>
    </row>
    <row r="462" spans="1:23" ht="14.25" customHeight="1" x14ac:dyDescent="0.3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  <c r="W462" s="2">
        <f>Table_1[[#This Row],[Profit]]/Table_1[[#This Row],[Sales]]</f>
        <v>0.4200000000000001</v>
      </c>
    </row>
    <row r="463" spans="1:23" ht="14.25" customHeight="1" x14ac:dyDescent="0.3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  <c r="W463" s="2">
        <f>Table_1[[#This Row],[Profit]]/Table_1[[#This Row],[Sales]]</f>
        <v>0.36249999999999993</v>
      </c>
    </row>
    <row r="464" spans="1:23" ht="14.25" customHeight="1" x14ac:dyDescent="0.3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  <c r="W464" s="2">
        <f>Table_1[[#This Row],[Profit]]/Table_1[[#This Row],[Sales]]</f>
        <v>0.30000000000000004</v>
      </c>
    </row>
    <row r="465" spans="1:23" ht="14.25" customHeight="1" x14ac:dyDescent="0.3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  <c r="W465" s="2">
        <f>Table_1[[#This Row],[Profit]]/Table_1[[#This Row],[Sales]]</f>
        <v>-0.64</v>
      </c>
    </row>
    <row r="466" spans="1:23" ht="14.25" customHeight="1" x14ac:dyDescent="0.3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  <c r="W466" s="2">
        <f>Table_1[[#This Row],[Profit]]/Table_1[[#This Row],[Sales]]</f>
        <v>-0.73333333333333295</v>
      </c>
    </row>
    <row r="467" spans="1:23" ht="14.25" customHeight="1" x14ac:dyDescent="0.3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  <c r="W467" s="2">
        <f>Table_1[[#This Row],[Profit]]/Table_1[[#This Row],[Sales]]</f>
        <v>-0.18750000000000008</v>
      </c>
    </row>
    <row r="468" spans="1:23" ht="14.25" customHeight="1" x14ac:dyDescent="0.3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  <c r="W468" s="2">
        <f>Table_1[[#This Row],[Profit]]/Table_1[[#This Row],[Sales]]</f>
        <v>7.4999999999999997E-2</v>
      </c>
    </row>
    <row r="469" spans="1:23" ht="14.25" customHeight="1" x14ac:dyDescent="0.3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  <c r="W469" s="2">
        <f>Table_1[[#This Row],[Profit]]/Table_1[[#This Row],[Sales]]</f>
        <v>-1.2249999999999996</v>
      </c>
    </row>
    <row r="470" spans="1:23" ht="14.25" customHeight="1" x14ac:dyDescent="0.3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  <c r="W470" s="2">
        <f>Table_1[[#This Row],[Profit]]/Table_1[[#This Row],[Sales]]</f>
        <v>-0.17647058823529418</v>
      </c>
    </row>
    <row r="471" spans="1:23" ht="14.25" customHeight="1" x14ac:dyDescent="0.3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  <c r="W471" s="2">
        <f>Table_1[[#This Row],[Profit]]/Table_1[[#This Row],[Sales]]</f>
        <v>-1.6500000000000006</v>
      </c>
    </row>
    <row r="472" spans="1:23" ht="14.25" customHeight="1" x14ac:dyDescent="0.3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  <c r="W472" s="2">
        <f>Table_1[[#This Row],[Profit]]/Table_1[[#This Row],[Sales]]</f>
        <v>0.48</v>
      </c>
    </row>
    <row r="473" spans="1:23" ht="14.25" customHeight="1" x14ac:dyDescent="0.3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  <c r="W473" s="2">
        <f>Table_1[[#This Row],[Profit]]/Table_1[[#This Row],[Sales]]</f>
        <v>9.9999999999999534E-3</v>
      </c>
    </row>
    <row r="474" spans="1:23" ht="14.25" customHeight="1" x14ac:dyDescent="0.3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  <c r="W474" s="2">
        <f>Table_1[[#This Row],[Profit]]/Table_1[[#This Row],[Sales]]</f>
        <v>4.7058823529411681E-2</v>
      </c>
    </row>
    <row r="475" spans="1:23" ht="14.25" customHeight="1" x14ac:dyDescent="0.3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  <c r="W475" s="2">
        <f>Table_1[[#This Row],[Profit]]/Table_1[[#This Row],[Sales]]</f>
        <v>0.12499999999999988</v>
      </c>
    </row>
    <row r="476" spans="1:23" ht="14.25" customHeight="1" x14ac:dyDescent="0.3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  <c r="W476" s="2">
        <f>Table_1[[#This Row],[Profit]]/Table_1[[#This Row],[Sales]]</f>
        <v>0.27000000000000007</v>
      </c>
    </row>
    <row r="477" spans="1:23" ht="14.25" customHeight="1" x14ac:dyDescent="0.3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  <c r="W477" s="2">
        <f>Table_1[[#This Row],[Profit]]/Table_1[[#This Row],[Sales]]</f>
        <v>0.45999999999999996</v>
      </c>
    </row>
    <row r="478" spans="1:23" ht="14.25" customHeight="1" x14ac:dyDescent="0.3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  <c r="W478" s="2">
        <f>Table_1[[#This Row],[Profit]]/Table_1[[#This Row],[Sales]]</f>
        <v>0.47999999999999993</v>
      </c>
    </row>
    <row r="479" spans="1:23" ht="14.25" customHeight="1" x14ac:dyDescent="0.3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  <c r="W479" s="2">
        <f>Table_1[[#This Row],[Profit]]/Table_1[[#This Row],[Sales]]</f>
        <v>7.4999999999999942E-2</v>
      </c>
    </row>
    <row r="480" spans="1:23" ht="14.25" customHeight="1" x14ac:dyDescent="0.3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  <c r="W480" s="2">
        <f>Table_1[[#This Row],[Profit]]/Table_1[[#This Row],[Sales]]</f>
        <v>0.47999999999999993</v>
      </c>
    </row>
    <row r="481" spans="1:23" ht="14.25" customHeight="1" x14ac:dyDescent="0.3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  <c r="W481" s="2">
        <f>Table_1[[#This Row],[Profit]]/Table_1[[#This Row],[Sales]]</f>
        <v>0.45</v>
      </c>
    </row>
    <row r="482" spans="1:23" ht="14.25" customHeight="1" x14ac:dyDescent="0.3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  <c r="W482" s="2">
        <f>Table_1[[#This Row],[Profit]]/Table_1[[#This Row],[Sales]]</f>
        <v>0.12000000000000001</v>
      </c>
    </row>
    <row r="483" spans="1:23" ht="14.25" customHeight="1" x14ac:dyDescent="0.3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  <c r="W483" s="2">
        <f>Table_1[[#This Row],[Profit]]/Table_1[[#This Row],[Sales]]</f>
        <v>0.20999999999999996</v>
      </c>
    </row>
    <row r="484" spans="1:23" ht="14.25" customHeight="1" x14ac:dyDescent="0.3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  <c r="W484" s="2">
        <f>Table_1[[#This Row],[Profit]]/Table_1[[#This Row],[Sales]]</f>
        <v>0.28000000000000003</v>
      </c>
    </row>
    <row r="485" spans="1:23" ht="14.25" customHeight="1" x14ac:dyDescent="0.3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  <c r="W485" s="2">
        <f>Table_1[[#This Row],[Profit]]/Table_1[[#This Row],[Sales]]</f>
        <v>0.36</v>
      </c>
    </row>
    <row r="486" spans="1:23" ht="14.25" customHeight="1" x14ac:dyDescent="0.3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  <c r="W486" s="2">
        <f>Table_1[[#This Row],[Profit]]/Table_1[[#This Row],[Sales]]</f>
        <v>0.5</v>
      </c>
    </row>
    <row r="487" spans="1:23" ht="14.25" customHeight="1" x14ac:dyDescent="0.3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  <c r="W487" s="2">
        <f>Table_1[[#This Row],[Profit]]/Table_1[[#This Row],[Sales]]</f>
        <v>-5.8823529411764691E-2</v>
      </c>
    </row>
    <row r="488" spans="1:23" ht="14.25" customHeight="1" x14ac:dyDescent="0.3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  <c r="W488" s="2">
        <f>Table_1[[#This Row],[Profit]]/Table_1[[#This Row],[Sales]]</f>
        <v>6.2500000000000069E-2</v>
      </c>
    </row>
    <row r="489" spans="1:23" ht="14.25" customHeight="1" x14ac:dyDescent="0.3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  <c r="W489" s="2">
        <f>Table_1[[#This Row],[Profit]]/Table_1[[#This Row],[Sales]]</f>
        <v>0.12499999999999988</v>
      </c>
    </row>
    <row r="490" spans="1:23" ht="14.25" customHeight="1" x14ac:dyDescent="0.3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  <c r="W490" s="2">
        <f>Table_1[[#This Row],[Profit]]/Table_1[[#This Row],[Sales]]</f>
        <v>7.5000000000000011E-2</v>
      </c>
    </row>
    <row r="491" spans="1:23" ht="14.25" customHeight="1" x14ac:dyDescent="0.3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  <c r="W491" s="2">
        <f>Table_1[[#This Row],[Profit]]/Table_1[[#This Row],[Sales]]</f>
        <v>0.16249999999999995</v>
      </c>
    </row>
    <row r="492" spans="1:23" ht="14.25" customHeight="1" x14ac:dyDescent="0.3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  <c r="W492" s="2">
        <f>Table_1[[#This Row],[Profit]]/Table_1[[#This Row],[Sales]]</f>
        <v>8.750000000000005E-2</v>
      </c>
    </row>
    <row r="493" spans="1:23" ht="14.25" customHeight="1" x14ac:dyDescent="0.3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  <c r="W493" s="2">
        <f>Table_1[[#This Row],[Profit]]/Table_1[[#This Row],[Sales]]</f>
        <v>1.999999999999998E-2</v>
      </c>
    </row>
    <row r="494" spans="1:23" ht="14.25" customHeight="1" x14ac:dyDescent="0.3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  <c r="W494" s="2">
        <f>Table_1[[#This Row],[Profit]]/Table_1[[#This Row],[Sales]]</f>
        <v>0.45999999999999991</v>
      </c>
    </row>
    <row r="495" spans="1:23" ht="14.25" customHeight="1" x14ac:dyDescent="0.3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  <c r="W495" s="2">
        <f>Table_1[[#This Row],[Profit]]/Table_1[[#This Row],[Sales]]</f>
        <v>0.14000000000000004</v>
      </c>
    </row>
    <row r="496" spans="1:23" ht="14.25" customHeight="1" x14ac:dyDescent="0.3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  <c r="W496" s="2">
        <f>Table_1[[#This Row],[Profit]]/Table_1[[#This Row],[Sales]]</f>
        <v>-0.50000000000000011</v>
      </c>
    </row>
    <row r="497" spans="1:23" ht="14.25" customHeight="1" x14ac:dyDescent="0.3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  <c r="W497" s="2">
        <f>Table_1[[#This Row],[Profit]]/Table_1[[#This Row],[Sales]]</f>
        <v>0.49</v>
      </c>
    </row>
    <row r="498" spans="1:23" ht="14.25" customHeight="1" x14ac:dyDescent="0.3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  <c r="W498" s="2">
        <f>Table_1[[#This Row],[Profit]]/Table_1[[#This Row],[Sales]]</f>
        <v>0.33749999999999991</v>
      </c>
    </row>
    <row r="499" spans="1:23" ht="14.25" customHeight="1" x14ac:dyDescent="0.3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  <c r="W499" s="2">
        <f>Table_1[[#This Row],[Profit]]/Table_1[[#This Row],[Sales]]</f>
        <v>0.32</v>
      </c>
    </row>
    <row r="500" spans="1:23" ht="14.25" customHeight="1" x14ac:dyDescent="0.3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  <c r="W500" s="2">
        <f>Table_1[[#This Row],[Profit]]/Table_1[[#This Row],[Sales]]</f>
        <v>7.5000000000000053E-2</v>
      </c>
    </row>
    <row r="501" spans="1:23" ht="14.25" customHeight="1" x14ac:dyDescent="0.3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  <c r="W501" s="2">
        <f>Table_1[[#This Row],[Profit]]/Table_1[[#This Row],[Sales]]</f>
        <v>0.32999999999999996</v>
      </c>
    </row>
    <row r="502" spans="1:23" ht="14.25" customHeight="1" x14ac:dyDescent="0.3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  <c r="W502" s="2">
        <f>Table_1[[#This Row],[Profit]]/Table_1[[#This Row],[Sales]]</f>
        <v>-0.66666666666666641</v>
      </c>
    </row>
    <row r="503" spans="1:23" ht="14.25" customHeight="1" x14ac:dyDescent="0.3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  <c r="W503" s="2">
        <f>Table_1[[#This Row],[Profit]]/Table_1[[#This Row],[Sales]]</f>
        <v>-0.7999999999999996</v>
      </c>
    </row>
    <row r="504" spans="1:23" ht="14.25" customHeight="1" x14ac:dyDescent="0.3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  <c r="W504" s="2">
        <f>Table_1[[#This Row],[Profit]]/Table_1[[#This Row],[Sales]]</f>
        <v>6.2499999999999972E-2</v>
      </c>
    </row>
    <row r="505" spans="1:23" ht="14.25" customHeight="1" x14ac:dyDescent="0.3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  <c r="W505" s="2">
        <f>Table_1[[#This Row],[Profit]]/Table_1[[#This Row],[Sales]]</f>
        <v>-0.79999999999999982</v>
      </c>
    </row>
    <row r="506" spans="1:23" ht="14.25" customHeight="1" x14ac:dyDescent="0.3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  <c r="W506" s="2">
        <f>Table_1[[#This Row],[Profit]]/Table_1[[#This Row],[Sales]]</f>
        <v>0.36249999999999999</v>
      </c>
    </row>
    <row r="507" spans="1:23" ht="14.25" customHeight="1" x14ac:dyDescent="0.3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  <c r="W507" s="2">
        <f>Table_1[[#This Row],[Profit]]/Table_1[[#This Row],[Sales]]</f>
        <v>0.33749999999999991</v>
      </c>
    </row>
    <row r="508" spans="1:23" ht="14.25" customHeight="1" x14ac:dyDescent="0.3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  <c r="W508" s="2">
        <f>Table_1[[#This Row],[Profit]]/Table_1[[#This Row],[Sales]]</f>
        <v>0.27000000000000007</v>
      </c>
    </row>
    <row r="509" spans="1:23" ht="14.25" customHeight="1" x14ac:dyDescent="0.3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  <c r="W509" s="2">
        <f>Table_1[[#This Row],[Profit]]/Table_1[[#This Row],[Sales]]</f>
        <v>0.25999999999999995</v>
      </c>
    </row>
    <row r="510" spans="1:23" ht="14.25" customHeight="1" x14ac:dyDescent="0.3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  <c r="W510" s="2">
        <f>Table_1[[#This Row],[Profit]]/Table_1[[#This Row],[Sales]]</f>
        <v>0.24999999999999997</v>
      </c>
    </row>
    <row r="511" spans="1:23" ht="14.25" customHeight="1" x14ac:dyDescent="0.3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  <c r="W511" s="2">
        <f>Table_1[[#This Row],[Profit]]/Table_1[[#This Row],[Sales]]</f>
        <v>0.5</v>
      </c>
    </row>
    <row r="512" spans="1:23" ht="14.25" customHeight="1" x14ac:dyDescent="0.3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  <c r="W512" s="2">
        <f>Table_1[[#This Row],[Profit]]/Table_1[[#This Row],[Sales]]</f>
        <v>0.31999999999999995</v>
      </c>
    </row>
    <row r="513" spans="1:23" ht="14.25" customHeight="1" x14ac:dyDescent="0.3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  <c r="W513" s="2">
        <f>Table_1[[#This Row],[Profit]]/Table_1[[#This Row],[Sales]]</f>
        <v>0.31999999999999995</v>
      </c>
    </row>
    <row r="514" spans="1:23" ht="14.25" customHeight="1" x14ac:dyDescent="0.3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  <c r="W514" s="2">
        <f>Table_1[[#This Row],[Profit]]/Table_1[[#This Row],[Sales]]</f>
        <v>0.10000000000000005</v>
      </c>
    </row>
    <row r="515" spans="1:23" ht="14.25" customHeight="1" x14ac:dyDescent="0.3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  <c r="W515" s="2">
        <f>Table_1[[#This Row],[Profit]]/Table_1[[#This Row],[Sales]]</f>
        <v>0.27</v>
      </c>
    </row>
    <row r="516" spans="1:23" ht="14.25" customHeight="1" x14ac:dyDescent="0.3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  <c r="W516" s="2">
        <f>Table_1[[#This Row],[Profit]]/Table_1[[#This Row],[Sales]]</f>
        <v>0.28999999999999992</v>
      </c>
    </row>
    <row r="517" spans="1:23" ht="14.25" customHeight="1" x14ac:dyDescent="0.3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  <c r="W517" s="2">
        <f>Table_1[[#This Row],[Profit]]/Table_1[[#This Row],[Sales]]</f>
        <v>0.45999999999999996</v>
      </c>
    </row>
    <row r="518" spans="1:23" ht="14.25" customHeight="1" x14ac:dyDescent="0.3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  <c r="W518" s="2">
        <f>Table_1[[#This Row],[Profit]]/Table_1[[#This Row],[Sales]]</f>
        <v>0.27</v>
      </c>
    </row>
    <row r="519" spans="1:23" ht="14.25" customHeight="1" x14ac:dyDescent="0.3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  <c r="W519" s="2">
        <f>Table_1[[#This Row],[Profit]]/Table_1[[#This Row],[Sales]]</f>
        <v>0.44999999999999996</v>
      </c>
    </row>
    <row r="520" spans="1:23" ht="14.25" customHeight="1" x14ac:dyDescent="0.3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  <c r="W520" s="2">
        <f>Table_1[[#This Row],[Profit]]/Table_1[[#This Row],[Sales]]</f>
        <v>4.9999999999999989E-2</v>
      </c>
    </row>
    <row r="521" spans="1:23" ht="14.25" customHeight="1" x14ac:dyDescent="0.3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  <c r="W521" s="2">
        <f>Table_1[[#This Row],[Profit]]/Table_1[[#This Row],[Sales]]</f>
        <v>0.28750000000000003</v>
      </c>
    </row>
    <row r="522" spans="1:23" ht="14.25" customHeight="1" x14ac:dyDescent="0.3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  <c r="W522" s="2">
        <f>Table_1[[#This Row],[Profit]]/Table_1[[#This Row],[Sales]]</f>
        <v>-0.20000000000000007</v>
      </c>
    </row>
    <row r="523" spans="1:23" ht="14.25" customHeight="1" x14ac:dyDescent="0.3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  <c r="W523" s="2">
        <f>Table_1[[#This Row],[Profit]]/Table_1[[#This Row],[Sales]]</f>
        <v>-1.5000000000000002</v>
      </c>
    </row>
    <row r="524" spans="1:23" ht="14.25" customHeight="1" x14ac:dyDescent="0.3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  <c r="W524" s="2">
        <f>Table_1[[#This Row],[Profit]]/Table_1[[#This Row],[Sales]]</f>
        <v>9.9999999999999936E-2</v>
      </c>
    </row>
    <row r="525" spans="1:23" ht="14.25" customHeight="1" x14ac:dyDescent="0.3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  <c r="W525" s="2">
        <f>Table_1[[#This Row],[Profit]]/Table_1[[#This Row],[Sales]]</f>
        <v>-0.22499999999999992</v>
      </c>
    </row>
    <row r="526" spans="1:23" ht="14.25" customHeight="1" x14ac:dyDescent="0.3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  <c r="W526" s="2">
        <f>Table_1[[#This Row],[Profit]]/Table_1[[#This Row],[Sales]]</f>
        <v>0.41000000000000003</v>
      </c>
    </row>
    <row r="527" spans="1:23" ht="14.25" customHeight="1" x14ac:dyDescent="0.3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  <c r="W527" s="2">
        <f>Table_1[[#This Row],[Profit]]/Table_1[[#This Row],[Sales]]</f>
        <v>0.47</v>
      </c>
    </row>
    <row r="528" spans="1:23" ht="14.25" customHeight="1" x14ac:dyDescent="0.3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  <c r="W528" s="2">
        <f>Table_1[[#This Row],[Profit]]/Table_1[[#This Row],[Sales]]</f>
        <v>6.2499999999999972E-2</v>
      </c>
    </row>
    <row r="529" spans="1:23" ht="14.25" customHeight="1" x14ac:dyDescent="0.3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  <c r="W529" s="2">
        <f>Table_1[[#This Row],[Profit]]/Table_1[[#This Row],[Sales]]</f>
        <v>0.11249999999999982</v>
      </c>
    </row>
    <row r="530" spans="1:23" ht="14.25" customHeight="1" x14ac:dyDescent="0.3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  <c r="W530" s="2">
        <f>Table_1[[#This Row],[Profit]]/Table_1[[#This Row],[Sales]]</f>
        <v>-0.20000000000000009</v>
      </c>
    </row>
    <row r="531" spans="1:23" ht="14.25" customHeight="1" x14ac:dyDescent="0.3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  <c r="W531" s="2">
        <f>Table_1[[#This Row],[Profit]]/Table_1[[#This Row],[Sales]]</f>
        <v>-0.22499999999999998</v>
      </c>
    </row>
    <row r="532" spans="1:23" ht="14.25" customHeight="1" x14ac:dyDescent="0.3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  <c r="W532" s="2">
        <f>Table_1[[#This Row],[Profit]]/Table_1[[#This Row],[Sales]]</f>
        <v>0.375</v>
      </c>
    </row>
    <row r="533" spans="1:23" ht="14.25" customHeight="1" x14ac:dyDescent="0.3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  <c r="W533" s="2">
        <f>Table_1[[#This Row],[Profit]]/Table_1[[#This Row],[Sales]]</f>
        <v>6.2499999999999924E-2</v>
      </c>
    </row>
    <row r="534" spans="1:23" ht="14.25" customHeight="1" x14ac:dyDescent="0.3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  <c r="W534" s="2">
        <f>Table_1[[#This Row],[Profit]]/Table_1[[#This Row],[Sales]]</f>
        <v>4.9999999999999968E-2</v>
      </c>
    </row>
    <row r="535" spans="1:23" ht="14.25" customHeight="1" x14ac:dyDescent="0.3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  <c r="W535" s="2">
        <f>Table_1[[#This Row],[Profit]]/Table_1[[#This Row],[Sales]]</f>
        <v>0.28000000000000008</v>
      </c>
    </row>
    <row r="536" spans="1:23" ht="14.25" customHeight="1" x14ac:dyDescent="0.3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  <c r="W536" s="2">
        <f>Table_1[[#This Row],[Profit]]/Table_1[[#This Row],[Sales]]</f>
        <v>0.5</v>
      </c>
    </row>
    <row r="537" spans="1:23" ht="14.25" customHeight="1" x14ac:dyDescent="0.3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  <c r="W537" s="2">
        <f>Table_1[[#This Row],[Profit]]/Table_1[[#This Row],[Sales]]</f>
        <v>8.7499999999999994E-2</v>
      </c>
    </row>
    <row r="538" spans="1:23" ht="14.25" customHeight="1" x14ac:dyDescent="0.3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  <c r="W538" s="2">
        <f>Table_1[[#This Row],[Profit]]/Table_1[[#This Row],[Sales]]</f>
        <v>-1.6000000000000008</v>
      </c>
    </row>
    <row r="539" spans="1:23" ht="14.25" customHeight="1" x14ac:dyDescent="0.3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  <c r="W539" s="2">
        <f>Table_1[[#This Row],[Profit]]/Table_1[[#This Row],[Sales]]</f>
        <v>0.31249999999999989</v>
      </c>
    </row>
    <row r="540" spans="1:23" ht="14.25" customHeight="1" x14ac:dyDescent="0.3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  <c r="W540" s="2">
        <f>Table_1[[#This Row],[Profit]]/Table_1[[#This Row],[Sales]]</f>
        <v>0.27</v>
      </c>
    </row>
    <row r="541" spans="1:23" ht="14.25" customHeight="1" x14ac:dyDescent="0.3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  <c r="W541" s="2">
        <f>Table_1[[#This Row],[Profit]]/Table_1[[#This Row],[Sales]]</f>
        <v>0.25000000000000006</v>
      </c>
    </row>
    <row r="542" spans="1:23" ht="14.25" customHeight="1" x14ac:dyDescent="0.3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  <c r="W542" s="2">
        <f>Table_1[[#This Row],[Profit]]/Table_1[[#This Row],[Sales]]</f>
        <v>0.44000000000000011</v>
      </c>
    </row>
    <row r="543" spans="1:23" ht="14.25" customHeight="1" x14ac:dyDescent="0.3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  <c r="W543" s="2">
        <f>Table_1[[#This Row],[Profit]]/Table_1[[#This Row],[Sales]]</f>
        <v>0.10000000000000006</v>
      </c>
    </row>
    <row r="544" spans="1:23" ht="14.25" customHeight="1" x14ac:dyDescent="0.3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  <c r="W544" s="2">
        <f>Table_1[[#This Row],[Profit]]/Table_1[[#This Row],[Sales]]</f>
        <v>-0.22500000000000001</v>
      </c>
    </row>
    <row r="545" spans="1:23" ht="14.25" customHeight="1" x14ac:dyDescent="0.3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  <c r="W545" s="2">
        <f>Table_1[[#This Row],[Profit]]/Table_1[[#This Row],[Sales]]</f>
        <v>0.12499999999999989</v>
      </c>
    </row>
    <row r="546" spans="1:23" ht="14.25" customHeight="1" x14ac:dyDescent="0.3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  <c r="W546" s="2">
        <f>Table_1[[#This Row],[Profit]]/Table_1[[#This Row],[Sales]]</f>
        <v>6.2500000000000014E-2</v>
      </c>
    </row>
    <row r="547" spans="1:23" ht="14.25" customHeight="1" x14ac:dyDescent="0.3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  <c r="W547" s="2">
        <f>Table_1[[#This Row],[Profit]]/Table_1[[#This Row],[Sales]]</f>
        <v>-1.2749999999999997</v>
      </c>
    </row>
    <row r="548" spans="1:23" ht="14.25" customHeight="1" x14ac:dyDescent="0.3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  <c r="W548" s="2">
        <f>Table_1[[#This Row],[Profit]]/Table_1[[#This Row],[Sales]]</f>
        <v>0.33749999999999997</v>
      </c>
    </row>
    <row r="549" spans="1:23" ht="14.25" customHeight="1" x14ac:dyDescent="0.3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  <c r="W549" s="2">
        <f>Table_1[[#This Row],[Profit]]/Table_1[[#This Row],[Sales]]</f>
        <v>0.48</v>
      </c>
    </row>
    <row r="550" spans="1:23" ht="14.25" customHeight="1" x14ac:dyDescent="0.3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  <c r="W550" s="2">
        <f>Table_1[[#This Row],[Profit]]/Table_1[[#This Row],[Sales]]</f>
        <v>6.2499999999999931E-2</v>
      </c>
    </row>
    <row r="551" spans="1:23" ht="14.25" customHeight="1" x14ac:dyDescent="0.3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  <c r="W551" s="2">
        <f>Table_1[[#This Row],[Profit]]/Table_1[[#This Row],[Sales]]</f>
        <v>-1.5000000000000002</v>
      </c>
    </row>
    <row r="552" spans="1:23" ht="14.25" customHeight="1" x14ac:dyDescent="0.3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  <c r="W552" s="2">
        <f>Table_1[[#This Row],[Profit]]/Table_1[[#This Row],[Sales]]</f>
        <v>-0.20000000000000015</v>
      </c>
    </row>
    <row r="553" spans="1:23" ht="14.25" customHeight="1" x14ac:dyDescent="0.3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  <c r="W553" s="2">
        <f>Table_1[[#This Row],[Profit]]/Table_1[[#This Row],[Sales]]</f>
        <v>0</v>
      </c>
    </row>
    <row r="554" spans="1:23" ht="14.25" customHeight="1" x14ac:dyDescent="0.3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  <c r="W554" s="2">
        <f>Table_1[[#This Row],[Profit]]/Table_1[[#This Row],[Sales]]</f>
        <v>0.17499999999999996</v>
      </c>
    </row>
    <row r="555" spans="1:23" ht="14.25" customHeight="1" x14ac:dyDescent="0.3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  <c r="W555" s="2">
        <f>Table_1[[#This Row],[Profit]]/Table_1[[#This Row],[Sales]]</f>
        <v>0.23749999999999999</v>
      </c>
    </row>
    <row r="556" spans="1:23" ht="14.25" customHeight="1" x14ac:dyDescent="0.3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  <c r="W556" s="2">
        <f>Table_1[[#This Row],[Profit]]/Table_1[[#This Row],[Sales]]</f>
        <v>0.24000000000000002</v>
      </c>
    </row>
    <row r="557" spans="1:23" ht="14.25" customHeight="1" x14ac:dyDescent="0.3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  <c r="W557" s="2">
        <f>Table_1[[#This Row],[Profit]]/Table_1[[#This Row],[Sales]]</f>
        <v>0.17499999999999988</v>
      </c>
    </row>
    <row r="558" spans="1:23" ht="14.25" customHeight="1" x14ac:dyDescent="0.3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  <c r="W558" s="2">
        <f>Table_1[[#This Row],[Profit]]/Table_1[[#This Row],[Sales]]</f>
        <v>0.48000000000000004</v>
      </c>
    </row>
    <row r="559" spans="1:23" ht="14.25" customHeight="1" x14ac:dyDescent="0.3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  <c r="W559" s="2">
        <f>Table_1[[#This Row],[Profit]]/Table_1[[#This Row],[Sales]]</f>
        <v>-0.16250000000000012</v>
      </c>
    </row>
    <row r="560" spans="1:23" ht="14.25" customHeight="1" x14ac:dyDescent="0.3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  <c r="W560" s="2">
        <f>Table_1[[#This Row],[Profit]]/Table_1[[#This Row],[Sales]]</f>
        <v>0.48</v>
      </c>
    </row>
    <row r="561" spans="1:23" ht="14.25" customHeight="1" x14ac:dyDescent="0.3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  <c r="W561" s="2">
        <f>Table_1[[#This Row],[Profit]]/Table_1[[#This Row],[Sales]]</f>
        <v>0.39000000000000007</v>
      </c>
    </row>
    <row r="562" spans="1:23" ht="14.25" customHeight="1" x14ac:dyDescent="0.3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  <c r="W562" s="2">
        <f>Table_1[[#This Row],[Profit]]/Table_1[[#This Row],[Sales]]</f>
        <v>0.32499999999999973</v>
      </c>
    </row>
    <row r="563" spans="1:23" ht="14.25" customHeight="1" x14ac:dyDescent="0.3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  <c r="W563" s="2">
        <f>Table_1[[#This Row],[Profit]]/Table_1[[#This Row],[Sales]]</f>
        <v>0.10000000000000006</v>
      </c>
    </row>
    <row r="564" spans="1:23" ht="14.25" customHeight="1" x14ac:dyDescent="0.3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  <c r="W564" s="2">
        <f>Table_1[[#This Row],[Profit]]/Table_1[[#This Row],[Sales]]</f>
        <v>0.28750000000000003</v>
      </c>
    </row>
    <row r="565" spans="1:23" ht="14.25" customHeight="1" x14ac:dyDescent="0.3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  <c r="W565" s="2">
        <f>Table_1[[#This Row],[Profit]]/Table_1[[#This Row],[Sales]]</f>
        <v>0</v>
      </c>
    </row>
    <row r="566" spans="1:23" ht="14.25" customHeight="1" x14ac:dyDescent="0.3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  <c r="W566" s="2">
        <f>Table_1[[#This Row],[Profit]]/Table_1[[#This Row],[Sales]]</f>
        <v>0.45999999999999996</v>
      </c>
    </row>
    <row r="567" spans="1:23" ht="14.25" customHeight="1" x14ac:dyDescent="0.3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  <c r="W567" s="2">
        <f>Table_1[[#This Row],[Profit]]/Table_1[[#This Row],[Sales]]</f>
        <v>0.12499999999999994</v>
      </c>
    </row>
    <row r="568" spans="1:23" ht="14.25" customHeight="1" x14ac:dyDescent="0.3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  <c r="W568" s="2">
        <f>Table_1[[#This Row],[Profit]]/Table_1[[#This Row],[Sales]]</f>
        <v>0.49</v>
      </c>
    </row>
    <row r="569" spans="1:23" ht="14.25" customHeight="1" x14ac:dyDescent="0.3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  <c r="W569" s="2">
        <f>Table_1[[#This Row],[Profit]]/Table_1[[#This Row],[Sales]]</f>
        <v>0.33749999999999997</v>
      </c>
    </row>
    <row r="570" spans="1:23" ht="14.25" customHeight="1" x14ac:dyDescent="0.3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  <c r="W570" s="2">
        <f>Table_1[[#This Row],[Profit]]/Table_1[[#This Row],[Sales]]</f>
        <v>0.48000000000000004</v>
      </c>
    </row>
    <row r="571" spans="1:23" ht="14.25" customHeight="1" x14ac:dyDescent="0.3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  <c r="W571" s="2">
        <f>Table_1[[#This Row],[Profit]]/Table_1[[#This Row],[Sales]]</f>
        <v>0</v>
      </c>
    </row>
    <row r="572" spans="1:23" ht="14.25" customHeight="1" x14ac:dyDescent="0.3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  <c r="W572" s="2">
        <f>Table_1[[#This Row],[Profit]]/Table_1[[#This Row],[Sales]]</f>
        <v>0.47999999999999993</v>
      </c>
    </row>
    <row r="573" spans="1:23" ht="14.25" customHeight="1" x14ac:dyDescent="0.3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  <c r="W573" s="2">
        <f>Table_1[[#This Row],[Profit]]/Table_1[[#This Row],[Sales]]</f>
        <v>0.45999999999999996</v>
      </c>
    </row>
    <row r="574" spans="1:23" ht="14.25" customHeight="1" x14ac:dyDescent="0.3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  <c r="W574" s="2">
        <f>Table_1[[#This Row],[Profit]]/Table_1[[#This Row],[Sales]]</f>
        <v>0.33749999999999997</v>
      </c>
    </row>
    <row r="575" spans="1:23" ht="14.25" customHeight="1" x14ac:dyDescent="0.3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  <c r="W575" s="2">
        <f>Table_1[[#This Row],[Profit]]/Table_1[[#This Row],[Sales]]</f>
        <v>0.26999999999999996</v>
      </c>
    </row>
    <row r="576" spans="1:23" ht="14.25" customHeight="1" x14ac:dyDescent="0.3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  <c r="W576" s="2">
        <f>Table_1[[#This Row],[Profit]]/Table_1[[#This Row],[Sales]]</f>
        <v>0.27</v>
      </c>
    </row>
    <row r="577" spans="1:23" ht="14.25" customHeight="1" x14ac:dyDescent="0.3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  <c r="W577" s="2">
        <f>Table_1[[#This Row],[Profit]]/Table_1[[#This Row],[Sales]]</f>
        <v>0.49000000000000005</v>
      </c>
    </row>
    <row r="578" spans="1:23" ht="14.25" customHeight="1" x14ac:dyDescent="0.3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  <c r="W578" s="2">
        <f>Table_1[[#This Row],[Profit]]/Table_1[[#This Row],[Sales]]</f>
        <v>0.49000000000000005</v>
      </c>
    </row>
    <row r="579" spans="1:23" ht="14.25" customHeight="1" x14ac:dyDescent="0.3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  <c r="W579" s="2">
        <f>Table_1[[#This Row],[Profit]]/Table_1[[#This Row],[Sales]]</f>
        <v>0.29999999999999993</v>
      </c>
    </row>
    <row r="580" spans="1:23" ht="14.25" customHeight="1" x14ac:dyDescent="0.3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  <c r="W580" s="2">
        <f>Table_1[[#This Row],[Profit]]/Table_1[[#This Row],[Sales]]</f>
        <v>0.12499999999999992</v>
      </c>
    </row>
    <row r="581" spans="1:23" ht="14.25" customHeight="1" x14ac:dyDescent="0.3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  <c r="W581" s="2">
        <f>Table_1[[#This Row],[Profit]]/Table_1[[#This Row],[Sales]]</f>
        <v>-0.65</v>
      </c>
    </row>
    <row r="582" spans="1:23" ht="14.25" customHeight="1" x14ac:dyDescent="0.3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  <c r="W582" s="2">
        <f>Table_1[[#This Row],[Profit]]/Table_1[[#This Row],[Sales]]</f>
        <v>3.0000000000000006E-2</v>
      </c>
    </row>
    <row r="583" spans="1:23" ht="14.25" customHeight="1" x14ac:dyDescent="0.3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  <c r="W583" s="2">
        <f>Table_1[[#This Row],[Profit]]/Table_1[[#This Row],[Sales]]</f>
        <v>0.11249999999999988</v>
      </c>
    </row>
    <row r="584" spans="1:23" ht="14.25" customHeight="1" x14ac:dyDescent="0.3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  <c r="W584" s="2">
        <f>Table_1[[#This Row],[Profit]]/Table_1[[#This Row],[Sales]]</f>
        <v>8.750000000000005E-2</v>
      </c>
    </row>
    <row r="585" spans="1:23" ht="14.25" customHeight="1" x14ac:dyDescent="0.3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  <c r="W585" s="2">
        <f>Table_1[[#This Row],[Profit]]/Table_1[[#This Row],[Sales]]</f>
        <v>0.11249999999999988</v>
      </c>
    </row>
    <row r="586" spans="1:23" ht="14.25" customHeight="1" x14ac:dyDescent="0.3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  <c r="W586" s="2">
        <f>Table_1[[#This Row],[Profit]]/Table_1[[#This Row],[Sales]]</f>
        <v>-0.69999999999999962</v>
      </c>
    </row>
    <row r="587" spans="1:23" ht="14.25" customHeight="1" x14ac:dyDescent="0.3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  <c r="W587" s="2">
        <f>Table_1[[#This Row],[Profit]]/Table_1[[#This Row],[Sales]]</f>
        <v>7.4999999999999956E-2</v>
      </c>
    </row>
    <row r="588" spans="1:23" ht="14.25" customHeight="1" x14ac:dyDescent="0.3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  <c r="W588" s="2">
        <f>Table_1[[#This Row],[Profit]]/Table_1[[#This Row],[Sales]]</f>
        <v>6.9999999999999923E-2</v>
      </c>
    </row>
    <row r="589" spans="1:23" ht="14.25" customHeight="1" x14ac:dyDescent="0.3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  <c r="W589" s="2">
        <f>Table_1[[#This Row],[Profit]]/Table_1[[#This Row],[Sales]]</f>
        <v>0.49000000000000005</v>
      </c>
    </row>
    <row r="590" spans="1:23" ht="14.25" customHeight="1" x14ac:dyDescent="0.3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  <c r="W590" s="2">
        <f>Table_1[[#This Row],[Profit]]/Table_1[[#This Row],[Sales]]</f>
        <v>-0.23750000000000004</v>
      </c>
    </row>
    <row r="591" spans="1:23" ht="14.25" customHeight="1" x14ac:dyDescent="0.3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  <c r="W591" s="2">
        <f>Table_1[[#This Row],[Profit]]/Table_1[[#This Row],[Sales]]</f>
        <v>0.34999999999999992</v>
      </c>
    </row>
    <row r="592" spans="1:23" ht="14.25" customHeight="1" x14ac:dyDescent="0.3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  <c r="W592" s="2">
        <f>Table_1[[#This Row],[Profit]]/Table_1[[#This Row],[Sales]]</f>
        <v>-0.76666666666666672</v>
      </c>
    </row>
    <row r="593" spans="1:23" ht="14.25" customHeight="1" x14ac:dyDescent="0.3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  <c r="W593" s="2">
        <f>Table_1[[#This Row],[Profit]]/Table_1[[#This Row],[Sales]]</f>
        <v>0.34999999999999992</v>
      </c>
    </row>
    <row r="594" spans="1:23" ht="14.25" customHeight="1" x14ac:dyDescent="0.3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  <c r="W594" s="2">
        <f>Table_1[[#This Row],[Profit]]/Table_1[[#This Row],[Sales]]</f>
        <v>0.12499999999999997</v>
      </c>
    </row>
    <row r="595" spans="1:23" ht="14.25" customHeight="1" x14ac:dyDescent="0.3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  <c r="W595" s="2">
        <f>Table_1[[#This Row],[Profit]]/Table_1[[#This Row],[Sales]]</f>
        <v>0.31249999999999983</v>
      </c>
    </row>
    <row r="596" spans="1:23" ht="14.25" customHeight="1" x14ac:dyDescent="0.3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  <c r="W596" s="2">
        <f>Table_1[[#This Row],[Profit]]/Table_1[[#This Row],[Sales]]</f>
        <v>0.28999999999999992</v>
      </c>
    </row>
    <row r="597" spans="1:23" ht="14.25" customHeight="1" x14ac:dyDescent="0.3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  <c r="W597" s="2">
        <f>Table_1[[#This Row],[Profit]]/Table_1[[#This Row],[Sales]]</f>
        <v>0.36249999999999999</v>
      </c>
    </row>
    <row r="598" spans="1:23" ht="14.25" customHeight="1" x14ac:dyDescent="0.3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  <c r="W598" s="2">
        <f>Table_1[[#This Row],[Profit]]/Table_1[[#This Row],[Sales]]</f>
        <v>0.12499999999999988</v>
      </c>
    </row>
    <row r="599" spans="1:23" ht="14.25" customHeight="1" x14ac:dyDescent="0.3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  <c r="W599" s="2">
        <f>Table_1[[#This Row],[Profit]]/Table_1[[#This Row],[Sales]]</f>
        <v>0.28000000000000008</v>
      </c>
    </row>
    <row r="600" spans="1:23" ht="14.25" customHeight="1" x14ac:dyDescent="0.3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  <c r="W600" s="2">
        <f>Table_1[[#This Row],[Profit]]/Table_1[[#This Row],[Sales]]</f>
        <v>8.7500000000000064E-2</v>
      </c>
    </row>
    <row r="601" spans="1:23" ht="14.25" customHeight="1" x14ac:dyDescent="0.3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  <c r="W601" s="2">
        <f>Table_1[[#This Row],[Profit]]/Table_1[[#This Row],[Sales]]</f>
        <v>-0.20000000000000007</v>
      </c>
    </row>
    <row r="602" spans="1:23" ht="14.25" customHeight="1" x14ac:dyDescent="0.3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  <c r="W602" s="2">
        <f>Table_1[[#This Row],[Profit]]/Table_1[[#This Row],[Sales]]</f>
        <v>-0.23333333333333345</v>
      </c>
    </row>
    <row r="603" spans="1:23" ht="14.25" customHeight="1" x14ac:dyDescent="0.3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  <c r="W603" s="2">
        <f>Table_1[[#This Row],[Profit]]/Table_1[[#This Row],[Sales]]</f>
        <v>0.12499999999999993</v>
      </c>
    </row>
    <row r="604" spans="1:23" ht="14.25" customHeight="1" x14ac:dyDescent="0.3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  <c r="W604" s="2">
        <f>Table_1[[#This Row],[Profit]]/Table_1[[#This Row],[Sales]]</f>
        <v>0.12499999999999985</v>
      </c>
    </row>
    <row r="605" spans="1:23" ht="14.25" customHeight="1" x14ac:dyDescent="0.3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  <c r="W605" s="2">
        <f>Table_1[[#This Row],[Profit]]/Table_1[[#This Row],[Sales]]</f>
        <v>0.11249999999999982</v>
      </c>
    </row>
    <row r="606" spans="1:23" ht="14.25" customHeight="1" x14ac:dyDescent="0.3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  <c r="W606" s="2">
        <f>Table_1[[#This Row],[Profit]]/Table_1[[#This Row],[Sales]]</f>
        <v>-0.76666666666666683</v>
      </c>
    </row>
    <row r="607" spans="1:23" ht="14.25" customHeight="1" x14ac:dyDescent="0.3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  <c r="W607" s="2">
        <f>Table_1[[#This Row],[Profit]]/Table_1[[#This Row],[Sales]]</f>
        <v>-0.73333333333333317</v>
      </c>
    </row>
    <row r="608" spans="1:23" ht="14.25" customHeight="1" x14ac:dyDescent="0.3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  <c r="W608" s="2">
        <f>Table_1[[#This Row],[Profit]]/Table_1[[#This Row],[Sales]]</f>
        <v>0.36250000000000004</v>
      </c>
    </row>
    <row r="609" spans="1:23" ht="14.25" customHeight="1" x14ac:dyDescent="0.3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  <c r="W609" s="2">
        <f>Table_1[[#This Row],[Profit]]/Table_1[[#This Row],[Sales]]</f>
        <v>-0.8</v>
      </c>
    </row>
    <row r="610" spans="1:23" ht="14.25" customHeight="1" x14ac:dyDescent="0.3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  <c r="W610" s="2">
        <f>Table_1[[#This Row],[Profit]]/Table_1[[#This Row],[Sales]]</f>
        <v>0.11249999999999993</v>
      </c>
    </row>
    <row r="611" spans="1:23" ht="14.25" customHeight="1" x14ac:dyDescent="0.3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  <c r="W611" s="2">
        <f>Table_1[[#This Row],[Profit]]/Table_1[[#This Row],[Sales]]</f>
        <v>-0.18333333333333338</v>
      </c>
    </row>
    <row r="612" spans="1:23" ht="14.25" customHeight="1" x14ac:dyDescent="0.3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  <c r="W612" s="2">
        <f>Table_1[[#This Row],[Profit]]/Table_1[[#This Row],[Sales]]</f>
        <v>0.11249999999999986</v>
      </c>
    </row>
    <row r="613" spans="1:23" ht="14.25" customHeight="1" x14ac:dyDescent="0.3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  <c r="W613" s="2">
        <f>Table_1[[#This Row],[Profit]]/Table_1[[#This Row],[Sales]]</f>
        <v>0.36249999999999988</v>
      </c>
    </row>
    <row r="614" spans="1:23" ht="14.25" customHeight="1" x14ac:dyDescent="0.3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  <c r="W614" s="2">
        <f>Table_1[[#This Row],[Profit]]/Table_1[[#This Row],[Sales]]</f>
        <v>0.31249999999999994</v>
      </c>
    </row>
    <row r="615" spans="1:23" ht="14.25" customHeight="1" x14ac:dyDescent="0.3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  <c r="W615" s="2">
        <f>Table_1[[#This Row],[Profit]]/Table_1[[#This Row],[Sales]]</f>
        <v>-0.21666666666666679</v>
      </c>
    </row>
    <row r="616" spans="1:23" ht="14.25" customHeight="1" x14ac:dyDescent="0.3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  <c r="W616" s="2">
        <f>Table_1[[#This Row],[Profit]]/Table_1[[#This Row],[Sales]]</f>
        <v>0.13333333333333328</v>
      </c>
    </row>
    <row r="617" spans="1:23" ht="14.25" customHeight="1" x14ac:dyDescent="0.3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  <c r="W617" s="2">
        <f>Table_1[[#This Row],[Profit]]/Table_1[[#This Row],[Sales]]</f>
        <v>-0.76666666666666639</v>
      </c>
    </row>
    <row r="618" spans="1:23" ht="14.25" customHeight="1" x14ac:dyDescent="0.3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  <c r="W618" s="2">
        <f>Table_1[[#This Row],[Profit]]/Table_1[[#This Row],[Sales]]</f>
        <v>0.39</v>
      </c>
    </row>
    <row r="619" spans="1:23" ht="14.25" customHeight="1" x14ac:dyDescent="0.3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  <c r="W619" s="2">
        <f>Table_1[[#This Row],[Profit]]/Table_1[[#This Row],[Sales]]</f>
        <v>0.30999999999999994</v>
      </c>
    </row>
    <row r="620" spans="1:23" ht="14.25" customHeight="1" x14ac:dyDescent="0.3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  <c r="W620" s="2">
        <f>Table_1[[#This Row],[Profit]]/Table_1[[#This Row],[Sales]]</f>
        <v>0.31249999999999983</v>
      </c>
    </row>
    <row r="621" spans="1:23" ht="14.25" customHeight="1" x14ac:dyDescent="0.3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  <c r="W621" s="2">
        <f>Table_1[[#This Row],[Profit]]/Table_1[[#This Row],[Sales]]</f>
        <v>0.28999999999999992</v>
      </c>
    </row>
    <row r="622" spans="1:23" ht="14.25" customHeight="1" x14ac:dyDescent="0.3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  <c r="W622" s="2">
        <f>Table_1[[#This Row],[Profit]]/Table_1[[#This Row],[Sales]]</f>
        <v>0.30999999999999994</v>
      </c>
    </row>
    <row r="623" spans="1:23" ht="14.25" customHeight="1" x14ac:dyDescent="0.3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  <c r="W623" s="2">
        <f>Table_1[[#This Row],[Profit]]/Table_1[[#This Row],[Sales]]</f>
        <v>-1.7000000000000004</v>
      </c>
    </row>
    <row r="624" spans="1:23" ht="14.25" customHeight="1" x14ac:dyDescent="0.3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  <c r="W624" s="2">
        <f>Table_1[[#This Row],[Profit]]/Table_1[[#This Row],[Sales]]</f>
        <v>0.28999999999999992</v>
      </c>
    </row>
    <row r="625" spans="1:23" ht="14.25" customHeight="1" x14ac:dyDescent="0.3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  <c r="W625" s="2">
        <f>Table_1[[#This Row],[Profit]]/Table_1[[#This Row],[Sales]]</f>
        <v>0.32222222222222224</v>
      </c>
    </row>
    <row r="626" spans="1:23" ht="14.25" customHeight="1" x14ac:dyDescent="0.3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  <c r="W626" s="2">
        <f>Table_1[[#This Row],[Profit]]/Table_1[[#This Row],[Sales]]</f>
        <v>0.25</v>
      </c>
    </row>
    <row r="627" spans="1:23" ht="14.25" customHeight="1" x14ac:dyDescent="0.3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  <c r="W627" s="2">
        <f>Table_1[[#This Row],[Profit]]/Table_1[[#This Row],[Sales]]</f>
        <v>0.28999999999999992</v>
      </c>
    </row>
    <row r="628" spans="1:23" ht="14.25" customHeight="1" x14ac:dyDescent="0.3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  <c r="W628" s="2">
        <f>Table_1[[#This Row],[Profit]]/Table_1[[#This Row],[Sales]]</f>
        <v>0.33999999999999997</v>
      </c>
    </row>
    <row r="629" spans="1:23" ht="14.25" customHeight="1" x14ac:dyDescent="0.3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  <c r="W629" s="2">
        <f>Table_1[[#This Row],[Profit]]/Table_1[[#This Row],[Sales]]</f>
        <v>0.28999999999999987</v>
      </c>
    </row>
    <row r="630" spans="1:23" ht="14.25" customHeight="1" x14ac:dyDescent="0.3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  <c r="W630" s="2">
        <f>Table_1[[#This Row],[Profit]]/Table_1[[#This Row],[Sales]]</f>
        <v>0.33749999999999986</v>
      </c>
    </row>
    <row r="631" spans="1:23" ht="14.25" customHeight="1" x14ac:dyDescent="0.3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  <c r="W631" s="2">
        <f>Table_1[[#This Row],[Profit]]/Table_1[[#This Row],[Sales]]</f>
        <v>0.45999999999999996</v>
      </c>
    </row>
    <row r="632" spans="1:23" ht="14.25" customHeight="1" x14ac:dyDescent="0.3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  <c r="W632" s="2">
        <f>Table_1[[#This Row],[Profit]]/Table_1[[#This Row],[Sales]]</f>
        <v>-0.21250000000000002</v>
      </c>
    </row>
    <row r="633" spans="1:23" ht="14.25" customHeight="1" x14ac:dyDescent="0.3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  <c r="W633" s="2">
        <f>Table_1[[#This Row],[Profit]]/Table_1[[#This Row],[Sales]]</f>
        <v>0.25</v>
      </c>
    </row>
    <row r="634" spans="1:23" ht="14.25" customHeight="1" x14ac:dyDescent="0.3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  <c r="W634" s="2">
        <f>Table_1[[#This Row],[Profit]]/Table_1[[#This Row],[Sales]]</f>
        <v>0.10000000000000003</v>
      </c>
    </row>
    <row r="635" spans="1:23" ht="14.25" customHeight="1" x14ac:dyDescent="0.3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  <c r="W635" s="2">
        <f>Table_1[[#This Row],[Profit]]/Table_1[[#This Row],[Sales]]</f>
        <v>0.13749999999999993</v>
      </c>
    </row>
    <row r="636" spans="1:23" ht="14.25" customHeight="1" x14ac:dyDescent="0.3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  <c r="W636" s="2">
        <f>Table_1[[#This Row],[Profit]]/Table_1[[#This Row],[Sales]]</f>
        <v>0.36249999999999999</v>
      </c>
    </row>
    <row r="637" spans="1:23" ht="14.25" customHeight="1" x14ac:dyDescent="0.3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  <c r="W637" s="2">
        <f>Table_1[[#This Row],[Profit]]/Table_1[[#This Row],[Sales]]</f>
        <v>0.10999999999999997</v>
      </c>
    </row>
    <row r="638" spans="1:23" ht="14.25" customHeight="1" x14ac:dyDescent="0.3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  <c r="W638" s="2">
        <f>Table_1[[#This Row],[Profit]]/Table_1[[#This Row],[Sales]]</f>
        <v>-0.73333333333333328</v>
      </c>
    </row>
    <row r="639" spans="1:23" ht="14.25" customHeight="1" x14ac:dyDescent="0.3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  <c r="W639" s="2">
        <f>Table_1[[#This Row],[Profit]]/Table_1[[#This Row],[Sales]]</f>
        <v>9.9999999999999978E-2</v>
      </c>
    </row>
    <row r="640" spans="1:23" ht="14.25" customHeight="1" x14ac:dyDescent="0.3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  <c r="W640" s="2">
        <f>Table_1[[#This Row],[Profit]]/Table_1[[#This Row],[Sales]]</f>
        <v>0.26</v>
      </c>
    </row>
    <row r="641" spans="1:23" ht="14.25" customHeight="1" x14ac:dyDescent="0.3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  <c r="W641" s="2">
        <f>Table_1[[#This Row],[Profit]]/Table_1[[#This Row],[Sales]]</f>
        <v>0.32500000000000001</v>
      </c>
    </row>
    <row r="642" spans="1:23" ht="14.25" customHeight="1" x14ac:dyDescent="0.3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  <c r="W642" s="2">
        <f>Table_1[[#This Row],[Profit]]/Table_1[[#This Row],[Sales]]</f>
        <v>0.31999999999999995</v>
      </c>
    </row>
    <row r="643" spans="1:23" ht="14.25" customHeight="1" x14ac:dyDescent="0.3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  <c r="W643" s="2">
        <f>Table_1[[#This Row],[Profit]]/Table_1[[#This Row],[Sales]]</f>
        <v>0.26</v>
      </c>
    </row>
    <row r="644" spans="1:23" ht="14.25" customHeight="1" x14ac:dyDescent="0.3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  <c r="W644" s="2">
        <f>Table_1[[#This Row],[Profit]]/Table_1[[#This Row],[Sales]]</f>
        <v>0.47999999999999993</v>
      </c>
    </row>
    <row r="645" spans="1:23" ht="14.25" customHeight="1" x14ac:dyDescent="0.3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  <c r="W645" s="2">
        <f>Table_1[[#This Row],[Profit]]/Table_1[[#This Row],[Sales]]</f>
        <v>0.41000000000000003</v>
      </c>
    </row>
    <row r="646" spans="1:23" ht="14.25" customHeight="1" x14ac:dyDescent="0.3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  <c r="W646" s="2">
        <f>Table_1[[#This Row],[Profit]]/Table_1[[#This Row],[Sales]]</f>
        <v>0.49</v>
      </c>
    </row>
    <row r="647" spans="1:23" ht="14.25" customHeight="1" x14ac:dyDescent="0.3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  <c r="W647" s="2">
        <f>Table_1[[#This Row],[Profit]]/Table_1[[#This Row],[Sales]]</f>
        <v>0.26999999999999996</v>
      </c>
    </row>
    <row r="648" spans="1:23" ht="14.25" customHeight="1" x14ac:dyDescent="0.3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  <c r="W648" s="2">
        <f>Table_1[[#This Row],[Profit]]/Table_1[[#This Row],[Sales]]</f>
        <v>0.31249999999999989</v>
      </c>
    </row>
    <row r="649" spans="1:23" ht="14.25" customHeight="1" x14ac:dyDescent="0.3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  <c r="W649" s="2">
        <f>Table_1[[#This Row],[Profit]]/Table_1[[#This Row],[Sales]]</f>
        <v>9.9999999999999964E-2</v>
      </c>
    </row>
    <row r="650" spans="1:23" ht="14.25" customHeight="1" x14ac:dyDescent="0.3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  <c r="W650" s="2">
        <f>Table_1[[#This Row],[Profit]]/Table_1[[#This Row],[Sales]]</f>
        <v>0.41000000000000009</v>
      </c>
    </row>
    <row r="651" spans="1:23" ht="14.25" customHeight="1" x14ac:dyDescent="0.3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  <c r="W651" s="2">
        <f>Table_1[[#This Row],[Profit]]/Table_1[[#This Row],[Sales]]</f>
        <v>7.5000000000000067E-2</v>
      </c>
    </row>
    <row r="652" spans="1:23" ht="14.25" customHeight="1" x14ac:dyDescent="0.3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  <c r="W652" s="2">
        <f>Table_1[[#This Row],[Profit]]/Table_1[[#This Row],[Sales]]</f>
        <v>9.9999999999999895E-2</v>
      </c>
    </row>
    <row r="653" spans="1:23" ht="14.25" customHeight="1" x14ac:dyDescent="0.3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  <c r="W653" s="2">
        <f>Table_1[[#This Row],[Profit]]/Table_1[[#This Row],[Sales]]</f>
        <v>0.47</v>
      </c>
    </row>
    <row r="654" spans="1:23" ht="14.25" customHeight="1" x14ac:dyDescent="0.3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  <c r="W654" s="2">
        <f>Table_1[[#This Row],[Profit]]/Table_1[[#This Row],[Sales]]</f>
        <v>0.47</v>
      </c>
    </row>
    <row r="655" spans="1:23" ht="14.25" customHeight="1" x14ac:dyDescent="0.3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  <c r="W655" s="2">
        <f>Table_1[[#This Row],[Profit]]/Table_1[[#This Row],[Sales]]</f>
        <v>9.9999999999999978E-2</v>
      </c>
    </row>
    <row r="656" spans="1:23" ht="14.25" customHeight="1" x14ac:dyDescent="0.3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  <c r="W656" s="2">
        <f>Table_1[[#This Row],[Profit]]/Table_1[[#This Row],[Sales]]</f>
        <v>7.4999999999999942E-2</v>
      </c>
    </row>
    <row r="657" spans="1:23" ht="14.25" customHeight="1" x14ac:dyDescent="0.3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  <c r="W657" s="2">
        <f>Table_1[[#This Row],[Profit]]/Table_1[[#This Row],[Sales]]</f>
        <v>-0.79999999999999982</v>
      </c>
    </row>
    <row r="658" spans="1:23" ht="14.25" customHeight="1" x14ac:dyDescent="0.3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  <c r="W658" s="2">
        <f>Table_1[[#This Row],[Profit]]/Table_1[[#This Row],[Sales]]</f>
        <v>0.33749999999999991</v>
      </c>
    </row>
    <row r="659" spans="1:23" ht="14.25" customHeight="1" x14ac:dyDescent="0.3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  <c r="W659" s="2">
        <f>Table_1[[#This Row],[Profit]]/Table_1[[#This Row],[Sales]]</f>
        <v>-7.1428571428571452E-2</v>
      </c>
    </row>
    <row r="660" spans="1:23" ht="14.25" customHeight="1" x14ac:dyDescent="0.3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  <c r="W660" s="2">
        <f>Table_1[[#This Row],[Profit]]/Table_1[[#This Row],[Sales]]</f>
        <v>-1.5000000000000002</v>
      </c>
    </row>
    <row r="661" spans="1:23" ht="14.25" customHeight="1" x14ac:dyDescent="0.3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  <c r="W661" s="2">
        <f>Table_1[[#This Row],[Profit]]/Table_1[[#This Row],[Sales]]</f>
        <v>0.12499999999999986</v>
      </c>
    </row>
    <row r="662" spans="1:23" ht="14.25" customHeight="1" x14ac:dyDescent="0.3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  <c r="W662" s="2">
        <f>Table_1[[#This Row],[Profit]]/Table_1[[#This Row],[Sales]]</f>
        <v>-0.18750000000000014</v>
      </c>
    </row>
    <row r="663" spans="1:23" ht="14.25" customHeight="1" x14ac:dyDescent="0.3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  <c r="W663" s="2">
        <f>Table_1[[#This Row],[Profit]]/Table_1[[#This Row],[Sales]]</f>
        <v>-0.12857142857142867</v>
      </c>
    </row>
    <row r="664" spans="1:23" ht="14.25" customHeight="1" x14ac:dyDescent="0.3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  <c r="W664" s="2">
        <f>Table_1[[#This Row],[Profit]]/Table_1[[#This Row],[Sales]]</f>
        <v>-1.5500000000000007</v>
      </c>
    </row>
    <row r="665" spans="1:23" ht="14.25" customHeight="1" x14ac:dyDescent="0.3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  <c r="W665" s="2">
        <f>Table_1[[#This Row],[Profit]]/Table_1[[#This Row],[Sales]]</f>
        <v>3.9999999999999931E-2</v>
      </c>
    </row>
    <row r="666" spans="1:23" ht="14.25" customHeight="1" x14ac:dyDescent="0.3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  <c r="W666" s="2">
        <f>Table_1[[#This Row],[Profit]]/Table_1[[#This Row],[Sales]]</f>
        <v>0.49</v>
      </c>
    </row>
    <row r="667" spans="1:23" ht="14.25" customHeight="1" x14ac:dyDescent="0.3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  <c r="W667" s="2">
        <f>Table_1[[#This Row],[Profit]]/Table_1[[#This Row],[Sales]]</f>
        <v>8.7499999999999981E-2</v>
      </c>
    </row>
    <row r="668" spans="1:23" ht="14.25" customHeight="1" x14ac:dyDescent="0.3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  <c r="W668" s="2">
        <f>Table_1[[#This Row],[Profit]]/Table_1[[#This Row],[Sales]]</f>
        <v>0.33749999999999991</v>
      </c>
    </row>
    <row r="669" spans="1:23" ht="14.25" customHeight="1" x14ac:dyDescent="0.3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  <c r="W669" s="2">
        <f>Table_1[[#This Row],[Profit]]/Table_1[[#This Row],[Sales]]</f>
        <v>7.4999999999999997E-2</v>
      </c>
    </row>
    <row r="670" spans="1:23" ht="14.25" customHeight="1" x14ac:dyDescent="0.3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  <c r="W670" s="2">
        <f>Table_1[[#This Row],[Profit]]/Table_1[[#This Row],[Sales]]</f>
        <v>0.28750000000000003</v>
      </c>
    </row>
    <row r="671" spans="1:23" ht="14.25" customHeight="1" x14ac:dyDescent="0.3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  <c r="W671" s="2">
        <f>Table_1[[#This Row],[Profit]]/Table_1[[#This Row],[Sales]]</f>
        <v>-0.59999999999999976</v>
      </c>
    </row>
    <row r="672" spans="1:23" ht="14.25" customHeight="1" x14ac:dyDescent="0.3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  <c r="W672" s="2">
        <f>Table_1[[#This Row],[Profit]]/Table_1[[#This Row],[Sales]]</f>
        <v>-0.66000000000000014</v>
      </c>
    </row>
    <row r="673" spans="1:23" ht="14.25" customHeight="1" x14ac:dyDescent="0.3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  <c r="W673" s="2">
        <f>Table_1[[#This Row],[Profit]]/Table_1[[#This Row],[Sales]]</f>
        <v>0.31249999999999994</v>
      </c>
    </row>
    <row r="674" spans="1:23" ht="14.25" customHeight="1" x14ac:dyDescent="0.3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  <c r="W674" s="2">
        <f>Table_1[[#This Row],[Profit]]/Table_1[[#This Row],[Sales]]</f>
        <v>8.7500000000000008E-2</v>
      </c>
    </row>
    <row r="675" spans="1:23" ht="14.25" customHeight="1" x14ac:dyDescent="0.3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  <c r="W675" s="2">
        <f>Table_1[[#This Row],[Profit]]/Table_1[[#This Row],[Sales]]</f>
        <v>0.27</v>
      </c>
    </row>
    <row r="676" spans="1:23" ht="14.25" customHeight="1" x14ac:dyDescent="0.3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  <c r="W676" s="2">
        <f>Table_1[[#This Row],[Profit]]/Table_1[[#This Row],[Sales]]</f>
        <v>0.4499999999999999</v>
      </c>
    </row>
    <row r="677" spans="1:23" ht="14.25" customHeight="1" x14ac:dyDescent="0.3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  <c r="W677" s="2">
        <f>Table_1[[#This Row],[Profit]]/Table_1[[#This Row],[Sales]]</f>
        <v>0.41</v>
      </c>
    </row>
    <row r="678" spans="1:23" ht="14.25" customHeight="1" x14ac:dyDescent="0.3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  <c r="W678" s="2">
        <f>Table_1[[#This Row],[Profit]]/Table_1[[#This Row],[Sales]]</f>
        <v>-2.7500000000000009</v>
      </c>
    </row>
    <row r="679" spans="1:23" ht="14.25" customHeight="1" x14ac:dyDescent="0.3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  <c r="W679" s="2">
        <f>Table_1[[#This Row],[Profit]]/Table_1[[#This Row],[Sales]]</f>
        <v>0.16249999999999984</v>
      </c>
    </row>
    <row r="680" spans="1:23" ht="14.25" customHeight="1" x14ac:dyDescent="0.3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  <c r="W680" s="2">
        <f>Table_1[[#This Row],[Profit]]/Table_1[[#This Row],[Sales]]</f>
        <v>-0.49999999999999967</v>
      </c>
    </row>
    <row r="681" spans="1:23" ht="14.25" customHeight="1" x14ac:dyDescent="0.3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  <c r="W681" s="2">
        <f>Table_1[[#This Row],[Profit]]/Table_1[[#This Row],[Sales]]</f>
        <v>-1.7500000000000011</v>
      </c>
    </row>
    <row r="682" spans="1:23" ht="14.25" customHeight="1" x14ac:dyDescent="0.3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  <c r="W682" s="2">
        <f>Table_1[[#This Row],[Profit]]/Table_1[[#This Row],[Sales]]</f>
        <v>0.32499999999999984</v>
      </c>
    </row>
    <row r="683" spans="1:23" ht="14.25" customHeight="1" x14ac:dyDescent="0.3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  <c r="W683" s="2">
        <f>Table_1[[#This Row],[Profit]]/Table_1[[#This Row],[Sales]]</f>
        <v>3.9999999999999973E-2</v>
      </c>
    </row>
    <row r="684" spans="1:23" ht="14.25" customHeight="1" x14ac:dyDescent="0.3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  <c r="W684" s="2">
        <f>Table_1[[#This Row],[Profit]]/Table_1[[#This Row],[Sales]]</f>
        <v>0.27</v>
      </c>
    </row>
    <row r="685" spans="1:23" ht="14.25" customHeight="1" x14ac:dyDescent="0.3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  <c r="W685" s="2">
        <f>Table_1[[#This Row],[Profit]]/Table_1[[#This Row],[Sales]]</f>
        <v>-0.47999999999999987</v>
      </c>
    </row>
    <row r="686" spans="1:23" ht="14.25" customHeight="1" x14ac:dyDescent="0.3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  <c r="W686" s="2">
        <f>Table_1[[#This Row],[Profit]]/Table_1[[#This Row],[Sales]]</f>
        <v>8.7499999999999925E-2</v>
      </c>
    </row>
    <row r="687" spans="1:23" ht="14.25" customHeight="1" x14ac:dyDescent="0.3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  <c r="W687" s="2">
        <f>Table_1[[#This Row],[Profit]]/Table_1[[#This Row],[Sales]]</f>
        <v>0.33999999999999997</v>
      </c>
    </row>
    <row r="688" spans="1:23" ht="14.25" customHeight="1" x14ac:dyDescent="0.3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  <c r="W688" s="2">
        <f>Table_1[[#This Row],[Profit]]/Table_1[[#This Row],[Sales]]</f>
        <v>0.47</v>
      </c>
    </row>
    <row r="689" spans="1:23" ht="14.25" customHeight="1" x14ac:dyDescent="0.3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  <c r="W689" s="2">
        <f>Table_1[[#This Row],[Profit]]/Table_1[[#This Row],[Sales]]</f>
        <v>0.48000000000000004</v>
      </c>
    </row>
    <row r="690" spans="1:23" ht="14.25" customHeight="1" x14ac:dyDescent="0.3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  <c r="W690" s="2">
        <f>Table_1[[#This Row],[Profit]]/Table_1[[#This Row],[Sales]]</f>
        <v>2.4999999999999876E-2</v>
      </c>
    </row>
    <row r="691" spans="1:23" ht="14.25" customHeight="1" x14ac:dyDescent="0.3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  <c r="W691" s="2">
        <f>Table_1[[#This Row],[Profit]]/Table_1[[#This Row],[Sales]]</f>
        <v>0.14000000000000004</v>
      </c>
    </row>
    <row r="692" spans="1:23" ht="14.25" customHeight="1" x14ac:dyDescent="0.3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  <c r="W692" s="2">
        <f>Table_1[[#This Row],[Profit]]/Table_1[[#This Row],[Sales]]</f>
        <v>0.26</v>
      </c>
    </row>
    <row r="693" spans="1:23" ht="14.25" customHeight="1" x14ac:dyDescent="0.3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  <c r="W693" s="2">
        <f>Table_1[[#This Row],[Profit]]/Table_1[[#This Row],[Sales]]</f>
        <v>0.28000000000000003</v>
      </c>
    </row>
    <row r="694" spans="1:23" ht="14.25" customHeight="1" x14ac:dyDescent="0.3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  <c r="W694" s="2">
        <f>Table_1[[#This Row],[Profit]]/Table_1[[#This Row],[Sales]]</f>
        <v>0.15000000000000002</v>
      </c>
    </row>
    <row r="695" spans="1:23" ht="14.25" customHeight="1" x14ac:dyDescent="0.3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  <c r="W695" s="2">
        <f>Table_1[[#This Row],[Profit]]/Table_1[[#This Row],[Sales]]</f>
        <v>0.48000000000000004</v>
      </c>
    </row>
    <row r="696" spans="1:23" ht="14.25" customHeight="1" x14ac:dyDescent="0.3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  <c r="W696" s="2">
        <f>Table_1[[#This Row],[Profit]]/Table_1[[#This Row],[Sales]]</f>
        <v>8.7499999999999939E-2</v>
      </c>
    </row>
    <row r="697" spans="1:23" ht="14.25" customHeight="1" x14ac:dyDescent="0.3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  <c r="W697" s="2">
        <f>Table_1[[#This Row],[Profit]]/Table_1[[#This Row],[Sales]]</f>
        <v>0.37499999999999989</v>
      </c>
    </row>
    <row r="698" spans="1:23" ht="14.25" customHeight="1" x14ac:dyDescent="0.3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  <c r="W698" s="2">
        <f>Table_1[[#This Row],[Profit]]/Table_1[[#This Row],[Sales]]</f>
        <v>0.31249999999999983</v>
      </c>
    </row>
    <row r="699" spans="1:23" ht="14.25" customHeight="1" x14ac:dyDescent="0.3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  <c r="W699" s="2">
        <f>Table_1[[#This Row],[Profit]]/Table_1[[#This Row],[Sales]]</f>
        <v>0.32499999999999996</v>
      </c>
    </row>
    <row r="700" spans="1:23" ht="14.25" customHeight="1" x14ac:dyDescent="0.3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  <c r="W700" s="2">
        <f>Table_1[[#This Row],[Profit]]/Table_1[[#This Row],[Sales]]</f>
        <v>0.3000000000000001</v>
      </c>
    </row>
    <row r="701" spans="1:23" ht="14.25" customHeight="1" x14ac:dyDescent="0.3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  <c r="W701" s="2">
        <f>Table_1[[#This Row],[Profit]]/Table_1[[#This Row],[Sales]]</f>
        <v>-0.73333333333333317</v>
      </c>
    </row>
    <row r="702" spans="1:23" ht="14.25" customHeight="1" x14ac:dyDescent="0.3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  <c r="W702" s="2">
        <f>Table_1[[#This Row],[Profit]]/Table_1[[#This Row],[Sales]]</f>
        <v>-0.69999999999999973</v>
      </c>
    </row>
    <row r="703" spans="1:23" ht="14.25" customHeight="1" x14ac:dyDescent="0.3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  <c r="W703" s="2">
        <f>Table_1[[#This Row],[Profit]]/Table_1[[#This Row],[Sales]]</f>
        <v>0.27499999999999997</v>
      </c>
    </row>
    <row r="704" spans="1:23" ht="14.25" customHeight="1" x14ac:dyDescent="0.3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  <c r="W704" s="2">
        <f>Table_1[[#This Row],[Profit]]/Table_1[[#This Row],[Sales]]</f>
        <v>0.1699999999999999</v>
      </c>
    </row>
    <row r="705" spans="1:23" ht="14.25" customHeight="1" x14ac:dyDescent="0.3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  <c r="W705" s="2">
        <f>Table_1[[#This Row],[Profit]]/Table_1[[#This Row],[Sales]]</f>
        <v>-3.7500000000000124E-2</v>
      </c>
    </row>
    <row r="706" spans="1:23" ht="14.25" customHeight="1" x14ac:dyDescent="0.3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  <c r="W706" s="2">
        <f>Table_1[[#This Row],[Profit]]/Table_1[[#This Row],[Sales]]</f>
        <v>0.34999999999999992</v>
      </c>
    </row>
    <row r="707" spans="1:23" ht="14.25" customHeight="1" x14ac:dyDescent="0.3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  <c r="W707" s="2">
        <f>Table_1[[#This Row],[Profit]]/Table_1[[#This Row],[Sales]]</f>
        <v>0.11249999999999992</v>
      </c>
    </row>
    <row r="708" spans="1:23" ht="14.25" customHeight="1" x14ac:dyDescent="0.3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  <c r="W708" s="2">
        <f>Table_1[[#This Row],[Profit]]/Table_1[[#This Row],[Sales]]</f>
        <v>0.14999999999999994</v>
      </c>
    </row>
    <row r="709" spans="1:23" ht="14.25" customHeight="1" x14ac:dyDescent="0.3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  <c r="W709" s="2">
        <f>Table_1[[#This Row],[Profit]]/Table_1[[#This Row],[Sales]]</f>
        <v>0.44000000000000011</v>
      </c>
    </row>
    <row r="710" spans="1:23" ht="14.25" customHeight="1" x14ac:dyDescent="0.3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  <c r="W710" s="2">
        <f>Table_1[[#This Row],[Profit]]/Table_1[[#This Row],[Sales]]</f>
        <v>-0.12500000000000008</v>
      </c>
    </row>
    <row r="711" spans="1:23" ht="14.25" customHeight="1" x14ac:dyDescent="0.3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  <c r="W711" s="2">
        <f>Table_1[[#This Row],[Profit]]/Table_1[[#This Row],[Sales]]</f>
        <v>0.33749999999999997</v>
      </c>
    </row>
    <row r="712" spans="1:23" ht="14.25" customHeight="1" x14ac:dyDescent="0.3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  <c r="W712" s="2">
        <f>Table_1[[#This Row],[Profit]]/Table_1[[#This Row],[Sales]]</f>
        <v>0.48</v>
      </c>
    </row>
    <row r="713" spans="1:23" ht="14.25" customHeight="1" x14ac:dyDescent="0.3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  <c r="W713" s="2">
        <f>Table_1[[#This Row],[Profit]]/Table_1[[#This Row],[Sales]]</f>
        <v>0.36249999999999993</v>
      </c>
    </row>
    <row r="714" spans="1:23" ht="14.25" customHeight="1" x14ac:dyDescent="0.3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  <c r="W714" s="2">
        <f>Table_1[[#This Row],[Profit]]/Table_1[[#This Row],[Sales]]</f>
        <v>0.39</v>
      </c>
    </row>
    <row r="715" spans="1:23" ht="14.25" customHeight="1" x14ac:dyDescent="0.3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  <c r="W715" s="2">
        <f>Table_1[[#This Row],[Profit]]/Table_1[[#This Row],[Sales]]</f>
        <v>0.28999999999999987</v>
      </c>
    </row>
    <row r="716" spans="1:23" ht="14.25" customHeight="1" x14ac:dyDescent="0.3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  <c r="W716" s="2">
        <f>Table_1[[#This Row],[Profit]]/Table_1[[#This Row],[Sales]]</f>
        <v>0.38000000000000006</v>
      </c>
    </row>
    <row r="717" spans="1:23" ht="14.25" customHeight="1" x14ac:dyDescent="0.3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  <c r="W717" s="2">
        <f>Table_1[[#This Row],[Profit]]/Table_1[[#This Row],[Sales]]</f>
        <v>0.34999999999999992</v>
      </c>
    </row>
    <row r="718" spans="1:23" ht="14.25" customHeight="1" x14ac:dyDescent="0.3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  <c r="W718" s="2">
        <f>Table_1[[#This Row],[Profit]]/Table_1[[#This Row],[Sales]]</f>
        <v>0.30999999999999994</v>
      </c>
    </row>
    <row r="719" spans="1:23" ht="14.25" customHeight="1" x14ac:dyDescent="0.3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  <c r="W719" s="2">
        <f>Table_1[[#This Row],[Profit]]/Table_1[[#This Row],[Sales]]</f>
        <v>0.2375000000000001</v>
      </c>
    </row>
    <row r="720" spans="1:23" ht="14.25" customHeight="1" x14ac:dyDescent="0.3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  <c r="W720" s="2">
        <f>Table_1[[#This Row],[Profit]]/Table_1[[#This Row],[Sales]]</f>
        <v>0.32499999999999996</v>
      </c>
    </row>
    <row r="721" spans="1:23" ht="14.25" customHeight="1" x14ac:dyDescent="0.3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  <c r="W721" s="2">
        <f>Table_1[[#This Row],[Profit]]/Table_1[[#This Row],[Sales]]</f>
        <v>0.29999999999999988</v>
      </c>
    </row>
    <row r="722" spans="1:23" ht="14.25" customHeight="1" x14ac:dyDescent="0.3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  <c r="W722" s="2">
        <f>Table_1[[#This Row],[Profit]]/Table_1[[#This Row],[Sales]]</f>
        <v>0.5</v>
      </c>
    </row>
    <row r="723" spans="1:23" ht="14.25" customHeight="1" x14ac:dyDescent="0.3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  <c r="W723" s="2">
        <f>Table_1[[#This Row],[Profit]]/Table_1[[#This Row],[Sales]]</f>
        <v>0.14000000000000001</v>
      </c>
    </row>
    <row r="724" spans="1:23" ht="14.25" customHeight="1" x14ac:dyDescent="0.3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  <c r="W724" s="2">
        <f>Table_1[[#This Row],[Profit]]/Table_1[[#This Row],[Sales]]</f>
        <v>0.26999999999999996</v>
      </c>
    </row>
    <row r="725" spans="1:23" ht="14.25" customHeight="1" x14ac:dyDescent="0.3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  <c r="W725" s="2">
        <f>Table_1[[#This Row],[Profit]]/Table_1[[#This Row],[Sales]]</f>
        <v>0.16250000000000003</v>
      </c>
    </row>
    <row r="726" spans="1:23" ht="14.25" customHeight="1" x14ac:dyDescent="0.3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  <c r="W726" s="2">
        <f>Table_1[[#This Row],[Profit]]/Table_1[[#This Row],[Sales]]</f>
        <v>0.11249999999999999</v>
      </c>
    </row>
    <row r="727" spans="1:23" ht="14.25" customHeight="1" x14ac:dyDescent="0.3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  <c r="W727" s="2">
        <f>Table_1[[#This Row],[Profit]]/Table_1[[#This Row],[Sales]]</f>
        <v>0.36249999999999999</v>
      </c>
    </row>
    <row r="728" spans="1:23" ht="14.25" customHeight="1" x14ac:dyDescent="0.3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  <c r="W728" s="2">
        <f>Table_1[[#This Row],[Profit]]/Table_1[[#This Row],[Sales]]</f>
        <v>0.10000000000000003</v>
      </c>
    </row>
    <row r="729" spans="1:23" ht="14.25" customHeight="1" x14ac:dyDescent="0.3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  <c r="W729" s="2">
        <f>Table_1[[#This Row],[Profit]]/Table_1[[#This Row],[Sales]]</f>
        <v>0.45999999999999996</v>
      </c>
    </row>
    <row r="730" spans="1:23" ht="14.25" customHeight="1" x14ac:dyDescent="0.3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  <c r="W730" s="2">
        <f>Table_1[[#This Row],[Profit]]/Table_1[[#This Row],[Sales]]</f>
        <v>-0.38333333333333347</v>
      </c>
    </row>
    <row r="731" spans="1:23" ht="14.25" customHeight="1" x14ac:dyDescent="0.3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  <c r="W731" s="2">
        <f>Table_1[[#This Row],[Profit]]/Table_1[[#This Row],[Sales]]</f>
        <v>0.29999999999999993</v>
      </c>
    </row>
    <row r="732" spans="1:23" ht="14.25" customHeight="1" x14ac:dyDescent="0.3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  <c r="W732" s="2">
        <f>Table_1[[#This Row],[Profit]]/Table_1[[#This Row],[Sales]]</f>
        <v>0.18888888888888891</v>
      </c>
    </row>
    <row r="733" spans="1:23" ht="14.25" customHeight="1" x14ac:dyDescent="0.3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  <c r="W733" s="2">
        <f>Table_1[[#This Row],[Profit]]/Table_1[[#This Row],[Sales]]</f>
        <v>0.48000000000000004</v>
      </c>
    </row>
    <row r="734" spans="1:23" ht="14.25" customHeight="1" x14ac:dyDescent="0.3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  <c r="W734" s="2">
        <f>Table_1[[#This Row],[Profit]]/Table_1[[#This Row],[Sales]]</f>
        <v>3.9999999999999959E-2</v>
      </c>
    </row>
    <row r="735" spans="1:23" ht="14.25" customHeight="1" x14ac:dyDescent="0.3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  <c r="W735" s="2">
        <f>Table_1[[#This Row],[Profit]]/Table_1[[#This Row],[Sales]]</f>
        <v>0.48000000000000004</v>
      </c>
    </row>
    <row r="736" spans="1:23" ht="14.25" customHeight="1" x14ac:dyDescent="0.3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  <c r="W736" s="2">
        <f>Table_1[[#This Row],[Profit]]/Table_1[[#This Row],[Sales]]</f>
        <v>0.33749999999999997</v>
      </c>
    </row>
    <row r="737" spans="1:23" ht="14.25" customHeight="1" x14ac:dyDescent="0.3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  <c r="W737" s="2">
        <f>Table_1[[#This Row],[Profit]]/Table_1[[#This Row],[Sales]]</f>
        <v>0.3374999999999998</v>
      </c>
    </row>
    <row r="738" spans="1:23" ht="14.25" customHeight="1" x14ac:dyDescent="0.3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  <c r="W738" s="2">
        <f>Table_1[[#This Row],[Profit]]/Table_1[[#This Row],[Sales]]</f>
        <v>0.21999999999999997</v>
      </c>
    </row>
    <row r="739" spans="1:23" ht="14.25" customHeight="1" x14ac:dyDescent="0.3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  <c r="W739" s="2">
        <f>Table_1[[#This Row],[Profit]]/Table_1[[#This Row],[Sales]]</f>
        <v>0.35</v>
      </c>
    </row>
    <row r="740" spans="1:23" ht="14.25" customHeight="1" x14ac:dyDescent="0.3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  <c r="W740" s="2">
        <f>Table_1[[#This Row],[Profit]]/Table_1[[#This Row],[Sales]]</f>
        <v>0.16999999999999987</v>
      </c>
    </row>
    <row r="741" spans="1:23" ht="14.25" customHeight="1" x14ac:dyDescent="0.3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  <c r="W741" s="2">
        <f>Table_1[[#This Row],[Profit]]/Table_1[[#This Row],[Sales]]</f>
        <v>0.36249999999999993</v>
      </c>
    </row>
    <row r="742" spans="1:23" ht="14.25" customHeight="1" x14ac:dyDescent="0.3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  <c r="W742" s="2">
        <f>Table_1[[#This Row],[Profit]]/Table_1[[#This Row],[Sales]]</f>
        <v>-0.23750000000000004</v>
      </c>
    </row>
    <row r="743" spans="1:23" ht="14.25" customHeight="1" x14ac:dyDescent="0.3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  <c r="W743" s="2">
        <f>Table_1[[#This Row],[Profit]]/Table_1[[#This Row],[Sales]]</f>
        <v>-1.5500000000000005</v>
      </c>
    </row>
    <row r="744" spans="1:23" ht="14.25" customHeight="1" x14ac:dyDescent="0.3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  <c r="W744" s="2">
        <f>Table_1[[#This Row],[Profit]]/Table_1[[#This Row],[Sales]]</f>
        <v>-0.21249999999999999</v>
      </c>
    </row>
    <row r="745" spans="1:23" ht="14.25" customHeight="1" x14ac:dyDescent="0.3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  <c r="W745" s="2">
        <f>Table_1[[#This Row],[Profit]]/Table_1[[#This Row],[Sales]]</f>
        <v>0.3249999999999999</v>
      </c>
    </row>
    <row r="746" spans="1:23" ht="14.25" customHeight="1" x14ac:dyDescent="0.3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  <c r="W746" s="2">
        <f>Table_1[[#This Row],[Profit]]/Table_1[[#This Row],[Sales]]</f>
        <v>0.36249999999999999</v>
      </c>
    </row>
    <row r="747" spans="1:23" ht="14.25" customHeight="1" x14ac:dyDescent="0.3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  <c r="W747" s="2">
        <f>Table_1[[#This Row],[Profit]]/Table_1[[#This Row],[Sales]]</f>
        <v>0.11249999999999981</v>
      </c>
    </row>
    <row r="748" spans="1:23" ht="14.25" customHeight="1" x14ac:dyDescent="0.3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  <c r="W748" s="2">
        <f>Table_1[[#This Row],[Profit]]/Table_1[[#This Row],[Sales]]</f>
        <v>-4.9999999999999913E-2</v>
      </c>
    </row>
    <row r="749" spans="1:23" ht="14.25" customHeight="1" x14ac:dyDescent="0.3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  <c r="W749" s="2">
        <f>Table_1[[#This Row],[Profit]]/Table_1[[#This Row],[Sales]]</f>
        <v>1.9999999999999976E-2</v>
      </c>
    </row>
    <row r="750" spans="1:23" ht="14.25" customHeight="1" x14ac:dyDescent="0.3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  <c r="W750" s="2">
        <f>Table_1[[#This Row],[Profit]]/Table_1[[#This Row],[Sales]]</f>
        <v>7.4999999999999914E-2</v>
      </c>
    </row>
    <row r="751" spans="1:23" ht="14.25" customHeight="1" x14ac:dyDescent="0.3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  <c r="W751" s="2">
        <f>Table_1[[#This Row],[Profit]]/Table_1[[#This Row],[Sales]]</f>
        <v>0.45999999999999996</v>
      </c>
    </row>
    <row r="752" spans="1:23" ht="14.25" customHeight="1" x14ac:dyDescent="0.3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  <c r="W752" s="2">
        <f>Table_1[[#This Row],[Profit]]/Table_1[[#This Row],[Sales]]</f>
        <v>0.36</v>
      </c>
    </row>
    <row r="753" spans="1:23" ht="14.25" customHeight="1" x14ac:dyDescent="0.3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  <c r="W753" s="2">
        <f>Table_1[[#This Row],[Profit]]/Table_1[[#This Row],[Sales]]</f>
        <v>0.4</v>
      </c>
    </row>
    <row r="754" spans="1:23" ht="14.25" customHeight="1" x14ac:dyDescent="0.3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  <c r="W754" s="2">
        <f>Table_1[[#This Row],[Profit]]/Table_1[[#This Row],[Sales]]</f>
        <v>0.49000000000000005</v>
      </c>
    </row>
    <row r="755" spans="1:23" ht="14.25" customHeight="1" x14ac:dyDescent="0.3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  <c r="W755" s="2">
        <f>Table_1[[#This Row],[Profit]]/Table_1[[#This Row],[Sales]]</f>
        <v>0.31249999999999994</v>
      </c>
    </row>
    <row r="756" spans="1:23" ht="14.25" customHeight="1" x14ac:dyDescent="0.3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  <c r="W756" s="2">
        <f>Table_1[[#This Row],[Profit]]/Table_1[[#This Row],[Sales]]</f>
        <v>0.36</v>
      </c>
    </row>
    <row r="757" spans="1:23" ht="14.25" customHeight="1" x14ac:dyDescent="0.3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  <c r="W757" s="2">
        <f>Table_1[[#This Row],[Profit]]/Table_1[[#This Row],[Sales]]</f>
        <v>-0.43636363636363634</v>
      </c>
    </row>
    <row r="758" spans="1:23" ht="14.25" customHeight="1" x14ac:dyDescent="0.3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  <c r="W758" s="2">
        <f>Table_1[[#This Row],[Profit]]/Table_1[[#This Row],[Sales]]</f>
        <v>0.27999999999999997</v>
      </c>
    </row>
    <row r="759" spans="1:23" ht="14.25" customHeight="1" x14ac:dyDescent="0.3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  <c r="W759" s="2">
        <f>Table_1[[#This Row],[Profit]]/Table_1[[#This Row],[Sales]]</f>
        <v>0.4</v>
      </c>
    </row>
    <row r="760" spans="1:23" ht="14.25" customHeight="1" x14ac:dyDescent="0.3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  <c r="W760" s="2">
        <f>Table_1[[#This Row],[Profit]]/Table_1[[#This Row],[Sales]]</f>
        <v>0.3249999999999999</v>
      </c>
    </row>
    <row r="761" spans="1:23" ht="14.25" customHeight="1" x14ac:dyDescent="0.3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  <c r="W761" s="2">
        <f>Table_1[[#This Row],[Profit]]/Table_1[[#This Row],[Sales]]</f>
        <v>0.44999999999999996</v>
      </c>
    </row>
    <row r="762" spans="1:23" ht="14.25" customHeight="1" x14ac:dyDescent="0.3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  <c r="W762" s="2">
        <f>Table_1[[#This Row],[Profit]]/Table_1[[#This Row],[Sales]]</f>
        <v>0.47999999999999993</v>
      </c>
    </row>
    <row r="763" spans="1:23" ht="14.25" customHeight="1" x14ac:dyDescent="0.3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  <c r="W763" s="2">
        <f>Table_1[[#This Row],[Profit]]/Table_1[[#This Row],[Sales]]</f>
        <v>0.45999999999999996</v>
      </c>
    </row>
    <row r="764" spans="1:23" ht="14.25" customHeight="1" x14ac:dyDescent="0.3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  <c r="W764" s="2">
        <f>Table_1[[#This Row],[Profit]]/Table_1[[#This Row],[Sales]]</f>
        <v>-0.24999999999999994</v>
      </c>
    </row>
    <row r="765" spans="1:23" ht="14.25" customHeight="1" x14ac:dyDescent="0.3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  <c r="W765" s="2">
        <f>Table_1[[#This Row],[Profit]]/Table_1[[#This Row],[Sales]]</f>
        <v>0.46999999999999992</v>
      </c>
    </row>
    <row r="766" spans="1:23" ht="14.25" customHeight="1" x14ac:dyDescent="0.3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  <c r="W766" s="2">
        <f>Table_1[[#This Row],[Profit]]/Table_1[[#This Row],[Sales]]</f>
        <v>0.5</v>
      </c>
    </row>
    <row r="767" spans="1:23" ht="14.25" customHeight="1" x14ac:dyDescent="0.3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  <c r="W767" s="2">
        <f>Table_1[[#This Row],[Profit]]/Table_1[[#This Row],[Sales]]</f>
        <v>0.4</v>
      </c>
    </row>
    <row r="768" spans="1:23" ht="14.25" customHeight="1" x14ac:dyDescent="0.3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  <c r="W768" s="2">
        <f>Table_1[[#This Row],[Profit]]/Table_1[[#This Row],[Sales]]</f>
        <v>0.47999999999999993</v>
      </c>
    </row>
    <row r="769" spans="1:23" ht="14.25" customHeight="1" x14ac:dyDescent="0.3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  <c r="W769" s="2">
        <f>Table_1[[#This Row],[Profit]]/Table_1[[#This Row],[Sales]]</f>
        <v>5.9999999999999915E-2</v>
      </c>
    </row>
    <row r="770" spans="1:23" ht="14.25" customHeight="1" x14ac:dyDescent="0.3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  <c r="W770" s="2">
        <f>Table_1[[#This Row],[Profit]]/Table_1[[#This Row],[Sales]]</f>
        <v>7.4999999999999956E-2</v>
      </c>
    </row>
    <row r="771" spans="1:23" ht="14.25" customHeight="1" x14ac:dyDescent="0.3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  <c r="W771" s="2">
        <f>Table_1[[#This Row],[Profit]]/Table_1[[#This Row],[Sales]]</f>
        <v>0.28000000000000003</v>
      </c>
    </row>
    <row r="772" spans="1:23" ht="14.25" customHeight="1" x14ac:dyDescent="0.3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  <c r="W772" s="2">
        <f>Table_1[[#This Row],[Profit]]/Table_1[[#This Row],[Sales]]</f>
        <v>0.5</v>
      </c>
    </row>
    <row r="773" spans="1:23" ht="14.25" customHeight="1" x14ac:dyDescent="0.3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  <c r="W773" s="2">
        <f>Table_1[[#This Row],[Profit]]/Table_1[[#This Row],[Sales]]</f>
        <v>0.25</v>
      </c>
    </row>
    <row r="774" spans="1:23" ht="14.25" customHeight="1" x14ac:dyDescent="0.3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  <c r="W774" s="2">
        <f>Table_1[[#This Row],[Profit]]/Table_1[[#This Row],[Sales]]</f>
        <v>0.5</v>
      </c>
    </row>
    <row r="775" spans="1:23" ht="14.25" customHeight="1" x14ac:dyDescent="0.3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  <c r="W775" s="2">
        <f>Table_1[[#This Row],[Profit]]/Table_1[[#This Row],[Sales]]</f>
        <v>0.45</v>
      </c>
    </row>
    <row r="776" spans="1:23" ht="14.25" customHeight="1" x14ac:dyDescent="0.3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  <c r="W776" s="2">
        <f>Table_1[[#This Row],[Profit]]/Table_1[[#This Row],[Sales]]</f>
        <v>0.27</v>
      </c>
    </row>
    <row r="777" spans="1:23" ht="14.25" customHeight="1" x14ac:dyDescent="0.3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  <c r="W777" s="2">
        <f>Table_1[[#This Row],[Profit]]/Table_1[[#This Row],[Sales]]</f>
        <v>0.42</v>
      </c>
    </row>
    <row r="778" spans="1:23" ht="14.25" customHeight="1" x14ac:dyDescent="0.3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  <c r="W778" s="2">
        <f>Table_1[[#This Row],[Profit]]/Table_1[[#This Row],[Sales]]</f>
        <v>0.11249999999999988</v>
      </c>
    </row>
    <row r="779" spans="1:23" ht="14.25" customHeight="1" x14ac:dyDescent="0.3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  <c r="W779" s="2">
        <f>Table_1[[#This Row],[Profit]]/Table_1[[#This Row],[Sales]]</f>
        <v>7.4999999999999997E-2</v>
      </c>
    </row>
    <row r="780" spans="1:23" ht="14.25" customHeight="1" x14ac:dyDescent="0.3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  <c r="W780" s="2">
        <f>Table_1[[#This Row],[Profit]]/Table_1[[#This Row],[Sales]]</f>
        <v>0.47</v>
      </c>
    </row>
    <row r="781" spans="1:23" ht="14.25" customHeight="1" x14ac:dyDescent="0.3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  <c r="W781" s="2">
        <f>Table_1[[#This Row],[Profit]]/Table_1[[#This Row],[Sales]]</f>
        <v>0.49</v>
      </c>
    </row>
    <row r="782" spans="1:23" ht="14.25" customHeight="1" x14ac:dyDescent="0.3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  <c r="W782" s="2">
        <f>Table_1[[#This Row],[Profit]]/Table_1[[#This Row],[Sales]]</f>
        <v>0.4499999999999999</v>
      </c>
    </row>
    <row r="783" spans="1:23" ht="14.25" customHeight="1" x14ac:dyDescent="0.3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  <c r="W783" s="2">
        <f>Table_1[[#This Row],[Profit]]/Table_1[[#This Row],[Sales]]</f>
        <v>-0.69999999999999973</v>
      </c>
    </row>
    <row r="784" spans="1:23" ht="14.25" customHeight="1" x14ac:dyDescent="0.3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  <c r="W784" s="2">
        <f>Table_1[[#This Row],[Profit]]/Table_1[[#This Row],[Sales]]</f>
        <v>-0.11249999999999998</v>
      </c>
    </row>
    <row r="785" spans="1:23" ht="14.25" customHeight="1" x14ac:dyDescent="0.3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  <c r="W785" s="2">
        <f>Table_1[[#This Row],[Profit]]/Table_1[[#This Row],[Sales]]</f>
        <v>-0.44</v>
      </c>
    </row>
    <row r="786" spans="1:23" ht="14.25" customHeight="1" x14ac:dyDescent="0.3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  <c r="W786" s="2">
        <f>Table_1[[#This Row],[Profit]]/Table_1[[#This Row],[Sales]]</f>
        <v>1.2499999999999928E-2</v>
      </c>
    </row>
    <row r="787" spans="1:23" ht="14.25" customHeight="1" x14ac:dyDescent="0.3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  <c r="W787" s="2">
        <f>Table_1[[#This Row],[Profit]]/Table_1[[#This Row],[Sales]]</f>
        <v>0.46999999999999992</v>
      </c>
    </row>
    <row r="788" spans="1:23" ht="14.25" customHeight="1" x14ac:dyDescent="0.3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  <c r="W788" s="2">
        <f>Table_1[[#This Row],[Profit]]/Table_1[[#This Row],[Sales]]</f>
        <v>0.33750000000000002</v>
      </c>
    </row>
    <row r="789" spans="1:23" ht="14.25" customHeight="1" x14ac:dyDescent="0.3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  <c r="W789" s="2">
        <f>Table_1[[#This Row],[Profit]]/Table_1[[#This Row],[Sales]]</f>
        <v>9.9999999999999922E-2</v>
      </c>
    </row>
    <row r="790" spans="1:23" ht="14.25" customHeight="1" x14ac:dyDescent="0.3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  <c r="W790" s="2">
        <f>Table_1[[#This Row],[Profit]]/Table_1[[#This Row],[Sales]]</f>
        <v>0.48000000000000004</v>
      </c>
    </row>
    <row r="791" spans="1:23" ht="14.25" customHeight="1" x14ac:dyDescent="0.3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  <c r="W791" s="2">
        <f>Table_1[[#This Row],[Profit]]/Table_1[[#This Row],[Sales]]</f>
        <v>0.27000000000000007</v>
      </c>
    </row>
    <row r="792" spans="1:23" ht="14.25" customHeight="1" x14ac:dyDescent="0.3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  <c r="W792" s="2">
        <f>Table_1[[#This Row],[Profit]]/Table_1[[#This Row],[Sales]]</f>
        <v>0.49000000000000005</v>
      </c>
    </row>
    <row r="793" spans="1:23" ht="14.25" customHeight="1" x14ac:dyDescent="0.3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  <c r="W793" s="2">
        <f>Table_1[[#This Row],[Profit]]/Table_1[[#This Row],[Sales]]</f>
        <v>0.24</v>
      </c>
    </row>
    <row r="794" spans="1:23" ht="14.25" customHeight="1" x14ac:dyDescent="0.3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  <c r="W794" s="2">
        <f>Table_1[[#This Row],[Profit]]/Table_1[[#This Row],[Sales]]</f>
        <v>6.25E-2</v>
      </c>
    </row>
    <row r="795" spans="1:23" ht="14.25" customHeight="1" x14ac:dyDescent="0.3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  <c r="W795" s="2">
        <f>Table_1[[#This Row],[Profit]]/Table_1[[#This Row],[Sales]]</f>
        <v>0.45999999999999996</v>
      </c>
    </row>
    <row r="796" spans="1:23" ht="14.25" customHeight="1" x14ac:dyDescent="0.3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  <c r="W796" s="2">
        <f>Table_1[[#This Row],[Profit]]/Table_1[[#This Row],[Sales]]</f>
        <v>0.49</v>
      </c>
    </row>
    <row r="797" spans="1:23" ht="14.25" customHeight="1" x14ac:dyDescent="0.3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  <c r="W797" s="2">
        <f>Table_1[[#This Row],[Profit]]/Table_1[[#This Row],[Sales]]</f>
        <v>0.48999999999999994</v>
      </c>
    </row>
    <row r="798" spans="1:23" ht="14.25" customHeight="1" x14ac:dyDescent="0.3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  <c r="W798" s="2">
        <f>Table_1[[#This Row],[Profit]]/Table_1[[#This Row],[Sales]]</f>
        <v>0.48</v>
      </c>
    </row>
    <row r="799" spans="1:23" ht="14.25" customHeight="1" x14ac:dyDescent="0.3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  <c r="W799" s="2">
        <f>Table_1[[#This Row],[Profit]]/Table_1[[#This Row],[Sales]]</f>
        <v>0.48000000000000004</v>
      </c>
    </row>
    <row r="800" spans="1:23" ht="14.25" customHeight="1" x14ac:dyDescent="0.3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  <c r="W800" s="2">
        <f>Table_1[[#This Row],[Profit]]/Table_1[[#This Row],[Sales]]</f>
        <v>0.47999999999999987</v>
      </c>
    </row>
    <row r="801" spans="1:23" ht="14.25" customHeight="1" x14ac:dyDescent="0.3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  <c r="W801" s="2">
        <f>Table_1[[#This Row],[Profit]]/Table_1[[#This Row],[Sales]]</f>
        <v>6.2500000000000069E-2</v>
      </c>
    </row>
    <row r="802" spans="1:23" ht="14.25" customHeight="1" x14ac:dyDescent="0.3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  <c r="W802" s="2">
        <f>Table_1[[#This Row],[Profit]]/Table_1[[#This Row],[Sales]]</f>
        <v>0.32999999999999996</v>
      </c>
    </row>
    <row r="803" spans="1:23" ht="14.25" customHeight="1" x14ac:dyDescent="0.3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  <c r="W803" s="2">
        <f>Table_1[[#This Row],[Profit]]/Table_1[[#This Row],[Sales]]</f>
        <v>8.7499999999999967E-2</v>
      </c>
    </row>
    <row r="804" spans="1:23" ht="14.25" customHeight="1" x14ac:dyDescent="0.3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  <c r="W804" s="2">
        <f>Table_1[[#This Row],[Profit]]/Table_1[[#This Row],[Sales]]</f>
        <v>0.28000000000000003</v>
      </c>
    </row>
    <row r="805" spans="1:23" ht="14.25" customHeight="1" x14ac:dyDescent="0.3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  <c r="W805" s="2">
        <f>Table_1[[#This Row],[Profit]]/Table_1[[#This Row],[Sales]]</f>
        <v>0.48000000000000004</v>
      </c>
    </row>
    <row r="806" spans="1:23" ht="14.25" customHeight="1" x14ac:dyDescent="0.3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  <c r="W806" s="2">
        <f>Table_1[[#This Row],[Profit]]/Table_1[[#This Row],[Sales]]</f>
        <v>0.33999999999999997</v>
      </c>
    </row>
    <row r="807" spans="1:23" ht="14.25" customHeight="1" x14ac:dyDescent="0.3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  <c r="W807" s="2">
        <f>Table_1[[#This Row],[Profit]]/Table_1[[#This Row],[Sales]]</f>
        <v>0.1</v>
      </c>
    </row>
    <row r="808" spans="1:23" ht="14.25" customHeight="1" x14ac:dyDescent="0.3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  <c r="W808" s="2">
        <f>Table_1[[#This Row],[Profit]]/Table_1[[#This Row],[Sales]]</f>
        <v>0.1249999999999999</v>
      </c>
    </row>
    <row r="809" spans="1:23" ht="14.25" customHeight="1" x14ac:dyDescent="0.3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  <c r="W809" s="2">
        <f>Table_1[[#This Row],[Profit]]/Table_1[[#This Row],[Sales]]</f>
        <v>0.39</v>
      </c>
    </row>
    <row r="810" spans="1:23" ht="14.25" customHeight="1" x14ac:dyDescent="0.3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  <c r="W810" s="2">
        <f>Table_1[[#This Row],[Profit]]/Table_1[[#This Row],[Sales]]</f>
        <v>0.34</v>
      </c>
    </row>
    <row r="811" spans="1:23" ht="14.25" customHeight="1" x14ac:dyDescent="0.3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  <c r="W811" s="2">
        <f>Table_1[[#This Row],[Profit]]/Table_1[[#This Row],[Sales]]</f>
        <v>0.28000000000000003</v>
      </c>
    </row>
    <row r="812" spans="1:23" ht="14.25" customHeight="1" x14ac:dyDescent="0.3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  <c r="W812" s="2">
        <f>Table_1[[#This Row],[Profit]]/Table_1[[#This Row],[Sales]]</f>
        <v>0.24</v>
      </c>
    </row>
    <row r="813" spans="1:23" ht="14.25" customHeight="1" x14ac:dyDescent="0.3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  <c r="W813" s="2">
        <f>Table_1[[#This Row],[Profit]]/Table_1[[#This Row],[Sales]]</f>
        <v>0.28999999999999987</v>
      </c>
    </row>
    <row r="814" spans="1:23" ht="14.25" customHeight="1" x14ac:dyDescent="0.3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  <c r="W814" s="2">
        <f>Table_1[[#This Row],[Profit]]/Table_1[[#This Row],[Sales]]</f>
        <v>9.9999999999999978E-2</v>
      </c>
    </row>
    <row r="815" spans="1:23" ht="14.25" customHeight="1" x14ac:dyDescent="0.3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  <c r="W815" s="2">
        <f>Table_1[[#This Row],[Profit]]/Table_1[[#This Row],[Sales]]</f>
        <v>0.33999999999999997</v>
      </c>
    </row>
    <row r="816" spans="1:23" ht="14.25" customHeight="1" x14ac:dyDescent="0.3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  <c r="W816" s="2">
        <f>Table_1[[#This Row],[Profit]]/Table_1[[#This Row],[Sales]]</f>
        <v>0.43</v>
      </c>
    </row>
    <row r="817" spans="1:23" ht="14.25" customHeight="1" x14ac:dyDescent="0.3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  <c r="W817" s="2">
        <f>Table_1[[#This Row],[Profit]]/Table_1[[#This Row],[Sales]]</f>
        <v>0.48000000000000004</v>
      </c>
    </row>
    <row r="818" spans="1:23" ht="14.25" customHeight="1" x14ac:dyDescent="0.3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  <c r="W818" s="2">
        <f>Table_1[[#This Row],[Profit]]/Table_1[[#This Row],[Sales]]</f>
        <v>0.35</v>
      </c>
    </row>
    <row r="819" spans="1:23" ht="14.25" customHeight="1" x14ac:dyDescent="0.3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  <c r="W819" s="2">
        <f>Table_1[[#This Row],[Profit]]/Table_1[[#This Row],[Sales]]</f>
        <v>0.34999999999999992</v>
      </c>
    </row>
    <row r="820" spans="1:23" ht="14.25" customHeight="1" x14ac:dyDescent="0.3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  <c r="W820" s="2">
        <f>Table_1[[#This Row],[Profit]]/Table_1[[#This Row],[Sales]]</f>
        <v>-0.76666666666666639</v>
      </c>
    </row>
    <row r="821" spans="1:23" ht="14.25" customHeight="1" x14ac:dyDescent="0.3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  <c r="W821" s="2">
        <f>Table_1[[#This Row],[Profit]]/Table_1[[#This Row],[Sales]]</f>
        <v>0</v>
      </c>
    </row>
    <row r="822" spans="1:23" ht="14.25" customHeight="1" x14ac:dyDescent="0.3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  <c r="W822" s="2">
        <f>Table_1[[#This Row],[Profit]]/Table_1[[#This Row],[Sales]]</f>
        <v>-0.73333333333333295</v>
      </c>
    </row>
    <row r="823" spans="1:23" ht="14.25" customHeight="1" x14ac:dyDescent="0.3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  <c r="W823" s="2">
        <f>Table_1[[#This Row],[Profit]]/Table_1[[#This Row],[Sales]]</f>
        <v>0.35</v>
      </c>
    </row>
    <row r="824" spans="1:23" ht="14.25" customHeight="1" x14ac:dyDescent="0.3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  <c r="W824" s="2">
        <f>Table_1[[#This Row],[Profit]]/Table_1[[#This Row],[Sales]]</f>
        <v>0.3</v>
      </c>
    </row>
    <row r="825" spans="1:23" ht="14.25" customHeight="1" x14ac:dyDescent="0.3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  <c r="W825" s="2">
        <f>Table_1[[#This Row],[Profit]]/Table_1[[#This Row],[Sales]]</f>
        <v>0.49</v>
      </c>
    </row>
    <row r="826" spans="1:23" ht="14.25" customHeight="1" x14ac:dyDescent="0.3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  <c r="W826" s="2">
        <f>Table_1[[#This Row],[Profit]]/Table_1[[#This Row],[Sales]]</f>
        <v>5.999999999999997E-2</v>
      </c>
    </row>
    <row r="827" spans="1:23" ht="14.25" customHeight="1" x14ac:dyDescent="0.3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  <c r="W827" s="2">
        <f>Table_1[[#This Row],[Profit]]/Table_1[[#This Row],[Sales]]</f>
        <v>0.24000000000000007</v>
      </c>
    </row>
    <row r="828" spans="1:23" ht="14.25" customHeight="1" x14ac:dyDescent="0.3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  <c r="W828" s="2">
        <f>Table_1[[#This Row],[Profit]]/Table_1[[#This Row],[Sales]]</f>
        <v>0.48000000000000004</v>
      </c>
    </row>
    <row r="829" spans="1:23" ht="14.25" customHeight="1" x14ac:dyDescent="0.3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  <c r="W829" s="2">
        <f>Table_1[[#This Row],[Profit]]/Table_1[[#This Row],[Sales]]</f>
        <v>0.28999999999999992</v>
      </c>
    </row>
    <row r="830" spans="1:23" ht="14.25" customHeight="1" x14ac:dyDescent="0.3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  <c r="W830" s="2">
        <f>Table_1[[#This Row],[Profit]]/Table_1[[#This Row],[Sales]]</f>
        <v>0.49</v>
      </c>
    </row>
    <row r="831" spans="1:23" ht="14.25" customHeight="1" x14ac:dyDescent="0.3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  <c r="W831" s="2">
        <f>Table_1[[#This Row],[Profit]]/Table_1[[#This Row],[Sales]]</f>
        <v>0.29999999999999993</v>
      </c>
    </row>
    <row r="832" spans="1:23" ht="14.25" customHeight="1" x14ac:dyDescent="0.3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  <c r="W832" s="2">
        <f>Table_1[[#This Row],[Profit]]/Table_1[[#This Row],[Sales]]</f>
        <v>0.28000000000000003</v>
      </c>
    </row>
    <row r="833" spans="1:23" ht="14.25" customHeight="1" x14ac:dyDescent="0.3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  <c r="W833" s="2">
        <f>Table_1[[#This Row],[Profit]]/Table_1[[#This Row],[Sales]]</f>
        <v>0.26999999999999996</v>
      </c>
    </row>
    <row r="834" spans="1:23" ht="14.25" customHeight="1" x14ac:dyDescent="0.3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  <c r="W834" s="2">
        <f>Table_1[[#This Row],[Profit]]/Table_1[[#This Row],[Sales]]</f>
        <v>0.26000000000000006</v>
      </c>
    </row>
    <row r="835" spans="1:23" ht="14.25" customHeight="1" x14ac:dyDescent="0.3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  <c r="W835" s="2">
        <f>Table_1[[#This Row],[Profit]]/Table_1[[#This Row],[Sales]]</f>
        <v>7.4999999999999983E-2</v>
      </c>
    </row>
    <row r="836" spans="1:23" ht="14.25" customHeight="1" x14ac:dyDescent="0.3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  <c r="W836" s="2">
        <f>Table_1[[#This Row],[Profit]]/Table_1[[#This Row],[Sales]]</f>
        <v>0.27499999999999997</v>
      </c>
    </row>
    <row r="837" spans="1:23" ht="14.25" customHeight="1" x14ac:dyDescent="0.3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  <c r="W837" s="2">
        <f>Table_1[[#This Row],[Profit]]/Table_1[[#This Row],[Sales]]</f>
        <v>-0.42000000000000021</v>
      </c>
    </row>
    <row r="838" spans="1:23" ht="14.25" customHeight="1" x14ac:dyDescent="0.3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  <c r="W838" s="2">
        <f>Table_1[[#This Row],[Profit]]/Table_1[[#This Row],[Sales]]</f>
        <v>-1.5500000000000003</v>
      </c>
    </row>
    <row r="839" spans="1:23" ht="14.25" customHeight="1" x14ac:dyDescent="0.3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  <c r="W839" s="2">
        <f>Table_1[[#This Row],[Profit]]/Table_1[[#This Row],[Sales]]</f>
        <v>0.33749999999999991</v>
      </c>
    </row>
    <row r="840" spans="1:23" ht="14.25" customHeight="1" x14ac:dyDescent="0.3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  <c r="W840" s="2">
        <f>Table_1[[#This Row],[Profit]]/Table_1[[#This Row],[Sales]]</f>
        <v>7.5000000000000011E-2</v>
      </c>
    </row>
    <row r="841" spans="1:23" ht="14.25" customHeight="1" x14ac:dyDescent="0.3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  <c r="W841" s="2">
        <f>Table_1[[#This Row],[Profit]]/Table_1[[#This Row],[Sales]]</f>
        <v>0.27</v>
      </c>
    </row>
    <row r="842" spans="1:23" ht="14.25" customHeight="1" x14ac:dyDescent="0.3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  <c r="W842" s="2">
        <f>Table_1[[#This Row],[Profit]]/Table_1[[#This Row],[Sales]]</f>
        <v>0.28999999999999998</v>
      </c>
    </row>
    <row r="843" spans="1:23" ht="14.25" customHeight="1" x14ac:dyDescent="0.3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  <c r="W843" s="2">
        <f>Table_1[[#This Row],[Profit]]/Table_1[[#This Row],[Sales]]</f>
        <v>5.0000000000000031E-2</v>
      </c>
    </row>
    <row r="844" spans="1:23" ht="14.25" customHeight="1" x14ac:dyDescent="0.3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  <c r="W844" s="2">
        <f>Table_1[[#This Row],[Profit]]/Table_1[[#This Row],[Sales]]</f>
        <v>0.31249999999999989</v>
      </c>
    </row>
    <row r="845" spans="1:23" ht="14.25" customHeight="1" x14ac:dyDescent="0.3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  <c r="W845" s="2">
        <f>Table_1[[#This Row],[Profit]]/Table_1[[#This Row],[Sales]]</f>
        <v>0.32499999999999996</v>
      </c>
    </row>
    <row r="846" spans="1:23" ht="14.25" customHeight="1" x14ac:dyDescent="0.3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  <c r="W846" s="2">
        <f>Table_1[[#This Row],[Profit]]/Table_1[[#This Row],[Sales]]</f>
        <v>0.28999999999999998</v>
      </c>
    </row>
    <row r="847" spans="1:23" ht="14.25" customHeight="1" x14ac:dyDescent="0.3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  <c r="W847" s="2">
        <f>Table_1[[#This Row],[Profit]]/Table_1[[#This Row],[Sales]]</f>
        <v>0.47</v>
      </c>
    </row>
    <row r="848" spans="1:23" ht="14.25" customHeight="1" x14ac:dyDescent="0.3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  <c r="W848" s="2">
        <f>Table_1[[#This Row],[Profit]]/Table_1[[#This Row],[Sales]]</f>
        <v>0.28000000000000008</v>
      </c>
    </row>
    <row r="849" spans="1:23" ht="14.25" customHeight="1" x14ac:dyDescent="0.3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  <c r="W849" s="2">
        <f>Table_1[[#This Row],[Profit]]/Table_1[[#This Row],[Sales]]</f>
        <v>0.27000000000000007</v>
      </c>
    </row>
    <row r="850" spans="1:23" ht="14.25" customHeight="1" x14ac:dyDescent="0.3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  <c r="W850" s="2">
        <f>Table_1[[#This Row],[Profit]]/Table_1[[#This Row],[Sales]]</f>
        <v>0.17499999999999999</v>
      </c>
    </row>
    <row r="851" spans="1:23" ht="14.25" customHeight="1" x14ac:dyDescent="0.3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  <c r="W851" s="2">
        <f>Table_1[[#This Row],[Profit]]/Table_1[[#This Row],[Sales]]</f>
        <v>0.4300000000000001</v>
      </c>
    </row>
    <row r="852" spans="1:23" ht="14.25" customHeight="1" x14ac:dyDescent="0.3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  <c r="W852" s="2">
        <f>Table_1[[#This Row],[Profit]]/Table_1[[#This Row],[Sales]]</f>
        <v>0.26</v>
      </c>
    </row>
    <row r="853" spans="1:23" ht="14.25" customHeight="1" x14ac:dyDescent="0.3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  <c r="W853" s="2">
        <f>Table_1[[#This Row],[Profit]]/Table_1[[#This Row],[Sales]]</f>
        <v>0.48000000000000004</v>
      </c>
    </row>
    <row r="854" spans="1:23" ht="14.25" customHeight="1" x14ac:dyDescent="0.3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  <c r="W854" s="2">
        <f>Table_1[[#This Row],[Profit]]/Table_1[[#This Row],[Sales]]</f>
        <v>0.26999999999999996</v>
      </c>
    </row>
    <row r="855" spans="1:23" ht="14.25" customHeight="1" x14ac:dyDescent="0.3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  <c r="W855" s="2">
        <f>Table_1[[#This Row],[Profit]]/Table_1[[#This Row],[Sales]]</f>
        <v>0.32999999999999996</v>
      </c>
    </row>
    <row r="856" spans="1:23" ht="14.25" customHeight="1" x14ac:dyDescent="0.3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  <c r="W856" s="2">
        <f>Table_1[[#This Row],[Profit]]/Table_1[[#This Row],[Sales]]</f>
        <v>3.9999999999999959E-2</v>
      </c>
    </row>
    <row r="857" spans="1:23" ht="14.25" customHeight="1" x14ac:dyDescent="0.3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  <c r="W857" s="2">
        <f>Table_1[[#This Row],[Profit]]/Table_1[[#This Row],[Sales]]</f>
        <v>0.47</v>
      </c>
    </row>
    <row r="858" spans="1:23" ht="14.25" customHeight="1" x14ac:dyDescent="0.3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  <c r="W858" s="2">
        <f>Table_1[[#This Row],[Profit]]/Table_1[[#This Row],[Sales]]</f>
        <v>0.26</v>
      </c>
    </row>
    <row r="859" spans="1:23" ht="14.25" customHeight="1" x14ac:dyDescent="0.3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  <c r="W859" s="2">
        <f>Table_1[[#This Row],[Profit]]/Table_1[[#This Row],[Sales]]</f>
        <v>0.27</v>
      </c>
    </row>
    <row r="860" spans="1:23" ht="14.25" customHeight="1" x14ac:dyDescent="0.3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  <c r="W860" s="2">
        <f>Table_1[[#This Row],[Profit]]/Table_1[[#This Row],[Sales]]</f>
        <v>0.47</v>
      </c>
    </row>
    <row r="861" spans="1:23" ht="14.25" customHeight="1" x14ac:dyDescent="0.3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  <c r="W861" s="2">
        <f>Table_1[[#This Row],[Profit]]/Table_1[[#This Row],[Sales]]</f>
        <v>0.5</v>
      </c>
    </row>
    <row r="862" spans="1:23" ht="14.25" customHeight="1" x14ac:dyDescent="0.3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  <c r="W862" s="2">
        <f>Table_1[[#This Row],[Profit]]/Table_1[[#This Row],[Sales]]</f>
        <v>1.9999999999999969E-2</v>
      </c>
    </row>
    <row r="863" spans="1:23" ht="14.25" customHeight="1" x14ac:dyDescent="0.3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  <c r="W863" s="2">
        <f>Table_1[[#This Row],[Profit]]/Table_1[[#This Row],[Sales]]</f>
        <v>0.45999999999999996</v>
      </c>
    </row>
    <row r="864" spans="1:23" ht="14.25" customHeight="1" x14ac:dyDescent="0.3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  <c r="W864" s="2">
        <f>Table_1[[#This Row],[Profit]]/Table_1[[#This Row],[Sales]]</f>
        <v>0.21249999999999999</v>
      </c>
    </row>
    <row r="865" spans="1:23" ht="14.25" customHeight="1" x14ac:dyDescent="0.3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  <c r="W865" s="2">
        <f>Table_1[[#This Row],[Profit]]/Table_1[[#This Row],[Sales]]</f>
        <v>0.11249999999999984</v>
      </c>
    </row>
    <row r="866" spans="1:23" ht="14.25" customHeight="1" x14ac:dyDescent="0.3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  <c r="W866" s="2">
        <f>Table_1[[#This Row],[Profit]]/Table_1[[#This Row],[Sales]]</f>
        <v>8.7500000000000008E-2</v>
      </c>
    </row>
    <row r="867" spans="1:23" ht="14.25" customHeight="1" x14ac:dyDescent="0.3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  <c r="W867" s="2">
        <f>Table_1[[#This Row],[Profit]]/Table_1[[#This Row],[Sales]]</f>
        <v>0.47000000000000003</v>
      </c>
    </row>
    <row r="868" spans="1:23" ht="14.25" customHeight="1" x14ac:dyDescent="0.3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  <c r="W868" s="2">
        <f>Table_1[[#This Row],[Profit]]/Table_1[[#This Row],[Sales]]</f>
        <v>0.41000000000000003</v>
      </c>
    </row>
    <row r="869" spans="1:23" ht="14.25" customHeight="1" x14ac:dyDescent="0.3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  <c r="W869" s="2">
        <f>Table_1[[#This Row],[Profit]]/Table_1[[#This Row],[Sales]]</f>
        <v>0.32499999999999996</v>
      </c>
    </row>
    <row r="870" spans="1:23" ht="14.25" customHeight="1" x14ac:dyDescent="0.3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  <c r="W870" s="2">
        <f>Table_1[[#This Row],[Profit]]/Table_1[[#This Row],[Sales]]</f>
        <v>-0.79999999999999971</v>
      </c>
    </row>
    <row r="871" spans="1:23" ht="14.25" customHeight="1" x14ac:dyDescent="0.3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  <c r="W871" s="2">
        <f>Table_1[[#This Row],[Profit]]/Table_1[[#This Row],[Sales]]</f>
        <v>-0.66666666666666674</v>
      </c>
    </row>
    <row r="872" spans="1:23" ht="14.25" customHeight="1" x14ac:dyDescent="0.3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  <c r="W872" s="2">
        <f>Table_1[[#This Row],[Profit]]/Table_1[[#This Row],[Sales]]</f>
        <v>-0.16666666666666674</v>
      </c>
    </row>
    <row r="873" spans="1:23" ht="14.25" customHeight="1" x14ac:dyDescent="0.3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  <c r="W873" s="2">
        <f>Table_1[[#This Row],[Profit]]/Table_1[[#This Row],[Sales]]</f>
        <v>0.5</v>
      </c>
    </row>
    <row r="874" spans="1:23" ht="14.25" customHeight="1" x14ac:dyDescent="0.3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  <c r="W874" s="2">
        <f>Table_1[[#This Row],[Profit]]/Table_1[[#This Row],[Sales]]</f>
        <v>0.45999999999999996</v>
      </c>
    </row>
    <row r="875" spans="1:23" ht="14.25" customHeight="1" x14ac:dyDescent="0.3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  <c r="W875" s="2">
        <f>Table_1[[#This Row],[Profit]]/Table_1[[#This Row],[Sales]]</f>
        <v>0.35</v>
      </c>
    </row>
    <row r="876" spans="1:23" ht="14.25" customHeight="1" x14ac:dyDescent="0.3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  <c r="W876" s="2">
        <f>Table_1[[#This Row],[Profit]]/Table_1[[#This Row],[Sales]]</f>
        <v>0.34999999999999987</v>
      </c>
    </row>
    <row r="877" spans="1:23" ht="14.25" customHeight="1" x14ac:dyDescent="0.3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  <c r="W877" s="2">
        <f>Table_1[[#This Row],[Profit]]/Table_1[[#This Row],[Sales]]</f>
        <v>0.19999999999999998</v>
      </c>
    </row>
    <row r="878" spans="1:23" ht="14.25" customHeight="1" x14ac:dyDescent="0.3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  <c r="W878" s="2">
        <f>Table_1[[#This Row],[Profit]]/Table_1[[#This Row],[Sales]]</f>
        <v>0.44000000000000011</v>
      </c>
    </row>
    <row r="879" spans="1:23" ht="14.25" customHeight="1" x14ac:dyDescent="0.3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  <c r="W879" s="2">
        <f>Table_1[[#This Row],[Profit]]/Table_1[[#This Row],[Sales]]</f>
        <v>0.17999999999999994</v>
      </c>
    </row>
    <row r="880" spans="1:23" ht="14.25" customHeight="1" x14ac:dyDescent="0.3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  <c r="W880" s="2">
        <f>Table_1[[#This Row],[Profit]]/Table_1[[#This Row],[Sales]]</f>
        <v>-0.69999999999999973</v>
      </c>
    </row>
    <row r="881" spans="1:23" ht="14.25" customHeight="1" x14ac:dyDescent="0.3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  <c r="W881" s="2">
        <f>Table_1[[#This Row],[Profit]]/Table_1[[#This Row],[Sales]]</f>
        <v>0.33749999999999991</v>
      </c>
    </row>
    <row r="882" spans="1:23" ht="14.25" customHeight="1" x14ac:dyDescent="0.3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  <c r="W882" s="2">
        <f>Table_1[[#This Row],[Profit]]/Table_1[[#This Row],[Sales]]</f>
        <v>0.21111111111111103</v>
      </c>
    </row>
    <row r="883" spans="1:23" ht="14.25" customHeight="1" x14ac:dyDescent="0.3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  <c r="W883" s="2">
        <f>Table_1[[#This Row],[Profit]]/Table_1[[#This Row],[Sales]]</f>
        <v>0.27000000000000007</v>
      </c>
    </row>
    <row r="884" spans="1:23" ht="14.25" customHeight="1" x14ac:dyDescent="0.3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  <c r="W884" s="2">
        <f>Table_1[[#This Row],[Profit]]/Table_1[[#This Row],[Sales]]</f>
        <v>0.44000000000000011</v>
      </c>
    </row>
    <row r="885" spans="1:23" ht="14.25" customHeight="1" x14ac:dyDescent="0.3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  <c r="W885" s="2">
        <f>Table_1[[#This Row],[Profit]]/Table_1[[#This Row],[Sales]]</f>
        <v>0.3199999999999999</v>
      </c>
    </row>
    <row r="886" spans="1:23" ht="14.25" customHeight="1" x14ac:dyDescent="0.3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  <c r="W886" s="2">
        <f>Table_1[[#This Row],[Profit]]/Table_1[[#This Row],[Sales]]</f>
        <v>0.33999999999999991</v>
      </c>
    </row>
    <row r="887" spans="1:23" ht="14.25" customHeight="1" x14ac:dyDescent="0.3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  <c r="W887" s="2">
        <f>Table_1[[#This Row],[Profit]]/Table_1[[#This Row],[Sales]]</f>
        <v>0.32500000000000001</v>
      </c>
    </row>
    <row r="888" spans="1:23" ht="14.25" customHeight="1" x14ac:dyDescent="0.3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  <c r="W888" s="2">
        <f>Table_1[[#This Row],[Profit]]/Table_1[[#This Row],[Sales]]</f>
        <v>1.9999999999999959E-2</v>
      </c>
    </row>
    <row r="889" spans="1:23" ht="14.25" customHeight="1" x14ac:dyDescent="0.3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  <c r="W889" s="2">
        <f>Table_1[[#This Row],[Profit]]/Table_1[[#This Row],[Sales]]</f>
        <v>0.4900000000000001</v>
      </c>
    </row>
    <row r="890" spans="1:23" ht="14.25" customHeight="1" x14ac:dyDescent="0.3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  <c r="W890" s="2">
        <f>Table_1[[#This Row],[Profit]]/Table_1[[#This Row],[Sales]]</f>
        <v>0.49000000000000005</v>
      </c>
    </row>
    <row r="891" spans="1:23" ht="14.25" customHeight="1" x14ac:dyDescent="0.3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  <c r="W891" s="2">
        <f>Table_1[[#This Row],[Profit]]/Table_1[[#This Row],[Sales]]</f>
        <v>9.9999999999999964E-2</v>
      </c>
    </row>
    <row r="892" spans="1:23" ht="14.25" customHeight="1" x14ac:dyDescent="0.3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  <c r="W892" s="2">
        <f>Table_1[[#This Row],[Profit]]/Table_1[[#This Row],[Sales]]</f>
        <v>0.36249999999999993</v>
      </c>
    </row>
    <row r="893" spans="1:23" ht="14.25" customHeight="1" x14ac:dyDescent="0.3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  <c r="W893" s="2">
        <f>Table_1[[#This Row],[Profit]]/Table_1[[#This Row],[Sales]]</f>
        <v>0.44999999999999996</v>
      </c>
    </row>
    <row r="894" spans="1:23" ht="14.25" customHeight="1" x14ac:dyDescent="0.3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  <c r="W894" s="2">
        <f>Table_1[[#This Row],[Profit]]/Table_1[[#This Row],[Sales]]</f>
        <v>0.33999999999999991</v>
      </c>
    </row>
    <row r="895" spans="1:23" ht="14.25" customHeight="1" x14ac:dyDescent="0.3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  <c r="W895" s="2">
        <f>Table_1[[#This Row],[Profit]]/Table_1[[#This Row],[Sales]]</f>
        <v>0.25000000000000006</v>
      </c>
    </row>
    <row r="896" spans="1:23" ht="14.25" customHeight="1" x14ac:dyDescent="0.3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  <c r="W896" s="2">
        <f>Table_1[[#This Row],[Profit]]/Table_1[[#This Row],[Sales]]</f>
        <v>0.27</v>
      </c>
    </row>
    <row r="897" spans="1:23" ht="14.25" customHeight="1" x14ac:dyDescent="0.3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  <c r="W897" s="2">
        <f>Table_1[[#This Row],[Profit]]/Table_1[[#This Row],[Sales]]</f>
        <v>0.35</v>
      </c>
    </row>
    <row r="898" spans="1:23" ht="14.25" customHeight="1" x14ac:dyDescent="0.3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  <c r="W898" s="2">
        <f>Table_1[[#This Row],[Profit]]/Table_1[[#This Row],[Sales]]</f>
        <v>0.3249999999999999</v>
      </c>
    </row>
    <row r="899" spans="1:23" ht="14.25" customHeight="1" x14ac:dyDescent="0.3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  <c r="W899" s="2">
        <f>Table_1[[#This Row],[Profit]]/Table_1[[#This Row],[Sales]]</f>
        <v>0.5</v>
      </c>
    </row>
    <row r="900" spans="1:23" ht="14.25" customHeight="1" x14ac:dyDescent="0.3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  <c r="W900" s="2">
        <f>Table_1[[#This Row],[Profit]]/Table_1[[#This Row],[Sales]]</f>
        <v>0.48</v>
      </c>
    </row>
    <row r="901" spans="1:23" ht="14.25" customHeight="1" x14ac:dyDescent="0.3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  <c r="W901" s="2">
        <f>Table_1[[#This Row],[Profit]]/Table_1[[#This Row],[Sales]]</f>
        <v>-0.73333333333333328</v>
      </c>
    </row>
    <row r="902" spans="1:23" ht="14.25" customHeight="1" x14ac:dyDescent="0.3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  <c r="W902" s="2">
        <f>Table_1[[#This Row],[Profit]]/Table_1[[#This Row],[Sales]]</f>
        <v>0.32499999999999984</v>
      </c>
    </row>
    <row r="903" spans="1:23" ht="14.25" customHeight="1" x14ac:dyDescent="0.3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  <c r="W903" s="2">
        <f>Table_1[[#This Row],[Profit]]/Table_1[[#This Row],[Sales]]</f>
        <v>-1.7500000000000007</v>
      </c>
    </row>
    <row r="904" spans="1:23" ht="14.25" customHeight="1" x14ac:dyDescent="0.3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  <c r="W904" s="2">
        <f>Table_1[[#This Row],[Profit]]/Table_1[[#This Row],[Sales]]</f>
        <v>6.2499999999999965E-2</v>
      </c>
    </row>
    <row r="905" spans="1:23" ht="14.25" customHeight="1" x14ac:dyDescent="0.3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  <c r="W905" s="2">
        <f>Table_1[[#This Row],[Profit]]/Table_1[[#This Row],[Sales]]</f>
        <v>0.48</v>
      </c>
    </row>
    <row r="906" spans="1:23" ht="14.25" customHeight="1" x14ac:dyDescent="0.3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  <c r="W906" s="2">
        <f>Table_1[[#This Row],[Profit]]/Table_1[[#This Row],[Sales]]</f>
        <v>3.9999999999999973E-2</v>
      </c>
    </row>
    <row r="907" spans="1:23" ht="14.25" customHeight="1" x14ac:dyDescent="0.3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  <c r="W907" s="2">
        <f>Table_1[[#This Row],[Profit]]/Table_1[[#This Row],[Sales]]</f>
        <v>0.48000000000000004</v>
      </c>
    </row>
    <row r="908" spans="1:23" ht="14.25" customHeight="1" x14ac:dyDescent="0.3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  <c r="W908" s="2">
        <f>Table_1[[#This Row],[Profit]]/Table_1[[#This Row],[Sales]]</f>
        <v>3.7499999999999895E-2</v>
      </c>
    </row>
    <row r="909" spans="1:23" ht="14.25" customHeight="1" x14ac:dyDescent="0.3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  <c r="W909" s="2">
        <f>Table_1[[#This Row],[Profit]]/Table_1[[#This Row],[Sales]]</f>
        <v>2.9999999999999957E-2</v>
      </c>
    </row>
    <row r="910" spans="1:23" ht="14.25" customHeight="1" x14ac:dyDescent="0.3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  <c r="W910" s="2">
        <f>Table_1[[#This Row],[Profit]]/Table_1[[#This Row],[Sales]]</f>
        <v>0.37500000000000006</v>
      </c>
    </row>
    <row r="911" spans="1:23" ht="14.25" customHeight="1" x14ac:dyDescent="0.3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  <c r="W911" s="2">
        <f>Table_1[[#This Row],[Profit]]/Table_1[[#This Row],[Sales]]</f>
        <v>0.27</v>
      </c>
    </row>
    <row r="912" spans="1:23" ht="14.25" customHeight="1" x14ac:dyDescent="0.3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  <c r="W912" s="2">
        <f>Table_1[[#This Row],[Profit]]/Table_1[[#This Row],[Sales]]</f>
        <v>0.4300000000000001</v>
      </c>
    </row>
    <row r="913" spans="1:23" ht="14.25" customHeight="1" x14ac:dyDescent="0.3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  <c r="W913" s="2">
        <f>Table_1[[#This Row],[Profit]]/Table_1[[#This Row],[Sales]]</f>
        <v>0.22999999999999995</v>
      </c>
    </row>
    <row r="914" spans="1:23" ht="14.25" customHeight="1" x14ac:dyDescent="0.3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  <c r="W914" s="2">
        <f>Table_1[[#This Row],[Profit]]/Table_1[[#This Row],[Sales]]</f>
        <v>0.41000000000000003</v>
      </c>
    </row>
    <row r="915" spans="1:23" ht="14.25" customHeight="1" x14ac:dyDescent="0.3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  <c r="W915" s="2">
        <f>Table_1[[#This Row],[Profit]]/Table_1[[#This Row],[Sales]]</f>
        <v>0.41000000000000003</v>
      </c>
    </row>
    <row r="916" spans="1:23" ht="14.25" customHeight="1" x14ac:dyDescent="0.3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  <c r="W916" s="2">
        <f>Table_1[[#This Row],[Profit]]/Table_1[[#This Row],[Sales]]</f>
        <v>0.39</v>
      </c>
    </row>
    <row r="917" spans="1:23" ht="14.25" customHeight="1" x14ac:dyDescent="0.3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  <c r="W917" s="2">
        <f>Table_1[[#This Row],[Profit]]/Table_1[[#This Row],[Sales]]</f>
        <v>-0.18571428571428589</v>
      </c>
    </row>
    <row r="918" spans="1:23" ht="14.25" customHeight="1" x14ac:dyDescent="0.3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  <c r="W918" s="2">
        <f>Table_1[[#This Row],[Profit]]/Table_1[[#This Row],[Sales]]</f>
        <v>-7.1428571428571411E-2</v>
      </c>
    </row>
    <row r="919" spans="1:23" ht="14.25" customHeight="1" x14ac:dyDescent="0.3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  <c r="W919" s="2">
        <f>Table_1[[#This Row],[Profit]]/Table_1[[#This Row],[Sales]]</f>
        <v>-1.7000000000000004</v>
      </c>
    </row>
    <row r="920" spans="1:23" ht="14.25" customHeight="1" x14ac:dyDescent="0.3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  <c r="W920" s="2">
        <f>Table_1[[#This Row],[Profit]]/Table_1[[#This Row],[Sales]]</f>
        <v>0.33749999999999986</v>
      </c>
    </row>
    <row r="921" spans="1:23" ht="14.25" customHeight="1" x14ac:dyDescent="0.3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  <c r="W921" s="2">
        <f>Table_1[[#This Row],[Profit]]/Table_1[[#This Row],[Sales]]</f>
        <v>-6.2499999999999993E-2</v>
      </c>
    </row>
    <row r="922" spans="1:23" ht="14.25" customHeight="1" x14ac:dyDescent="0.3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  <c r="W922" s="2">
        <f>Table_1[[#This Row],[Profit]]/Table_1[[#This Row],[Sales]]</f>
        <v>0.27999999999999997</v>
      </c>
    </row>
    <row r="923" spans="1:23" ht="14.25" customHeight="1" x14ac:dyDescent="0.3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  <c r="W923" s="2">
        <f>Table_1[[#This Row],[Profit]]/Table_1[[#This Row],[Sales]]</f>
        <v>0.40999999999999992</v>
      </c>
    </row>
    <row r="924" spans="1:23" ht="14.25" customHeight="1" x14ac:dyDescent="0.3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  <c r="W924" s="2">
        <f>Table_1[[#This Row],[Profit]]/Table_1[[#This Row],[Sales]]</f>
        <v>0.48</v>
      </c>
    </row>
    <row r="925" spans="1:23" ht="14.25" customHeight="1" x14ac:dyDescent="0.3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  <c r="W925" s="2">
        <f>Table_1[[#This Row],[Profit]]/Table_1[[#This Row],[Sales]]</f>
        <v>0.27999999999999997</v>
      </c>
    </row>
    <row r="926" spans="1:23" ht="14.25" customHeight="1" x14ac:dyDescent="0.3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  <c r="W926" s="2">
        <f>Table_1[[#This Row],[Profit]]/Table_1[[#This Row],[Sales]]</f>
        <v>0.34999999999999987</v>
      </c>
    </row>
    <row r="927" spans="1:23" ht="14.25" customHeight="1" x14ac:dyDescent="0.3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  <c r="W927" s="2">
        <f>Table_1[[#This Row],[Profit]]/Table_1[[#This Row],[Sales]]</f>
        <v>0.34999999999999992</v>
      </c>
    </row>
    <row r="928" spans="1:23" ht="14.25" customHeight="1" x14ac:dyDescent="0.3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  <c r="W928" s="2">
        <f>Table_1[[#This Row],[Profit]]/Table_1[[#This Row],[Sales]]</f>
        <v>0.21249999999999999</v>
      </c>
    </row>
    <row r="929" spans="1:23" ht="14.25" customHeight="1" x14ac:dyDescent="0.3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  <c r="W929" s="2">
        <f>Table_1[[#This Row],[Profit]]/Table_1[[#This Row],[Sales]]</f>
        <v>0.27999999999999997</v>
      </c>
    </row>
    <row r="930" spans="1:23" ht="14.25" customHeight="1" x14ac:dyDescent="0.3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  <c r="W930" s="2">
        <f>Table_1[[#This Row],[Profit]]/Table_1[[#This Row],[Sales]]</f>
        <v>0.32999999999999996</v>
      </c>
    </row>
    <row r="931" spans="1:23" ht="14.25" customHeight="1" x14ac:dyDescent="0.3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  <c r="W931" s="2">
        <f>Table_1[[#This Row],[Profit]]/Table_1[[#This Row],[Sales]]</f>
        <v>0.17499999999999988</v>
      </c>
    </row>
    <row r="932" spans="1:23" ht="14.25" customHeight="1" x14ac:dyDescent="0.3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  <c r="W932" s="2">
        <f>Table_1[[#This Row],[Profit]]/Table_1[[#This Row],[Sales]]</f>
        <v>0.23750000000000004</v>
      </c>
    </row>
    <row r="933" spans="1:23" ht="14.25" customHeight="1" x14ac:dyDescent="0.3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  <c r="W933" s="2">
        <f>Table_1[[#This Row],[Profit]]/Table_1[[#This Row],[Sales]]</f>
        <v>0.36250000000000004</v>
      </c>
    </row>
    <row r="934" spans="1:23" ht="14.25" customHeight="1" x14ac:dyDescent="0.3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  <c r="W934" s="2">
        <f>Table_1[[#This Row],[Profit]]/Table_1[[#This Row],[Sales]]</f>
        <v>0.33749999999999997</v>
      </c>
    </row>
    <row r="935" spans="1:23" ht="14.25" customHeight="1" x14ac:dyDescent="0.3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  <c r="W935" s="2">
        <f>Table_1[[#This Row],[Profit]]/Table_1[[#This Row],[Sales]]</f>
        <v>0.33749999999999991</v>
      </c>
    </row>
    <row r="936" spans="1:23" ht="14.25" customHeight="1" x14ac:dyDescent="0.3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  <c r="W936" s="2">
        <f>Table_1[[#This Row],[Profit]]/Table_1[[#This Row],[Sales]]</f>
        <v>-0.73333333333333284</v>
      </c>
    </row>
    <row r="937" spans="1:23" ht="14.25" customHeight="1" x14ac:dyDescent="0.3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  <c r="W937" s="2">
        <f>Table_1[[#This Row],[Profit]]/Table_1[[#This Row],[Sales]]</f>
        <v>0.34999999999999992</v>
      </c>
    </row>
    <row r="938" spans="1:23" ht="14.25" customHeight="1" x14ac:dyDescent="0.3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  <c r="W938" s="2">
        <f>Table_1[[#This Row],[Profit]]/Table_1[[#This Row],[Sales]]</f>
        <v>7.4999999999999942E-2</v>
      </c>
    </row>
    <row r="939" spans="1:23" ht="14.25" customHeight="1" x14ac:dyDescent="0.3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  <c r="W939" s="2">
        <f>Table_1[[#This Row],[Profit]]/Table_1[[#This Row],[Sales]]</f>
        <v>0.33999999999999991</v>
      </c>
    </row>
    <row r="940" spans="1:23" ht="14.25" customHeight="1" x14ac:dyDescent="0.3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  <c r="W940" s="2">
        <f>Table_1[[#This Row],[Profit]]/Table_1[[#This Row],[Sales]]</f>
        <v>0.48000000000000004</v>
      </c>
    </row>
    <row r="941" spans="1:23" ht="14.25" customHeight="1" x14ac:dyDescent="0.3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  <c r="W941" s="2">
        <f>Table_1[[#This Row],[Profit]]/Table_1[[#This Row],[Sales]]</f>
        <v>0.26</v>
      </c>
    </row>
    <row r="942" spans="1:23" ht="14.25" customHeight="1" x14ac:dyDescent="0.3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  <c r="W942" s="2">
        <f>Table_1[[#This Row],[Profit]]/Table_1[[#This Row],[Sales]]</f>
        <v>0.47</v>
      </c>
    </row>
    <row r="943" spans="1:23" ht="14.25" customHeight="1" x14ac:dyDescent="0.3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  <c r="W943" s="2">
        <f>Table_1[[#This Row],[Profit]]/Table_1[[#This Row],[Sales]]</f>
        <v>0.36249999999999999</v>
      </c>
    </row>
    <row r="944" spans="1:23" ht="14.25" customHeight="1" x14ac:dyDescent="0.3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  <c r="W944" s="2">
        <f>Table_1[[#This Row],[Profit]]/Table_1[[#This Row],[Sales]]</f>
        <v>3.7500000000000033E-2</v>
      </c>
    </row>
    <row r="945" spans="1:23" ht="14.25" customHeight="1" x14ac:dyDescent="0.3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  <c r="W945" s="2">
        <f>Table_1[[#This Row],[Profit]]/Table_1[[#This Row],[Sales]]</f>
        <v>0.48</v>
      </c>
    </row>
    <row r="946" spans="1:23" ht="14.25" customHeight="1" x14ac:dyDescent="0.3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  <c r="W946" s="2">
        <f>Table_1[[#This Row],[Profit]]/Table_1[[#This Row],[Sales]]</f>
        <v>0.26000000000000006</v>
      </c>
    </row>
    <row r="947" spans="1:23" ht="14.25" customHeight="1" x14ac:dyDescent="0.3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  <c r="W947" s="2">
        <f>Table_1[[#This Row],[Profit]]/Table_1[[#This Row],[Sales]]</f>
        <v>0.375</v>
      </c>
    </row>
    <row r="948" spans="1:23" ht="14.25" customHeight="1" x14ac:dyDescent="0.3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  <c r="W948" s="2">
        <f>Table_1[[#This Row],[Profit]]/Table_1[[#This Row],[Sales]]</f>
        <v>-0.52000000000000013</v>
      </c>
    </row>
    <row r="949" spans="1:23" ht="14.25" customHeight="1" x14ac:dyDescent="0.3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  <c r="W949" s="2">
        <f>Table_1[[#This Row],[Profit]]/Table_1[[#This Row],[Sales]]</f>
        <v>-2.500000000000005E-2</v>
      </c>
    </row>
    <row r="950" spans="1:23" ht="14.25" customHeight="1" x14ac:dyDescent="0.3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  <c r="W950" s="2">
        <f>Table_1[[#This Row],[Profit]]/Table_1[[#This Row],[Sales]]</f>
        <v>7.5000000000000011E-2</v>
      </c>
    </row>
    <row r="951" spans="1:23" ht="14.25" customHeight="1" x14ac:dyDescent="0.3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  <c r="W951" s="2">
        <f>Table_1[[#This Row],[Profit]]/Table_1[[#This Row],[Sales]]</f>
        <v>-0.30000000000000004</v>
      </c>
    </row>
    <row r="952" spans="1:23" ht="14.25" customHeight="1" x14ac:dyDescent="0.3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  <c r="W952" s="2">
        <f>Table_1[[#This Row],[Profit]]/Table_1[[#This Row],[Sales]]</f>
        <v>0.34999999999999992</v>
      </c>
    </row>
    <row r="953" spans="1:23" ht="14.25" customHeight="1" x14ac:dyDescent="0.3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  <c r="W953" s="2">
        <f>Table_1[[#This Row],[Profit]]/Table_1[[#This Row],[Sales]]</f>
        <v>0.3125</v>
      </c>
    </row>
    <row r="954" spans="1:23" ht="14.25" customHeight="1" x14ac:dyDescent="0.3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  <c r="W954" s="2">
        <f>Table_1[[#This Row],[Profit]]/Table_1[[#This Row],[Sales]]</f>
        <v>0.30000000000000004</v>
      </c>
    </row>
    <row r="955" spans="1:23" ht="14.25" customHeight="1" x14ac:dyDescent="0.3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  <c r="W955" s="2">
        <f>Table_1[[#This Row],[Profit]]/Table_1[[#This Row],[Sales]]</f>
        <v>9.9999999999999992E-2</v>
      </c>
    </row>
    <row r="956" spans="1:23" ht="14.25" customHeight="1" x14ac:dyDescent="0.3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  <c r="W956" s="2">
        <f>Table_1[[#This Row],[Profit]]/Table_1[[#This Row],[Sales]]</f>
        <v>-0.14705882352941174</v>
      </c>
    </row>
    <row r="957" spans="1:23" ht="14.25" customHeight="1" x14ac:dyDescent="0.3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  <c r="W957" s="2">
        <f>Table_1[[#This Row],[Profit]]/Table_1[[#This Row],[Sales]]</f>
        <v>0.24999999999999997</v>
      </c>
    </row>
    <row r="958" spans="1:23" ht="14.25" customHeight="1" x14ac:dyDescent="0.3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  <c r="W958" s="2">
        <f>Table_1[[#This Row],[Profit]]/Table_1[[#This Row],[Sales]]</f>
        <v>8.7500000000000008E-2</v>
      </c>
    </row>
    <row r="959" spans="1:23" ht="14.25" customHeight="1" x14ac:dyDescent="0.3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  <c r="W959" s="2">
        <f>Table_1[[#This Row],[Profit]]/Table_1[[#This Row],[Sales]]</f>
        <v>-0.66666666666666641</v>
      </c>
    </row>
    <row r="960" spans="1:23" ht="14.25" customHeight="1" x14ac:dyDescent="0.3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  <c r="W960" s="2">
        <f>Table_1[[#This Row],[Profit]]/Table_1[[#This Row],[Sales]]</f>
        <v>0.36249999999999993</v>
      </c>
    </row>
    <row r="961" spans="1:23" ht="14.25" customHeight="1" x14ac:dyDescent="0.3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  <c r="W961" s="2">
        <f>Table_1[[#This Row],[Profit]]/Table_1[[#This Row],[Sales]]</f>
        <v>0.26</v>
      </c>
    </row>
    <row r="962" spans="1:23" ht="14.25" customHeight="1" x14ac:dyDescent="0.3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  <c r="W962" s="2">
        <f>Table_1[[#This Row],[Profit]]/Table_1[[#This Row],[Sales]]</f>
        <v>8.7500000000000022E-2</v>
      </c>
    </row>
    <row r="963" spans="1:23" ht="14.25" customHeight="1" x14ac:dyDescent="0.3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  <c r="W963" s="2">
        <f>Table_1[[#This Row],[Profit]]/Table_1[[#This Row],[Sales]]</f>
        <v>0.48999999999999994</v>
      </c>
    </row>
    <row r="964" spans="1:23" ht="14.25" customHeight="1" x14ac:dyDescent="0.3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  <c r="W964" s="2">
        <f>Table_1[[#This Row],[Profit]]/Table_1[[#This Row],[Sales]]</f>
        <v>0.5</v>
      </c>
    </row>
    <row r="965" spans="1:23" ht="14.25" customHeight="1" x14ac:dyDescent="0.3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  <c r="W965" s="2">
        <f>Table_1[[#This Row],[Profit]]/Table_1[[#This Row],[Sales]]</f>
        <v>0.36250000000000004</v>
      </c>
    </row>
    <row r="966" spans="1:23" ht="14.25" customHeight="1" x14ac:dyDescent="0.3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  <c r="W966" s="2">
        <f>Table_1[[#This Row],[Profit]]/Table_1[[#This Row],[Sales]]</f>
        <v>0.49</v>
      </c>
    </row>
    <row r="967" spans="1:23" ht="14.25" customHeight="1" x14ac:dyDescent="0.3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  <c r="W967" s="2">
        <f>Table_1[[#This Row],[Profit]]/Table_1[[#This Row],[Sales]]</f>
        <v>0.26999999999999996</v>
      </c>
    </row>
    <row r="968" spans="1:23" ht="14.25" customHeight="1" x14ac:dyDescent="0.3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  <c r="W968" s="2">
        <f>Table_1[[#This Row],[Profit]]/Table_1[[#This Row],[Sales]]</f>
        <v>0.48000000000000004</v>
      </c>
    </row>
    <row r="969" spans="1:23" ht="14.25" customHeight="1" x14ac:dyDescent="0.3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  <c r="W969" s="2">
        <f>Table_1[[#This Row],[Profit]]/Table_1[[#This Row],[Sales]]</f>
        <v>0.48</v>
      </c>
    </row>
    <row r="970" spans="1:23" ht="14.25" customHeight="1" x14ac:dyDescent="0.3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  <c r="W970" s="2">
        <f>Table_1[[#This Row],[Profit]]/Table_1[[#This Row],[Sales]]</f>
        <v>0.49</v>
      </c>
    </row>
    <row r="971" spans="1:23" ht="14.25" customHeight="1" x14ac:dyDescent="0.3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  <c r="W971" s="2">
        <f>Table_1[[#This Row],[Profit]]/Table_1[[#This Row],[Sales]]</f>
        <v>0</v>
      </c>
    </row>
    <row r="972" spans="1:23" ht="14.25" customHeight="1" x14ac:dyDescent="0.3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  <c r="W972" s="2">
        <f>Table_1[[#This Row],[Profit]]/Table_1[[#This Row],[Sales]]</f>
        <v>0.22499999999999995</v>
      </c>
    </row>
    <row r="973" spans="1:23" ht="14.25" customHeight="1" x14ac:dyDescent="0.3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  <c r="W973" s="2">
        <f>Table_1[[#This Row],[Profit]]/Table_1[[#This Row],[Sales]]</f>
        <v>-0.25000000000000011</v>
      </c>
    </row>
    <row r="974" spans="1:23" ht="14.25" customHeight="1" x14ac:dyDescent="0.3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  <c r="W974" s="2">
        <f>Table_1[[#This Row],[Profit]]/Table_1[[#This Row],[Sales]]</f>
        <v>-0.73333333333333317</v>
      </c>
    </row>
    <row r="975" spans="1:23" ht="14.25" customHeight="1" x14ac:dyDescent="0.3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  <c r="W975" s="2">
        <f>Table_1[[#This Row],[Profit]]/Table_1[[#This Row],[Sales]]</f>
        <v>0.33749999999999986</v>
      </c>
    </row>
    <row r="976" spans="1:23" ht="14.25" customHeight="1" x14ac:dyDescent="0.3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  <c r="W976" s="2">
        <f>Table_1[[#This Row],[Profit]]/Table_1[[#This Row],[Sales]]</f>
        <v>2.0000000000000059E-2</v>
      </c>
    </row>
    <row r="977" spans="1:23" ht="14.25" customHeight="1" x14ac:dyDescent="0.3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  <c r="W977" s="2">
        <f>Table_1[[#This Row],[Profit]]/Table_1[[#This Row],[Sales]]</f>
        <v>0.33749999999999986</v>
      </c>
    </row>
    <row r="978" spans="1:23" ht="14.25" customHeight="1" x14ac:dyDescent="0.3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  <c r="W978" s="2">
        <f>Table_1[[#This Row],[Profit]]/Table_1[[#This Row],[Sales]]</f>
        <v>-0.73333333333333317</v>
      </c>
    </row>
    <row r="979" spans="1:23" ht="14.25" customHeight="1" x14ac:dyDescent="0.3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  <c r="W979" s="2">
        <f>Table_1[[#This Row],[Profit]]/Table_1[[#This Row],[Sales]]</f>
        <v>0.2222222222222221</v>
      </c>
    </row>
    <row r="980" spans="1:23" ht="14.25" customHeight="1" x14ac:dyDescent="0.3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  <c r="W980" s="2">
        <f>Table_1[[#This Row],[Profit]]/Table_1[[#This Row],[Sales]]</f>
        <v>-0.8</v>
      </c>
    </row>
    <row r="981" spans="1:23" ht="14.25" customHeight="1" x14ac:dyDescent="0.3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  <c r="W981" s="2">
        <f>Table_1[[#This Row],[Profit]]/Table_1[[#This Row],[Sales]]</f>
        <v>0.49</v>
      </c>
    </row>
    <row r="982" spans="1:23" ht="14.25" customHeight="1" x14ac:dyDescent="0.3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  <c r="W982" s="2">
        <f>Table_1[[#This Row],[Profit]]/Table_1[[#This Row],[Sales]]</f>
        <v>0.1555555555555555</v>
      </c>
    </row>
    <row r="983" spans="1:23" ht="14.25" customHeight="1" x14ac:dyDescent="0.3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  <c r="W983" s="2">
        <f>Table_1[[#This Row],[Profit]]/Table_1[[#This Row],[Sales]]</f>
        <v>0.23749999999999993</v>
      </c>
    </row>
    <row r="984" spans="1:23" ht="14.25" customHeight="1" x14ac:dyDescent="0.3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  <c r="W984" s="2">
        <f>Table_1[[#This Row],[Profit]]/Table_1[[#This Row],[Sales]]</f>
        <v>0.10000000000000005</v>
      </c>
    </row>
    <row r="985" spans="1:23" ht="14.25" customHeight="1" x14ac:dyDescent="0.3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  <c r="W985" s="2">
        <f>Table_1[[#This Row],[Profit]]/Table_1[[#This Row],[Sales]]</f>
        <v>0.12499999999999989</v>
      </c>
    </row>
    <row r="986" spans="1:23" ht="14.25" customHeight="1" x14ac:dyDescent="0.3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  <c r="W986" s="2">
        <f>Table_1[[#This Row],[Profit]]/Table_1[[#This Row],[Sales]]</f>
        <v>0.32499999999999996</v>
      </c>
    </row>
    <row r="987" spans="1:23" ht="14.25" customHeight="1" x14ac:dyDescent="0.3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  <c r="W987" s="2">
        <f>Table_1[[#This Row],[Profit]]/Table_1[[#This Row],[Sales]]</f>
        <v>0.33749999999999997</v>
      </c>
    </row>
    <row r="988" spans="1:23" ht="14.25" customHeight="1" x14ac:dyDescent="0.3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  <c r="W988" s="2">
        <f>Table_1[[#This Row],[Profit]]/Table_1[[#This Row],[Sales]]</f>
        <v>0.13333333333333325</v>
      </c>
    </row>
    <row r="989" spans="1:23" ht="14.25" customHeight="1" x14ac:dyDescent="0.3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  <c r="W989" s="2">
        <f>Table_1[[#This Row],[Profit]]/Table_1[[#This Row],[Sales]]</f>
        <v>-1.7000000000000006</v>
      </c>
    </row>
    <row r="990" spans="1:23" ht="14.25" customHeight="1" x14ac:dyDescent="0.3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  <c r="W990" s="2">
        <f>Table_1[[#This Row],[Profit]]/Table_1[[#This Row],[Sales]]</f>
        <v>0.14000000000000004</v>
      </c>
    </row>
    <row r="991" spans="1:23" ht="14.25" customHeight="1" x14ac:dyDescent="0.3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  <c r="W991" s="2">
        <f>Table_1[[#This Row],[Profit]]/Table_1[[#This Row],[Sales]]</f>
        <v>0.28999999999999998</v>
      </c>
    </row>
    <row r="992" spans="1:23" ht="14.25" customHeight="1" x14ac:dyDescent="0.3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  <c r="W992" s="2">
        <f>Table_1[[#This Row],[Profit]]/Table_1[[#This Row],[Sales]]</f>
        <v>0.11249999999999995</v>
      </c>
    </row>
    <row r="993" spans="1:23" ht="14.25" customHeight="1" x14ac:dyDescent="0.3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  <c r="W993" s="2">
        <f>Table_1[[#This Row],[Profit]]/Table_1[[#This Row],[Sales]]</f>
        <v>0.37499999999999994</v>
      </c>
    </row>
    <row r="994" spans="1:23" ht="14.25" customHeight="1" x14ac:dyDescent="0.3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  <c r="W994" s="2">
        <f>Table_1[[#This Row],[Profit]]/Table_1[[#This Row],[Sales]]</f>
        <v>0.48</v>
      </c>
    </row>
    <row r="995" spans="1:23" ht="14.25" customHeight="1" x14ac:dyDescent="0.3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  <c r="W995" s="2">
        <f>Table_1[[#This Row],[Profit]]/Table_1[[#This Row],[Sales]]</f>
        <v>0.44999999999999996</v>
      </c>
    </row>
    <row r="996" spans="1:23" ht="14.25" customHeight="1" x14ac:dyDescent="0.3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  <c r="W996" s="2">
        <f>Table_1[[#This Row],[Profit]]/Table_1[[#This Row],[Sales]]</f>
        <v>0.47</v>
      </c>
    </row>
    <row r="997" spans="1:23" ht="14.25" customHeight="1" x14ac:dyDescent="0.3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  <c r="W997" s="2">
        <f>Table_1[[#This Row],[Profit]]/Table_1[[#This Row],[Sales]]</f>
        <v>0.27999999999999997</v>
      </c>
    </row>
    <row r="998" spans="1:23" ht="14.25" customHeight="1" x14ac:dyDescent="0.3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  <c r="W998" s="2">
        <f>Table_1[[#This Row],[Profit]]/Table_1[[#This Row],[Sales]]</f>
        <v>0.46</v>
      </c>
    </row>
    <row r="999" spans="1:23" ht="14.25" customHeight="1" x14ac:dyDescent="0.3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  <c r="W999" s="2">
        <f>Table_1[[#This Row],[Profit]]/Table_1[[#This Row],[Sales]]</f>
        <v>0.27000000000000007</v>
      </c>
    </row>
    <row r="1000" spans="1:23" ht="14.25" customHeight="1" x14ac:dyDescent="0.3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  <c r="W1000" s="2">
        <f>Table_1[[#This Row],[Profit]]/Table_1[[#This Row],[Sales]]</f>
        <v>0.38</v>
      </c>
    </row>
    <row r="1001" spans="1:23" ht="14.25" customHeight="1" x14ac:dyDescent="0.3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  <c r="W1001" s="2">
        <f>Table_1[[#This Row],[Profit]]/Table_1[[#This Row],[Sales]]</f>
        <v>0.39000000000000012</v>
      </c>
    </row>
    <row r="1002" spans="1:23" ht="14.25" customHeight="1" x14ac:dyDescent="0.3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  <c r="W1002" s="2">
        <f>Table_1[[#This Row],[Profit]]/Table_1[[#This Row],[Sales]]</f>
        <v>0.25999999999999995</v>
      </c>
    </row>
    <row r="1003" spans="1:23" ht="14.25" customHeight="1" x14ac:dyDescent="0.3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  <c r="W1003" s="2">
        <f>Table_1[[#This Row],[Profit]]/Table_1[[#This Row],[Sales]]</f>
        <v>0.3299999999999999</v>
      </c>
    </row>
    <row r="1004" spans="1:23" ht="14.25" customHeight="1" x14ac:dyDescent="0.3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  <c r="W1004" s="2">
        <f>Table_1[[#This Row],[Profit]]/Table_1[[#This Row],[Sales]]</f>
        <v>-0.26666666666666672</v>
      </c>
    </row>
    <row r="1005" spans="1:23" ht="14.25" customHeight="1" x14ac:dyDescent="0.3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  <c r="W1005" s="2">
        <f>Table_1[[#This Row],[Profit]]/Table_1[[#This Row],[Sales]]</f>
        <v>0.48000000000000004</v>
      </c>
    </row>
    <row r="1006" spans="1:23" ht="14.25" customHeight="1" x14ac:dyDescent="0.3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  <c r="W1006" s="2">
        <f>Table_1[[#This Row],[Profit]]/Table_1[[#This Row],[Sales]]</f>
        <v>0.19000000000000003</v>
      </c>
    </row>
    <row r="1007" spans="1:23" ht="14.25" customHeight="1" x14ac:dyDescent="0.3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  <c r="W1007" s="2">
        <f>Table_1[[#This Row],[Profit]]/Table_1[[#This Row],[Sales]]</f>
        <v>0.34999999999999987</v>
      </c>
    </row>
    <row r="1008" spans="1:23" ht="14.25" customHeight="1" x14ac:dyDescent="0.3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  <c r="W1008" s="2">
        <f>Table_1[[#This Row],[Profit]]/Table_1[[#This Row],[Sales]]</f>
        <v>0.34999999999999981</v>
      </c>
    </row>
    <row r="1009" spans="1:23" ht="14.25" customHeight="1" x14ac:dyDescent="0.3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  <c r="W1009" s="2">
        <f>Table_1[[#This Row],[Profit]]/Table_1[[#This Row],[Sales]]</f>
        <v>-0.79999999999999993</v>
      </c>
    </row>
    <row r="1010" spans="1:23" ht="14.25" customHeight="1" x14ac:dyDescent="0.3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  <c r="W1010" s="2">
        <f>Table_1[[#This Row],[Profit]]/Table_1[[#This Row],[Sales]]</f>
        <v>0.45999999999999985</v>
      </c>
    </row>
    <row r="1011" spans="1:23" ht="14.25" customHeight="1" x14ac:dyDescent="0.3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  <c r="W1011" s="2">
        <f>Table_1[[#This Row],[Profit]]/Table_1[[#This Row],[Sales]]</f>
        <v>6.2500000000000014E-2</v>
      </c>
    </row>
    <row r="1012" spans="1:23" ht="14.25" customHeight="1" x14ac:dyDescent="0.3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  <c r="W1012" s="2">
        <f>Table_1[[#This Row],[Profit]]/Table_1[[#This Row],[Sales]]</f>
        <v>0.17999999999999994</v>
      </c>
    </row>
    <row r="1013" spans="1:23" ht="14.25" customHeight="1" x14ac:dyDescent="0.3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  <c r="W1013" s="2">
        <f>Table_1[[#This Row],[Profit]]/Table_1[[#This Row],[Sales]]</f>
        <v>0.3</v>
      </c>
    </row>
    <row r="1014" spans="1:23" ht="14.25" customHeight="1" x14ac:dyDescent="0.3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  <c r="W1014" s="2">
        <f>Table_1[[#This Row],[Profit]]/Table_1[[#This Row],[Sales]]</f>
        <v>0.28999999999999987</v>
      </c>
    </row>
    <row r="1015" spans="1:23" ht="14.25" customHeight="1" x14ac:dyDescent="0.3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  <c r="W1015" s="2">
        <f>Table_1[[#This Row],[Profit]]/Table_1[[#This Row],[Sales]]</f>
        <v>0.21999999999999997</v>
      </c>
    </row>
    <row r="1016" spans="1:23" ht="14.25" customHeight="1" x14ac:dyDescent="0.3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  <c r="W1016" s="2">
        <f>Table_1[[#This Row],[Profit]]/Table_1[[#This Row],[Sales]]</f>
        <v>0.37</v>
      </c>
    </row>
    <row r="1017" spans="1:23" ht="14.25" customHeight="1" x14ac:dyDescent="0.3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  <c r="W1017" s="2">
        <f>Table_1[[#This Row],[Profit]]/Table_1[[#This Row],[Sales]]</f>
        <v>0.48</v>
      </c>
    </row>
    <row r="1018" spans="1:23" ht="14.25" customHeight="1" x14ac:dyDescent="0.3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  <c r="W1018" s="2">
        <f>Table_1[[#This Row],[Profit]]/Table_1[[#This Row],[Sales]]</f>
        <v>0.48</v>
      </c>
    </row>
    <row r="1019" spans="1:23" ht="14.25" customHeight="1" x14ac:dyDescent="0.3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  <c r="W1019" s="2">
        <f>Table_1[[#This Row],[Profit]]/Table_1[[#This Row],[Sales]]</f>
        <v>0.41000000000000003</v>
      </c>
    </row>
    <row r="1020" spans="1:23" ht="14.25" customHeight="1" x14ac:dyDescent="0.3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  <c r="W1020" s="2">
        <f>Table_1[[#This Row],[Profit]]/Table_1[[#This Row],[Sales]]</f>
        <v>2.0000000000000021E-2</v>
      </c>
    </row>
    <row r="1021" spans="1:23" ht="14.25" customHeight="1" x14ac:dyDescent="0.3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  <c r="W1021" s="2">
        <f>Table_1[[#This Row],[Profit]]/Table_1[[#This Row],[Sales]]</f>
        <v>0.25999999999999995</v>
      </c>
    </row>
    <row r="1022" spans="1:23" ht="14.25" customHeight="1" x14ac:dyDescent="0.3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  <c r="W1022" s="2">
        <f>Table_1[[#This Row],[Profit]]/Table_1[[#This Row],[Sales]]</f>
        <v>0.39</v>
      </c>
    </row>
    <row r="1023" spans="1:23" ht="14.25" customHeight="1" x14ac:dyDescent="0.3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  <c r="W1023" s="2">
        <f>Table_1[[#This Row],[Profit]]/Table_1[[#This Row],[Sales]]</f>
        <v>0.25</v>
      </c>
    </row>
    <row r="1024" spans="1:23" ht="14.25" customHeight="1" x14ac:dyDescent="0.3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  <c r="W1024" s="2">
        <f>Table_1[[#This Row],[Profit]]/Table_1[[#This Row],[Sales]]</f>
        <v>0.47</v>
      </c>
    </row>
    <row r="1025" spans="1:23" ht="14.25" customHeight="1" x14ac:dyDescent="0.3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  <c r="W1025" s="2">
        <f>Table_1[[#This Row],[Profit]]/Table_1[[#This Row],[Sales]]</f>
        <v>0.35</v>
      </c>
    </row>
    <row r="1026" spans="1:23" ht="14.25" customHeight="1" x14ac:dyDescent="0.3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  <c r="W1026" s="2">
        <f>Table_1[[#This Row],[Profit]]/Table_1[[#This Row],[Sales]]</f>
        <v>0.36250000000000004</v>
      </c>
    </row>
    <row r="1027" spans="1:23" ht="14.25" customHeight="1" x14ac:dyDescent="0.3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  <c r="W1027" s="2">
        <f>Table_1[[#This Row],[Profit]]/Table_1[[#This Row],[Sales]]</f>
        <v>0.34999999999999992</v>
      </c>
    </row>
    <row r="1028" spans="1:23" ht="14.25" customHeight="1" x14ac:dyDescent="0.3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  <c r="W1028" s="2">
        <f>Table_1[[#This Row],[Profit]]/Table_1[[#This Row],[Sales]]</f>
        <v>0.32499999999999996</v>
      </c>
    </row>
    <row r="1029" spans="1:23" ht="14.25" customHeight="1" x14ac:dyDescent="0.3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  <c r="W1029" s="2">
        <f>Table_1[[#This Row],[Profit]]/Table_1[[#This Row],[Sales]]</f>
        <v>-0.63333333333333341</v>
      </c>
    </row>
    <row r="1030" spans="1:23" ht="14.25" customHeight="1" x14ac:dyDescent="0.3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  <c r="W1030" s="2">
        <f>Table_1[[#This Row],[Profit]]/Table_1[[#This Row],[Sales]]</f>
        <v>0.47</v>
      </c>
    </row>
    <row r="1031" spans="1:23" ht="14.25" customHeight="1" x14ac:dyDescent="0.3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  <c r="W1031" s="2">
        <f>Table_1[[#This Row],[Profit]]/Table_1[[#This Row],[Sales]]</f>
        <v>0.28999999999999998</v>
      </c>
    </row>
    <row r="1032" spans="1:23" ht="14.25" customHeight="1" x14ac:dyDescent="0.3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  <c r="W1032" s="2">
        <f>Table_1[[#This Row],[Profit]]/Table_1[[#This Row],[Sales]]</f>
        <v>0.25</v>
      </c>
    </row>
    <row r="1033" spans="1:23" ht="14.25" customHeight="1" x14ac:dyDescent="0.3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  <c r="W1033" s="2">
        <f>Table_1[[#This Row],[Profit]]/Table_1[[#This Row],[Sales]]</f>
        <v>0.4200000000000001</v>
      </c>
    </row>
    <row r="1034" spans="1:23" ht="14.25" customHeight="1" x14ac:dyDescent="0.3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  <c r="W1034" s="2">
        <f>Table_1[[#This Row],[Profit]]/Table_1[[#This Row],[Sales]]</f>
        <v>0.49000000000000005</v>
      </c>
    </row>
    <row r="1035" spans="1:23" ht="14.25" customHeight="1" x14ac:dyDescent="0.3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  <c r="W1035" s="2">
        <f>Table_1[[#This Row],[Profit]]/Table_1[[#This Row],[Sales]]</f>
        <v>0.32499999999999996</v>
      </c>
    </row>
    <row r="1036" spans="1:23" ht="14.25" customHeight="1" x14ac:dyDescent="0.3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  <c r="W1036" s="2">
        <f>Table_1[[#This Row],[Profit]]/Table_1[[#This Row],[Sales]]</f>
        <v>-0.73333333333333328</v>
      </c>
    </row>
    <row r="1037" spans="1:23" ht="14.25" customHeight="1" x14ac:dyDescent="0.3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  <c r="W1037" s="2">
        <f>Table_1[[#This Row],[Profit]]/Table_1[[#This Row],[Sales]]</f>
        <v>-0.73333333333333306</v>
      </c>
    </row>
    <row r="1038" spans="1:23" ht="14.25" customHeight="1" x14ac:dyDescent="0.3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  <c r="W1038" s="2">
        <f>Table_1[[#This Row],[Profit]]/Table_1[[#This Row],[Sales]]</f>
        <v>9.9999999999999908E-2</v>
      </c>
    </row>
    <row r="1039" spans="1:23" ht="14.25" customHeight="1" x14ac:dyDescent="0.3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  <c r="W1039" s="2">
        <f>Table_1[[#This Row],[Profit]]/Table_1[[#This Row],[Sales]]</f>
        <v>0.375</v>
      </c>
    </row>
    <row r="1040" spans="1:23" ht="14.25" customHeight="1" x14ac:dyDescent="0.3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  <c r="W1040" s="2">
        <f>Table_1[[#This Row],[Profit]]/Table_1[[#This Row],[Sales]]</f>
        <v>0.11249999999999986</v>
      </c>
    </row>
    <row r="1041" spans="1:23" ht="14.25" customHeight="1" x14ac:dyDescent="0.3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  <c r="W1041" s="2">
        <f>Table_1[[#This Row],[Profit]]/Table_1[[#This Row],[Sales]]</f>
        <v>6.2499999999999951E-2</v>
      </c>
    </row>
    <row r="1042" spans="1:23" ht="14.25" customHeight="1" x14ac:dyDescent="0.3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  <c r="W1042" s="2">
        <f>Table_1[[#This Row],[Profit]]/Table_1[[#This Row],[Sales]]</f>
        <v>0.21</v>
      </c>
    </row>
    <row r="1043" spans="1:23" ht="14.25" customHeight="1" x14ac:dyDescent="0.3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  <c r="W1043" s="2">
        <f>Table_1[[#This Row],[Profit]]/Table_1[[#This Row],[Sales]]</f>
        <v>0.35</v>
      </c>
    </row>
    <row r="1044" spans="1:23" ht="14.25" customHeight="1" x14ac:dyDescent="0.3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  <c r="W1044" s="2">
        <f>Table_1[[#This Row],[Profit]]/Table_1[[#This Row],[Sales]]</f>
        <v>0.12499999999999988</v>
      </c>
    </row>
    <row r="1045" spans="1:23" ht="14.25" customHeight="1" x14ac:dyDescent="0.3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  <c r="W1045" s="2">
        <f>Table_1[[#This Row],[Profit]]/Table_1[[#This Row],[Sales]]</f>
        <v>0.33750000000000002</v>
      </c>
    </row>
    <row r="1046" spans="1:23" ht="14.25" customHeight="1" x14ac:dyDescent="0.3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  <c r="W1046" s="2">
        <f>Table_1[[#This Row],[Profit]]/Table_1[[#This Row],[Sales]]</f>
        <v>-2.5000000000000013</v>
      </c>
    </row>
    <row r="1047" spans="1:23" ht="14.25" customHeight="1" x14ac:dyDescent="0.3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  <c r="W1047" s="2">
        <f>Table_1[[#This Row],[Profit]]/Table_1[[#This Row],[Sales]]</f>
        <v>-7.1428571428571411E-2</v>
      </c>
    </row>
    <row r="1048" spans="1:23" ht="14.25" customHeight="1" x14ac:dyDescent="0.3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  <c r="W1048" s="2">
        <f>Table_1[[#This Row],[Profit]]/Table_1[[#This Row],[Sales]]</f>
        <v>6.25E-2</v>
      </c>
    </row>
    <row r="1049" spans="1:23" ht="14.25" customHeight="1" x14ac:dyDescent="0.3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  <c r="W1049" s="2">
        <f>Table_1[[#This Row],[Profit]]/Table_1[[#This Row],[Sales]]</f>
        <v>-3.750000000000011E-2</v>
      </c>
    </row>
    <row r="1050" spans="1:23" ht="14.25" customHeight="1" x14ac:dyDescent="0.3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  <c r="W1050" s="2">
        <f>Table_1[[#This Row],[Profit]]/Table_1[[#This Row],[Sales]]</f>
        <v>0.11249999999999992</v>
      </c>
    </row>
    <row r="1051" spans="1:23" ht="14.25" customHeight="1" x14ac:dyDescent="0.3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  <c r="W1051" s="2">
        <f>Table_1[[#This Row],[Profit]]/Table_1[[#This Row],[Sales]]</f>
        <v>0.38000000000000006</v>
      </c>
    </row>
    <row r="1052" spans="1:23" ht="14.25" customHeight="1" x14ac:dyDescent="0.3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  <c r="W1052" s="2">
        <f>Table_1[[#This Row],[Profit]]/Table_1[[#This Row],[Sales]]</f>
        <v>-0.1750000000000001</v>
      </c>
    </row>
    <row r="1053" spans="1:23" ht="14.25" customHeight="1" x14ac:dyDescent="0.3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  <c r="W1053" s="2">
        <f>Table_1[[#This Row],[Profit]]/Table_1[[#This Row],[Sales]]</f>
        <v>0.36249999999999988</v>
      </c>
    </row>
    <row r="1054" spans="1:23" ht="14.25" customHeight="1" x14ac:dyDescent="0.3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  <c r="W1054" s="2">
        <f>Table_1[[#This Row],[Profit]]/Table_1[[#This Row],[Sales]]</f>
        <v>0.19999999999999984</v>
      </c>
    </row>
    <row r="1055" spans="1:23" ht="14.25" customHeight="1" x14ac:dyDescent="0.3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  <c r="W1055" s="2">
        <f>Table_1[[#This Row],[Profit]]/Table_1[[#This Row],[Sales]]</f>
        <v>0.39</v>
      </c>
    </row>
    <row r="1056" spans="1:23" ht="14.25" customHeight="1" x14ac:dyDescent="0.3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  <c r="W1056" s="2">
        <f>Table_1[[#This Row],[Profit]]/Table_1[[#This Row],[Sales]]</f>
        <v>0.20999999999999994</v>
      </c>
    </row>
    <row r="1057" spans="1:23" ht="14.25" customHeight="1" x14ac:dyDescent="0.3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  <c r="W1057" s="2">
        <f>Table_1[[#This Row],[Profit]]/Table_1[[#This Row],[Sales]]</f>
        <v>0.33750000000000002</v>
      </c>
    </row>
    <row r="1058" spans="1:23" ht="14.25" customHeight="1" x14ac:dyDescent="0.3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  <c r="W1058" s="2">
        <f>Table_1[[#This Row],[Profit]]/Table_1[[#This Row],[Sales]]</f>
        <v>0.36250000000000004</v>
      </c>
    </row>
    <row r="1059" spans="1:23" ht="14.25" customHeight="1" x14ac:dyDescent="0.3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  <c r="W1059" s="2">
        <f>Table_1[[#This Row],[Profit]]/Table_1[[#This Row],[Sales]]</f>
        <v>0.36249999999999993</v>
      </c>
    </row>
    <row r="1060" spans="1:23" ht="14.25" customHeight="1" x14ac:dyDescent="0.3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  <c r="W1060" s="2">
        <f>Table_1[[#This Row],[Profit]]/Table_1[[#This Row],[Sales]]</f>
        <v>0.34999999999999992</v>
      </c>
    </row>
    <row r="1061" spans="1:23" ht="14.25" customHeight="1" x14ac:dyDescent="0.3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  <c r="W1061" s="2">
        <f>Table_1[[#This Row],[Profit]]/Table_1[[#This Row],[Sales]]</f>
        <v>0.36249999999999999</v>
      </c>
    </row>
    <row r="1062" spans="1:23" ht="14.25" customHeight="1" x14ac:dyDescent="0.3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  <c r="W1062" s="2">
        <f>Table_1[[#This Row],[Profit]]/Table_1[[#This Row],[Sales]]</f>
        <v>-0.27142857142857152</v>
      </c>
    </row>
    <row r="1063" spans="1:23" ht="14.25" customHeight="1" x14ac:dyDescent="0.3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  <c r="W1063" s="2">
        <f>Table_1[[#This Row],[Profit]]/Table_1[[#This Row],[Sales]]</f>
        <v>9.9999999999999978E-2</v>
      </c>
    </row>
    <row r="1064" spans="1:23" ht="14.25" customHeight="1" x14ac:dyDescent="0.3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  <c r="W1064" s="2">
        <f>Table_1[[#This Row],[Profit]]/Table_1[[#This Row],[Sales]]</f>
        <v>-0.21249999999999997</v>
      </c>
    </row>
    <row r="1065" spans="1:23" ht="14.25" customHeight="1" x14ac:dyDescent="0.3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  <c r="W1065" s="2">
        <f>Table_1[[#This Row],[Profit]]/Table_1[[#This Row],[Sales]]</f>
        <v>0.16249999999999992</v>
      </c>
    </row>
    <row r="1066" spans="1:23" ht="14.25" customHeight="1" x14ac:dyDescent="0.3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  <c r="W1066" s="2">
        <f>Table_1[[#This Row],[Profit]]/Table_1[[#This Row],[Sales]]</f>
        <v>-0.23333333333333331</v>
      </c>
    </row>
    <row r="1067" spans="1:23" ht="14.25" customHeight="1" x14ac:dyDescent="0.3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  <c r="W1067" s="2">
        <f>Table_1[[#This Row],[Profit]]/Table_1[[#This Row],[Sales]]</f>
        <v>0.16249999999999992</v>
      </c>
    </row>
    <row r="1068" spans="1:23" ht="14.25" customHeight="1" x14ac:dyDescent="0.3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  <c r="W1068" s="2">
        <f>Table_1[[#This Row],[Profit]]/Table_1[[#This Row],[Sales]]</f>
        <v>-0.83333333333333315</v>
      </c>
    </row>
    <row r="1069" spans="1:23" ht="14.25" customHeight="1" x14ac:dyDescent="0.3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  <c r="W1069" s="2">
        <f>Table_1[[#This Row],[Profit]]/Table_1[[#This Row],[Sales]]</f>
        <v>6.249999999999991E-2</v>
      </c>
    </row>
    <row r="1070" spans="1:23" ht="14.25" customHeight="1" x14ac:dyDescent="0.3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  <c r="W1070" s="2">
        <f>Table_1[[#This Row],[Profit]]/Table_1[[#This Row],[Sales]]</f>
        <v>-0.20000000000000018</v>
      </c>
    </row>
    <row r="1071" spans="1:23" ht="14.25" customHeight="1" x14ac:dyDescent="0.3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  <c r="W1071" s="2">
        <f>Table_1[[#This Row],[Profit]]/Table_1[[#This Row],[Sales]]</f>
        <v>-0.73333333333333328</v>
      </c>
    </row>
    <row r="1072" spans="1:23" ht="14.25" customHeight="1" x14ac:dyDescent="0.3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  <c r="W1072" s="2">
        <f>Table_1[[#This Row],[Profit]]/Table_1[[#This Row],[Sales]]</f>
        <v>0.26</v>
      </c>
    </row>
    <row r="1073" spans="1:23" ht="14.25" customHeight="1" x14ac:dyDescent="0.3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  <c r="W1073" s="2">
        <f>Table_1[[#This Row],[Profit]]/Table_1[[#This Row],[Sales]]</f>
        <v>0.33749999999999991</v>
      </c>
    </row>
    <row r="1074" spans="1:23" ht="14.25" customHeight="1" x14ac:dyDescent="0.3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  <c r="W1074" s="2">
        <f>Table_1[[#This Row],[Profit]]/Table_1[[#This Row],[Sales]]</f>
        <v>0.35</v>
      </c>
    </row>
    <row r="1075" spans="1:23" ht="14.25" customHeight="1" x14ac:dyDescent="0.3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  <c r="W1075" s="2">
        <f>Table_1[[#This Row],[Profit]]/Table_1[[#This Row],[Sales]]</f>
        <v>-0.7333333333333335</v>
      </c>
    </row>
    <row r="1076" spans="1:23" ht="14.25" customHeight="1" x14ac:dyDescent="0.3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  <c r="W1076" s="2">
        <f>Table_1[[#This Row],[Profit]]/Table_1[[#This Row],[Sales]]</f>
        <v>-0.76666666666666661</v>
      </c>
    </row>
    <row r="1077" spans="1:23" ht="14.25" customHeight="1" x14ac:dyDescent="0.3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  <c r="W1077" s="2">
        <f>Table_1[[#This Row],[Profit]]/Table_1[[#This Row],[Sales]]</f>
        <v>6.2499999999999938E-2</v>
      </c>
    </row>
    <row r="1078" spans="1:23" ht="14.25" customHeight="1" x14ac:dyDescent="0.3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  <c r="W1078" s="2">
        <f>Table_1[[#This Row],[Profit]]/Table_1[[#This Row],[Sales]]</f>
        <v>0.26</v>
      </c>
    </row>
    <row r="1079" spans="1:23" ht="14.25" customHeight="1" x14ac:dyDescent="0.3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  <c r="W1079" s="2">
        <f>Table_1[[#This Row],[Profit]]/Table_1[[#This Row],[Sales]]</f>
        <v>0.28000000000000008</v>
      </c>
    </row>
    <row r="1080" spans="1:23" ht="14.25" customHeight="1" x14ac:dyDescent="0.3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  <c r="W1080" s="2">
        <f>Table_1[[#This Row],[Profit]]/Table_1[[#This Row],[Sales]]</f>
        <v>0.27</v>
      </c>
    </row>
    <row r="1081" spans="1:23" ht="14.25" customHeight="1" x14ac:dyDescent="0.3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  <c r="W1081" s="2">
        <f>Table_1[[#This Row],[Profit]]/Table_1[[#This Row],[Sales]]</f>
        <v>0.33750000000000002</v>
      </c>
    </row>
    <row r="1082" spans="1:23" ht="14.25" customHeight="1" x14ac:dyDescent="0.3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  <c r="W1082" s="2">
        <f>Table_1[[#This Row],[Profit]]/Table_1[[#This Row],[Sales]]</f>
        <v>0.47000000000000003</v>
      </c>
    </row>
    <row r="1083" spans="1:23" ht="14.25" customHeight="1" x14ac:dyDescent="0.3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  <c r="W1083" s="2">
        <f>Table_1[[#This Row],[Profit]]/Table_1[[#This Row],[Sales]]</f>
        <v>0.10999999999999996</v>
      </c>
    </row>
    <row r="1084" spans="1:23" ht="14.25" customHeight="1" x14ac:dyDescent="0.3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  <c r="W1084" s="2">
        <f>Table_1[[#This Row],[Profit]]/Table_1[[#This Row],[Sales]]</f>
        <v>-0.31666666666666665</v>
      </c>
    </row>
    <row r="1085" spans="1:23" ht="14.25" customHeight="1" x14ac:dyDescent="0.3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  <c r="W1085" s="2">
        <f>Table_1[[#This Row],[Profit]]/Table_1[[#This Row],[Sales]]</f>
        <v>0.45999999999999996</v>
      </c>
    </row>
    <row r="1086" spans="1:23" ht="14.25" customHeight="1" x14ac:dyDescent="0.3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  <c r="W1086" s="2">
        <f>Table_1[[#This Row],[Profit]]/Table_1[[#This Row],[Sales]]</f>
        <v>0.28999999999999987</v>
      </c>
    </row>
    <row r="1087" spans="1:23" ht="14.25" customHeight="1" x14ac:dyDescent="0.3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  <c r="W1087" s="2">
        <f>Table_1[[#This Row],[Profit]]/Table_1[[#This Row],[Sales]]</f>
        <v>0.48999999999999994</v>
      </c>
    </row>
    <row r="1088" spans="1:23" ht="14.25" customHeight="1" x14ac:dyDescent="0.3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  <c r="W1088" s="2">
        <f>Table_1[[#This Row],[Profit]]/Table_1[[#This Row],[Sales]]</f>
        <v>0.48000000000000004</v>
      </c>
    </row>
    <row r="1089" spans="1:23" ht="14.25" customHeight="1" x14ac:dyDescent="0.3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  <c r="W1089" s="2">
        <f>Table_1[[#This Row],[Profit]]/Table_1[[#This Row],[Sales]]</f>
        <v>0.10000000000000007</v>
      </c>
    </row>
    <row r="1090" spans="1:23" ht="14.25" customHeight="1" x14ac:dyDescent="0.3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  <c r="W1090" s="2">
        <f>Table_1[[#This Row],[Profit]]/Table_1[[#This Row],[Sales]]</f>
        <v>0.48000000000000004</v>
      </c>
    </row>
    <row r="1091" spans="1:23" ht="14.25" customHeight="1" x14ac:dyDescent="0.3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  <c r="W1091" s="2">
        <f>Table_1[[#This Row],[Profit]]/Table_1[[#This Row],[Sales]]</f>
        <v>6.2499999999999938E-2</v>
      </c>
    </row>
    <row r="1092" spans="1:23" ht="14.25" customHeight="1" x14ac:dyDescent="0.3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  <c r="W1092" s="2">
        <f>Table_1[[#This Row],[Profit]]/Table_1[[#This Row],[Sales]]</f>
        <v>0.34999999999999987</v>
      </c>
    </row>
    <row r="1093" spans="1:23" ht="14.25" customHeight="1" x14ac:dyDescent="0.3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  <c r="W1093" s="2">
        <f>Table_1[[#This Row],[Profit]]/Table_1[[#This Row],[Sales]]</f>
        <v>0.27999999999999997</v>
      </c>
    </row>
    <row r="1094" spans="1:23" ht="14.25" customHeight="1" x14ac:dyDescent="0.3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  <c r="W1094" s="2">
        <f>Table_1[[#This Row],[Profit]]/Table_1[[#This Row],[Sales]]</f>
        <v>8.7500000000000008E-2</v>
      </c>
    </row>
    <row r="1095" spans="1:23" ht="14.25" customHeight="1" x14ac:dyDescent="0.3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  <c r="W1095" s="2">
        <f>Table_1[[#This Row],[Profit]]/Table_1[[#This Row],[Sales]]</f>
        <v>0.49</v>
      </c>
    </row>
    <row r="1096" spans="1:23" ht="14.25" customHeight="1" x14ac:dyDescent="0.3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  <c r="W1096" s="2">
        <f>Table_1[[#This Row],[Profit]]/Table_1[[#This Row],[Sales]]</f>
        <v>0.28999999999999992</v>
      </c>
    </row>
    <row r="1097" spans="1:23" ht="14.25" customHeight="1" x14ac:dyDescent="0.3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  <c r="W1097" s="2">
        <f>Table_1[[#This Row],[Profit]]/Table_1[[#This Row],[Sales]]</f>
        <v>8.7500000000000078E-2</v>
      </c>
    </row>
    <row r="1098" spans="1:23" ht="14.25" customHeight="1" x14ac:dyDescent="0.3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  <c r="W1098" s="2">
        <f>Table_1[[#This Row],[Profit]]/Table_1[[#This Row],[Sales]]</f>
        <v>-0.80000000000000027</v>
      </c>
    </row>
    <row r="1099" spans="1:23" ht="14.25" customHeight="1" x14ac:dyDescent="0.3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  <c r="W1099" s="2">
        <f>Table_1[[#This Row],[Profit]]/Table_1[[#This Row],[Sales]]</f>
        <v>2.4999999999999932E-2</v>
      </c>
    </row>
    <row r="1100" spans="1:23" ht="14.25" customHeight="1" x14ac:dyDescent="0.3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  <c r="W1100" s="2">
        <f>Table_1[[#This Row],[Profit]]/Table_1[[#This Row],[Sales]]</f>
        <v>0.28999999999999998</v>
      </c>
    </row>
    <row r="1101" spans="1:23" ht="14.25" customHeight="1" x14ac:dyDescent="0.3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  <c r="W1101" s="2">
        <f>Table_1[[#This Row],[Profit]]/Table_1[[#This Row],[Sales]]</f>
        <v>0.46999999999999992</v>
      </c>
    </row>
    <row r="1102" spans="1:23" ht="14.25" customHeight="1" x14ac:dyDescent="0.3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  <c r="W1102" s="2">
        <f>Table_1[[#This Row],[Profit]]/Table_1[[#This Row],[Sales]]</f>
        <v>0.3299999999999999</v>
      </c>
    </row>
    <row r="1103" spans="1:23" ht="14.25" customHeight="1" x14ac:dyDescent="0.3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  <c r="W1103" s="2">
        <f>Table_1[[#This Row],[Profit]]/Table_1[[#This Row],[Sales]]</f>
        <v>0.28999999999999998</v>
      </c>
    </row>
    <row r="1104" spans="1:23" ht="14.25" customHeight="1" x14ac:dyDescent="0.3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  <c r="W1104" s="2">
        <f>Table_1[[#This Row],[Profit]]/Table_1[[#This Row],[Sales]]</f>
        <v>-1.7500000000000013</v>
      </c>
    </row>
    <row r="1105" spans="1:23" ht="14.25" customHeight="1" x14ac:dyDescent="0.3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  <c r="W1105" s="2">
        <f>Table_1[[#This Row],[Profit]]/Table_1[[#This Row],[Sales]]</f>
        <v>-1.7000000000000011</v>
      </c>
    </row>
    <row r="1106" spans="1:23" ht="14.25" customHeight="1" x14ac:dyDescent="0.3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  <c r="W1106" s="2">
        <f>Table_1[[#This Row],[Profit]]/Table_1[[#This Row],[Sales]]</f>
        <v>0.49</v>
      </c>
    </row>
    <row r="1107" spans="1:23" ht="14.25" customHeight="1" x14ac:dyDescent="0.3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  <c r="W1107" s="2">
        <f>Table_1[[#This Row],[Profit]]/Table_1[[#This Row],[Sales]]</f>
        <v>-0.16250000000000009</v>
      </c>
    </row>
    <row r="1108" spans="1:23" ht="14.25" customHeight="1" x14ac:dyDescent="0.3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  <c r="W1108" s="2">
        <f>Table_1[[#This Row],[Profit]]/Table_1[[#This Row],[Sales]]</f>
        <v>-0.32500000000000001</v>
      </c>
    </row>
    <row r="1109" spans="1:23" ht="14.25" customHeight="1" x14ac:dyDescent="0.3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  <c r="W1109" s="2">
        <f>Table_1[[#This Row],[Profit]]/Table_1[[#This Row],[Sales]]</f>
        <v>-1.6000000000000014</v>
      </c>
    </row>
    <row r="1110" spans="1:23" ht="14.25" customHeight="1" x14ac:dyDescent="0.3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  <c r="W1110" s="2">
        <f>Table_1[[#This Row],[Profit]]/Table_1[[#This Row],[Sales]]</f>
        <v>0.37499999999999994</v>
      </c>
    </row>
    <row r="1111" spans="1:23" ht="14.25" customHeight="1" x14ac:dyDescent="0.3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  <c r="W1111" s="2">
        <f>Table_1[[#This Row],[Profit]]/Table_1[[#This Row],[Sales]]</f>
        <v>0.33749999999999997</v>
      </c>
    </row>
    <row r="1112" spans="1:23" ht="14.25" customHeight="1" x14ac:dyDescent="0.3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  <c r="W1112" s="2">
        <f>Table_1[[#This Row],[Profit]]/Table_1[[#This Row],[Sales]]</f>
        <v>0.35</v>
      </c>
    </row>
    <row r="1113" spans="1:23" ht="14.25" customHeight="1" x14ac:dyDescent="0.3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  <c r="W1113" s="2">
        <f>Table_1[[#This Row],[Profit]]/Table_1[[#This Row],[Sales]]</f>
        <v>0.34999999999999992</v>
      </c>
    </row>
    <row r="1114" spans="1:23" ht="14.25" customHeight="1" x14ac:dyDescent="0.3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  <c r="W1114" s="2">
        <f>Table_1[[#This Row],[Profit]]/Table_1[[#This Row],[Sales]]</f>
        <v>-1.7000000000000006</v>
      </c>
    </row>
    <row r="1115" spans="1:23" ht="14.25" customHeight="1" x14ac:dyDescent="0.3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  <c r="W1115" s="2">
        <f>Table_1[[#This Row],[Profit]]/Table_1[[#This Row],[Sales]]</f>
        <v>0.35</v>
      </c>
    </row>
    <row r="1116" spans="1:23" ht="14.25" customHeight="1" x14ac:dyDescent="0.3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  <c r="W1116" s="2">
        <f>Table_1[[#This Row],[Profit]]/Table_1[[#This Row],[Sales]]</f>
        <v>-0.1058823529411765</v>
      </c>
    </row>
    <row r="1117" spans="1:23" ht="14.25" customHeight="1" x14ac:dyDescent="0.3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  <c r="W1117" s="2">
        <f>Table_1[[#This Row],[Profit]]/Table_1[[#This Row],[Sales]]</f>
        <v>0.48</v>
      </c>
    </row>
    <row r="1118" spans="1:23" ht="14.25" customHeight="1" x14ac:dyDescent="0.3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  <c r="W1118" s="2">
        <f>Table_1[[#This Row],[Profit]]/Table_1[[#This Row],[Sales]]</f>
        <v>0.48000000000000004</v>
      </c>
    </row>
    <row r="1119" spans="1:23" ht="14.25" customHeight="1" x14ac:dyDescent="0.3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  <c r="W1119" s="2">
        <f>Table_1[[#This Row],[Profit]]/Table_1[[#This Row],[Sales]]</f>
        <v>0.4900000000000001</v>
      </c>
    </row>
    <row r="1120" spans="1:23" ht="14.25" customHeight="1" x14ac:dyDescent="0.3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  <c r="W1120" s="2">
        <f>Table_1[[#This Row],[Profit]]/Table_1[[#This Row],[Sales]]</f>
        <v>0.17999999999999994</v>
      </c>
    </row>
    <row r="1121" spans="1:23" ht="14.25" customHeight="1" x14ac:dyDescent="0.3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  <c r="W1121" s="2">
        <f>Table_1[[#This Row],[Profit]]/Table_1[[#This Row],[Sales]]</f>
        <v>0.46999999999999992</v>
      </c>
    </row>
    <row r="1122" spans="1:23" ht="14.25" customHeight="1" x14ac:dyDescent="0.3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  <c r="W1122" s="2">
        <f>Table_1[[#This Row],[Profit]]/Table_1[[#This Row],[Sales]]</f>
        <v>0.49</v>
      </c>
    </row>
    <row r="1123" spans="1:23" ht="14.25" customHeight="1" x14ac:dyDescent="0.3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  <c r="W1123" s="2">
        <f>Table_1[[#This Row],[Profit]]/Table_1[[#This Row],[Sales]]</f>
        <v>0.26</v>
      </c>
    </row>
    <row r="1124" spans="1:23" ht="14.25" customHeight="1" x14ac:dyDescent="0.3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  <c r="W1124" s="2">
        <f>Table_1[[#This Row],[Profit]]/Table_1[[#This Row],[Sales]]</f>
        <v>0.28999999999999987</v>
      </c>
    </row>
    <row r="1125" spans="1:23" ht="14.25" customHeight="1" x14ac:dyDescent="0.3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  <c r="W1125" s="2">
        <f>Table_1[[#This Row],[Profit]]/Table_1[[#This Row],[Sales]]</f>
        <v>0.29999999999999993</v>
      </c>
    </row>
    <row r="1126" spans="1:23" ht="14.25" customHeight="1" x14ac:dyDescent="0.3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  <c r="W1126" s="2">
        <f>Table_1[[#This Row],[Profit]]/Table_1[[#This Row],[Sales]]</f>
        <v>0.27</v>
      </c>
    </row>
    <row r="1127" spans="1:23" ht="14.25" customHeight="1" x14ac:dyDescent="0.3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  <c r="W1127" s="2">
        <f>Table_1[[#This Row],[Profit]]/Table_1[[#This Row],[Sales]]</f>
        <v>0.47</v>
      </c>
    </row>
    <row r="1128" spans="1:23" ht="14.25" customHeight="1" x14ac:dyDescent="0.3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  <c r="W1128" s="2">
        <f>Table_1[[#This Row],[Profit]]/Table_1[[#This Row],[Sales]]</f>
        <v>0.20999999999999988</v>
      </c>
    </row>
    <row r="1129" spans="1:23" ht="14.25" customHeight="1" x14ac:dyDescent="0.3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  <c r="W1129" s="2">
        <f>Table_1[[#This Row],[Profit]]/Table_1[[#This Row],[Sales]]</f>
        <v>0.26</v>
      </c>
    </row>
    <row r="1130" spans="1:23" ht="14.25" customHeight="1" x14ac:dyDescent="0.3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  <c r="W1130" s="2">
        <f>Table_1[[#This Row],[Profit]]/Table_1[[#This Row],[Sales]]</f>
        <v>0.5</v>
      </c>
    </row>
    <row r="1131" spans="1:23" ht="14.25" customHeight="1" x14ac:dyDescent="0.3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  <c r="W1131" s="2">
        <f>Table_1[[#This Row],[Profit]]/Table_1[[#This Row],[Sales]]</f>
        <v>0.21999999999999997</v>
      </c>
    </row>
    <row r="1132" spans="1:23" ht="14.25" customHeight="1" x14ac:dyDescent="0.3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  <c r="W1132" s="2">
        <f>Table_1[[#This Row],[Profit]]/Table_1[[#This Row],[Sales]]</f>
        <v>0.49</v>
      </c>
    </row>
    <row r="1133" spans="1:23" ht="14.25" customHeight="1" x14ac:dyDescent="0.3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  <c r="W1133" s="2">
        <f>Table_1[[#This Row],[Profit]]/Table_1[[#This Row],[Sales]]</f>
        <v>0.44999999999999996</v>
      </c>
    </row>
    <row r="1134" spans="1:23" ht="14.25" customHeight="1" x14ac:dyDescent="0.3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  <c r="W1134" s="2">
        <f>Table_1[[#This Row],[Profit]]/Table_1[[#This Row],[Sales]]</f>
        <v>0.48000000000000004</v>
      </c>
    </row>
    <row r="1135" spans="1:23" ht="14.25" customHeight="1" x14ac:dyDescent="0.3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  <c r="W1135" s="2">
        <f>Table_1[[#This Row],[Profit]]/Table_1[[#This Row],[Sales]]</f>
        <v>-0.18750000000000014</v>
      </c>
    </row>
    <row r="1136" spans="1:23" ht="14.25" customHeight="1" x14ac:dyDescent="0.3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  <c r="W1136" s="2">
        <f>Table_1[[#This Row],[Profit]]/Table_1[[#This Row],[Sales]]</f>
        <v>0.34999999999999992</v>
      </c>
    </row>
    <row r="1137" spans="1:23" ht="14.25" customHeight="1" x14ac:dyDescent="0.3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  <c r="W1137" s="2">
        <f>Table_1[[#This Row],[Profit]]/Table_1[[#This Row],[Sales]]</f>
        <v>8.750000000000005E-2</v>
      </c>
    </row>
    <row r="1138" spans="1:23" ht="14.25" customHeight="1" x14ac:dyDescent="0.3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  <c r="W1138" s="2">
        <f>Table_1[[#This Row],[Profit]]/Table_1[[#This Row],[Sales]]</f>
        <v>0.44999999999999996</v>
      </c>
    </row>
    <row r="1139" spans="1:23" ht="14.25" customHeight="1" x14ac:dyDescent="0.3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  <c r="W1139" s="2">
        <f>Table_1[[#This Row],[Profit]]/Table_1[[#This Row],[Sales]]</f>
        <v>0.27999999999999997</v>
      </c>
    </row>
    <row r="1140" spans="1:23" ht="14.25" customHeight="1" x14ac:dyDescent="0.3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  <c r="W1140" s="2">
        <f>Table_1[[#This Row],[Profit]]/Table_1[[#This Row],[Sales]]</f>
        <v>0.44999999999999996</v>
      </c>
    </row>
    <row r="1141" spans="1:23" ht="14.25" customHeight="1" x14ac:dyDescent="0.3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  <c r="W1141" s="2">
        <f>Table_1[[#This Row],[Profit]]/Table_1[[#This Row],[Sales]]</f>
        <v>0.27</v>
      </c>
    </row>
    <row r="1142" spans="1:23" ht="14.25" customHeight="1" x14ac:dyDescent="0.3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  <c r="W1142" s="2">
        <f>Table_1[[#This Row],[Profit]]/Table_1[[#This Row],[Sales]]</f>
        <v>0.5</v>
      </c>
    </row>
    <row r="1143" spans="1:23" ht="14.25" customHeight="1" x14ac:dyDescent="0.3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  <c r="W1143" s="2">
        <f>Table_1[[#This Row],[Profit]]/Table_1[[#This Row],[Sales]]</f>
        <v>0.26</v>
      </c>
    </row>
    <row r="1144" spans="1:23" ht="14.25" customHeight="1" x14ac:dyDescent="0.3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  <c r="W1144" s="2">
        <f>Table_1[[#This Row],[Profit]]/Table_1[[#This Row],[Sales]]</f>
        <v>0.33</v>
      </c>
    </row>
    <row r="1145" spans="1:23" ht="14.25" customHeight="1" x14ac:dyDescent="0.3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  <c r="W1145" s="2">
        <f>Table_1[[#This Row],[Profit]]/Table_1[[#This Row],[Sales]]</f>
        <v>0.48000000000000004</v>
      </c>
    </row>
    <row r="1146" spans="1:23" ht="14.25" customHeight="1" x14ac:dyDescent="0.3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  <c r="W1146" s="2">
        <f>Table_1[[#This Row],[Profit]]/Table_1[[#This Row],[Sales]]</f>
        <v>0.3249999999999999</v>
      </c>
    </row>
    <row r="1147" spans="1:23" ht="14.25" customHeight="1" x14ac:dyDescent="0.3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  <c r="W1147" s="2">
        <f>Table_1[[#This Row],[Profit]]/Table_1[[#This Row],[Sales]]</f>
        <v>0.27</v>
      </c>
    </row>
    <row r="1148" spans="1:23" ht="14.25" customHeight="1" x14ac:dyDescent="0.3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  <c r="W1148" s="2">
        <f>Table_1[[#This Row],[Profit]]/Table_1[[#This Row],[Sales]]</f>
        <v>0.1666666666666666</v>
      </c>
    </row>
    <row r="1149" spans="1:23" ht="14.25" customHeight="1" x14ac:dyDescent="0.3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  <c r="W1149" s="2">
        <f>Table_1[[#This Row],[Profit]]/Table_1[[#This Row],[Sales]]</f>
        <v>0.44999999999999996</v>
      </c>
    </row>
    <row r="1150" spans="1:23" ht="14.25" customHeight="1" x14ac:dyDescent="0.3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  <c r="W1150" s="2">
        <f>Table_1[[#This Row],[Profit]]/Table_1[[#This Row],[Sales]]</f>
        <v>0.45999999999999996</v>
      </c>
    </row>
    <row r="1151" spans="1:23" ht="14.25" customHeight="1" x14ac:dyDescent="0.3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  <c r="W1151" s="2">
        <f>Table_1[[#This Row],[Profit]]/Table_1[[#This Row],[Sales]]</f>
        <v>3.9999999999999897E-2</v>
      </c>
    </row>
    <row r="1152" spans="1:23" ht="14.25" customHeight="1" x14ac:dyDescent="0.3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  <c r="W1152" s="2">
        <f>Table_1[[#This Row],[Profit]]/Table_1[[#This Row],[Sales]]</f>
        <v>0.35</v>
      </c>
    </row>
    <row r="1153" spans="1:23" ht="14.25" customHeight="1" x14ac:dyDescent="0.3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  <c r="W1153" s="2">
        <f>Table_1[[#This Row],[Profit]]/Table_1[[#This Row],[Sales]]</f>
        <v>0.14999999999999997</v>
      </c>
    </row>
    <row r="1154" spans="1:23" ht="14.25" customHeight="1" x14ac:dyDescent="0.3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  <c r="W1154" s="2">
        <f>Table_1[[#This Row],[Profit]]/Table_1[[#This Row],[Sales]]</f>
        <v>0.44999999999999996</v>
      </c>
    </row>
    <row r="1155" spans="1:23" ht="14.25" customHeight="1" x14ac:dyDescent="0.3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  <c r="W1155" s="2">
        <f>Table_1[[#This Row],[Profit]]/Table_1[[#This Row],[Sales]]</f>
        <v>0.33750000000000008</v>
      </c>
    </row>
    <row r="1156" spans="1:23" ht="14.25" customHeight="1" x14ac:dyDescent="0.3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  <c r="W1156" s="2">
        <f>Table_1[[#This Row],[Profit]]/Table_1[[#This Row],[Sales]]</f>
        <v>0</v>
      </c>
    </row>
    <row r="1157" spans="1:23" ht="14.25" customHeight="1" x14ac:dyDescent="0.3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  <c r="W1157" s="2">
        <f>Table_1[[#This Row],[Profit]]/Table_1[[#This Row],[Sales]]</f>
        <v>0.21999999999999997</v>
      </c>
    </row>
    <row r="1158" spans="1:23" ht="14.25" customHeight="1" x14ac:dyDescent="0.3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  <c r="W1158" s="2">
        <f>Table_1[[#This Row],[Profit]]/Table_1[[#This Row],[Sales]]</f>
        <v>0.47</v>
      </c>
    </row>
    <row r="1159" spans="1:23" ht="14.25" customHeight="1" x14ac:dyDescent="0.3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  <c r="W1159" s="2">
        <f>Table_1[[#This Row],[Profit]]/Table_1[[#This Row],[Sales]]</f>
        <v>0.22000000000000003</v>
      </c>
    </row>
    <row r="1160" spans="1:23" ht="14.25" customHeight="1" x14ac:dyDescent="0.3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  <c r="W1160" s="2">
        <f>Table_1[[#This Row],[Profit]]/Table_1[[#This Row],[Sales]]</f>
        <v>0.10000000000000003</v>
      </c>
    </row>
    <row r="1161" spans="1:23" ht="14.25" customHeight="1" x14ac:dyDescent="0.3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  <c r="W1161" s="2">
        <f>Table_1[[#This Row],[Profit]]/Table_1[[#This Row],[Sales]]</f>
        <v>0.25000000000000006</v>
      </c>
    </row>
    <row r="1162" spans="1:23" ht="14.25" customHeight="1" x14ac:dyDescent="0.3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  <c r="W1162" s="2">
        <f>Table_1[[#This Row],[Profit]]/Table_1[[#This Row],[Sales]]</f>
        <v>0.5</v>
      </c>
    </row>
    <row r="1163" spans="1:23" ht="14.25" customHeight="1" x14ac:dyDescent="0.3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  <c r="W1163" s="2">
        <f>Table_1[[#This Row],[Profit]]/Table_1[[#This Row],[Sales]]</f>
        <v>0.28999999999999992</v>
      </c>
    </row>
    <row r="1164" spans="1:23" ht="14.25" customHeight="1" x14ac:dyDescent="0.3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  <c r="W1164" s="2">
        <f>Table_1[[#This Row],[Profit]]/Table_1[[#This Row],[Sales]]</f>
        <v>0.45999999999999996</v>
      </c>
    </row>
    <row r="1165" spans="1:23" ht="14.25" customHeight="1" x14ac:dyDescent="0.3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  <c r="W1165" s="2">
        <f>Table_1[[#This Row],[Profit]]/Table_1[[#This Row],[Sales]]</f>
        <v>0.32500000000000001</v>
      </c>
    </row>
    <row r="1166" spans="1:23" ht="14.25" customHeight="1" x14ac:dyDescent="0.3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  <c r="W1166" s="2">
        <f>Table_1[[#This Row],[Profit]]/Table_1[[#This Row],[Sales]]</f>
        <v>0.36250000000000004</v>
      </c>
    </row>
    <row r="1167" spans="1:23" ht="14.25" customHeight="1" x14ac:dyDescent="0.3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  <c r="W1167" s="2">
        <f>Table_1[[#This Row],[Profit]]/Table_1[[#This Row],[Sales]]</f>
        <v>0.4499999999999999</v>
      </c>
    </row>
    <row r="1168" spans="1:23" ht="14.25" customHeight="1" x14ac:dyDescent="0.3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  <c r="W1168" s="2">
        <f>Table_1[[#This Row],[Profit]]/Table_1[[#This Row],[Sales]]</f>
        <v>0.10999999999999997</v>
      </c>
    </row>
    <row r="1169" spans="1:23" ht="14.25" customHeight="1" x14ac:dyDescent="0.3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  <c r="W1169" s="2">
        <f>Table_1[[#This Row],[Profit]]/Table_1[[#This Row],[Sales]]</f>
        <v>0.31</v>
      </c>
    </row>
    <row r="1170" spans="1:23" ht="14.25" customHeight="1" x14ac:dyDescent="0.3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  <c r="W1170" s="2">
        <f>Table_1[[#This Row],[Profit]]/Table_1[[#This Row],[Sales]]</f>
        <v>0</v>
      </c>
    </row>
    <row r="1171" spans="1:23" ht="14.25" customHeight="1" x14ac:dyDescent="0.3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  <c r="W1171" s="2">
        <f>Table_1[[#This Row],[Profit]]/Table_1[[#This Row],[Sales]]</f>
        <v>0.48000000000000004</v>
      </c>
    </row>
    <row r="1172" spans="1:23" ht="14.25" customHeight="1" x14ac:dyDescent="0.3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  <c r="W1172" s="2">
        <f>Table_1[[#This Row],[Profit]]/Table_1[[#This Row],[Sales]]</f>
        <v>0.25999999999999995</v>
      </c>
    </row>
    <row r="1173" spans="1:23" ht="14.25" customHeight="1" x14ac:dyDescent="0.3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  <c r="W1173" s="2">
        <f>Table_1[[#This Row],[Profit]]/Table_1[[#This Row],[Sales]]</f>
        <v>0.48000000000000004</v>
      </c>
    </row>
    <row r="1174" spans="1:23" ht="14.25" customHeight="1" x14ac:dyDescent="0.3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  <c r="W1174" s="2">
        <f>Table_1[[#This Row],[Profit]]/Table_1[[#This Row],[Sales]]</f>
        <v>0.33749999999999991</v>
      </c>
    </row>
    <row r="1175" spans="1:23" ht="14.25" customHeight="1" x14ac:dyDescent="0.3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  <c r="W1175" s="2">
        <f>Table_1[[#This Row],[Profit]]/Table_1[[#This Row],[Sales]]</f>
        <v>-1.5000000000000007</v>
      </c>
    </row>
    <row r="1176" spans="1:23" ht="14.25" customHeight="1" x14ac:dyDescent="0.3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  <c r="W1176" s="2">
        <f>Table_1[[#This Row],[Profit]]/Table_1[[#This Row],[Sales]]</f>
        <v>0.32500000000000001</v>
      </c>
    </row>
    <row r="1177" spans="1:23" ht="14.25" customHeight="1" x14ac:dyDescent="0.3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  <c r="W1177" s="2">
        <f>Table_1[[#This Row],[Profit]]/Table_1[[#This Row],[Sales]]</f>
        <v>0.28999999999999992</v>
      </c>
    </row>
    <row r="1178" spans="1:23" ht="14.25" customHeight="1" x14ac:dyDescent="0.3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  <c r="W1178" s="2">
        <f>Table_1[[#This Row],[Profit]]/Table_1[[#This Row],[Sales]]</f>
        <v>0.47000000000000003</v>
      </c>
    </row>
    <row r="1179" spans="1:23" ht="14.25" customHeight="1" x14ac:dyDescent="0.3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  <c r="W1179" s="2">
        <f>Table_1[[#This Row],[Profit]]/Table_1[[#This Row],[Sales]]</f>
        <v>0.29999999999999993</v>
      </c>
    </row>
    <row r="1180" spans="1:23" ht="14.25" customHeight="1" x14ac:dyDescent="0.3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  <c r="W1180" s="2">
        <f>Table_1[[#This Row],[Profit]]/Table_1[[#This Row],[Sales]]</f>
        <v>0.25000000000000006</v>
      </c>
    </row>
    <row r="1181" spans="1:23" ht="14.25" customHeight="1" x14ac:dyDescent="0.3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  <c r="W1181" s="2">
        <f>Table_1[[#This Row],[Profit]]/Table_1[[#This Row],[Sales]]</f>
        <v>0.25</v>
      </c>
    </row>
    <row r="1182" spans="1:23" ht="14.25" customHeight="1" x14ac:dyDescent="0.3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  <c r="W1182" s="2">
        <f>Table_1[[#This Row],[Profit]]/Table_1[[#This Row],[Sales]]</f>
        <v>0.27</v>
      </c>
    </row>
    <row r="1183" spans="1:23" ht="14.25" customHeight="1" x14ac:dyDescent="0.3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  <c r="W1183" s="2">
        <f>Table_1[[#This Row],[Profit]]/Table_1[[#This Row],[Sales]]</f>
        <v>0.28999999999999998</v>
      </c>
    </row>
    <row r="1184" spans="1:23" ht="14.25" customHeight="1" x14ac:dyDescent="0.3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  <c r="W1184" s="2">
        <f>Table_1[[#This Row],[Profit]]/Table_1[[#This Row],[Sales]]</f>
        <v>0.33749999999999997</v>
      </c>
    </row>
    <row r="1185" spans="1:23" ht="14.25" customHeight="1" x14ac:dyDescent="0.3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  <c r="W1185" s="2">
        <f>Table_1[[#This Row],[Profit]]/Table_1[[#This Row],[Sales]]</f>
        <v>8.7500000000000008E-2</v>
      </c>
    </row>
    <row r="1186" spans="1:23" ht="14.25" customHeight="1" x14ac:dyDescent="0.3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  <c r="W1186" s="2">
        <f>Table_1[[#This Row],[Profit]]/Table_1[[#This Row],[Sales]]</f>
        <v>0.34999999999999987</v>
      </c>
    </row>
    <row r="1187" spans="1:23" ht="14.25" customHeight="1" x14ac:dyDescent="0.3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  <c r="W1187" s="2">
        <f>Table_1[[#This Row],[Profit]]/Table_1[[#This Row],[Sales]]</f>
        <v>2.0000000000000066E-2</v>
      </c>
    </row>
    <row r="1188" spans="1:23" ht="14.25" customHeight="1" x14ac:dyDescent="0.3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  <c r="W1188" s="2">
        <f>Table_1[[#This Row],[Profit]]/Table_1[[#This Row],[Sales]]</f>
        <v>0.48000000000000004</v>
      </c>
    </row>
    <row r="1189" spans="1:23" ht="14.25" customHeight="1" x14ac:dyDescent="0.3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  <c r="W1189" s="2">
        <f>Table_1[[#This Row],[Profit]]/Table_1[[#This Row],[Sales]]</f>
        <v>0.26999999999999996</v>
      </c>
    </row>
    <row r="1190" spans="1:23" ht="14.25" customHeight="1" x14ac:dyDescent="0.3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  <c r="W1190" s="2">
        <f>Table_1[[#This Row],[Profit]]/Table_1[[#This Row],[Sales]]</f>
        <v>0.27</v>
      </c>
    </row>
    <row r="1191" spans="1:23" ht="14.25" customHeight="1" x14ac:dyDescent="0.3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  <c r="W1191" s="2">
        <f>Table_1[[#This Row],[Profit]]/Table_1[[#This Row],[Sales]]</f>
        <v>7.4999999999999969E-2</v>
      </c>
    </row>
    <row r="1192" spans="1:23" ht="14.25" customHeight="1" x14ac:dyDescent="0.3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  <c r="W1192" s="2">
        <f>Table_1[[#This Row],[Profit]]/Table_1[[#This Row],[Sales]]</f>
        <v>0.10000000000000002</v>
      </c>
    </row>
    <row r="1193" spans="1:23" ht="14.25" customHeight="1" x14ac:dyDescent="0.3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  <c r="W1193" s="2">
        <f>Table_1[[#This Row],[Profit]]/Table_1[[#This Row],[Sales]]</f>
        <v>0.49</v>
      </c>
    </row>
    <row r="1194" spans="1:23" ht="14.25" customHeight="1" x14ac:dyDescent="0.3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  <c r="W1194" s="2">
        <f>Table_1[[#This Row],[Profit]]/Table_1[[#This Row],[Sales]]</f>
        <v>0.49000000000000005</v>
      </c>
    </row>
    <row r="1195" spans="1:23" ht="14.25" customHeight="1" x14ac:dyDescent="0.3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  <c r="W1195" s="2">
        <f>Table_1[[#This Row],[Profit]]/Table_1[[#This Row],[Sales]]</f>
        <v>0.34999999999999992</v>
      </c>
    </row>
    <row r="1196" spans="1:23" ht="14.25" customHeight="1" x14ac:dyDescent="0.3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  <c r="W1196" s="2">
        <f>Table_1[[#This Row],[Profit]]/Table_1[[#This Row],[Sales]]</f>
        <v>0.16249999999999992</v>
      </c>
    </row>
    <row r="1197" spans="1:23" ht="14.25" customHeight="1" x14ac:dyDescent="0.3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  <c r="W1197" s="2">
        <f>Table_1[[#This Row],[Profit]]/Table_1[[#This Row],[Sales]]</f>
        <v>8.7500000000000078E-2</v>
      </c>
    </row>
    <row r="1198" spans="1:23" ht="14.25" customHeight="1" x14ac:dyDescent="0.3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  <c r="W1198" s="2">
        <f>Table_1[[#This Row],[Profit]]/Table_1[[#This Row],[Sales]]</f>
        <v>-3.750000000000011E-2</v>
      </c>
    </row>
    <row r="1199" spans="1:23" ht="14.25" customHeight="1" x14ac:dyDescent="0.3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  <c r="W1199" s="2">
        <f>Table_1[[#This Row],[Profit]]/Table_1[[#This Row],[Sales]]</f>
        <v>0.14999999999999986</v>
      </c>
    </row>
    <row r="1200" spans="1:23" ht="14.25" customHeight="1" x14ac:dyDescent="0.3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  <c r="W1200" s="2">
        <f>Table_1[[#This Row],[Profit]]/Table_1[[#This Row],[Sales]]</f>
        <v>-4.2857142857142844E-2</v>
      </c>
    </row>
    <row r="1201" spans="1:23" ht="14.25" customHeight="1" x14ac:dyDescent="0.3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  <c r="W1201" s="2">
        <f>Table_1[[#This Row],[Profit]]/Table_1[[#This Row],[Sales]]</f>
        <v>-1.7000000000000011</v>
      </c>
    </row>
    <row r="1202" spans="1:23" ht="14.25" customHeight="1" x14ac:dyDescent="0.3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  <c r="W1202" s="2">
        <f>Table_1[[#This Row],[Profit]]/Table_1[[#This Row],[Sales]]</f>
        <v>7.4999999999999997E-2</v>
      </c>
    </row>
    <row r="1203" spans="1:23" ht="14.25" customHeight="1" x14ac:dyDescent="0.3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  <c r="W1203" s="2">
        <f>Table_1[[#This Row],[Profit]]/Table_1[[#This Row],[Sales]]</f>
        <v>-0.7666666666666665</v>
      </c>
    </row>
    <row r="1204" spans="1:23" ht="14.25" customHeight="1" x14ac:dyDescent="0.3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  <c r="W1204" s="2">
        <f>Table_1[[#This Row],[Profit]]/Table_1[[#This Row],[Sales]]</f>
        <v>1.249999999999985E-2</v>
      </c>
    </row>
    <row r="1205" spans="1:23" ht="14.25" customHeight="1" x14ac:dyDescent="0.3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  <c r="W1205" s="2">
        <f>Table_1[[#This Row],[Profit]]/Table_1[[#This Row],[Sales]]</f>
        <v>0</v>
      </c>
    </row>
    <row r="1206" spans="1:23" ht="14.25" customHeight="1" x14ac:dyDescent="0.3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  <c r="W1206" s="2">
        <f>Table_1[[#This Row],[Profit]]/Table_1[[#This Row],[Sales]]</f>
        <v>-0.1</v>
      </c>
    </row>
    <row r="1207" spans="1:23" ht="14.25" customHeight="1" x14ac:dyDescent="0.3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  <c r="W1207" s="2">
        <f>Table_1[[#This Row],[Profit]]/Table_1[[#This Row],[Sales]]</f>
        <v>6.2500000000000069E-2</v>
      </c>
    </row>
    <row r="1208" spans="1:23" ht="14.25" customHeight="1" x14ac:dyDescent="0.3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  <c r="W1208" s="2">
        <f>Table_1[[#This Row],[Profit]]/Table_1[[#This Row],[Sales]]</f>
        <v>0.29999999999999993</v>
      </c>
    </row>
    <row r="1209" spans="1:23" ht="14.25" customHeight="1" x14ac:dyDescent="0.3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  <c r="W1209" s="2">
        <f>Table_1[[#This Row],[Profit]]/Table_1[[#This Row],[Sales]]</f>
        <v>0.35</v>
      </c>
    </row>
    <row r="1210" spans="1:23" ht="14.25" customHeight="1" x14ac:dyDescent="0.3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  <c r="W1210" s="2">
        <f>Table_1[[#This Row],[Profit]]/Table_1[[#This Row],[Sales]]</f>
        <v>0.49</v>
      </c>
    </row>
    <row r="1211" spans="1:23" ht="14.25" customHeight="1" x14ac:dyDescent="0.3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  <c r="W1211" s="2">
        <f>Table_1[[#This Row],[Profit]]/Table_1[[#This Row],[Sales]]</f>
        <v>0.25</v>
      </c>
    </row>
    <row r="1212" spans="1:23" ht="14.25" customHeight="1" x14ac:dyDescent="0.3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  <c r="W1212" s="2">
        <f>Table_1[[#This Row],[Profit]]/Table_1[[#This Row],[Sales]]</f>
        <v>0.33749999999999991</v>
      </c>
    </row>
    <row r="1213" spans="1:23" ht="14.25" customHeight="1" x14ac:dyDescent="0.3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  <c r="W1213" s="2">
        <f>Table_1[[#This Row],[Profit]]/Table_1[[#This Row],[Sales]]</f>
        <v>3.7499999999999908E-2</v>
      </c>
    </row>
    <row r="1214" spans="1:23" ht="14.25" customHeight="1" x14ac:dyDescent="0.3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  <c r="W1214" s="2">
        <f>Table_1[[#This Row],[Profit]]/Table_1[[#This Row],[Sales]]</f>
        <v>-0.34285714285714303</v>
      </c>
    </row>
    <row r="1215" spans="1:23" ht="14.25" customHeight="1" x14ac:dyDescent="0.3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  <c r="W1215" s="2">
        <f>Table_1[[#This Row],[Profit]]/Table_1[[#This Row],[Sales]]</f>
        <v>-0.7666666666666665</v>
      </c>
    </row>
    <row r="1216" spans="1:23" ht="14.25" customHeight="1" x14ac:dyDescent="0.3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  <c r="W1216" s="2">
        <f>Table_1[[#This Row],[Profit]]/Table_1[[#This Row],[Sales]]</f>
        <v>-0.8</v>
      </c>
    </row>
    <row r="1217" spans="1:23" ht="14.25" customHeight="1" x14ac:dyDescent="0.3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  <c r="W1217" s="2">
        <f>Table_1[[#This Row],[Profit]]/Table_1[[#This Row],[Sales]]</f>
        <v>0.33749999999999997</v>
      </c>
    </row>
    <row r="1218" spans="1:23" ht="14.25" customHeight="1" x14ac:dyDescent="0.3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  <c r="W1218" s="2">
        <f>Table_1[[#This Row],[Profit]]/Table_1[[#This Row],[Sales]]</f>
        <v>0.30000000000000004</v>
      </c>
    </row>
    <row r="1219" spans="1:23" ht="14.25" customHeight="1" x14ac:dyDescent="0.3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  <c r="W1219" s="2">
        <f>Table_1[[#This Row],[Profit]]/Table_1[[#This Row],[Sales]]</f>
        <v>0.10000000000000005</v>
      </c>
    </row>
    <row r="1220" spans="1:23" ht="14.25" customHeight="1" x14ac:dyDescent="0.3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  <c r="W1220" s="2">
        <f>Table_1[[#This Row],[Profit]]/Table_1[[#This Row],[Sales]]</f>
        <v>0.25</v>
      </c>
    </row>
    <row r="1221" spans="1:23" ht="14.25" customHeight="1" x14ac:dyDescent="0.3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  <c r="W1221" s="2">
        <f>Table_1[[#This Row],[Profit]]/Table_1[[#This Row],[Sales]]</f>
        <v>-0.19999999999999987</v>
      </c>
    </row>
    <row r="1222" spans="1:23" ht="14.25" customHeight="1" x14ac:dyDescent="0.3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  <c r="W1222" s="2">
        <f>Table_1[[#This Row],[Profit]]/Table_1[[#This Row],[Sales]]</f>
        <v>0.17999999999999991</v>
      </c>
    </row>
    <row r="1223" spans="1:23" ht="14.25" customHeight="1" x14ac:dyDescent="0.3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  <c r="W1223" s="2">
        <f>Table_1[[#This Row],[Profit]]/Table_1[[#This Row],[Sales]]</f>
        <v>0.11249999999999988</v>
      </c>
    </row>
    <row r="1224" spans="1:23" ht="14.25" customHeight="1" x14ac:dyDescent="0.3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  <c r="W1224" s="2">
        <f>Table_1[[#This Row],[Profit]]/Table_1[[#This Row],[Sales]]</f>
        <v>0.17999999999999994</v>
      </c>
    </row>
    <row r="1225" spans="1:23" ht="14.25" customHeight="1" x14ac:dyDescent="0.3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  <c r="W1225" s="2">
        <f>Table_1[[#This Row],[Profit]]/Table_1[[#This Row],[Sales]]</f>
        <v>0.44000000000000011</v>
      </c>
    </row>
    <row r="1226" spans="1:23" ht="14.25" customHeight="1" x14ac:dyDescent="0.3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  <c r="W1226" s="2">
        <f>Table_1[[#This Row],[Profit]]/Table_1[[#This Row],[Sales]]</f>
        <v>0.34999999999999992</v>
      </c>
    </row>
    <row r="1227" spans="1:23" ht="14.25" customHeight="1" x14ac:dyDescent="0.3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  <c r="W1227" s="2">
        <f>Table_1[[#This Row],[Profit]]/Table_1[[#This Row],[Sales]]</f>
        <v>0.49</v>
      </c>
    </row>
    <row r="1228" spans="1:23" ht="14.25" customHeight="1" x14ac:dyDescent="0.3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  <c r="W1228" s="2">
        <f>Table_1[[#This Row],[Profit]]/Table_1[[#This Row],[Sales]]</f>
        <v>1.9999999999999997E-2</v>
      </c>
    </row>
    <row r="1229" spans="1:23" ht="14.25" customHeight="1" x14ac:dyDescent="0.3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  <c r="W1229" s="2">
        <f>Table_1[[#This Row],[Profit]]/Table_1[[#This Row],[Sales]]</f>
        <v>5.9999999999999956E-2</v>
      </c>
    </row>
    <row r="1230" spans="1:23" ht="14.25" customHeight="1" x14ac:dyDescent="0.3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  <c r="W1230" s="2">
        <f>Table_1[[#This Row],[Profit]]/Table_1[[#This Row],[Sales]]</f>
        <v>0.49</v>
      </c>
    </row>
    <row r="1231" spans="1:23" ht="14.25" customHeight="1" x14ac:dyDescent="0.3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  <c r="W1231" s="2">
        <f>Table_1[[#This Row],[Profit]]/Table_1[[#This Row],[Sales]]</f>
        <v>0.33999999999999991</v>
      </c>
    </row>
    <row r="1232" spans="1:23" ht="14.25" customHeight="1" x14ac:dyDescent="0.3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  <c r="W1232" s="2">
        <f>Table_1[[#This Row],[Profit]]/Table_1[[#This Row],[Sales]]</f>
        <v>0.30999999999999994</v>
      </c>
    </row>
    <row r="1233" spans="1:23" ht="14.25" customHeight="1" x14ac:dyDescent="0.3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  <c r="W1233" s="2">
        <f>Table_1[[#This Row],[Profit]]/Table_1[[#This Row],[Sales]]</f>
        <v>0.25999999999999995</v>
      </c>
    </row>
    <row r="1234" spans="1:23" ht="14.25" customHeight="1" x14ac:dyDescent="0.3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  <c r="W1234" s="2">
        <f>Table_1[[#This Row],[Profit]]/Table_1[[#This Row],[Sales]]</f>
        <v>0.44999999999999996</v>
      </c>
    </row>
    <row r="1235" spans="1:23" ht="14.25" customHeight="1" x14ac:dyDescent="0.3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  <c r="W1235" s="2">
        <f>Table_1[[#This Row],[Profit]]/Table_1[[#This Row],[Sales]]</f>
        <v>8.3333333333333232E-2</v>
      </c>
    </row>
    <row r="1236" spans="1:23" ht="14.25" customHeight="1" x14ac:dyDescent="0.3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  <c r="W1236" s="2">
        <f>Table_1[[#This Row],[Profit]]/Table_1[[#This Row],[Sales]]</f>
        <v>0.28750000000000009</v>
      </c>
    </row>
    <row r="1237" spans="1:23" ht="14.25" customHeight="1" x14ac:dyDescent="0.3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  <c r="W1237" s="2">
        <f>Table_1[[#This Row],[Profit]]/Table_1[[#This Row],[Sales]]</f>
        <v>-0.80000000000000027</v>
      </c>
    </row>
    <row r="1238" spans="1:23" ht="14.25" customHeight="1" x14ac:dyDescent="0.3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  <c r="W1238" s="2">
        <f>Table_1[[#This Row],[Profit]]/Table_1[[#This Row],[Sales]]</f>
        <v>0</v>
      </c>
    </row>
    <row r="1239" spans="1:23" ht="14.25" customHeight="1" x14ac:dyDescent="0.3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  <c r="W1239" s="2">
        <f>Table_1[[#This Row],[Profit]]/Table_1[[#This Row],[Sales]]</f>
        <v>0.25</v>
      </c>
    </row>
    <row r="1240" spans="1:23" ht="14.25" customHeight="1" x14ac:dyDescent="0.3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  <c r="W1240" s="2">
        <f>Table_1[[#This Row],[Profit]]/Table_1[[#This Row],[Sales]]</f>
        <v>0.44</v>
      </c>
    </row>
    <row r="1241" spans="1:23" ht="14.25" customHeight="1" x14ac:dyDescent="0.3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  <c r="W1241" s="2">
        <f>Table_1[[#This Row],[Profit]]/Table_1[[#This Row],[Sales]]</f>
        <v>0.26</v>
      </c>
    </row>
    <row r="1242" spans="1:23" ht="14.25" customHeight="1" x14ac:dyDescent="0.3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  <c r="W1242" s="2">
        <f>Table_1[[#This Row],[Profit]]/Table_1[[#This Row],[Sales]]</f>
        <v>0.47</v>
      </c>
    </row>
    <row r="1243" spans="1:23" ht="14.25" customHeight="1" x14ac:dyDescent="0.3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  <c r="W1243" s="2">
        <f>Table_1[[#This Row],[Profit]]/Table_1[[#This Row],[Sales]]</f>
        <v>0.25</v>
      </c>
    </row>
    <row r="1244" spans="1:23" ht="14.25" customHeight="1" x14ac:dyDescent="0.3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  <c r="W1244" s="2">
        <f>Table_1[[#This Row],[Profit]]/Table_1[[#This Row],[Sales]]</f>
        <v>0.3125</v>
      </c>
    </row>
    <row r="1245" spans="1:23" ht="14.25" customHeight="1" x14ac:dyDescent="0.3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  <c r="W1245" s="2">
        <f>Table_1[[#This Row],[Profit]]/Table_1[[#This Row],[Sales]]</f>
        <v>0.41000000000000003</v>
      </c>
    </row>
    <row r="1246" spans="1:23" ht="14.25" customHeight="1" x14ac:dyDescent="0.3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  <c r="W1246" s="2">
        <f>Table_1[[#This Row],[Profit]]/Table_1[[#This Row],[Sales]]</f>
        <v>0.49000000000000005</v>
      </c>
    </row>
    <row r="1247" spans="1:23" ht="14.25" customHeight="1" x14ac:dyDescent="0.3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  <c r="W1247" s="2">
        <f>Table_1[[#This Row],[Profit]]/Table_1[[#This Row],[Sales]]</f>
        <v>0.12499999999999985</v>
      </c>
    </row>
    <row r="1248" spans="1:23" ht="14.25" customHeight="1" x14ac:dyDescent="0.3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  <c r="W1248" s="2">
        <f>Table_1[[#This Row],[Profit]]/Table_1[[#This Row],[Sales]]</f>
        <v>3.7500000000000054E-2</v>
      </c>
    </row>
    <row r="1249" spans="1:23" ht="14.25" customHeight="1" x14ac:dyDescent="0.3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  <c r="W1249" s="2">
        <f>Table_1[[#This Row],[Profit]]/Table_1[[#This Row],[Sales]]</f>
        <v>4.7058823529411722E-2</v>
      </c>
    </row>
    <row r="1250" spans="1:23" ht="14.25" customHeight="1" x14ac:dyDescent="0.3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  <c r="W1250" s="2">
        <f>Table_1[[#This Row],[Profit]]/Table_1[[#This Row],[Sales]]</f>
        <v>0.44999999999999996</v>
      </c>
    </row>
    <row r="1251" spans="1:23" ht="14.25" customHeight="1" x14ac:dyDescent="0.3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  <c r="W1251" s="2">
        <f>Table_1[[#This Row],[Profit]]/Table_1[[#This Row],[Sales]]</f>
        <v>0.12222222222222213</v>
      </c>
    </row>
    <row r="1252" spans="1:23" ht="14.25" customHeight="1" x14ac:dyDescent="0.3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  <c r="W1252" s="2">
        <f>Table_1[[#This Row],[Profit]]/Table_1[[#This Row],[Sales]]</f>
        <v>0.3</v>
      </c>
    </row>
    <row r="1253" spans="1:23" ht="14.25" customHeight="1" x14ac:dyDescent="0.3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  <c r="W1253" s="2">
        <f>Table_1[[#This Row],[Profit]]/Table_1[[#This Row],[Sales]]</f>
        <v>0.4300000000000001</v>
      </c>
    </row>
    <row r="1254" spans="1:23" ht="14.25" customHeight="1" x14ac:dyDescent="0.3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  <c r="W1254" s="2">
        <f>Table_1[[#This Row],[Profit]]/Table_1[[#This Row],[Sales]]</f>
        <v>0.26</v>
      </c>
    </row>
    <row r="1255" spans="1:23" ht="14.25" customHeight="1" x14ac:dyDescent="0.3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  <c r="W1255" s="2">
        <f>Table_1[[#This Row],[Profit]]/Table_1[[#This Row],[Sales]]</f>
        <v>0.11249999999999984</v>
      </c>
    </row>
    <row r="1256" spans="1:23" ht="14.25" customHeight="1" x14ac:dyDescent="0.3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  <c r="W1256" s="2">
        <f>Table_1[[#This Row],[Profit]]/Table_1[[#This Row],[Sales]]</f>
        <v>-0.23333333333333345</v>
      </c>
    </row>
    <row r="1257" spans="1:23" ht="14.25" customHeight="1" x14ac:dyDescent="0.3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  <c r="W1257" s="2">
        <f>Table_1[[#This Row],[Profit]]/Table_1[[#This Row],[Sales]]</f>
        <v>7.4999999999999969E-2</v>
      </c>
    </row>
    <row r="1258" spans="1:23" ht="14.25" customHeight="1" x14ac:dyDescent="0.3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  <c r="W1258" s="2">
        <f>Table_1[[#This Row],[Profit]]/Table_1[[#This Row],[Sales]]</f>
        <v>0.26249999999999996</v>
      </c>
    </row>
    <row r="1259" spans="1:23" ht="14.25" customHeight="1" x14ac:dyDescent="0.3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  <c r="W1259" s="2">
        <f>Table_1[[#This Row],[Profit]]/Table_1[[#This Row],[Sales]]</f>
        <v>-0.73333333333333306</v>
      </c>
    </row>
    <row r="1260" spans="1:23" ht="14.25" customHeight="1" x14ac:dyDescent="0.3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  <c r="W1260" s="2">
        <f>Table_1[[#This Row],[Profit]]/Table_1[[#This Row],[Sales]]</f>
        <v>-8.7499999999999994E-2</v>
      </c>
    </row>
    <row r="1261" spans="1:23" ht="14.25" customHeight="1" x14ac:dyDescent="0.3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  <c r="W1261" s="2">
        <f>Table_1[[#This Row],[Profit]]/Table_1[[#This Row],[Sales]]</f>
        <v>0.3</v>
      </c>
    </row>
    <row r="1262" spans="1:23" ht="14.25" customHeight="1" x14ac:dyDescent="0.3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  <c r="W1262" s="2">
        <f>Table_1[[#This Row],[Profit]]/Table_1[[#This Row],[Sales]]</f>
        <v>0.12499999999999997</v>
      </c>
    </row>
    <row r="1263" spans="1:23" ht="14.25" customHeight="1" x14ac:dyDescent="0.3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  <c r="W1263" s="2">
        <f>Table_1[[#This Row],[Profit]]/Table_1[[#This Row],[Sales]]</f>
        <v>-0.79999999999999993</v>
      </c>
    </row>
    <row r="1264" spans="1:23" ht="14.25" customHeight="1" x14ac:dyDescent="0.3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  <c r="W1264" s="2">
        <f>Table_1[[#This Row],[Profit]]/Table_1[[#This Row],[Sales]]</f>
        <v>0.36249999999999999</v>
      </c>
    </row>
    <row r="1265" spans="1:23" ht="14.25" customHeight="1" x14ac:dyDescent="0.3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  <c r="W1265" s="2">
        <f>Table_1[[#This Row],[Profit]]/Table_1[[#This Row],[Sales]]</f>
        <v>0.27</v>
      </c>
    </row>
    <row r="1266" spans="1:23" ht="14.25" customHeight="1" x14ac:dyDescent="0.3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  <c r="W1266" s="2">
        <f>Table_1[[#This Row],[Profit]]/Table_1[[#This Row],[Sales]]</f>
        <v>0.26</v>
      </c>
    </row>
    <row r="1267" spans="1:23" ht="14.25" customHeight="1" x14ac:dyDescent="0.3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  <c r="W1267" s="2">
        <f>Table_1[[#This Row],[Profit]]/Table_1[[#This Row],[Sales]]</f>
        <v>0.26999999999999996</v>
      </c>
    </row>
    <row r="1268" spans="1:23" ht="14.25" customHeight="1" x14ac:dyDescent="0.3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  <c r="W1268" s="2">
        <f>Table_1[[#This Row],[Profit]]/Table_1[[#This Row],[Sales]]</f>
        <v>0.28999999999999987</v>
      </c>
    </row>
    <row r="1269" spans="1:23" ht="14.25" customHeight="1" x14ac:dyDescent="0.3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  <c r="W1269" s="2">
        <f>Table_1[[#This Row],[Profit]]/Table_1[[#This Row],[Sales]]</f>
        <v>6.2499999999999875E-2</v>
      </c>
    </row>
    <row r="1270" spans="1:23" ht="14.25" customHeight="1" x14ac:dyDescent="0.3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  <c r="W1270" s="2">
        <f>Table_1[[#This Row],[Profit]]/Table_1[[#This Row],[Sales]]</f>
        <v>0.12499999999999982</v>
      </c>
    </row>
    <row r="1271" spans="1:23" ht="14.25" customHeight="1" x14ac:dyDescent="0.3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  <c r="W1271" s="2">
        <f>Table_1[[#This Row],[Profit]]/Table_1[[#This Row],[Sales]]</f>
        <v>0.44999999999999996</v>
      </c>
    </row>
    <row r="1272" spans="1:23" ht="14.25" customHeight="1" x14ac:dyDescent="0.3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  <c r="W1272" s="2">
        <f>Table_1[[#This Row],[Profit]]/Table_1[[#This Row],[Sales]]</f>
        <v>-0.125</v>
      </c>
    </row>
    <row r="1273" spans="1:23" ht="14.25" customHeight="1" x14ac:dyDescent="0.3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  <c r="W1273" s="2">
        <f>Table_1[[#This Row],[Profit]]/Table_1[[#This Row],[Sales]]</f>
        <v>-2.600000000000001</v>
      </c>
    </row>
    <row r="1274" spans="1:23" ht="14.25" customHeight="1" x14ac:dyDescent="0.3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  <c r="W1274" s="2">
        <f>Table_1[[#This Row],[Profit]]/Table_1[[#This Row],[Sales]]</f>
        <v>-1.5000000000000007</v>
      </c>
    </row>
    <row r="1275" spans="1:23" ht="14.25" customHeight="1" x14ac:dyDescent="0.3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  <c r="W1275" s="2">
        <f>Table_1[[#This Row],[Profit]]/Table_1[[#This Row],[Sales]]</f>
        <v>0.34999999999999992</v>
      </c>
    </row>
    <row r="1276" spans="1:23" ht="14.25" customHeight="1" x14ac:dyDescent="0.3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  <c r="W1276" s="2">
        <f>Table_1[[#This Row],[Profit]]/Table_1[[#This Row],[Sales]]</f>
        <v>-0.22857142857142854</v>
      </c>
    </row>
    <row r="1277" spans="1:23" ht="14.25" customHeight="1" x14ac:dyDescent="0.3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  <c r="W1277" s="2">
        <f>Table_1[[#This Row],[Profit]]/Table_1[[#This Row],[Sales]]</f>
        <v>0.36249999999999999</v>
      </c>
    </row>
    <row r="1278" spans="1:23" ht="14.25" customHeight="1" x14ac:dyDescent="0.3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  <c r="W1278" s="2">
        <f>Table_1[[#This Row],[Profit]]/Table_1[[#This Row],[Sales]]</f>
        <v>-0.11249999999999995</v>
      </c>
    </row>
    <row r="1279" spans="1:23" ht="14.25" customHeight="1" x14ac:dyDescent="0.3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  <c r="W1279" s="2">
        <f>Table_1[[#This Row],[Profit]]/Table_1[[#This Row],[Sales]]</f>
        <v>6.2499999999999896E-2</v>
      </c>
    </row>
    <row r="1280" spans="1:23" ht="14.25" customHeight="1" x14ac:dyDescent="0.3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  <c r="W1280" s="2">
        <f>Table_1[[#This Row],[Profit]]/Table_1[[#This Row],[Sales]]</f>
        <v>0.39</v>
      </c>
    </row>
    <row r="1281" spans="1:23" ht="14.25" customHeight="1" x14ac:dyDescent="0.3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  <c r="W1281" s="2">
        <f>Table_1[[#This Row],[Profit]]/Table_1[[#This Row],[Sales]]</f>
        <v>0.36</v>
      </c>
    </row>
    <row r="1282" spans="1:23" ht="14.25" customHeight="1" x14ac:dyDescent="0.3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  <c r="W1282" s="2">
        <f>Table_1[[#This Row],[Profit]]/Table_1[[#This Row],[Sales]]</f>
        <v>0.28999999999999992</v>
      </c>
    </row>
    <row r="1283" spans="1:23" ht="14.25" customHeight="1" x14ac:dyDescent="0.3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  <c r="W1283" s="2">
        <f>Table_1[[#This Row],[Profit]]/Table_1[[#This Row],[Sales]]</f>
        <v>0.3249999999999999</v>
      </c>
    </row>
    <row r="1284" spans="1:23" ht="14.25" customHeight="1" x14ac:dyDescent="0.3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  <c r="W1284" s="2">
        <f>Table_1[[#This Row],[Profit]]/Table_1[[#This Row],[Sales]]</f>
        <v>-0.76666666666666672</v>
      </c>
    </row>
    <row r="1285" spans="1:23" ht="14.25" customHeight="1" x14ac:dyDescent="0.3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  <c r="W1285" s="2">
        <f>Table_1[[#This Row],[Profit]]/Table_1[[#This Row],[Sales]]</f>
        <v>0.35</v>
      </c>
    </row>
    <row r="1286" spans="1:23" ht="14.25" customHeight="1" x14ac:dyDescent="0.3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  <c r="W1286" s="2">
        <f>Table_1[[#This Row],[Profit]]/Table_1[[#This Row],[Sales]]</f>
        <v>-1.7500000000000007</v>
      </c>
    </row>
    <row r="1287" spans="1:23" ht="14.25" customHeight="1" x14ac:dyDescent="0.3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  <c r="W1287" s="2">
        <f>Table_1[[#This Row],[Profit]]/Table_1[[#This Row],[Sales]]</f>
        <v>6.9999999999999896E-2</v>
      </c>
    </row>
    <row r="1288" spans="1:23" ht="14.25" customHeight="1" x14ac:dyDescent="0.3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  <c r="W1288" s="2">
        <f>Table_1[[#This Row],[Profit]]/Table_1[[#This Row],[Sales]]</f>
        <v>0.28999999999999987</v>
      </c>
    </row>
    <row r="1289" spans="1:23" ht="14.25" customHeight="1" x14ac:dyDescent="0.3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  <c r="W1289" s="2">
        <f>Table_1[[#This Row],[Profit]]/Table_1[[#This Row],[Sales]]</f>
        <v>0.28000000000000008</v>
      </c>
    </row>
    <row r="1290" spans="1:23" ht="14.25" customHeight="1" x14ac:dyDescent="0.3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  <c r="W1290" s="2">
        <f>Table_1[[#This Row],[Profit]]/Table_1[[#This Row],[Sales]]</f>
        <v>0.33749999999999991</v>
      </c>
    </row>
    <row r="1291" spans="1:23" ht="14.25" customHeight="1" x14ac:dyDescent="0.3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  <c r="W1291" s="2">
        <f>Table_1[[#This Row],[Profit]]/Table_1[[#This Row],[Sales]]</f>
        <v>0.36000000000000004</v>
      </c>
    </row>
    <row r="1292" spans="1:23" ht="14.25" customHeight="1" x14ac:dyDescent="0.3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  <c r="W1292" s="2">
        <f>Table_1[[#This Row],[Profit]]/Table_1[[#This Row],[Sales]]</f>
        <v>0.33749999999999997</v>
      </c>
    </row>
    <row r="1293" spans="1:23" ht="14.25" customHeight="1" x14ac:dyDescent="0.3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  <c r="W1293" s="2">
        <f>Table_1[[#This Row],[Profit]]/Table_1[[#This Row],[Sales]]</f>
        <v>0.48</v>
      </c>
    </row>
    <row r="1294" spans="1:23" ht="14.25" customHeight="1" x14ac:dyDescent="0.3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  <c r="W1294" s="2">
        <f>Table_1[[#This Row],[Profit]]/Table_1[[#This Row],[Sales]]</f>
        <v>0.28000000000000008</v>
      </c>
    </row>
    <row r="1295" spans="1:23" ht="14.25" customHeight="1" x14ac:dyDescent="0.3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  <c r="W1295" s="2">
        <f>Table_1[[#This Row],[Profit]]/Table_1[[#This Row],[Sales]]</f>
        <v>0.45999999999999996</v>
      </c>
    </row>
    <row r="1296" spans="1:23" ht="14.25" customHeight="1" x14ac:dyDescent="0.3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  <c r="W1296" s="2">
        <f>Table_1[[#This Row],[Profit]]/Table_1[[#This Row],[Sales]]</f>
        <v>0.48</v>
      </c>
    </row>
    <row r="1297" spans="1:23" ht="14.25" customHeight="1" x14ac:dyDescent="0.3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  <c r="W1297" s="2">
        <f>Table_1[[#This Row],[Profit]]/Table_1[[#This Row],[Sales]]</f>
        <v>9.9999999999999936E-2</v>
      </c>
    </row>
    <row r="1298" spans="1:23" ht="14.25" customHeight="1" x14ac:dyDescent="0.3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  <c r="W1298" s="2">
        <f>Table_1[[#This Row],[Profit]]/Table_1[[#This Row],[Sales]]</f>
        <v>0.32499999999999996</v>
      </c>
    </row>
    <row r="1299" spans="1:23" ht="14.25" customHeight="1" x14ac:dyDescent="0.3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  <c r="W1299" s="2">
        <f>Table_1[[#This Row],[Profit]]/Table_1[[#This Row],[Sales]]</f>
        <v>0.31249999999999989</v>
      </c>
    </row>
    <row r="1300" spans="1:23" ht="14.25" customHeight="1" x14ac:dyDescent="0.3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  <c r="W1300" s="2">
        <f>Table_1[[#This Row],[Profit]]/Table_1[[#This Row],[Sales]]</f>
        <v>2.0000000000000059E-2</v>
      </c>
    </row>
    <row r="1301" spans="1:23" ht="14.25" customHeight="1" x14ac:dyDescent="0.3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  <c r="W1301" s="2">
        <f>Table_1[[#This Row],[Profit]]/Table_1[[#This Row],[Sales]]</f>
        <v>0.25999999999999995</v>
      </c>
    </row>
    <row r="1302" spans="1:23" ht="14.25" customHeight="1" x14ac:dyDescent="0.3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  <c r="W1302" s="2">
        <f>Table_1[[#This Row],[Profit]]/Table_1[[#This Row],[Sales]]</f>
        <v>0.28999999999999992</v>
      </c>
    </row>
    <row r="1303" spans="1:23" ht="14.25" customHeight="1" x14ac:dyDescent="0.3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  <c r="W1303" s="2">
        <f>Table_1[[#This Row],[Profit]]/Table_1[[#This Row],[Sales]]</f>
        <v>0.28999999999999992</v>
      </c>
    </row>
    <row r="1304" spans="1:23" ht="14.25" customHeight="1" x14ac:dyDescent="0.3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  <c r="W1304" s="2">
        <f>Table_1[[#This Row],[Profit]]/Table_1[[#This Row],[Sales]]</f>
        <v>6.9999999999999923E-2</v>
      </c>
    </row>
    <row r="1305" spans="1:23" ht="14.25" customHeight="1" x14ac:dyDescent="0.3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  <c r="W1305" s="2">
        <f>Table_1[[#This Row],[Profit]]/Table_1[[#This Row],[Sales]]</f>
        <v>0.22999999999999993</v>
      </c>
    </row>
    <row r="1306" spans="1:23" ht="14.25" customHeight="1" x14ac:dyDescent="0.3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  <c r="W1306" s="2">
        <f>Table_1[[#This Row],[Profit]]/Table_1[[#This Row],[Sales]]</f>
        <v>0.27</v>
      </c>
    </row>
    <row r="1307" spans="1:23" ht="14.25" customHeight="1" x14ac:dyDescent="0.3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  <c r="W1307" s="2">
        <f>Table_1[[#This Row],[Profit]]/Table_1[[#This Row],[Sales]]</f>
        <v>0.12499999999999993</v>
      </c>
    </row>
    <row r="1308" spans="1:23" ht="14.25" customHeight="1" x14ac:dyDescent="0.3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  <c r="W1308" s="2">
        <f>Table_1[[#This Row],[Profit]]/Table_1[[#This Row],[Sales]]</f>
        <v>0.48000000000000004</v>
      </c>
    </row>
    <row r="1309" spans="1:23" ht="14.25" customHeight="1" x14ac:dyDescent="0.3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  <c r="W1309" s="2">
        <f>Table_1[[#This Row],[Profit]]/Table_1[[#This Row],[Sales]]</f>
        <v>0.3625000000000001</v>
      </c>
    </row>
    <row r="1310" spans="1:23" ht="14.25" customHeight="1" x14ac:dyDescent="0.3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  <c r="W1310" s="2">
        <f>Table_1[[#This Row],[Profit]]/Table_1[[#This Row],[Sales]]</f>
        <v>0.26</v>
      </c>
    </row>
    <row r="1311" spans="1:23" ht="14.25" customHeight="1" x14ac:dyDescent="0.3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  <c r="W1311" s="2">
        <f>Table_1[[#This Row],[Profit]]/Table_1[[#This Row],[Sales]]</f>
        <v>5.9999999999999956E-2</v>
      </c>
    </row>
    <row r="1312" spans="1:23" ht="14.25" customHeight="1" x14ac:dyDescent="0.3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  <c r="W1312" s="2">
        <f>Table_1[[#This Row],[Profit]]/Table_1[[#This Row],[Sales]]</f>
        <v>-4.9999999999999968E-2</v>
      </c>
    </row>
    <row r="1313" spans="1:23" ht="14.25" customHeight="1" x14ac:dyDescent="0.3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  <c r="W1313" s="2">
        <f>Table_1[[#This Row],[Profit]]/Table_1[[#This Row],[Sales]]</f>
        <v>0.47</v>
      </c>
    </row>
    <row r="1314" spans="1:23" ht="14.25" customHeight="1" x14ac:dyDescent="0.3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  <c r="W1314" s="2">
        <f>Table_1[[#This Row],[Profit]]/Table_1[[#This Row],[Sales]]</f>
        <v>0.46</v>
      </c>
    </row>
    <row r="1315" spans="1:23" ht="14.25" customHeight="1" x14ac:dyDescent="0.3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  <c r="W1315" s="2">
        <f>Table_1[[#This Row],[Profit]]/Table_1[[#This Row],[Sales]]</f>
        <v>-8.5714285714285715E-2</v>
      </c>
    </row>
    <row r="1316" spans="1:23" ht="14.25" customHeight="1" x14ac:dyDescent="0.3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  <c r="W1316" s="2">
        <f>Table_1[[#This Row],[Profit]]/Table_1[[#This Row],[Sales]]</f>
        <v>0.48000000000000004</v>
      </c>
    </row>
    <row r="1317" spans="1:23" ht="14.25" customHeight="1" x14ac:dyDescent="0.3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  <c r="W1317" s="2">
        <f>Table_1[[#This Row],[Profit]]/Table_1[[#This Row],[Sales]]</f>
        <v>0.34</v>
      </c>
    </row>
    <row r="1318" spans="1:23" ht="14.25" customHeight="1" x14ac:dyDescent="0.3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  <c r="W1318" s="2">
        <f>Table_1[[#This Row],[Profit]]/Table_1[[#This Row],[Sales]]</f>
        <v>4.9999999999999933E-2</v>
      </c>
    </row>
    <row r="1319" spans="1:23" ht="14.25" customHeight="1" x14ac:dyDescent="0.3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  <c r="W1319" s="2">
        <f>Table_1[[#This Row],[Profit]]/Table_1[[#This Row],[Sales]]</f>
        <v>0.23749999999999993</v>
      </c>
    </row>
    <row r="1320" spans="1:23" ht="14.25" customHeight="1" x14ac:dyDescent="0.3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  <c r="W1320" s="2">
        <f>Table_1[[#This Row],[Profit]]/Table_1[[#This Row],[Sales]]</f>
        <v>0.12499999999999997</v>
      </c>
    </row>
    <row r="1321" spans="1:23" ht="14.25" customHeight="1" x14ac:dyDescent="0.3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  <c r="W1321" s="2">
        <f>Table_1[[#This Row],[Profit]]/Table_1[[#This Row],[Sales]]</f>
        <v>-0.69999999999999984</v>
      </c>
    </row>
    <row r="1322" spans="1:23" ht="14.25" customHeight="1" x14ac:dyDescent="0.3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  <c r="W1322" s="2">
        <f>Table_1[[#This Row],[Profit]]/Table_1[[#This Row],[Sales]]</f>
        <v>-0.79999999999999949</v>
      </c>
    </row>
    <row r="1323" spans="1:23" ht="14.25" customHeight="1" x14ac:dyDescent="0.3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  <c r="W1323" s="2">
        <f>Table_1[[#This Row],[Profit]]/Table_1[[#This Row],[Sales]]</f>
        <v>0.12499999999999985</v>
      </c>
    </row>
    <row r="1324" spans="1:23" ht="14.25" customHeight="1" x14ac:dyDescent="0.3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  <c r="W1324" s="2">
        <f>Table_1[[#This Row],[Profit]]/Table_1[[#This Row],[Sales]]</f>
        <v>0.27</v>
      </c>
    </row>
    <row r="1325" spans="1:23" ht="14.25" customHeight="1" x14ac:dyDescent="0.3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  <c r="W1325" s="2">
        <f>Table_1[[#This Row],[Profit]]/Table_1[[#This Row],[Sales]]</f>
        <v>0.32499999999999984</v>
      </c>
    </row>
    <row r="1326" spans="1:23" ht="14.25" customHeight="1" x14ac:dyDescent="0.3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  <c r="W1326" s="2">
        <f>Table_1[[#This Row],[Profit]]/Table_1[[#This Row],[Sales]]</f>
        <v>0.27000000000000007</v>
      </c>
    </row>
    <row r="1327" spans="1:23" ht="14.25" customHeight="1" x14ac:dyDescent="0.3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  <c r="W1327" s="2">
        <f>Table_1[[#This Row],[Profit]]/Table_1[[#This Row],[Sales]]</f>
        <v>-1.7500000000000007</v>
      </c>
    </row>
    <row r="1328" spans="1:23" ht="14.25" customHeight="1" x14ac:dyDescent="0.3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  <c r="W1328" s="2">
        <f>Table_1[[#This Row],[Profit]]/Table_1[[#This Row],[Sales]]</f>
        <v>0.10000000000000005</v>
      </c>
    </row>
    <row r="1329" spans="1:23" ht="14.25" customHeight="1" x14ac:dyDescent="0.3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  <c r="W1329" s="2">
        <f>Table_1[[#This Row],[Profit]]/Table_1[[#This Row],[Sales]]</f>
        <v>0.49</v>
      </c>
    </row>
    <row r="1330" spans="1:23" ht="14.25" customHeight="1" x14ac:dyDescent="0.3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  <c r="W1330" s="2">
        <f>Table_1[[#This Row],[Profit]]/Table_1[[#This Row],[Sales]]</f>
        <v>0.3</v>
      </c>
    </row>
    <row r="1331" spans="1:23" ht="14.25" customHeight="1" x14ac:dyDescent="0.3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  <c r="W1331" s="2">
        <f>Table_1[[#This Row],[Profit]]/Table_1[[#This Row],[Sales]]</f>
        <v>0.44</v>
      </c>
    </row>
    <row r="1332" spans="1:23" ht="14.25" customHeight="1" x14ac:dyDescent="0.3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  <c r="W1332" s="2">
        <f>Table_1[[#This Row],[Profit]]/Table_1[[#This Row],[Sales]]</f>
        <v>-0.2166666666666667</v>
      </c>
    </row>
    <row r="1333" spans="1:23" ht="14.25" customHeight="1" x14ac:dyDescent="0.3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  <c r="W1333" s="2">
        <f>Table_1[[#This Row],[Profit]]/Table_1[[#This Row],[Sales]]</f>
        <v>8.7499999999999994E-2</v>
      </c>
    </row>
    <row r="1334" spans="1:23" ht="14.25" customHeight="1" x14ac:dyDescent="0.3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  <c r="W1334" s="2">
        <f>Table_1[[#This Row],[Profit]]/Table_1[[#This Row],[Sales]]</f>
        <v>-1.6000000000000003</v>
      </c>
    </row>
    <row r="1335" spans="1:23" ht="14.25" customHeight="1" x14ac:dyDescent="0.3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  <c r="W1335" s="2">
        <f>Table_1[[#This Row],[Profit]]/Table_1[[#This Row],[Sales]]</f>
        <v>-1.7500000000000011</v>
      </c>
    </row>
    <row r="1336" spans="1:23" ht="14.25" customHeight="1" x14ac:dyDescent="0.3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  <c r="W1336" s="2">
        <f>Table_1[[#This Row],[Profit]]/Table_1[[#This Row],[Sales]]</f>
        <v>0.375</v>
      </c>
    </row>
    <row r="1337" spans="1:23" ht="14.25" customHeight="1" x14ac:dyDescent="0.3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  <c r="W1337" s="2">
        <f>Table_1[[#This Row],[Profit]]/Table_1[[#This Row],[Sales]]</f>
        <v>0</v>
      </c>
    </row>
    <row r="1338" spans="1:23" ht="14.25" customHeight="1" x14ac:dyDescent="0.3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  <c r="W1338" s="2">
        <f>Table_1[[#This Row],[Profit]]/Table_1[[#This Row],[Sales]]</f>
        <v>0.25999999999999995</v>
      </c>
    </row>
    <row r="1339" spans="1:23" ht="14.25" customHeight="1" x14ac:dyDescent="0.3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  <c r="W1339" s="2">
        <f>Table_1[[#This Row],[Profit]]/Table_1[[#This Row],[Sales]]</f>
        <v>0.27</v>
      </c>
    </row>
    <row r="1340" spans="1:23" ht="14.25" customHeight="1" x14ac:dyDescent="0.3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  <c r="W1340" s="2">
        <f>Table_1[[#This Row],[Profit]]/Table_1[[#This Row],[Sales]]</f>
        <v>0.26</v>
      </c>
    </row>
    <row r="1341" spans="1:23" ht="14.25" customHeight="1" x14ac:dyDescent="0.3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  <c r="W1341" s="2">
        <f>Table_1[[#This Row],[Profit]]/Table_1[[#This Row],[Sales]]</f>
        <v>0.48000000000000004</v>
      </c>
    </row>
    <row r="1342" spans="1:23" ht="14.25" customHeight="1" x14ac:dyDescent="0.3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  <c r="W1342" s="2">
        <f>Table_1[[#This Row],[Profit]]/Table_1[[#This Row],[Sales]]</f>
        <v>-3.9999999999999959E-2</v>
      </c>
    </row>
    <row r="1343" spans="1:23" ht="14.25" customHeight="1" x14ac:dyDescent="0.3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  <c r="W1343" s="2">
        <f>Table_1[[#This Row],[Profit]]/Table_1[[#This Row],[Sales]]</f>
        <v>-0.79999999999999971</v>
      </c>
    </row>
    <row r="1344" spans="1:23" ht="14.25" customHeight="1" x14ac:dyDescent="0.3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  <c r="W1344" s="2">
        <f>Table_1[[#This Row],[Profit]]/Table_1[[#This Row],[Sales]]</f>
        <v>-0.73333333333333306</v>
      </c>
    </row>
    <row r="1345" spans="1:23" ht="14.25" customHeight="1" x14ac:dyDescent="0.3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  <c r="W1345" s="2">
        <f>Table_1[[#This Row],[Profit]]/Table_1[[#This Row],[Sales]]</f>
        <v>0.29999999999999988</v>
      </c>
    </row>
    <row r="1346" spans="1:23" ht="14.25" customHeight="1" x14ac:dyDescent="0.3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  <c r="W1346" s="2">
        <f>Table_1[[#This Row],[Profit]]/Table_1[[#This Row],[Sales]]</f>
        <v>0.45999999999999996</v>
      </c>
    </row>
    <row r="1347" spans="1:23" ht="14.25" customHeight="1" x14ac:dyDescent="0.3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  <c r="W1347" s="2">
        <f>Table_1[[#This Row],[Profit]]/Table_1[[#This Row],[Sales]]</f>
        <v>0.39000000000000007</v>
      </c>
    </row>
    <row r="1348" spans="1:23" ht="14.25" customHeight="1" x14ac:dyDescent="0.3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  <c r="W1348" s="2">
        <f>Table_1[[#This Row],[Profit]]/Table_1[[#This Row],[Sales]]</f>
        <v>0.5</v>
      </c>
    </row>
    <row r="1349" spans="1:23" ht="14.25" customHeight="1" x14ac:dyDescent="0.3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  <c r="W1349" s="2">
        <f>Table_1[[#This Row],[Profit]]/Table_1[[#This Row],[Sales]]</f>
        <v>0.28999999999999987</v>
      </c>
    </row>
    <row r="1350" spans="1:23" ht="14.25" customHeight="1" x14ac:dyDescent="0.3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  <c r="W1350" s="2">
        <f>Table_1[[#This Row],[Profit]]/Table_1[[#This Row],[Sales]]</f>
        <v>0.47</v>
      </c>
    </row>
    <row r="1351" spans="1:23" ht="14.25" customHeight="1" x14ac:dyDescent="0.3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  <c r="W1351" s="2">
        <f>Table_1[[#This Row],[Profit]]/Table_1[[#This Row],[Sales]]</f>
        <v>0.48</v>
      </c>
    </row>
    <row r="1352" spans="1:23" ht="14.25" customHeight="1" x14ac:dyDescent="0.3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  <c r="W1352" s="2">
        <f>Table_1[[#This Row],[Profit]]/Table_1[[#This Row],[Sales]]</f>
        <v>-0.27142857142857152</v>
      </c>
    </row>
    <row r="1353" spans="1:23" ht="14.25" customHeight="1" x14ac:dyDescent="0.3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  <c r="W1353" s="2">
        <f>Table_1[[#This Row],[Profit]]/Table_1[[#This Row],[Sales]]</f>
        <v>0.25000000000000006</v>
      </c>
    </row>
    <row r="1354" spans="1:23" ht="14.25" customHeight="1" x14ac:dyDescent="0.3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  <c r="W1354" s="2">
        <f>Table_1[[#This Row],[Profit]]/Table_1[[#This Row],[Sales]]</f>
        <v>0.11249999999999993</v>
      </c>
    </row>
    <row r="1355" spans="1:23" ht="14.25" customHeight="1" x14ac:dyDescent="0.3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  <c r="W1355" s="2">
        <f>Table_1[[#This Row],[Profit]]/Table_1[[#This Row],[Sales]]</f>
        <v>0.48</v>
      </c>
    </row>
    <row r="1356" spans="1:23" ht="14.25" customHeight="1" x14ac:dyDescent="0.3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  <c r="W1356" s="2">
        <f>Table_1[[#This Row],[Profit]]/Table_1[[#This Row],[Sales]]</f>
        <v>3.7500000000000054E-2</v>
      </c>
    </row>
    <row r="1357" spans="1:23" ht="14.25" customHeight="1" x14ac:dyDescent="0.3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  <c r="W1357" s="2">
        <f>Table_1[[#This Row],[Profit]]/Table_1[[#This Row],[Sales]]</f>
        <v>-0.20000000000000009</v>
      </c>
    </row>
    <row r="1358" spans="1:23" ht="14.25" customHeight="1" x14ac:dyDescent="0.3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  <c r="W1358" s="2">
        <f>Table_1[[#This Row],[Profit]]/Table_1[[#This Row],[Sales]]</f>
        <v>-0.125</v>
      </c>
    </row>
    <row r="1359" spans="1:23" ht="14.25" customHeight="1" x14ac:dyDescent="0.3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  <c r="W1359" s="2">
        <f>Table_1[[#This Row],[Profit]]/Table_1[[#This Row],[Sales]]</f>
        <v>0.45999999999999996</v>
      </c>
    </row>
    <row r="1360" spans="1:23" ht="14.25" customHeight="1" x14ac:dyDescent="0.3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  <c r="W1360" s="2">
        <f>Table_1[[#This Row],[Profit]]/Table_1[[#This Row],[Sales]]</f>
        <v>-0.72499999999999998</v>
      </c>
    </row>
    <row r="1361" spans="1:23" ht="14.25" customHeight="1" x14ac:dyDescent="0.3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  <c r="W1361" s="2">
        <f>Table_1[[#This Row],[Profit]]/Table_1[[#This Row],[Sales]]</f>
        <v>0</v>
      </c>
    </row>
    <row r="1362" spans="1:23" ht="14.25" customHeight="1" x14ac:dyDescent="0.3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  <c r="W1362" s="2">
        <f>Table_1[[#This Row],[Profit]]/Table_1[[#This Row],[Sales]]</f>
        <v>7.4999999999999997E-2</v>
      </c>
    </row>
    <row r="1363" spans="1:23" ht="14.25" customHeight="1" x14ac:dyDescent="0.3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  <c r="W1363" s="2">
        <f>Table_1[[#This Row],[Profit]]/Table_1[[#This Row],[Sales]]</f>
        <v>0.31249999999999994</v>
      </c>
    </row>
    <row r="1364" spans="1:23" ht="14.25" customHeight="1" x14ac:dyDescent="0.3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  <c r="W1364" s="2">
        <f>Table_1[[#This Row],[Profit]]/Table_1[[#This Row],[Sales]]</f>
        <v>-0.18333333333333338</v>
      </c>
    </row>
    <row r="1365" spans="1:23" ht="14.25" customHeight="1" x14ac:dyDescent="0.3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  <c r="W1365" s="2">
        <f>Table_1[[#This Row],[Profit]]/Table_1[[#This Row],[Sales]]</f>
        <v>-0.66666666666666652</v>
      </c>
    </row>
    <row r="1366" spans="1:23" ht="14.25" customHeight="1" x14ac:dyDescent="0.3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  <c r="W1366" s="2">
        <f>Table_1[[#This Row],[Profit]]/Table_1[[#This Row],[Sales]]</f>
        <v>-0.66666666666666641</v>
      </c>
    </row>
    <row r="1367" spans="1:23" ht="14.25" customHeight="1" x14ac:dyDescent="0.3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  <c r="W1367" s="2">
        <f>Table_1[[#This Row],[Profit]]/Table_1[[#This Row],[Sales]]</f>
        <v>-0.15000000000000013</v>
      </c>
    </row>
    <row r="1368" spans="1:23" ht="14.25" customHeight="1" x14ac:dyDescent="0.3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  <c r="W1368" s="2">
        <f>Table_1[[#This Row],[Profit]]/Table_1[[#This Row],[Sales]]</f>
        <v>7.5000000000000039E-2</v>
      </c>
    </row>
    <row r="1369" spans="1:23" ht="14.25" customHeight="1" x14ac:dyDescent="0.3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  <c r="W1369" s="2">
        <f>Table_1[[#This Row],[Profit]]/Table_1[[#This Row],[Sales]]</f>
        <v>-0.16250000000000014</v>
      </c>
    </row>
    <row r="1370" spans="1:23" ht="14.25" customHeight="1" x14ac:dyDescent="0.3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  <c r="W1370" s="2">
        <f>Table_1[[#This Row],[Profit]]/Table_1[[#This Row],[Sales]]</f>
        <v>0.42999999999999994</v>
      </c>
    </row>
    <row r="1371" spans="1:23" ht="14.25" customHeight="1" x14ac:dyDescent="0.3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  <c r="W1371" s="2">
        <f>Table_1[[#This Row],[Profit]]/Table_1[[#This Row],[Sales]]</f>
        <v>-1.3333333333333335</v>
      </c>
    </row>
    <row r="1372" spans="1:23" ht="14.25" customHeight="1" x14ac:dyDescent="0.3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  <c r="W1372" s="2">
        <f>Table_1[[#This Row],[Profit]]/Table_1[[#This Row],[Sales]]</f>
        <v>0.11249999999999991</v>
      </c>
    </row>
    <row r="1373" spans="1:23" ht="14.25" customHeight="1" x14ac:dyDescent="0.3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  <c r="W1373" s="2">
        <f>Table_1[[#This Row],[Profit]]/Table_1[[#This Row],[Sales]]</f>
        <v>9.999999999999995E-2</v>
      </c>
    </row>
    <row r="1374" spans="1:23" ht="14.25" customHeight="1" x14ac:dyDescent="0.3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  <c r="W1374" s="2">
        <f>Table_1[[#This Row],[Profit]]/Table_1[[#This Row],[Sales]]</f>
        <v>0.5</v>
      </c>
    </row>
    <row r="1375" spans="1:23" ht="14.25" customHeight="1" x14ac:dyDescent="0.3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  <c r="W1375" s="2">
        <f>Table_1[[#This Row],[Profit]]/Table_1[[#This Row],[Sales]]</f>
        <v>0.32499999999999996</v>
      </c>
    </row>
    <row r="1376" spans="1:23" ht="14.25" customHeight="1" x14ac:dyDescent="0.3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  <c r="W1376" s="2">
        <f>Table_1[[#This Row],[Profit]]/Table_1[[#This Row],[Sales]]</f>
        <v>0.13000000000000006</v>
      </c>
    </row>
    <row r="1377" spans="1:23" ht="14.25" customHeight="1" x14ac:dyDescent="0.3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  <c r="W1377" s="2">
        <f>Table_1[[#This Row],[Profit]]/Table_1[[#This Row],[Sales]]</f>
        <v>0.28000000000000008</v>
      </c>
    </row>
    <row r="1378" spans="1:23" ht="14.25" customHeight="1" x14ac:dyDescent="0.3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  <c r="W1378" s="2">
        <f>Table_1[[#This Row],[Profit]]/Table_1[[#This Row],[Sales]]</f>
        <v>0.49</v>
      </c>
    </row>
    <row r="1379" spans="1:23" ht="14.25" customHeight="1" x14ac:dyDescent="0.3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  <c r="W1379" s="2">
        <f>Table_1[[#This Row],[Profit]]/Table_1[[#This Row],[Sales]]</f>
        <v>0.26</v>
      </c>
    </row>
    <row r="1380" spans="1:23" ht="14.25" customHeight="1" x14ac:dyDescent="0.3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  <c r="W1380" s="2">
        <f>Table_1[[#This Row],[Profit]]/Table_1[[#This Row],[Sales]]</f>
        <v>8.7499999999999911E-2</v>
      </c>
    </row>
    <row r="1381" spans="1:23" ht="14.25" customHeight="1" x14ac:dyDescent="0.3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  <c r="W1381" s="2">
        <f>Table_1[[#This Row],[Profit]]/Table_1[[#This Row],[Sales]]</f>
        <v>4.9999999999999954E-2</v>
      </c>
    </row>
    <row r="1382" spans="1:23" ht="14.25" customHeight="1" x14ac:dyDescent="0.3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  <c r="W1382" s="2">
        <f>Table_1[[#This Row],[Profit]]/Table_1[[#This Row],[Sales]]</f>
        <v>0.36249999999999999</v>
      </c>
    </row>
    <row r="1383" spans="1:23" ht="14.25" customHeight="1" x14ac:dyDescent="0.3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  <c r="W1383" s="2">
        <f>Table_1[[#This Row],[Profit]]/Table_1[[#This Row],[Sales]]</f>
        <v>-1.075</v>
      </c>
    </row>
    <row r="1384" spans="1:23" ht="14.25" customHeight="1" x14ac:dyDescent="0.3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  <c r="W1384" s="2">
        <f>Table_1[[#This Row],[Profit]]/Table_1[[#This Row],[Sales]]</f>
        <v>2.0000000000000066E-2</v>
      </c>
    </row>
    <row r="1385" spans="1:23" ht="14.25" customHeight="1" x14ac:dyDescent="0.3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  <c r="W1385" s="2">
        <f>Table_1[[#This Row],[Profit]]/Table_1[[#This Row],[Sales]]</f>
        <v>0.49000000000000005</v>
      </c>
    </row>
    <row r="1386" spans="1:23" ht="14.25" customHeight="1" x14ac:dyDescent="0.3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  <c r="W1386" s="2">
        <f>Table_1[[#This Row],[Profit]]/Table_1[[#This Row],[Sales]]</f>
        <v>2.0000000000000032E-2</v>
      </c>
    </row>
    <row r="1387" spans="1:23" ht="14.25" customHeight="1" x14ac:dyDescent="0.3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  <c r="W1387" s="2">
        <f>Table_1[[#This Row],[Profit]]/Table_1[[#This Row],[Sales]]</f>
        <v>0.38</v>
      </c>
    </row>
    <row r="1388" spans="1:23" ht="14.25" customHeight="1" x14ac:dyDescent="0.3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  <c r="W1388" s="2">
        <f>Table_1[[#This Row],[Profit]]/Table_1[[#This Row],[Sales]]</f>
        <v>0.21999999999999992</v>
      </c>
    </row>
    <row r="1389" spans="1:23" ht="14.25" customHeight="1" x14ac:dyDescent="0.3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  <c r="W1389" s="2">
        <f>Table_1[[#This Row],[Profit]]/Table_1[[#This Row],[Sales]]</f>
        <v>0.47</v>
      </c>
    </row>
    <row r="1390" spans="1:23" ht="14.25" customHeight="1" x14ac:dyDescent="0.3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  <c r="W1390" s="2">
        <f>Table_1[[#This Row],[Profit]]/Table_1[[#This Row],[Sales]]</f>
        <v>0.27</v>
      </c>
    </row>
    <row r="1391" spans="1:23" ht="14.25" customHeight="1" x14ac:dyDescent="0.3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  <c r="W1391" s="2">
        <f>Table_1[[#This Row],[Profit]]/Table_1[[#This Row],[Sales]]</f>
        <v>0.26</v>
      </c>
    </row>
    <row r="1392" spans="1:23" ht="14.25" customHeight="1" x14ac:dyDescent="0.3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  <c r="W1392" s="2">
        <f>Table_1[[#This Row],[Profit]]/Table_1[[#This Row],[Sales]]</f>
        <v>0.49000000000000005</v>
      </c>
    </row>
    <row r="1393" spans="1:23" ht="14.25" customHeight="1" x14ac:dyDescent="0.3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  <c r="W1393" s="2">
        <f>Table_1[[#This Row],[Profit]]/Table_1[[#This Row],[Sales]]</f>
        <v>1.0000000000000021E-2</v>
      </c>
    </row>
    <row r="1394" spans="1:23" ht="14.25" customHeight="1" x14ac:dyDescent="0.3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  <c r="W1394" s="2">
        <f>Table_1[[#This Row],[Profit]]/Table_1[[#This Row],[Sales]]</f>
        <v>0.47</v>
      </c>
    </row>
    <row r="1395" spans="1:23" ht="14.25" customHeight="1" x14ac:dyDescent="0.3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  <c r="W1395" s="2">
        <f>Table_1[[#This Row],[Profit]]/Table_1[[#This Row],[Sales]]</f>
        <v>0.16249999999999992</v>
      </c>
    </row>
    <row r="1396" spans="1:23" ht="14.25" customHeight="1" x14ac:dyDescent="0.3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  <c r="W1396" s="2">
        <f>Table_1[[#This Row],[Profit]]/Table_1[[#This Row],[Sales]]</f>
        <v>-0.66000000000000025</v>
      </c>
    </row>
    <row r="1397" spans="1:23" ht="14.25" customHeight="1" x14ac:dyDescent="0.3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  <c r="W1397" s="2">
        <f>Table_1[[#This Row],[Profit]]/Table_1[[#This Row],[Sales]]</f>
        <v>-0.64</v>
      </c>
    </row>
    <row r="1398" spans="1:23" ht="14.25" customHeight="1" x14ac:dyDescent="0.3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  <c r="W1398" s="2">
        <f>Table_1[[#This Row],[Profit]]/Table_1[[#This Row],[Sales]]</f>
        <v>0.34999999999999992</v>
      </c>
    </row>
    <row r="1399" spans="1:23" ht="14.25" customHeight="1" x14ac:dyDescent="0.3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  <c r="W1399" s="2">
        <f>Table_1[[#This Row],[Profit]]/Table_1[[#This Row],[Sales]]</f>
        <v>0.49000000000000005</v>
      </c>
    </row>
    <row r="1400" spans="1:23" ht="14.25" customHeight="1" x14ac:dyDescent="0.3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  <c r="W1400" s="2">
        <f>Table_1[[#This Row],[Profit]]/Table_1[[#This Row],[Sales]]</f>
        <v>0.13000000000000003</v>
      </c>
    </row>
    <row r="1401" spans="1:23" ht="14.25" customHeight="1" x14ac:dyDescent="0.3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  <c r="W1401" s="2">
        <f>Table_1[[#This Row],[Profit]]/Table_1[[#This Row],[Sales]]</f>
        <v>0.48000000000000004</v>
      </c>
    </row>
    <row r="1402" spans="1:23" ht="14.25" customHeight="1" x14ac:dyDescent="0.3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  <c r="W1402" s="2">
        <f>Table_1[[#This Row],[Profit]]/Table_1[[#This Row],[Sales]]</f>
        <v>0.28000000000000003</v>
      </c>
    </row>
    <row r="1403" spans="1:23" ht="14.25" customHeight="1" x14ac:dyDescent="0.3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  <c r="W1403" s="2">
        <f>Table_1[[#This Row],[Profit]]/Table_1[[#This Row],[Sales]]</f>
        <v>0.46999999999999992</v>
      </c>
    </row>
    <row r="1404" spans="1:23" ht="14.25" customHeight="1" x14ac:dyDescent="0.3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  <c r="W1404" s="2">
        <f>Table_1[[#This Row],[Profit]]/Table_1[[#This Row],[Sales]]</f>
        <v>-0.28333333333333327</v>
      </c>
    </row>
    <row r="1405" spans="1:23" ht="14.25" customHeight="1" x14ac:dyDescent="0.3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  <c r="W1405" s="2">
        <f>Table_1[[#This Row],[Profit]]/Table_1[[#This Row],[Sales]]</f>
        <v>0.35</v>
      </c>
    </row>
    <row r="1406" spans="1:23" ht="14.25" customHeight="1" x14ac:dyDescent="0.3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  <c r="W1406" s="2">
        <f>Table_1[[#This Row],[Profit]]/Table_1[[#This Row],[Sales]]</f>
        <v>-0.21249999999999999</v>
      </c>
    </row>
    <row r="1407" spans="1:23" ht="14.25" customHeight="1" x14ac:dyDescent="0.3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  <c r="W1407" s="2">
        <f>Table_1[[#This Row],[Profit]]/Table_1[[#This Row],[Sales]]</f>
        <v>-0.23333333333333339</v>
      </c>
    </row>
    <row r="1408" spans="1:23" ht="14.25" customHeight="1" x14ac:dyDescent="0.3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  <c r="W1408" s="2">
        <f>Table_1[[#This Row],[Profit]]/Table_1[[#This Row],[Sales]]</f>
        <v>0.18749999999999994</v>
      </c>
    </row>
    <row r="1409" spans="1:23" ht="14.25" customHeight="1" x14ac:dyDescent="0.3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  <c r="W1409" s="2">
        <f>Table_1[[#This Row],[Profit]]/Table_1[[#This Row],[Sales]]</f>
        <v>0.26</v>
      </c>
    </row>
    <row r="1410" spans="1:23" ht="14.25" customHeight="1" x14ac:dyDescent="0.3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  <c r="W1410" s="2">
        <f>Table_1[[#This Row],[Profit]]/Table_1[[#This Row],[Sales]]</f>
        <v>0.24999999999999994</v>
      </c>
    </row>
    <row r="1411" spans="1:23" ht="14.25" customHeight="1" x14ac:dyDescent="0.3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  <c r="W1411" s="2">
        <f>Table_1[[#This Row],[Profit]]/Table_1[[#This Row],[Sales]]</f>
        <v>-0.52000000000000013</v>
      </c>
    </row>
    <row r="1412" spans="1:23" ht="14.25" customHeight="1" x14ac:dyDescent="0.3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  <c r="W1412" s="2">
        <f>Table_1[[#This Row],[Profit]]/Table_1[[#This Row],[Sales]]</f>
        <v>0.37499999999999989</v>
      </c>
    </row>
    <row r="1413" spans="1:23" ht="14.25" customHeight="1" x14ac:dyDescent="0.3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  <c r="W1413" s="2">
        <f>Table_1[[#This Row],[Profit]]/Table_1[[#This Row],[Sales]]</f>
        <v>0.17777777777777781</v>
      </c>
    </row>
    <row r="1414" spans="1:23" ht="14.25" customHeight="1" x14ac:dyDescent="0.3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  <c r="W1414" s="2">
        <f>Table_1[[#This Row],[Profit]]/Table_1[[#This Row],[Sales]]</f>
        <v>9.0000000000000038E-2</v>
      </c>
    </row>
    <row r="1415" spans="1:23" ht="14.25" customHeight="1" x14ac:dyDescent="0.3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  <c r="W1415" s="2">
        <f>Table_1[[#This Row],[Profit]]/Table_1[[#This Row],[Sales]]</f>
        <v>0.3249999999999999</v>
      </c>
    </row>
    <row r="1416" spans="1:23" ht="14.25" customHeight="1" x14ac:dyDescent="0.3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  <c r="W1416" s="2">
        <f>Table_1[[#This Row],[Profit]]/Table_1[[#This Row],[Sales]]</f>
        <v>0.11000000000000006</v>
      </c>
    </row>
    <row r="1417" spans="1:23" ht="14.25" customHeight="1" x14ac:dyDescent="0.3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  <c r="W1417" s="2">
        <f>Table_1[[#This Row],[Profit]]/Table_1[[#This Row],[Sales]]</f>
        <v>0.33999999999999986</v>
      </c>
    </row>
    <row r="1418" spans="1:23" ht="14.25" customHeight="1" x14ac:dyDescent="0.3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  <c r="W1418" s="2">
        <f>Table_1[[#This Row],[Profit]]/Table_1[[#This Row],[Sales]]</f>
        <v>0.12499999999999988</v>
      </c>
    </row>
    <row r="1419" spans="1:23" ht="14.25" customHeight="1" x14ac:dyDescent="0.3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  <c r="W1419" s="2">
        <f>Table_1[[#This Row],[Profit]]/Table_1[[#This Row],[Sales]]</f>
        <v>0.21249999999999999</v>
      </c>
    </row>
    <row r="1420" spans="1:23" ht="14.25" customHeight="1" x14ac:dyDescent="0.3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  <c r="W1420" s="2">
        <f>Table_1[[#This Row],[Profit]]/Table_1[[#This Row],[Sales]]</f>
        <v>-0.29999999999999988</v>
      </c>
    </row>
    <row r="1421" spans="1:23" ht="14.25" customHeight="1" x14ac:dyDescent="0.3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  <c r="W1421" s="2">
        <f>Table_1[[#This Row],[Profit]]/Table_1[[#This Row],[Sales]]</f>
        <v>0.36249999999999993</v>
      </c>
    </row>
    <row r="1422" spans="1:23" ht="14.25" customHeight="1" x14ac:dyDescent="0.3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  <c r="W1422" s="2">
        <f>Table_1[[#This Row],[Profit]]/Table_1[[#This Row],[Sales]]</f>
        <v>-0.6666666666666663</v>
      </c>
    </row>
    <row r="1423" spans="1:23" ht="14.25" customHeight="1" x14ac:dyDescent="0.3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  <c r="W1423" s="2">
        <f>Table_1[[#This Row],[Profit]]/Table_1[[#This Row],[Sales]]</f>
        <v>0.23750000000000004</v>
      </c>
    </row>
    <row r="1424" spans="1:23" ht="14.25" customHeight="1" x14ac:dyDescent="0.3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  <c r="W1424" s="2">
        <f>Table_1[[#This Row],[Profit]]/Table_1[[#This Row],[Sales]]</f>
        <v>-0.76666666666666672</v>
      </c>
    </row>
    <row r="1425" spans="1:23" ht="14.25" customHeight="1" x14ac:dyDescent="0.3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  <c r="W1425" s="2">
        <f>Table_1[[#This Row],[Profit]]/Table_1[[#This Row],[Sales]]</f>
        <v>-1.2500000000000112E-2</v>
      </c>
    </row>
    <row r="1426" spans="1:23" ht="14.25" customHeight="1" x14ac:dyDescent="0.3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  <c r="W1426" s="2">
        <f>Table_1[[#This Row],[Profit]]/Table_1[[#This Row],[Sales]]</f>
        <v>8.7500000000000008E-2</v>
      </c>
    </row>
    <row r="1427" spans="1:23" ht="14.25" customHeight="1" x14ac:dyDescent="0.3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  <c r="W1427" s="2">
        <f>Table_1[[#This Row],[Profit]]/Table_1[[#This Row],[Sales]]</f>
        <v>-0.23750000000000007</v>
      </c>
    </row>
    <row r="1428" spans="1:23" ht="14.25" customHeight="1" x14ac:dyDescent="0.3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  <c r="W1428" s="2">
        <f>Table_1[[#This Row],[Profit]]/Table_1[[#This Row],[Sales]]</f>
        <v>0.33749999999999986</v>
      </c>
    </row>
    <row r="1429" spans="1:23" ht="14.25" customHeight="1" x14ac:dyDescent="0.3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  <c r="W1429" s="2">
        <f>Table_1[[#This Row],[Profit]]/Table_1[[#This Row],[Sales]]</f>
        <v>0.48</v>
      </c>
    </row>
    <row r="1430" spans="1:23" ht="14.25" customHeight="1" x14ac:dyDescent="0.3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  <c r="W1430" s="2">
        <f>Table_1[[#This Row],[Profit]]/Table_1[[#This Row],[Sales]]</f>
        <v>0.31249999999999989</v>
      </c>
    </row>
    <row r="1431" spans="1:23" ht="14.25" customHeight="1" x14ac:dyDescent="0.3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  <c r="W1431" s="2">
        <f>Table_1[[#This Row],[Profit]]/Table_1[[#This Row],[Sales]]</f>
        <v>0.46</v>
      </c>
    </row>
    <row r="1432" spans="1:23" ht="14.25" customHeight="1" x14ac:dyDescent="0.3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  <c r="W1432" s="2">
        <f>Table_1[[#This Row],[Profit]]/Table_1[[#This Row],[Sales]]</f>
        <v>-0.18333333333333338</v>
      </c>
    </row>
    <row r="1433" spans="1:23" ht="14.25" customHeight="1" x14ac:dyDescent="0.3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  <c r="W1433" s="2">
        <f>Table_1[[#This Row],[Profit]]/Table_1[[#This Row],[Sales]]</f>
        <v>0.49000000000000005</v>
      </c>
    </row>
    <row r="1434" spans="1:23" ht="14.25" customHeight="1" x14ac:dyDescent="0.3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  <c r="W1434" s="2">
        <f>Table_1[[#This Row],[Profit]]/Table_1[[#This Row],[Sales]]</f>
        <v>0.27000000000000007</v>
      </c>
    </row>
    <row r="1435" spans="1:23" ht="14.25" customHeight="1" x14ac:dyDescent="0.3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  <c r="W1435" s="2">
        <f>Table_1[[#This Row],[Profit]]/Table_1[[#This Row],[Sales]]</f>
        <v>9.0000000000000011E-2</v>
      </c>
    </row>
    <row r="1436" spans="1:23" ht="14.25" customHeight="1" x14ac:dyDescent="0.3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  <c r="W1436" s="2">
        <f>Table_1[[#This Row],[Profit]]/Table_1[[#This Row],[Sales]]</f>
        <v>0.46</v>
      </c>
    </row>
    <row r="1437" spans="1:23" ht="14.25" customHeight="1" x14ac:dyDescent="0.3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  <c r="W1437" s="2">
        <f>Table_1[[#This Row],[Profit]]/Table_1[[#This Row],[Sales]]</f>
        <v>0.34999999999999992</v>
      </c>
    </row>
    <row r="1438" spans="1:23" ht="14.25" customHeight="1" x14ac:dyDescent="0.3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  <c r="W1438" s="2">
        <f>Table_1[[#This Row],[Profit]]/Table_1[[#This Row],[Sales]]</f>
        <v>0.11249999999999984</v>
      </c>
    </row>
    <row r="1439" spans="1:23" ht="14.25" customHeight="1" x14ac:dyDescent="0.3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  <c r="W1439" s="2">
        <f>Table_1[[#This Row],[Profit]]/Table_1[[#This Row],[Sales]]</f>
        <v>0.16250000000000006</v>
      </c>
    </row>
    <row r="1440" spans="1:23" ht="14.25" customHeight="1" x14ac:dyDescent="0.3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  <c r="W1440" s="2">
        <f>Table_1[[#This Row],[Profit]]/Table_1[[#This Row],[Sales]]</f>
        <v>-0.14285714285714282</v>
      </c>
    </row>
    <row r="1441" spans="1:23" ht="14.25" customHeight="1" x14ac:dyDescent="0.3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  <c r="W1441" s="2">
        <f>Table_1[[#This Row],[Profit]]/Table_1[[#This Row],[Sales]]</f>
        <v>0.44999999999999996</v>
      </c>
    </row>
    <row r="1442" spans="1:23" ht="14.25" customHeight="1" x14ac:dyDescent="0.3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  <c r="W1442" s="2">
        <f>Table_1[[#This Row],[Profit]]/Table_1[[#This Row],[Sales]]</f>
        <v>0.44999999999999996</v>
      </c>
    </row>
    <row r="1443" spans="1:23" ht="14.25" customHeight="1" x14ac:dyDescent="0.3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  <c r="W1443" s="2">
        <f>Table_1[[#This Row],[Profit]]/Table_1[[#This Row],[Sales]]</f>
        <v>0.31249999999999994</v>
      </c>
    </row>
    <row r="1444" spans="1:23" ht="14.25" customHeight="1" x14ac:dyDescent="0.3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  <c r="W1444" s="2">
        <f>Table_1[[#This Row],[Profit]]/Table_1[[#This Row],[Sales]]</f>
        <v>0.45999999999999996</v>
      </c>
    </row>
    <row r="1445" spans="1:23" ht="14.25" customHeight="1" x14ac:dyDescent="0.3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  <c r="W1445" s="2">
        <f>Table_1[[#This Row],[Profit]]/Table_1[[#This Row],[Sales]]</f>
        <v>0.12499999999999992</v>
      </c>
    </row>
    <row r="1446" spans="1:23" ht="14.25" customHeight="1" x14ac:dyDescent="0.3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  <c r="W1446" s="2">
        <f>Table_1[[#This Row],[Profit]]/Table_1[[#This Row],[Sales]]</f>
        <v>7.4999999999999969E-2</v>
      </c>
    </row>
    <row r="1447" spans="1:23" ht="14.25" customHeight="1" x14ac:dyDescent="0.3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  <c r="W1447" s="2">
        <f>Table_1[[#This Row],[Profit]]/Table_1[[#This Row],[Sales]]</f>
        <v>-0.23749999999999996</v>
      </c>
    </row>
    <row r="1448" spans="1:23" ht="14.25" customHeight="1" x14ac:dyDescent="0.3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  <c r="W1448" s="2">
        <f>Table_1[[#This Row],[Profit]]/Table_1[[#This Row],[Sales]]</f>
        <v>-0.1857142857142858</v>
      </c>
    </row>
    <row r="1449" spans="1:23" ht="14.25" customHeight="1" x14ac:dyDescent="0.3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  <c r="W1449" s="2">
        <f>Table_1[[#This Row],[Profit]]/Table_1[[#This Row],[Sales]]</f>
        <v>0.12499999999999983</v>
      </c>
    </row>
    <row r="1450" spans="1:23" ht="14.25" customHeight="1" x14ac:dyDescent="0.3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  <c r="W1450" s="2">
        <f>Table_1[[#This Row],[Profit]]/Table_1[[#This Row],[Sales]]</f>
        <v>-0.69999999999999973</v>
      </c>
    </row>
    <row r="1451" spans="1:23" ht="14.25" customHeight="1" x14ac:dyDescent="0.3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  <c r="W1451" s="2">
        <f>Table_1[[#This Row],[Profit]]/Table_1[[#This Row],[Sales]]</f>
        <v>0.12499999999999999</v>
      </c>
    </row>
    <row r="1452" spans="1:23" ht="14.25" customHeight="1" x14ac:dyDescent="0.3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  <c r="W1452" s="2">
        <f>Table_1[[#This Row],[Profit]]/Table_1[[#This Row],[Sales]]</f>
        <v>-0.66666666666666641</v>
      </c>
    </row>
    <row r="1453" spans="1:23" ht="14.25" customHeight="1" x14ac:dyDescent="0.3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  <c r="W1453" s="2">
        <f>Table_1[[#This Row],[Profit]]/Table_1[[#This Row],[Sales]]</f>
        <v>0.49</v>
      </c>
    </row>
    <row r="1454" spans="1:23" ht="14.25" customHeight="1" x14ac:dyDescent="0.3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  <c r="W1454" s="2">
        <f>Table_1[[#This Row],[Profit]]/Table_1[[#This Row],[Sales]]</f>
        <v>0.5</v>
      </c>
    </row>
    <row r="1455" spans="1:23" ht="14.25" customHeight="1" x14ac:dyDescent="0.3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  <c r="W1455" s="2">
        <f>Table_1[[#This Row],[Profit]]/Table_1[[#This Row],[Sales]]</f>
        <v>0.5</v>
      </c>
    </row>
    <row r="1456" spans="1:23" ht="14.25" customHeight="1" x14ac:dyDescent="0.3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  <c r="W1456" s="2">
        <f>Table_1[[#This Row],[Profit]]/Table_1[[#This Row],[Sales]]</f>
        <v>0.48000000000000004</v>
      </c>
    </row>
    <row r="1457" spans="1:23" ht="14.25" customHeight="1" x14ac:dyDescent="0.3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  <c r="W1457" s="2">
        <f>Table_1[[#This Row],[Profit]]/Table_1[[#This Row],[Sales]]</f>
        <v>0.46</v>
      </c>
    </row>
    <row r="1458" spans="1:23" ht="14.25" customHeight="1" x14ac:dyDescent="0.3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  <c r="W1458" s="2">
        <f>Table_1[[#This Row],[Profit]]/Table_1[[#This Row],[Sales]]</f>
        <v>0.14999999999999997</v>
      </c>
    </row>
    <row r="1459" spans="1:23" ht="14.25" customHeight="1" x14ac:dyDescent="0.3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  <c r="W1459" s="2">
        <f>Table_1[[#This Row],[Profit]]/Table_1[[#This Row],[Sales]]</f>
        <v>0.45</v>
      </c>
    </row>
    <row r="1460" spans="1:23" ht="14.25" customHeight="1" x14ac:dyDescent="0.3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  <c r="W1460" s="2">
        <f>Table_1[[#This Row],[Profit]]/Table_1[[#This Row],[Sales]]</f>
        <v>0.32499999999999996</v>
      </c>
    </row>
    <row r="1461" spans="1:23" ht="14.25" customHeight="1" x14ac:dyDescent="0.3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  <c r="W1461" s="2">
        <f>Table_1[[#This Row],[Profit]]/Table_1[[#This Row],[Sales]]</f>
        <v>0.36</v>
      </c>
    </row>
    <row r="1462" spans="1:23" ht="14.25" customHeight="1" x14ac:dyDescent="0.3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  <c r="W1462" s="2">
        <f>Table_1[[#This Row],[Profit]]/Table_1[[#This Row],[Sales]]</f>
        <v>0.34999999999999987</v>
      </c>
    </row>
    <row r="1463" spans="1:23" ht="14.25" customHeight="1" x14ac:dyDescent="0.3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  <c r="W1463" s="2">
        <f>Table_1[[#This Row],[Profit]]/Table_1[[#This Row],[Sales]]</f>
        <v>-0.12857142857142861</v>
      </c>
    </row>
    <row r="1464" spans="1:23" ht="14.25" customHeight="1" x14ac:dyDescent="0.3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  <c r="W1464" s="2">
        <f>Table_1[[#This Row],[Profit]]/Table_1[[#This Row],[Sales]]</f>
        <v>0.27500000000000002</v>
      </c>
    </row>
    <row r="1465" spans="1:23" ht="14.25" customHeight="1" x14ac:dyDescent="0.3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  <c r="W1465" s="2">
        <f>Table_1[[#This Row],[Profit]]/Table_1[[#This Row],[Sales]]</f>
        <v>-2.857142857142847E-2</v>
      </c>
    </row>
    <row r="1466" spans="1:23" ht="14.25" customHeight="1" x14ac:dyDescent="0.3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  <c r="W1466" s="2">
        <f>Table_1[[#This Row],[Profit]]/Table_1[[#This Row],[Sales]]</f>
        <v>0.49</v>
      </c>
    </row>
    <row r="1467" spans="1:23" ht="14.25" customHeight="1" x14ac:dyDescent="0.3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  <c r="W1467" s="2">
        <f>Table_1[[#This Row],[Profit]]/Table_1[[#This Row],[Sales]]</f>
        <v>-2.5000000000000099E-2</v>
      </c>
    </row>
    <row r="1468" spans="1:23" ht="14.25" customHeight="1" x14ac:dyDescent="0.3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  <c r="W1468" s="2">
        <f>Table_1[[#This Row],[Profit]]/Table_1[[#This Row],[Sales]]</f>
        <v>-0.1125000000000001</v>
      </c>
    </row>
    <row r="1469" spans="1:23" ht="14.25" customHeight="1" x14ac:dyDescent="0.3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  <c r="W1469" s="2">
        <f>Table_1[[#This Row],[Profit]]/Table_1[[#This Row],[Sales]]</f>
        <v>0.1249999999999999</v>
      </c>
    </row>
    <row r="1470" spans="1:23" ht="14.25" customHeight="1" x14ac:dyDescent="0.3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  <c r="W1470" s="2">
        <f>Table_1[[#This Row],[Profit]]/Table_1[[#This Row],[Sales]]</f>
        <v>0.25999999999999995</v>
      </c>
    </row>
    <row r="1471" spans="1:23" ht="14.25" customHeight="1" x14ac:dyDescent="0.3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  <c r="W1471" s="2">
        <f>Table_1[[#This Row],[Profit]]/Table_1[[#This Row],[Sales]]</f>
        <v>0.47</v>
      </c>
    </row>
    <row r="1472" spans="1:23" ht="14.25" customHeight="1" x14ac:dyDescent="0.3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  <c r="W1472" s="2">
        <f>Table_1[[#This Row],[Profit]]/Table_1[[#This Row],[Sales]]</f>
        <v>0.48000000000000004</v>
      </c>
    </row>
    <row r="1473" spans="1:23" ht="14.25" customHeight="1" x14ac:dyDescent="0.3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  <c r="W1473" s="2">
        <f>Table_1[[#This Row],[Profit]]/Table_1[[#This Row],[Sales]]</f>
        <v>8.7500000000000022E-2</v>
      </c>
    </row>
    <row r="1474" spans="1:23" ht="14.25" customHeight="1" x14ac:dyDescent="0.3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  <c r="W1474" s="2">
        <f>Table_1[[#This Row],[Profit]]/Table_1[[#This Row],[Sales]]</f>
        <v>0.47000000000000003</v>
      </c>
    </row>
    <row r="1475" spans="1:23" ht="14.25" customHeight="1" x14ac:dyDescent="0.3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  <c r="W1475" s="2">
        <f>Table_1[[#This Row],[Profit]]/Table_1[[#This Row],[Sales]]</f>
        <v>-0.59999999999999987</v>
      </c>
    </row>
    <row r="1476" spans="1:23" ht="14.25" customHeight="1" x14ac:dyDescent="0.3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  <c r="W1476" s="2">
        <f>Table_1[[#This Row],[Profit]]/Table_1[[#This Row],[Sales]]</f>
        <v>0.28999999999999998</v>
      </c>
    </row>
    <row r="1477" spans="1:23" ht="14.25" customHeight="1" x14ac:dyDescent="0.3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  <c r="W1477" s="2">
        <f>Table_1[[#This Row],[Profit]]/Table_1[[#This Row],[Sales]]</f>
        <v>0.3625000000000001</v>
      </c>
    </row>
    <row r="1478" spans="1:23" ht="14.25" customHeight="1" x14ac:dyDescent="0.3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  <c r="W1478" s="2">
        <f>Table_1[[#This Row],[Profit]]/Table_1[[#This Row],[Sales]]</f>
        <v>0.46</v>
      </c>
    </row>
    <row r="1479" spans="1:23" ht="14.25" customHeight="1" x14ac:dyDescent="0.3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  <c r="W1479" s="2">
        <f>Table_1[[#This Row],[Profit]]/Table_1[[#This Row],[Sales]]</f>
        <v>0.11249999999999992</v>
      </c>
    </row>
    <row r="1480" spans="1:23" ht="14.25" customHeight="1" x14ac:dyDescent="0.3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  <c r="W1480" s="2">
        <f>Table_1[[#This Row],[Profit]]/Table_1[[#This Row],[Sales]]</f>
        <v>7.5000000000000011E-2</v>
      </c>
    </row>
    <row r="1481" spans="1:23" ht="14.25" customHeight="1" x14ac:dyDescent="0.3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  <c r="W1481" s="2">
        <f>Table_1[[#This Row],[Profit]]/Table_1[[#This Row],[Sales]]</f>
        <v>0.48000000000000004</v>
      </c>
    </row>
    <row r="1482" spans="1:23" ht="14.25" customHeight="1" x14ac:dyDescent="0.3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  <c r="W1482" s="2">
        <f>Table_1[[#This Row],[Profit]]/Table_1[[#This Row],[Sales]]</f>
        <v>0.49000000000000005</v>
      </c>
    </row>
    <row r="1483" spans="1:23" ht="14.25" customHeight="1" x14ac:dyDescent="0.3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  <c r="W1483" s="2">
        <f>Table_1[[#This Row],[Profit]]/Table_1[[#This Row],[Sales]]</f>
        <v>0.26</v>
      </c>
    </row>
    <row r="1484" spans="1:23" ht="14.25" customHeight="1" x14ac:dyDescent="0.3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  <c r="W1484" s="2">
        <f>Table_1[[#This Row],[Profit]]/Table_1[[#This Row],[Sales]]</f>
        <v>0.17499999999999988</v>
      </c>
    </row>
    <row r="1485" spans="1:23" ht="14.25" customHeight="1" x14ac:dyDescent="0.3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  <c r="W1485" s="2">
        <f>Table_1[[#This Row],[Profit]]/Table_1[[#This Row],[Sales]]</f>
        <v>0.31249999999999983</v>
      </c>
    </row>
    <row r="1486" spans="1:23" ht="14.25" customHeight="1" x14ac:dyDescent="0.3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  <c r="W1486" s="2">
        <f>Table_1[[#This Row],[Profit]]/Table_1[[#This Row],[Sales]]</f>
        <v>0.1699999999999999</v>
      </c>
    </row>
    <row r="1487" spans="1:23" ht="14.25" customHeight="1" x14ac:dyDescent="0.3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  <c r="W1487" s="2">
        <f>Table_1[[#This Row],[Profit]]/Table_1[[#This Row],[Sales]]</f>
        <v>0.35</v>
      </c>
    </row>
    <row r="1488" spans="1:23" ht="14.25" customHeight="1" x14ac:dyDescent="0.3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  <c r="W1488" s="2">
        <f>Table_1[[#This Row],[Profit]]/Table_1[[#This Row],[Sales]]</f>
        <v>8.7500000000000119E-2</v>
      </c>
    </row>
    <row r="1489" spans="1:23" ht="14.25" customHeight="1" x14ac:dyDescent="0.3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  <c r="W1489" s="2">
        <f>Table_1[[#This Row],[Profit]]/Table_1[[#This Row],[Sales]]</f>
        <v>0.42000000000000004</v>
      </c>
    </row>
    <row r="1490" spans="1:23" ht="14.25" customHeight="1" x14ac:dyDescent="0.3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  <c r="W1490" s="2">
        <f>Table_1[[#This Row],[Profit]]/Table_1[[#This Row],[Sales]]</f>
        <v>0.39000000000000007</v>
      </c>
    </row>
    <row r="1491" spans="1:23" ht="14.25" customHeight="1" x14ac:dyDescent="0.3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  <c r="W1491" s="2">
        <f>Table_1[[#This Row],[Profit]]/Table_1[[#This Row],[Sales]]</f>
        <v>0.35</v>
      </c>
    </row>
    <row r="1492" spans="1:23" ht="14.25" customHeight="1" x14ac:dyDescent="0.3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  <c r="W1492" s="2">
        <f>Table_1[[#This Row],[Profit]]/Table_1[[#This Row],[Sales]]</f>
        <v>0.45</v>
      </c>
    </row>
    <row r="1493" spans="1:23" ht="14.25" customHeight="1" x14ac:dyDescent="0.3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  <c r="W1493" s="2">
        <f>Table_1[[#This Row],[Profit]]/Table_1[[#This Row],[Sales]]</f>
        <v>0.49</v>
      </c>
    </row>
    <row r="1494" spans="1:23" ht="14.25" customHeight="1" x14ac:dyDescent="0.3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  <c r="W1494" s="2">
        <f>Table_1[[#This Row],[Profit]]/Table_1[[#This Row],[Sales]]</f>
        <v>0.17777777777777778</v>
      </c>
    </row>
    <row r="1495" spans="1:23" ht="14.25" customHeight="1" x14ac:dyDescent="0.3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  <c r="W1495" s="2">
        <f>Table_1[[#This Row],[Profit]]/Table_1[[#This Row],[Sales]]</f>
        <v>0.38000000000000006</v>
      </c>
    </row>
    <row r="1496" spans="1:23" ht="14.25" customHeight="1" x14ac:dyDescent="0.3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  <c r="W1496" s="2">
        <f>Table_1[[#This Row],[Profit]]/Table_1[[#This Row],[Sales]]</f>
        <v>0.27999999999999997</v>
      </c>
    </row>
    <row r="1497" spans="1:23" ht="14.25" customHeight="1" x14ac:dyDescent="0.3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  <c r="W1497" s="2">
        <f>Table_1[[#This Row],[Profit]]/Table_1[[#This Row],[Sales]]</f>
        <v>0.31249999999999983</v>
      </c>
    </row>
    <row r="1498" spans="1:23" ht="14.25" customHeight="1" x14ac:dyDescent="0.3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  <c r="W1498" s="2">
        <f>Table_1[[#This Row],[Profit]]/Table_1[[#This Row],[Sales]]</f>
        <v>-1.2500000000000023E-2</v>
      </c>
    </row>
    <row r="1499" spans="1:23" ht="14.25" customHeight="1" x14ac:dyDescent="0.3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  <c r="W1499" s="2">
        <f>Table_1[[#This Row],[Profit]]/Table_1[[#This Row],[Sales]]</f>
        <v>0.28749999999999998</v>
      </c>
    </row>
    <row r="1500" spans="1:23" ht="14.25" customHeight="1" x14ac:dyDescent="0.3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  <c r="W1500" s="2">
        <f>Table_1[[#This Row],[Profit]]/Table_1[[#This Row],[Sales]]</f>
        <v>0.36250000000000004</v>
      </c>
    </row>
    <row r="1501" spans="1:23" ht="14.25" customHeight="1" x14ac:dyDescent="0.3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  <c r="W1501" s="2">
        <f>Table_1[[#This Row],[Profit]]/Table_1[[#This Row],[Sales]]</f>
        <v>0.36249999999999999</v>
      </c>
    </row>
    <row r="1502" spans="1:23" ht="14.25" customHeight="1" x14ac:dyDescent="0.3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  <c r="W1502" s="2">
        <f>Table_1[[#This Row],[Profit]]/Table_1[[#This Row],[Sales]]</f>
        <v>0.31249999999999989</v>
      </c>
    </row>
    <row r="1503" spans="1:23" ht="14.25" customHeight="1" x14ac:dyDescent="0.3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  <c r="W1503" s="2">
        <f>Table_1[[#This Row],[Profit]]/Table_1[[#This Row],[Sales]]</f>
        <v>-8.7499999999999994E-2</v>
      </c>
    </row>
    <row r="1504" spans="1:23" ht="14.25" customHeight="1" x14ac:dyDescent="0.3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  <c r="W1504" s="2">
        <f>Table_1[[#This Row],[Profit]]/Table_1[[#This Row],[Sales]]</f>
        <v>9.999999999999995E-2</v>
      </c>
    </row>
    <row r="1505" spans="1:23" ht="14.25" customHeight="1" x14ac:dyDescent="0.3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  <c r="W1505" s="2">
        <f>Table_1[[#This Row],[Profit]]/Table_1[[#This Row],[Sales]]</f>
        <v>0.30999999999999994</v>
      </c>
    </row>
    <row r="1506" spans="1:23" ht="14.25" customHeight="1" x14ac:dyDescent="0.3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  <c r="W1506" s="2">
        <f>Table_1[[#This Row],[Profit]]/Table_1[[#This Row],[Sales]]</f>
        <v>0.5</v>
      </c>
    </row>
    <row r="1507" spans="1:23" ht="14.25" customHeight="1" x14ac:dyDescent="0.3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  <c r="W1507" s="2">
        <f>Table_1[[#This Row],[Profit]]/Table_1[[#This Row],[Sales]]</f>
        <v>-0.17500000000000007</v>
      </c>
    </row>
    <row r="1508" spans="1:23" ht="14.25" customHeight="1" x14ac:dyDescent="0.3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  <c r="W1508" s="2">
        <f>Table_1[[#This Row],[Profit]]/Table_1[[#This Row],[Sales]]</f>
        <v>0.3125</v>
      </c>
    </row>
    <row r="1509" spans="1:23" ht="14.25" customHeight="1" x14ac:dyDescent="0.3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  <c r="W1509" s="2">
        <f>Table_1[[#This Row],[Profit]]/Table_1[[#This Row],[Sales]]</f>
        <v>0.48</v>
      </c>
    </row>
    <row r="1510" spans="1:23" ht="14.25" customHeight="1" x14ac:dyDescent="0.3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  <c r="W1510" s="2">
        <f>Table_1[[#This Row],[Profit]]/Table_1[[#This Row],[Sales]]</f>
        <v>0.44999999999999996</v>
      </c>
    </row>
    <row r="1511" spans="1:23" ht="14.25" customHeight="1" x14ac:dyDescent="0.3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  <c r="W1511" s="2">
        <f>Table_1[[#This Row],[Profit]]/Table_1[[#This Row],[Sales]]</f>
        <v>0.36</v>
      </c>
    </row>
    <row r="1512" spans="1:23" ht="14.25" customHeight="1" x14ac:dyDescent="0.3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  <c r="W1512" s="2">
        <f>Table_1[[#This Row],[Profit]]/Table_1[[#This Row],[Sales]]</f>
        <v>0.28999999999999987</v>
      </c>
    </row>
    <row r="1513" spans="1:23" ht="14.25" customHeight="1" x14ac:dyDescent="0.3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  <c r="W1513" s="2">
        <f>Table_1[[#This Row],[Profit]]/Table_1[[#This Row],[Sales]]</f>
        <v>0.3299999999999999</v>
      </c>
    </row>
    <row r="1514" spans="1:23" ht="14.25" customHeight="1" x14ac:dyDescent="0.3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  <c r="W1514" s="2">
        <f>Table_1[[#This Row],[Profit]]/Table_1[[#This Row],[Sales]]</f>
        <v>6.2500000000000014E-2</v>
      </c>
    </row>
    <row r="1515" spans="1:23" ht="14.25" customHeight="1" x14ac:dyDescent="0.3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  <c r="W1515" s="2">
        <f>Table_1[[#This Row],[Profit]]/Table_1[[#This Row],[Sales]]</f>
        <v>-1.5500000000000005</v>
      </c>
    </row>
    <row r="1516" spans="1:23" ht="14.25" customHeight="1" x14ac:dyDescent="0.3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  <c r="W1516" s="2">
        <f>Table_1[[#This Row],[Profit]]/Table_1[[#This Row],[Sales]]</f>
        <v>-1.7000000000000006</v>
      </c>
    </row>
    <row r="1517" spans="1:23" ht="14.25" customHeight="1" x14ac:dyDescent="0.3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  <c r="W1517" s="2">
        <f>Table_1[[#This Row],[Profit]]/Table_1[[#This Row],[Sales]]</f>
        <v>-0.1428571428571429</v>
      </c>
    </row>
    <row r="1518" spans="1:23" ht="14.25" customHeight="1" x14ac:dyDescent="0.3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  <c r="W1518" s="2">
        <f>Table_1[[#This Row],[Profit]]/Table_1[[#This Row],[Sales]]</f>
        <v>6.999999999999991E-2</v>
      </c>
    </row>
    <row r="1519" spans="1:23" ht="14.25" customHeight="1" x14ac:dyDescent="0.3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  <c r="W1519" s="2">
        <f>Table_1[[#This Row],[Profit]]/Table_1[[#This Row],[Sales]]</f>
        <v>0.32499999999999996</v>
      </c>
    </row>
    <row r="1520" spans="1:23" ht="14.25" customHeight="1" x14ac:dyDescent="0.3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  <c r="W1520" s="2">
        <f>Table_1[[#This Row],[Profit]]/Table_1[[#This Row],[Sales]]</f>
        <v>0.3249999999999999</v>
      </c>
    </row>
    <row r="1521" spans="1:23" ht="14.25" customHeight="1" x14ac:dyDescent="0.3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  <c r="W1521" s="2">
        <f>Table_1[[#This Row],[Profit]]/Table_1[[#This Row],[Sales]]</f>
        <v>0.3625000000000001</v>
      </c>
    </row>
    <row r="1522" spans="1:23" ht="14.25" customHeight="1" x14ac:dyDescent="0.3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  <c r="W1522" s="2">
        <f>Table_1[[#This Row],[Profit]]/Table_1[[#This Row],[Sales]]</f>
        <v>0.12499999999999989</v>
      </c>
    </row>
    <row r="1523" spans="1:23" ht="14.25" customHeight="1" x14ac:dyDescent="0.3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  <c r="W1523" s="2">
        <f>Table_1[[#This Row],[Profit]]/Table_1[[#This Row],[Sales]]</f>
        <v>0.2375000000000001</v>
      </c>
    </row>
    <row r="1524" spans="1:23" ht="14.25" customHeight="1" x14ac:dyDescent="0.3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  <c r="W1524" s="2">
        <f>Table_1[[#This Row],[Profit]]/Table_1[[#This Row],[Sales]]</f>
        <v>0.33750000000000002</v>
      </c>
    </row>
    <row r="1525" spans="1:23" ht="14.25" customHeight="1" x14ac:dyDescent="0.3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  <c r="W1525" s="2">
        <f>Table_1[[#This Row],[Profit]]/Table_1[[#This Row],[Sales]]</f>
        <v>0.31249999999999989</v>
      </c>
    </row>
    <row r="1526" spans="1:23" ht="14.25" customHeight="1" x14ac:dyDescent="0.3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  <c r="W1526" s="2">
        <f>Table_1[[#This Row],[Profit]]/Table_1[[#This Row],[Sales]]</f>
        <v>-0.23749999999999996</v>
      </c>
    </row>
    <row r="1527" spans="1:23" ht="14.25" customHeight="1" x14ac:dyDescent="0.3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  <c r="W1527" s="2">
        <f>Table_1[[#This Row],[Profit]]/Table_1[[#This Row],[Sales]]</f>
        <v>0.11249999999999986</v>
      </c>
    </row>
    <row r="1528" spans="1:23" ht="14.25" customHeight="1" x14ac:dyDescent="0.3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  <c r="W1528" s="2">
        <f>Table_1[[#This Row],[Profit]]/Table_1[[#This Row],[Sales]]</f>
        <v>8.7500000000000078E-2</v>
      </c>
    </row>
    <row r="1529" spans="1:23" ht="14.25" customHeight="1" x14ac:dyDescent="0.3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  <c r="W1529" s="2">
        <f>Table_1[[#This Row],[Profit]]/Table_1[[#This Row],[Sales]]</f>
        <v>0.28750000000000003</v>
      </c>
    </row>
    <row r="1530" spans="1:23" ht="14.25" customHeight="1" x14ac:dyDescent="0.3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  <c r="W1530" s="2">
        <f>Table_1[[#This Row],[Profit]]/Table_1[[#This Row],[Sales]]</f>
        <v>2.0000000000000052E-2</v>
      </c>
    </row>
    <row r="1531" spans="1:23" ht="14.25" customHeight="1" x14ac:dyDescent="0.3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  <c r="W1531" s="2">
        <f>Table_1[[#This Row],[Profit]]/Table_1[[#This Row],[Sales]]</f>
        <v>0.47</v>
      </c>
    </row>
    <row r="1532" spans="1:23" ht="14.25" customHeight="1" x14ac:dyDescent="0.3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  <c r="W1532" s="2">
        <f>Table_1[[#This Row],[Profit]]/Table_1[[#This Row],[Sales]]</f>
        <v>0.31249999999999989</v>
      </c>
    </row>
    <row r="1533" spans="1:23" ht="14.25" customHeight="1" x14ac:dyDescent="0.3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  <c r="W1533" s="2">
        <f>Table_1[[#This Row],[Profit]]/Table_1[[#This Row],[Sales]]</f>
        <v>7.4999999999999969E-2</v>
      </c>
    </row>
    <row r="1534" spans="1:23" ht="14.25" customHeight="1" x14ac:dyDescent="0.3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  <c r="W1534" s="2">
        <f>Table_1[[#This Row],[Profit]]/Table_1[[#This Row],[Sales]]</f>
        <v>0.32499999999999996</v>
      </c>
    </row>
    <row r="1535" spans="1:23" ht="14.25" customHeight="1" x14ac:dyDescent="0.3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  <c r="W1535" s="2">
        <f>Table_1[[#This Row],[Profit]]/Table_1[[#This Row],[Sales]]</f>
        <v>0</v>
      </c>
    </row>
    <row r="1536" spans="1:23" ht="14.25" customHeight="1" x14ac:dyDescent="0.3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  <c r="W1536" s="2">
        <f>Table_1[[#This Row],[Profit]]/Table_1[[#This Row],[Sales]]</f>
        <v>8.235294117647049E-2</v>
      </c>
    </row>
    <row r="1537" spans="1:23" ht="14.25" customHeight="1" x14ac:dyDescent="0.3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  <c r="W1537" s="2">
        <f>Table_1[[#This Row],[Profit]]/Table_1[[#This Row],[Sales]]</f>
        <v>9.9999999999999777E-3</v>
      </c>
    </row>
    <row r="1538" spans="1:23" ht="14.25" customHeight="1" x14ac:dyDescent="0.3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  <c r="W1538" s="2">
        <f>Table_1[[#This Row],[Profit]]/Table_1[[#This Row],[Sales]]</f>
        <v>0.26</v>
      </c>
    </row>
    <row r="1539" spans="1:23" ht="14.25" customHeight="1" x14ac:dyDescent="0.3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  <c r="W1539" s="2">
        <f>Table_1[[#This Row],[Profit]]/Table_1[[#This Row],[Sales]]</f>
        <v>0.28999999999999992</v>
      </c>
    </row>
    <row r="1540" spans="1:23" ht="14.25" customHeight="1" x14ac:dyDescent="0.3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  <c r="W1540" s="2">
        <f>Table_1[[#This Row],[Profit]]/Table_1[[#This Row],[Sales]]</f>
        <v>0.4</v>
      </c>
    </row>
    <row r="1541" spans="1:23" ht="14.25" customHeight="1" x14ac:dyDescent="0.3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  <c r="W1541" s="2">
        <f>Table_1[[#This Row],[Profit]]/Table_1[[#This Row],[Sales]]</f>
        <v>0.26</v>
      </c>
    </row>
    <row r="1542" spans="1:23" ht="14.25" customHeight="1" x14ac:dyDescent="0.3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  <c r="W1542" s="2">
        <f>Table_1[[#This Row],[Profit]]/Table_1[[#This Row],[Sales]]</f>
        <v>0.47999999999999993</v>
      </c>
    </row>
    <row r="1543" spans="1:23" ht="14.25" customHeight="1" x14ac:dyDescent="0.3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  <c r="W1543" s="2">
        <f>Table_1[[#This Row],[Profit]]/Table_1[[#This Row],[Sales]]</f>
        <v>0.27500000000000002</v>
      </c>
    </row>
    <row r="1544" spans="1:23" ht="14.25" customHeight="1" x14ac:dyDescent="0.3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  <c r="W1544" s="2">
        <f>Table_1[[#This Row],[Profit]]/Table_1[[#This Row],[Sales]]</f>
        <v>0.16249999999999989</v>
      </c>
    </row>
    <row r="1545" spans="1:23" ht="14.25" customHeight="1" x14ac:dyDescent="0.3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  <c r="W1545" s="2">
        <f>Table_1[[#This Row],[Profit]]/Table_1[[#This Row],[Sales]]</f>
        <v>0.35</v>
      </c>
    </row>
    <row r="1546" spans="1:23" ht="14.25" customHeight="1" x14ac:dyDescent="0.3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  <c r="W1546" s="2">
        <f>Table_1[[#This Row],[Profit]]/Table_1[[#This Row],[Sales]]</f>
        <v>0.47</v>
      </c>
    </row>
    <row r="1547" spans="1:23" ht="14.25" customHeight="1" x14ac:dyDescent="0.3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  <c r="W1547" s="2">
        <f>Table_1[[#This Row],[Profit]]/Table_1[[#This Row],[Sales]]</f>
        <v>0.1249999999999999</v>
      </c>
    </row>
    <row r="1548" spans="1:23" ht="14.25" customHeight="1" x14ac:dyDescent="0.3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  <c r="W1548" s="2">
        <f>Table_1[[#This Row],[Profit]]/Table_1[[#This Row],[Sales]]</f>
        <v>0.35</v>
      </c>
    </row>
    <row r="1549" spans="1:23" ht="14.25" customHeight="1" x14ac:dyDescent="0.3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  <c r="W1549" s="2">
        <f>Table_1[[#This Row],[Profit]]/Table_1[[#This Row],[Sales]]</f>
        <v>-1.7000000000000011</v>
      </c>
    </row>
    <row r="1550" spans="1:23" ht="14.25" customHeight="1" x14ac:dyDescent="0.3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  <c r="W1550" s="2">
        <f>Table_1[[#This Row],[Profit]]/Table_1[[#This Row],[Sales]]</f>
        <v>8.7499999999999967E-2</v>
      </c>
    </row>
    <row r="1551" spans="1:23" ht="14.25" customHeight="1" x14ac:dyDescent="0.3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  <c r="W1551" s="2">
        <f>Table_1[[#This Row],[Profit]]/Table_1[[#This Row],[Sales]]</f>
        <v>0.31249999999999989</v>
      </c>
    </row>
    <row r="1552" spans="1:23" ht="14.25" customHeight="1" x14ac:dyDescent="0.3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  <c r="W1552" s="2">
        <f>Table_1[[#This Row],[Profit]]/Table_1[[#This Row],[Sales]]</f>
        <v>-2.6500000000000004</v>
      </c>
    </row>
    <row r="1553" spans="1:23" ht="14.25" customHeight="1" x14ac:dyDescent="0.3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  <c r="W1553" s="2">
        <f>Table_1[[#This Row],[Profit]]/Table_1[[#This Row],[Sales]]</f>
        <v>0.49</v>
      </c>
    </row>
    <row r="1554" spans="1:23" ht="14.25" customHeight="1" x14ac:dyDescent="0.3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  <c r="W1554" s="2">
        <f>Table_1[[#This Row],[Profit]]/Table_1[[#This Row],[Sales]]</f>
        <v>0.47999999999999987</v>
      </c>
    </row>
    <row r="1555" spans="1:23" ht="14.25" customHeight="1" x14ac:dyDescent="0.3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  <c r="W1555" s="2">
        <f>Table_1[[#This Row],[Profit]]/Table_1[[#This Row],[Sales]]</f>
        <v>0.45999999999999991</v>
      </c>
    </row>
    <row r="1556" spans="1:23" ht="14.25" customHeight="1" x14ac:dyDescent="0.3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  <c r="W1556" s="2">
        <f>Table_1[[#This Row],[Profit]]/Table_1[[#This Row],[Sales]]</f>
        <v>0.28999999999999998</v>
      </c>
    </row>
    <row r="1557" spans="1:23" ht="14.25" customHeight="1" x14ac:dyDescent="0.3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  <c r="W1557" s="2">
        <f>Table_1[[#This Row],[Profit]]/Table_1[[#This Row],[Sales]]</f>
        <v>0.43000000000000005</v>
      </c>
    </row>
    <row r="1558" spans="1:23" ht="14.25" customHeight="1" x14ac:dyDescent="0.3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  <c r="W1558" s="2">
        <f>Table_1[[#This Row],[Profit]]/Table_1[[#This Row],[Sales]]</f>
        <v>0.375</v>
      </c>
    </row>
    <row r="1559" spans="1:23" ht="14.25" customHeight="1" x14ac:dyDescent="0.3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  <c r="W1559" s="2">
        <f>Table_1[[#This Row],[Profit]]/Table_1[[#This Row],[Sales]]</f>
        <v>0.12499999999999989</v>
      </c>
    </row>
    <row r="1560" spans="1:23" ht="14.25" customHeight="1" x14ac:dyDescent="0.3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  <c r="W1560" s="2">
        <f>Table_1[[#This Row],[Profit]]/Table_1[[#This Row],[Sales]]</f>
        <v>0.26000000000000006</v>
      </c>
    </row>
    <row r="1561" spans="1:23" ht="14.25" customHeight="1" x14ac:dyDescent="0.3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  <c r="W1561" s="2">
        <f>Table_1[[#This Row],[Profit]]/Table_1[[#This Row],[Sales]]</f>
        <v>0.36249999999999988</v>
      </c>
    </row>
    <row r="1562" spans="1:23" ht="14.25" customHeight="1" x14ac:dyDescent="0.3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  <c r="W1562" s="2">
        <f>Table_1[[#This Row],[Profit]]/Table_1[[#This Row],[Sales]]</f>
        <v>0.48</v>
      </c>
    </row>
    <row r="1563" spans="1:23" ht="14.25" customHeight="1" x14ac:dyDescent="0.3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  <c r="W1563" s="2">
        <f>Table_1[[#This Row],[Profit]]/Table_1[[#This Row],[Sales]]</f>
        <v>0.25999999999999995</v>
      </c>
    </row>
    <row r="1564" spans="1:23" ht="14.25" customHeight="1" x14ac:dyDescent="0.3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  <c r="W1564" s="2">
        <f>Table_1[[#This Row],[Profit]]/Table_1[[#This Row],[Sales]]</f>
        <v>-0.28333333333333333</v>
      </c>
    </row>
    <row r="1565" spans="1:23" ht="14.25" customHeight="1" x14ac:dyDescent="0.3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  <c r="W1565" s="2">
        <f>Table_1[[#This Row],[Profit]]/Table_1[[#This Row],[Sales]]</f>
        <v>0.36249999999999993</v>
      </c>
    </row>
    <row r="1566" spans="1:23" ht="14.25" customHeight="1" x14ac:dyDescent="0.3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  <c r="W1566" s="2">
        <f>Table_1[[#This Row],[Profit]]/Table_1[[#This Row],[Sales]]</f>
        <v>4.9999999999999885E-2</v>
      </c>
    </row>
    <row r="1567" spans="1:23" ht="14.25" customHeight="1" x14ac:dyDescent="0.3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  <c r="W1567" s="2">
        <f>Table_1[[#This Row],[Profit]]/Table_1[[#This Row],[Sales]]</f>
        <v>8.7499999999999967E-2</v>
      </c>
    </row>
    <row r="1568" spans="1:23" ht="14.25" customHeight="1" x14ac:dyDescent="0.3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  <c r="W1568" s="2">
        <f>Table_1[[#This Row],[Profit]]/Table_1[[#This Row],[Sales]]</f>
        <v>-1.2500000000000143E-2</v>
      </c>
    </row>
    <row r="1569" spans="1:23" ht="14.25" customHeight="1" x14ac:dyDescent="0.3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  <c r="W1569" s="2">
        <f>Table_1[[#This Row],[Profit]]/Table_1[[#This Row],[Sales]]</f>
        <v>-1.5500000000000003</v>
      </c>
    </row>
    <row r="1570" spans="1:23" ht="14.25" customHeight="1" x14ac:dyDescent="0.3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  <c r="W1570" s="2">
        <f>Table_1[[#This Row],[Profit]]/Table_1[[#This Row],[Sales]]</f>
        <v>0.49000000000000005</v>
      </c>
    </row>
    <row r="1571" spans="1:23" ht="14.25" customHeight="1" x14ac:dyDescent="0.3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  <c r="W1571" s="2">
        <f>Table_1[[#This Row],[Profit]]/Table_1[[#This Row],[Sales]]</f>
        <v>0.28999999999999992</v>
      </c>
    </row>
    <row r="1572" spans="1:23" ht="14.25" customHeight="1" x14ac:dyDescent="0.3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  <c r="W1572" s="2">
        <f>Table_1[[#This Row],[Profit]]/Table_1[[#This Row],[Sales]]</f>
        <v>-0.11250000000000002</v>
      </c>
    </row>
    <row r="1573" spans="1:23" ht="14.25" customHeight="1" x14ac:dyDescent="0.3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  <c r="W1573" s="2">
        <f>Table_1[[#This Row],[Profit]]/Table_1[[#This Row],[Sales]]</f>
        <v>0.48</v>
      </c>
    </row>
    <row r="1574" spans="1:23" ht="14.25" customHeight="1" x14ac:dyDescent="0.3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  <c r="W1574" s="2">
        <f>Table_1[[#This Row],[Profit]]/Table_1[[#This Row],[Sales]]</f>
        <v>0.20999999999999996</v>
      </c>
    </row>
    <row r="1575" spans="1:23" ht="14.25" customHeight="1" x14ac:dyDescent="0.3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  <c r="W1575" s="2">
        <f>Table_1[[#This Row],[Profit]]/Table_1[[#This Row],[Sales]]</f>
        <v>6.2499999999999924E-2</v>
      </c>
    </row>
    <row r="1576" spans="1:23" ht="14.25" customHeight="1" x14ac:dyDescent="0.3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  <c r="W1576" s="2">
        <f>Table_1[[#This Row],[Profit]]/Table_1[[#This Row],[Sales]]</f>
        <v>-0.22500000000000009</v>
      </c>
    </row>
    <row r="1577" spans="1:23" ht="14.25" customHeight="1" x14ac:dyDescent="0.3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  <c r="W1577" s="2">
        <f>Table_1[[#This Row],[Profit]]/Table_1[[#This Row],[Sales]]</f>
        <v>-2.8571428571428564E-2</v>
      </c>
    </row>
    <row r="1578" spans="1:23" ht="14.25" customHeight="1" x14ac:dyDescent="0.3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  <c r="W1578" s="2">
        <f>Table_1[[#This Row],[Profit]]/Table_1[[#This Row],[Sales]]</f>
        <v>0.10000000000000006</v>
      </c>
    </row>
    <row r="1579" spans="1:23" ht="14.25" customHeight="1" x14ac:dyDescent="0.3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  <c r="W1579" s="2">
        <f>Table_1[[#This Row],[Profit]]/Table_1[[#This Row],[Sales]]</f>
        <v>0.49000000000000005</v>
      </c>
    </row>
    <row r="1580" spans="1:23" ht="14.25" customHeight="1" x14ac:dyDescent="0.3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  <c r="W1580" s="2">
        <f>Table_1[[#This Row],[Profit]]/Table_1[[#This Row],[Sales]]</f>
        <v>0.28999999999999987</v>
      </c>
    </row>
    <row r="1581" spans="1:23" ht="14.25" customHeight="1" x14ac:dyDescent="0.3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  <c r="W1581" s="2">
        <f>Table_1[[#This Row],[Profit]]/Table_1[[#This Row],[Sales]]</f>
        <v>0.28999999999999987</v>
      </c>
    </row>
    <row r="1582" spans="1:23" ht="14.25" customHeight="1" x14ac:dyDescent="0.3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  <c r="W1582" s="2">
        <f>Table_1[[#This Row],[Profit]]/Table_1[[#This Row],[Sales]]</f>
        <v>-0.39999999999999997</v>
      </c>
    </row>
    <row r="1583" spans="1:23" ht="14.25" customHeight="1" x14ac:dyDescent="0.3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  <c r="W1583" s="2">
        <f>Table_1[[#This Row],[Profit]]/Table_1[[#This Row],[Sales]]</f>
        <v>6.9999999999999937E-2</v>
      </c>
    </row>
    <row r="1584" spans="1:23" ht="14.25" customHeight="1" x14ac:dyDescent="0.3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  <c r="W1584" s="2">
        <f>Table_1[[#This Row],[Profit]]/Table_1[[#This Row],[Sales]]</f>
        <v>0.375</v>
      </c>
    </row>
    <row r="1585" spans="1:23" ht="14.25" customHeight="1" x14ac:dyDescent="0.3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  <c r="W1585" s="2">
        <f>Table_1[[#This Row],[Profit]]/Table_1[[#This Row],[Sales]]</f>
        <v>0.38999999999999996</v>
      </c>
    </row>
    <row r="1586" spans="1:23" ht="14.25" customHeight="1" x14ac:dyDescent="0.3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  <c r="W1586" s="2">
        <f>Table_1[[#This Row],[Profit]]/Table_1[[#This Row],[Sales]]</f>
        <v>0.48</v>
      </c>
    </row>
    <row r="1587" spans="1:23" ht="14.25" customHeight="1" x14ac:dyDescent="0.3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  <c r="W1587" s="2">
        <f>Table_1[[#This Row],[Profit]]/Table_1[[#This Row],[Sales]]</f>
        <v>0.28000000000000008</v>
      </c>
    </row>
    <row r="1588" spans="1:23" ht="14.25" customHeight="1" x14ac:dyDescent="0.3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  <c r="W1588" s="2">
        <f>Table_1[[#This Row],[Profit]]/Table_1[[#This Row],[Sales]]</f>
        <v>0.48000000000000004</v>
      </c>
    </row>
    <row r="1589" spans="1:23" ht="14.25" customHeight="1" x14ac:dyDescent="0.3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  <c r="W1589" s="2">
        <f>Table_1[[#This Row],[Profit]]/Table_1[[#This Row],[Sales]]</f>
        <v>0.47000000000000003</v>
      </c>
    </row>
    <row r="1590" spans="1:23" ht="14.25" customHeight="1" x14ac:dyDescent="0.3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  <c r="W1590" s="2">
        <f>Table_1[[#This Row],[Profit]]/Table_1[[#This Row],[Sales]]</f>
        <v>0.14000000000000001</v>
      </c>
    </row>
    <row r="1591" spans="1:23" ht="14.25" customHeight="1" x14ac:dyDescent="0.3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  <c r="W1591" s="2">
        <f>Table_1[[#This Row],[Profit]]/Table_1[[#This Row],[Sales]]</f>
        <v>0.27000000000000007</v>
      </c>
    </row>
    <row r="1592" spans="1:23" ht="14.25" customHeight="1" x14ac:dyDescent="0.3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  <c r="W1592" s="2">
        <f>Table_1[[#This Row],[Profit]]/Table_1[[#This Row],[Sales]]</f>
        <v>0.17499999999999988</v>
      </c>
    </row>
    <row r="1593" spans="1:23" ht="14.25" customHeight="1" x14ac:dyDescent="0.3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  <c r="W1593" s="2">
        <f>Table_1[[#This Row],[Profit]]/Table_1[[#This Row],[Sales]]</f>
        <v>0.36249999999999999</v>
      </c>
    </row>
    <row r="1594" spans="1:23" ht="14.25" customHeight="1" x14ac:dyDescent="0.3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  <c r="W1594" s="2">
        <f>Table_1[[#This Row],[Profit]]/Table_1[[#This Row],[Sales]]</f>
        <v>0.11249999999999996</v>
      </c>
    </row>
    <row r="1595" spans="1:23" ht="14.25" customHeight="1" x14ac:dyDescent="0.3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  <c r="W1595" s="2">
        <f>Table_1[[#This Row],[Profit]]/Table_1[[#This Row],[Sales]]</f>
        <v>0.49000000000000005</v>
      </c>
    </row>
    <row r="1596" spans="1:23" ht="14.25" customHeight="1" x14ac:dyDescent="0.3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  <c r="W1596" s="2">
        <f>Table_1[[#This Row],[Profit]]/Table_1[[#This Row],[Sales]]</f>
        <v>-0.10000000000000002</v>
      </c>
    </row>
    <row r="1597" spans="1:23" ht="14.25" customHeight="1" x14ac:dyDescent="0.3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  <c r="W1597" s="2">
        <f>Table_1[[#This Row],[Profit]]/Table_1[[#This Row],[Sales]]</f>
        <v>-4.2857142857142844E-2</v>
      </c>
    </row>
    <row r="1598" spans="1:23" ht="14.25" customHeight="1" x14ac:dyDescent="0.3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  <c r="W1598" s="2">
        <f>Table_1[[#This Row],[Profit]]/Table_1[[#This Row],[Sales]]</f>
        <v>0.3199999999999999</v>
      </c>
    </row>
    <row r="1599" spans="1:23" ht="14.25" customHeight="1" x14ac:dyDescent="0.3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  <c r="W1599" s="2">
        <f>Table_1[[#This Row],[Profit]]/Table_1[[#This Row],[Sales]]</f>
        <v>0.31249999999999994</v>
      </c>
    </row>
    <row r="1600" spans="1:23" ht="14.25" customHeight="1" x14ac:dyDescent="0.3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  <c r="W1600" s="2">
        <f>Table_1[[#This Row],[Profit]]/Table_1[[#This Row],[Sales]]</f>
        <v>7.4999999999999983E-2</v>
      </c>
    </row>
    <row r="1601" spans="1:23" ht="14.25" customHeight="1" x14ac:dyDescent="0.3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  <c r="W1601" s="2">
        <f>Table_1[[#This Row],[Profit]]/Table_1[[#This Row],[Sales]]</f>
        <v>8.7499999999999939E-2</v>
      </c>
    </row>
    <row r="1602" spans="1:23" ht="14.25" customHeight="1" x14ac:dyDescent="0.3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  <c r="W1602" s="2">
        <f>Table_1[[#This Row],[Profit]]/Table_1[[#This Row],[Sales]]</f>
        <v>-0.875</v>
      </c>
    </row>
    <row r="1603" spans="1:23" ht="14.25" customHeight="1" x14ac:dyDescent="0.3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  <c r="W1603" s="2">
        <f>Table_1[[#This Row],[Profit]]/Table_1[[#This Row],[Sales]]</f>
        <v>0.19999999999999998</v>
      </c>
    </row>
    <row r="1604" spans="1:23" ht="14.25" customHeight="1" x14ac:dyDescent="0.3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  <c r="W1604" s="2">
        <f>Table_1[[#This Row],[Profit]]/Table_1[[#This Row],[Sales]]</f>
        <v>0.25</v>
      </c>
    </row>
    <row r="1605" spans="1:23" ht="14.25" customHeight="1" x14ac:dyDescent="0.3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  <c r="W1605" s="2">
        <f>Table_1[[#This Row],[Profit]]/Table_1[[#This Row],[Sales]]</f>
        <v>0.28999999999999998</v>
      </c>
    </row>
    <row r="1606" spans="1:23" ht="14.25" customHeight="1" x14ac:dyDescent="0.3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  <c r="W1606" s="2">
        <f>Table_1[[#This Row],[Profit]]/Table_1[[#This Row],[Sales]]</f>
        <v>0.32499999999999979</v>
      </c>
    </row>
    <row r="1607" spans="1:23" ht="14.25" customHeight="1" x14ac:dyDescent="0.3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  <c r="W1607" s="2">
        <f>Table_1[[#This Row],[Profit]]/Table_1[[#This Row],[Sales]]</f>
        <v>0.28000000000000003</v>
      </c>
    </row>
    <row r="1608" spans="1:23" ht="14.25" customHeight="1" x14ac:dyDescent="0.3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  <c r="W1608" s="2">
        <f>Table_1[[#This Row],[Profit]]/Table_1[[#This Row],[Sales]]</f>
        <v>0.28999999999999998</v>
      </c>
    </row>
    <row r="1609" spans="1:23" ht="14.25" customHeight="1" x14ac:dyDescent="0.3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  <c r="W1609" s="2">
        <f>Table_1[[#This Row],[Profit]]/Table_1[[#This Row],[Sales]]</f>
        <v>0.33749999999999997</v>
      </c>
    </row>
    <row r="1610" spans="1:23" ht="14.25" customHeight="1" x14ac:dyDescent="0.3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  <c r="W1610" s="2">
        <f>Table_1[[#This Row],[Profit]]/Table_1[[#This Row],[Sales]]</f>
        <v>0.44999999999999996</v>
      </c>
    </row>
    <row r="1611" spans="1:23" ht="14.25" customHeight="1" x14ac:dyDescent="0.3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  <c r="W1611" s="2">
        <f>Table_1[[#This Row],[Profit]]/Table_1[[#This Row],[Sales]]</f>
        <v>0.34999999999999992</v>
      </c>
    </row>
    <row r="1612" spans="1:23" ht="14.25" customHeight="1" x14ac:dyDescent="0.3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  <c r="W1612" s="2">
        <f>Table_1[[#This Row],[Profit]]/Table_1[[#This Row],[Sales]]</f>
        <v>9.4117647058823556E-2</v>
      </c>
    </row>
    <row r="1613" spans="1:23" ht="14.25" customHeight="1" x14ac:dyDescent="0.3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  <c r="W1613" s="2">
        <f>Table_1[[#This Row],[Profit]]/Table_1[[#This Row],[Sales]]</f>
        <v>0.10000000000000007</v>
      </c>
    </row>
    <row r="1614" spans="1:23" ht="14.25" customHeight="1" x14ac:dyDescent="0.3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  <c r="W1614" s="2">
        <f>Table_1[[#This Row],[Profit]]/Table_1[[#This Row],[Sales]]</f>
        <v>0.37499999999999994</v>
      </c>
    </row>
    <row r="1615" spans="1:23" ht="14.25" customHeight="1" x14ac:dyDescent="0.3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  <c r="W1615" s="2">
        <f>Table_1[[#This Row],[Profit]]/Table_1[[#This Row],[Sales]]</f>
        <v>0.28999999999999987</v>
      </c>
    </row>
    <row r="1616" spans="1:23" ht="14.25" customHeight="1" x14ac:dyDescent="0.3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  <c r="W1616" s="2">
        <f>Table_1[[#This Row],[Profit]]/Table_1[[#This Row],[Sales]]</f>
        <v>-0.16249999999999998</v>
      </c>
    </row>
    <row r="1617" spans="1:23" ht="14.25" customHeight="1" x14ac:dyDescent="0.3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  <c r="W1617" s="2">
        <f>Table_1[[#This Row],[Profit]]/Table_1[[#This Row],[Sales]]</f>
        <v>0.47999999999999993</v>
      </c>
    </row>
    <row r="1618" spans="1:23" ht="14.25" customHeight="1" x14ac:dyDescent="0.3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  <c r="W1618" s="2">
        <f>Table_1[[#This Row],[Profit]]/Table_1[[#This Row],[Sales]]</f>
        <v>0.48000000000000004</v>
      </c>
    </row>
    <row r="1619" spans="1:23" ht="14.25" customHeight="1" x14ac:dyDescent="0.3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  <c r="W1619" s="2">
        <f>Table_1[[#This Row],[Profit]]/Table_1[[#This Row],[Sales]]</f>
        <v>0.42000000000000004</v>
      </c>
    </row>
    <row r="1620" spans="1:23" ht="14.25" customHeight="1" x14ac:dyDescent="0.3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  <c r="W1620" s="2">
        <f>Table_1[[#This Row],[Profit]]/Table_1[[#This Row],[Sales]]</f>
        <v>0.15000000000000008</v>
      </c>
    </row>
    <row r="1621" spans="1:23" ht="14.25" customHeight="1" x14ac:dyDescent="0.3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  <c r="W1621" s="2">
        <f>Table_1[[#This Row],[Profit]]/Table_1[[#This Row],[Sales]]</f>
        <v>0.45999999999999996</v>
      </c>
    </row>
    <row r="1622" spans="1:23" ht="14.25" customHeight="1" x14ac:dyDescent="0.3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  <c r="W1622" s="2">
        <f>Table_1[[#This Row],[Profit]]/Table_1[[#This Row],[Sales]]</f>
        <v>0.5</v>
      </c>
    </row>
    <row r="1623" spans="1:23" ht="14.25" customHeight="1" x14ac:dyDescent="0.3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  <c r="W1623" s="2">
        <f>Table_1[[#This Row],[Profit]]/Table_1[[#This Row],[Sales]]</f>
        <v>0.49</v>
      </c>
    </row>
    <row r="1624" spans="1:23" ht="14.25" customHeight="1" x14ac:dyDescent="0.3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  <c r="W1624" s="2">
        <f>Table_1[[#This Row],[Profit]]/Table_1[[#This Row],[Sales]]</f>
        <v>0.33749999999999991</v>
      </c>
    </row>
    <row r="1625" spans="1:23" ht="14.25" customHeight="1" x14ac:dyDescent="0.3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  <c r="W1625" s="2">
        <f>Table_1[[#This Row],[Profit]]/Table_1[[#This Row],[Sales]]</f>
        <v>0.21</v>
      </c>
    </row>
    <row r="1626" spans="1:23" ht="14.25" customHeight="1" x14ac:dyDescent="0.3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  <c r="W1626" s="2">
        <f>Table_1[[#This Row],[Profit]]/Table_1[[#This Row],[Sales]]</f>
        <v>0.12499999999999992</v>
      </c>
    </row>
    <row r="1627" spans="1:23" ht="14.25" customHeight="1" x14ac:dyDescent="0.3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  <c r="W1627" s="2">
        <f>Table_1[[#This Row],[Profit]]/Table_1[[#This Row],[Sales]]</f>
        <v>0.44000000000000006</v>
      </c>
    </row>
    <row r="1628" spans="1:23" ht="14.25" customHeight="1" x14ac:dyDescent="0.3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  <c r="W1628" s="2">
        <f>Table_1[[#This Row],[Profit]]/Table_1[[#This Row],[Sales]]</f>
        <v>0.26999999999999996</v>
      </c>
    </row>
    <row r="1629" spans="1:23" ht="14.25" customHeight="1" x14ac:dyDescent="0.3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  <c r="W1629" s="2">
        <f>Table_1[[#This Row],[Profit]]/Table_1[[#This Row],[Sales]]</f>
        <v>0.29999999999999988</v>
      </c>
    </row>
    <row r="1630" spans="1:23" ht="14.25" customHeight="1" x14ac:dyDescent="0.3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  <c r="W1630" s="2">
        <f>Table_1[[#This Row],[Profit]]/Table_1[[#This Row],[Sales]]</f>
        <v>0.1374999999999999</v>
      </c>
    </row>
    <row r="1631" spans="1:23" ht="14.25" customHeight="1" x14ac:dyDescent="0.3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  <c r="W1631" s="2">
        <f>Table_1[[#This Row],[Profit]]/Table_1[[#This Row],[Sales]]</f>
        <v>-0.83333333333333337</v>
      </c>
    </row>
    <row r="1632" spans="1:23" ht="14.25" customHeight="1" x14ac:dyDescent="0.3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  <c r="W1632" s="2">
        <f>Table_1[[#This Row],[Profit]]/Table_1[[#This Row],[Sales]]</f>
        <v>8.750000000000005E-2</v>
      </c>
    </row>
    <row r="1633" spans="1:23" ht="14.25" customHeight="1" x14ac:dyDescent="0.3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  <c r="W1633" s="2">
        <f>Table_1[[#This Row],[Profit]]/Table_1[[#This Row],[Sales]]</f>
        <v>0.35</v>
      </c>
    </row>
    <row r="1634" spans="1:23" ht="14.25" customHeight="1" x14ac:dyDescent="0.3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  <c r="W1634" s="2">
        <f>Table_1[[#This Row],[Profit]]/Table_1[[#This Row],[Sales]]</f>
        <v>0.34999999999999992</v>
      </c>
    </row>
    <row r="1635" spans="1:23" ht="14.25" customHeight="1" x14ac:dyDescent="0.3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  <c r="W1635" s="2">
        <f>Table_1[[#This Row],[Profit]]/Table_1[[#This Row],[Sales]]</f>
        <v>6.2500000000000042E-2</v>
      </c>
    </row>
    <row r="1636" spans="1:23" ht="14.25" customHeight="1" x14ac:dyDescent="0.3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  <c r="W1636" s="2">
        <f>Table_1[[#This Row],[Profit]]/Table_1[[#This Row],[Sales]]</f>
        <v>0.12499999999999989</v>
      </c>
    </row>
    <row r="1637" spans="1:23" ht="14.25" customHeight="1" x14ac:dyDescent="0.3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  <c r="W1637" s="2">
        <f>Table_1[[#This Row],[Profit]]/Table_1[[#This Row],[Sales]]</f>
        <v>0.34999999999999992</v>
      </c>
    </row>
    <row r="1638" spans="1:23" ht="14.25" customHeight="1" x14ac:dyDescent="0.3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  <c r="W1638" s="2">
        <f>Table_1[[#This Row],[Profit]]/Table_1[[#This Row],[Sales]]</f>
        <v>-0.25</v>
      </c>
    </row>
    <row r="1639" spans="1:23" ht="14.25" customHeight="1" x14ac:dyDescent="0.3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  <c r="W1639" s="2">
        <f>Table_1[[#This Row],[Profit]]/Table_1[[#This Row],[Sales]]</f>
        <v>-0.20000000000000007</v>
      </c>
    </row>
    <row r="1640" spans="1:23" ht="14.25" customHeight="1" x14ac:dyDescent="0.3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  <c r="W1640" s="2">
        <f>Table_1[[#This Row],[Profit]]/Table_1[[#This Row],[Sales]]</f>
        <v>0.48000000000000004</v>
      </c>
    </row>
    <row r="1641" spans="1:23" ht="14.25" customHeight="1" x14ac:dyDescent="0.3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  <c r="W1641" s="2">
        <f>Table_1[[#This Row],[Profit]]/Table_1[[#This Row],[Sales]]</f>
        <v>0.45999999999999996</v>
      </c>
    </row>
    <row r="1642" spans="1:23" ht="14.25" customHeight="1" x14ac:dyDescent="0.3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  <c r="W1642" s="2">
        <f>Table_1[[#This Row],[Profit]]/Table_1[[#This Row],[Sales]]</f>
        <v>0.46</v>
      </c>
    </row>
    <row r="1643" spans="1:23" ht="14.25" customHeight="1" x14ac:dyDescent="0.3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  <c r="W1643" s="2">
        <f>Table_1[[#This Row],[Profit]]/Table_1[[#This Row],[Sales]]</f>
        <v>0.42</v>
      </c>
    </row>
    <row r="1644" spans="1:23" ht="14.25" customHeight="1" x14ac:dyDescent="0.3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  <c r="W1644" s="2">
        <f>Table_1[[#This Row],[Profit]]/Table_1[[#This Row],[Sales]]</f>
        <v>0.31249999999999989</v>
      </c>
    </row>
    <row r="1645" spans="1:23" ht="14.25" customHeight="1" x14ac:dyDescent="0.3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  <c r="W1645" s="2">
        <f>Table_1[[#This Row],[Profit]]/Table_1[[#This Row],[Sales]]</f>
        <v>0.27999999999999997</v>
      </c>
    </row>
    <row r="1646" spans="1:23" ht="14.25" customHeight="1" x14ac:dyDescent="0.3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  <c r="W1646" s="2">
        <f>Table_1[[#This Row],[Profit]]/Table_1[[#This Row],[Sales]]</f>
        <v>0.46999999999999992</v>
      </c>
    </row>
    <row r="1647" spans="1:23" ht="14.25" customHeight="1" x14ac:dyDescent="0.3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  <c r="W1647" s="2">
        <f>Table_1[[#This Row],[Profit]]/Table_1[[#This Row],[Sales]]</f>
        <v>0.48</v>
      </c>
    </row>
    <row r="1648" spans="1:23" ht="14.25" customHeight="1" x14ac:dyDescent="0.3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  <c r="W1648" s="2">
        <f>Table_1[[#This Row],[Profit]]/Table_1[[#This Row],[Sales]]</f>
        <v>-8.7499999999999967E-2</v>
      </c>
    </row>
    <row r="1649" spans="1:23" ht="14.25" customHeight="1" x14ac:dyDescent="0.3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  <c r="W1649" s="2">
        <f>Table_1[[#This Row],[Profit]]/Table_1[[#This Row],[Sales]]</f>
        <v>-0.22499999999999995</v>
      </c>
    </row>
    <row r="1650" spans="1:23" ht="14.25" customHeight="1" x14ac:dyDescent="0.3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  <c r="W1650" s="2">
        <f>Table_1[[#This Row],[Profit]]/Table_1[[#This Row],[Sales]]</f>
        <v>-0.83333333333333304</v>
      </c>
    </row>
    <row r="1651" spans="1:23" ht="14.25" customHeight="1" x14ac:dyDescent="0.3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  <c r="W1651" s="2">
        <f>Table_1[[#This Row],[Profit]]/Table_1[[#This Row],[Sales]]</f>
        <v>-0.19999999999999998</v>
      </c>
    </row>
    <row r="1652" spans="1:23" ht="14.25" customHeight="1" x14ac:dyDescent="0.3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  <c r="W1652" s="2">
        <f>Table_1[[#This Row],[Profit]]/Table_1[[#This Row],[Sales]]</f>
        <v>0.49</v>
      </c>
    </row>
    <row r="1653" spans="1:23" ht="14.25" customHeight="1" x14ac:dyDescent="0.3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  <c r="W1653" s="2">
        <f>Table_1[[#This Row],[Profit]]/Table_1[[#This Row],[Sales]]</f>
        <v>0.48</v>
      </c>
    </row>
    <row r="1654" spans="1:23" ht="14.25" customHeight="1" x14ac:dyDescent="0.3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  <c r="W1654" s="2">
        <f>Table_1[[#This Row],[Profit]]/Table_1[[#This Row],[Sales]]</f>
        <v>0.27</v>
      </c>
    </row>
    <row r="1655" spans="1:23" ht="14.25" customHeight="1" x14ac:dyDescent="0.3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  <c r="W1655" s="2">
        <f>Table_1[[#This Row],[Profit]]/Table_1[[#This Row],[Sales]]</f>
        <v>0.41000000000000003</v>
      </c>
    </row>
    <row r="1656" spans="1:23" ht="14.25" customHeight="1" x14ac:dyDescent="0.3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  <c r="W1656" s="2">
        <f>Table_1[[#This Row],[Profit]]/Table_1[[#This Row],[Sales]]</f>
        <v>0.47999999999999993</v>
      </c>
    </row>
    <row r="1657" spans="1:23" ht="14.25" customHeight="1" x14ac:dyDescent="0.3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  <c r="W1657" s="2">
        <f>Table_1[[#This Row],[Profit]]/Table_1[[#This Row],[Sales]]</f>
        <v>0.35000000000000003</v>
      </c>
    </row>
    <row r="1658" spans="1:23" ht="14.25" customHeight="1" x14ac:dyDescent="0.3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  <c r="W1658" s="2">
        <f>Table_1[[#This Row],[Profit]]/Table_1[[#This Row],[Sales]]</f>
        <v>0.10000000000000002</v>
      </c>
    </row>
    <row r="1659" spans="1:23" ht="14.25" customHeight="1" x14ac:dyDescent="0.3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  <c r="W1659" s="2">
        <f>Table_1[[#This Row],[Profit]]/Table_1[[#This Row],[Sales]]</f>
        <v>0.30999999999999994</v>
      </c>
    </row>
    <row r="1660" spans="1:23" ht="14.25" customHeight="1" x14ac:dyDescent="0.3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  <c r="W1660" s="2">
        <f>Table_1[[#This Row],[Profit]]/Table_1[[#This Row],[Sales]]</f>
        <v>6.2500000000000028E-2</v>
      </c>
    </row>
    <row r="1661" spans="1:23" ht="14.25" customHeight="1" x14ac:dyDescent="0.3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  <c r="W1661" s="2">
        <f>Table_1[[#This Row],[Profit]]/Table_1[[#This Row],[Sales]]</f>
        <v>0.31249999999999994</v>
      </c>
    </row>
    <row r="1662" spans="1:23" ht="14.25" customHeight="1" x14ac:dyDescent="0.3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  <c r="W1662" s="2">
        <f>Table_1[[#This Row],[Profit]]/Table_1[[#This Row],[Sales]]</f>
        <v>0.37499999999999994</v>
      </c>
    </row>
    <row r="1663" spans="1:23" ht="14.25" customHeight="1" x14ac:dyDescent="0.3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  <c r="W1663" s="2">
        <f>Table_1[[#This Row],[Profit]]/Table_1[[#This Row],[Sales]]</f>
        <v>-0.23333333333333331</v>
      </c>
    </row>
    <row r="1664" spans="1:23" ht="14.25" customHeight="1" x14ac:dyDescent="0.3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  <c r="W1664" s="2">
        <f>Table_1[[#This Row],[Profit]]/Table_1[[#This Row],[Sales]]</f>
        <v>-0.66666666666666663</v>
      </c>
    </row>
    <row r="1665" spans="1:23" ht="14.25" customHeight="1" x14ac:dyDescent="0.3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  <c r="W1665" s="2">
        <f>Table_1[[#This Row],[Profit]]/Table_1[[#This Row],[Sales]]</f>
        <v>8.7499999999999981E-2</v>
      </c>
    </row>
    <row r="1666" spans="1:23" ht="14.25" customHeight="1" x14ac:dyDescent="0.3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  <c r="W1666" s="2">
        <f>Table_1[[#This Row],[Profit]]/Table_1[[#This Row],[Sales]]</f>
        <v>-2.5000000000000116E-2</v>
      </c>
    </row>
    <row r="1667" spans="1:23" ht="14.25" customHeight="1" x14ac:dyDescent="0.3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  <c r="W1667" s="2">
        <f>Table_1[[#This Row],[Profit]]/Table_1[[#This Row],[Sales]]</f>
        <v>0.19999999999999993</v>
      </c>
    </row>
    <row r="1668" spans="1:23" ht="14.25" customHeight="1" x14ac:dyDescent="0.3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  <c r="W1668" s="2">
        <f>Table_1[[#This Row],[Profit]]/Table_1[[#This Row],[Sales]]</f>
        <v>-2.500000000000004E-2</v>
      </c>
    </row>
    <row r="1669" spans="1:23" ht="14.25" customHeight="1" x14ac:dyDescent="0.3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  <c r="W1669" s="2">
        <f>Table_1[[#This Row],[Profit]]/Table_1[[#This Row],[Sales]]</f>
        <v>0.31249999999999989</v>
      </c>
    </row>
    <row r="1670" spans="1:23" ht="14.25" customHeight="1" x14ac:dyDescent="0.3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  <c r="W1670" s="2">
        <f>Table_1[[#This Row],[Profit]]/Table_1[[#This Row],[Sales]]</f>
        <v>0.11249999999999991</v>
      </c>
    </row>
    <row r="1671" spans="1:23" ht="14.25" customHeight="1" x14ac:dyDescent="0.3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  <c r="W1671" s="2">
        <f>Table_1[[#This Row],[Profit]]/Table_1[[#This Row],[Sales]]</f>
        <v>-0.3666666666666667</v>
      </c>
    </row>
    <row r="1672" spans="1:23" ht="14.25" customHeight="1" x14ac:dyDescent="0.3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  <c r="W1672" s="2">
        <f>Table_1[[#This Row],[Profit]]/Table_1[[#This Row],[Sales]]</f>
        <v>0.3125</v>
      </c>
    </row>
    <row r="1673" spans="1:23" ht="14.25" customHeight="1" x14ac:dyDescent="0.3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  <c r="W1673" s="2">
        <f>Table_1[[#This Row],[Profit]]/Table_1[[#This Row],[Sales]]</f>
        <v>0.3299999999999999</v>
      </c>
    </row>
    <row r="1674" spans="1:23" ht="14.25" customHeight="1" x14ac:dyDescent="0.3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  <c r="W1674" s="2">
        <f>Table_1[[#This Row],[Profit]]/Table_1[[#This Row],[Sales]]</f>
        <v>0.37499999999999994</v>
      </c>
    </row>
    <row r="1675" spans="1:23" ht="14.25" customHeight="1" x14ac:dyDescent="0.3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  <c r="W1675" s="2">
        <f>Table_1[[#This Row],[Profit]]/Table_1[[#This Row],[Sales]]</f>
        <v>0.49</v>
      </c>
    </row>
    <row r="1676" spans="1:23" ht="14.25" customHeight="1" x14ac:dyDescent="0.3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  <c r="W1676" s="2">
        <f>Table_1[[#This Row],[Profit]]/Table_1[[#This Row],[Sales]]</f>
        <v>-0.47500000000000003</v>
      </c>
    </row>
    <row r="1677" spans="1:23" ht="14.25" customHeight="1" x14ac:dyDescent="0.3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  <c r="W1677" s="2">
        <f>Table_1[[#This Row],[Profit]]/Table_1[[#This Row],[Sales]]</f>
        <v>-1.5500000000000009</v>
      </c>
    </row>
    <row r="1678" spans="1:23" ht="14.25" customHeight="1" x14ac:dyDescent="0.3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  <c r="W1678" s="2">
        <f>Table_1[[#This Row],[Profit]]/Table_1[[#This Row],[Sales]]</f>
        <v>0.24999999999999994</v>
      </c>
    </row>
    <row r="1679" spans="1:23" ht="14.25" customHeight="1" x14ac:dyDescent="0.3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  <c r="W1679" s="2">
        <f>Table_1[[#This Row],[Profit]]/Table_1[[#This Row],[Sales]]</f>
        <v>0.49000000000000005</v>
      </c>
    </row>
    <row r="1680" spans="1:23" ht="14.25" customHeight="1" x14ac:dyDescent="0.3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  <c r="W1680" s="2">
        <f>Table_1[[#This Row],[Profit]]/Table_1[[#This Row],[Sales]]</f>
        <v>-0.22499999999999992</v>
      </c>
    </row>
    <row r="1681" spans="1:23" ht="14.25" customHeight="1" x14ac:dyDescent="0.3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  <c r="W1681" s="2">
        <f>Table_1[[#This Row],[Profit]]/Table_1[[#This Row],[Sales]]</f>
        <v>0.1333333333333333</v>
      </c>
    </row>
    <row r="1682" spans="1:23" ht="14.25" customHeight="1" x14ac:dyDescent="0.3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  <c r="W1682" s="2">
        <f>Table_1[[#This Row],[Profit]]/Table_1[[#This Row],[Sales]]</f>
        <v>0.1999999999999999</v>
      </c>
    </row>
    <row r="1683" spans="1:23" ht="14.25" customHeight="1" x14ac:dyDescent="0.3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  <c r="W1683" s="2">
        <f>Table_1[[#This Row],[Profit]]/Table_1[[#This Row],[Sales]]</f>
        <v>-1.3999999999999997</v>
      </c>
    </row>
    <row r="1684" spans="1:23" ht="14.25" customHeight="1" x14ac:dyDescent="0.3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  <c r="W1684" s="2">
        <f>Table_1[[#This Row],[Profit]]/Table_1[[#This Row],[Sales]]</f>
        <v>0.48</v>
      </c>
    </row>
    <row r="1685" spans="1:23" ht="14.25" customHeight="1" x14ac:dyDescent="0.3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  <c r="W1685" s="2">
        <f>Table_1[[#This Row],[Profit]]/Table_1[[#This Row],[Sales]]</f>
        <v>0.42000000000000004</v>
      </c>
    </row>
    <row r="1686" spans="1:23" ht="14.25" customHeight="1" x14ac:dyDescent="0.3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  <c r="W1686" s="2">
        <f>Table_1[[#This Row],[Profit]]/Table_1[[#This Row],[Sales]]</f>
        <v>0.12499999999999989</v>
      </c>
    </row>
    <row r="1687" spans="1:23" ht="14.25" customHeight="1" x14ac:dyDescent="0.3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  <c r="W1687" s="2">
        <f>Table_1[[#This Row],[Profit]]/Table_1[[#This Row],[Sales]]</f>
        <v>-0.83333333333333304</v>
      </c>
    </row>
    <row r="1688" spans="1:23" ht="14.25" customHeight="1" x14ac:dyDescent="0.3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  <c r="W1688" s="2">
        <f>Table_1[[#This Row],[Profit]]/Table_1[[#This Row],[Sales]]</f>
        <v>-0.76666666666666661</v>
      </c>
    </row>
    <row r="1689" spans="1:23" ht="14.25" customHeight="1" x14ac:dyDescent="0.3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  <c r="W1689" s="2">
        <f>Table_1[[#This Row],[Profit]]/Table_1[[#This Row],[Sales]]</f>
        <v>0.34999999999999992</v>
      </c>
    </row>
    <row r="1690" spans="1:23" ht="14.25" customHeight="1" x14ac:dyDescent="0.3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  <c r="W1690" s="2">
        <f>Table_1[[#This Row],[Profit]]/Table_1[[#This Row],[Sales]]</f>
        <v>7.4999999999999956E-2</v>
      </c>
    </row>
    <row r="1691" spans="1:23" ht="14.25" customHeight="1" x14ac:dyDescent="0.3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  <c r="W1691" s="2">
        <f>Table_1[[#This Row],[Profit]]/Table_1[[#This Row],[Sales]]</f>
        <v>-0.26666666666666689</v>
      </c>
    </row>
    <row r="1692" spans="1:23" ht="14.25" customHeight="1" x14ac:dyDescent="0.3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  <c r="W1692" s="2">
        <f>Table_1[[#This Row],[Profit]]/Table_1[[#This Row],[Sales]]</f>
        <v>0.45999999999999996</v>
      </c>
    </row>
    <row r="1693" spans="1:23" ht="14.25" customHeight="1" x14ac:dyDescent="0.3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  <c r="W1693" s="2">
        <f>Table_1[[#This Row],[Profit]]/Table_1[[#This Row],[Sales]]</f>
        <v>0.49</v>
      </c>
    </row>
    <row r="1694" spans="1:23" ht="14.25" customHeight="1" x14ac:dyDescent="0.3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  <c r="W1694" s="2">
        <f>Table_1[[#This Row],[Profit]]/Table_1[[#This Row],[Sales]]</f>
        <v>0.28749999999999998</v>
      </c>
    </row>
    <row r="1695" spans="1:23" ht="14.25" customHeight="1" x14ac:dyDescent="0.3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  <c r="W1695" s="2">
        <f>Table_1[[#This Row],[Profit]]/Table_1[[#This Row],[Sales]]</f>
        <v>0.26250000000000007</v>
      </c>
    </row>
    <row r="1696" spans="1:23" ht="14.25" customHeight="1" x14ac:dyDescent="0.3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  <c r="W1696" s="2">
        <f>Table_1[[#This Row],[Profit]]/Table_1[[#This Row],[Sales]]</f>
        <v>0.30999999999999994</v>
      </c>
    </row>
    <row r="1697" spans="1:23" ht="14.25" customHeight="1" x14ac:dyDescent="0.3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  <c r="W1697" s="2">
        <f>Table_1[[#This Row],[Profit]]/Table_1[[#This Row],[Sales]]</f>
        <v>0.49</v>
      </c>
    </row>
    <row r="1698" spans="1:23" ht="14.25" customHeight="1" x14ac:dyDescent="0.3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  <c r="W1698" s="2">
        <f>Table_1[[#This Row],[Profit]]/Table_1[[#This Row],[Sales]]</f>
        <v>0.5</v>
      </c>
    </row>
    <row r="1699" spans="1:23" ht="14.25" customHeight="1" x14ac:dyDescent="0.3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  <c r="W1699" s="2">
        <f>Table_1[[#This Row],[Profit]]/Table_1[[#This Row],[Sales]]</f>
        <v>0.28999999999999987</v>
      </c>
    </row>
    <row r="1700" spans="1:23" ht="14.25" customHeight="1" x14ac:dyDescent="0.3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  <c r="W1700" s="2">
        <f>Table_1[[#This Row],[Profit]]/Table_1[[#This Row],[Sales]]</f>
        <v>0.47999999999999987</v>
      </c>
    </row>
    <row r="1701" spans="1:23" ht="14.25" customHeight="1" x14ac:dyDescent="0.3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  <c r="W1701" s="2">
        <f>Table_1[[#This Row],[Profit]]/Table_1[[#This Row],[Sales]]</f>
        <v>0.21999999999999997</v>
      </c>
    </row>
    <row r="1702" spans="1:23" ht="14.25" customHeight="1" x14ac:dyDescent="0.3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  <c r="W1702" s="2">
        <f>Table_1[[#This Row],[Profit]]/Table_1[[#This Row],[Sales]]</f>
        <v>0.36250000000000004</v>
      </c>
    </row>
    <row r="1703" spans="1:23" ht="14.25" customHeight="1" x14ac:dyDescent="0.3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  <c r="W1703" s="2">
        <f>Table_1[[#This Row],[Profit]]/Table_1[[#This Row],[Sales]]</f>
        <v>0.16666666666666663</v>
      </c>
    </row>
    <row r="1704" spans="1:23" ht="14.25" customHeight="1" x14ac:dyDescent="0.3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  <c r="W1704" s="2">
        <f>Table_1[[#This Row],[Profit]]/Table_1[[#This Row],[Sales]]</f>
        <v>0.47000000000000003</v>
      </c>
    </row>
    <row r="1705" spans="1:23" ht="14.25" customHeight="1" x14ac:dyDescent="0.3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  <c r="W1705" s="2">
        <f>Table_1[[#This Row],[Profit]]/Table_1[[#This Row],[Sales]]</f>
        <v>0.46999999999999992</v>
      </c>
    </row>
    <row r="1706" spans="1:23" ht="14.25" customHeight="1" x14ac:dyDescent="0.3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  <c r="W1706" s="2">
        <f>Table_1[[#This Row],[Profit]]/Table_1[[#This Row],[Sales]]</f>
        <v>-0.73333333333333306</v>
      </c>
    </row>
    <row r="1707" spans="1:23" ht="14.25" customHeight="1" x14ac:dyDescent="0.3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  <c r="W1707" s="2">
        <f>Table_1[[#This Row],[Profit]]/Table_1[[#This Row],[Sales]]</f>
        <v>-0.79999999999999982</v>
      </c>
    </row>
    <row r="1708" spans="1:23" ht="14.25" customHeight="1" x14ac:dyDescent="0.3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  <c r="W1708" s="2">
        <f>Table_1[[#This Row],[Profit]]/Table_1[[#This Row],[Sales]]</f>
        <v>0.46999999999999992</v>
      </c>
    </row>
    <row r="1709" spans="1:23" ht="14.25" customHeight="1" x14ac:dyDescent="0.3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  <c r="W1709" s="2">
        <f>Table_1[[#This Row],[Profit]]/Table_1[[#This Row],[Sales]]</f>
        <v>0.11249999999999992</v>
      </c>
    </row>
    <row r="1710" spans="1:23" ht="14.25" customHeight="1" x14ac:dyDescent="0.3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  <c r="W1710" s="2">
        <f>Table_1[[#This Row],[Profit]]/Table_1[[#This Row],[Sales]]</f>
        <v>0.5</v>
      </c>
    </row>
    <row r="1711" spans="1:23" ht="14.25" customHeight="1" x14ac:dyDescent="0.3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  <c r="W1711" s="2">
        <f>Table_1[[#This Row],[Profit]]/Table_1[[#This Row],[Sales]]</f>
        <v>-1.2500000000000179E-2</v>
      </c>
    </row>
    <row r="1712" spans="1:23" ht="14.25" customHeight="1" x14ac:dyDescent="0.3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  <c r="W1712" s="2">
        <f>Table_1[[#This Row],[Profit]]/Table_1[[#This Row],[Sales]]</f>
        <v>0.32999999999999996</v>
      </c>
    </row>
    <row r="1713" spans="1:23" ht="14.25" customHeight="1" x14ac:dyDescent="0.3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  <c r="W1713" s="2">
        <f>Table_1[[#This Row],[Profit]]/Table_1[[#This Row],[Sales]]</f>
        <v>0.29999999999999993</v>
      </c>
    </row>
    <row r="1714" spans="1:23" ht="14.25" customHeight="1" x14ac:dyDescent="0.3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  <c r="W1714" s="2">
        <f>Table_1[[#This Row],[Profit]]/Table_1[[#This Row],[Sales]]</f>
        <v>0.35000000000000003</v>
      </c>
    </row>
    <row r="1715" spans="1:23" ht="14.25" customHeight="1" x14ac:dyDescent="0.3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  <c r="W1715" s="2">
        <f>Table_1[[#This Row],[Profit]]/Table_1[[#This Row],[Sales]]</f>
        <v>-0.74</v>
      </c>
    </row>
    <row r="1716" spans="1:23" ht="14.25" customHeight="1" x14ac:dyDescent="0.3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  <c r="W1716" s="2">
        <f>Table_1[[#This Row],[Profit]]/Table_1[[#This Row],[Sales]]</f>
        <v>-4.7058823529411695E-2</v>
      </c>
    </row>
    <row r="1717" spans="1:23" ht="14.25" customHeight="1" x14ac:dyDescent="0.3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  <c r="W1717" s="2">
        <f>Table_1[[#This Row],[Profit]]/Table_1[[#This Row],[Sales]]</f>
        <v>0.36249999999999999</v>
      </c>
    </row>
    <row r="1718" spans="1:23" ht="14.25" customHeight="1" x14ac:dyDescent="0.3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  <c r="W1718" s="2">
        <f>Table_1[[#This Row],[Profit]]/Table_1[[#This Row],[Sales]]</f>
        <v>0.28999999999999992</v>
      </c>
    </row>
    <row r="1719" spans="1:23" ht="14.25" customHeight="1" x14ac:dyDescent="0.3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  <c r="W1719" s="2">
        <f>Table_1[[#This Row],[Profit]]/Table_1[[#This Row],[Sales]]</f>
        <v>0</v>
      </c>
    </row>
    <row r="1720" spans="1:23" ht="14.25" customHeight="1" x14ac:dyDescent="0.3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  <c r="W1720" s="2">
        <f>Table_1[[#This Row],[Profit]]/Table_1[[#This Row],[Sales]]</f>
        <v>0.42</v>
      </c>
    </row>
    <row r="1721" spans="1:23" ht="14.25" customHeight="1" x14ac:dyDescent="0.3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  <c r="W1721" s="2">
        <f>Table_1[[#This Row],[Profit]]/Table_1[[#This Row],[Sales]]</f>
        <v>0.30999999999999994</v>
      </c>
    </row>
    <row r="1722" spans="1:23" ht="14.25" customHeight="1" x14ac:dyDescent="0.3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  <c r="W1722" s="2">
        <f>Table_1[[#This Row],[Profit]]/Table_1[[#This Row],[Sales]]</f>
        <v>0.31249999999999989</v>
      </c>
    </row>
    <row r="1723" spans="1:23" ht="14.25" customHeight="1" x14ac:dyDescent="0.3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  <c r="W1723" s="2">
        <f>Table_1[[#This Row],[Profit]]/Table_1[[#This Row],[Sales]]</f>
        <v>7.4999999999999969E-2</v>
      </c>
    </row>
    <row r="1724" spans="1:23" ht="14.25" customHeight="1" x14ac:dyDescent="0.3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  <c r="W1724" s="2">
        <f>Table_1[[#This Row],[Profit]]/Table_1[[#This Row],[Sales]]</f>
        <v>0.19999999999999998</v>
      </c>
    </row>
    <row r="1725" spans="1:23" ht="14.25" customHeight="1" x14ac:dyDescent="0.3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  <c r="W1725" s="2">
        <f>Table_1[[#This Row],[Profit]]/Table_1[[#This Row],[Sales]]</f>
        <v>-0.20000000000000012</v>
      </c>
    </row>
    <row r="1726" spans="1:23" ht="14.25" customHeight="1" x14ac:dyDescent="0.3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  <c r="W1726" s="2">
        <f>Table_1[[#This Row],[Profit]]/Table_1[[#This Row],[Sales]]</f>
        <v>9.9999999999999964E-2</v>
      </c>
    </row>
    <row r="1727" spans="1:23" ht="14.25" customHeight="1" x14ac:dyDescent="0.3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  <c r="W1727" s="2">
        <f>Table_1[[#This Row],[Profit]]/Table_1[[#This Row],[Sales]]</f>
        <v>0.1249999999999999</v>
      </c>
    </row>
    <row r="1728" spans="1:23" ht="14.25" customHeight="1" x14ac:dyDescent="0.3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  <c r="W1728" s="2">
        <f>Table_1[[#This Row],[Profit]]/Table_1[[#This Row],[Sales]]</f>
        <v>8.7499999999999994E-2</v>
      </c>
    </row>
    <row r="1729" spans="1:23" ht="14.25" customHeight="1" x14ac:dyDescent="0.3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  <c r="W1729" s="2">
        <f>Table_1[[#This Row],[Profit]]/Table_1[[#This Row],[Sales]]</f>
        <v>-6.6666666666666666E-2</v>
      </c>
    </row>
    <row r="1730" spans="1:23" ht="14.25" customHeight="1" x14ac:dyDescent="0.3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  <c r="W1730" s="2">
        <f>Table_1[[#This Row],[Profit]]/Table_1[[#This Row],[Sales]]</f>
        <v>0.21</v>
      </c>
    </row>
    <row r="1731" spans="1:23" ht="14.25" customHeight="1" x14ac:dyDescent="0.3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  <c r="W1731" s="2">
        <f>Table_1[[#This Row],[Profit]]/Table_1[[#This Row],[Sales]]</f>
        <v>0.45999999999999996</v>
      </c>
    </row>
    <row r="1732" spans="1:23" ht="14.25" customHeight="1" x14ac:dyDescent="0.3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  <c r="W1732" s="2">
        <f>Table_1[[#This Row],[Profit]]/Table_1[[#This Row],[Sales]]</f>
        <v>0.32499999999999984</v>
      </c>
    </row>
    <row r="1733" spans="1:23" ht="14.25" customHeight="1" x14ac:dyDescent="0.3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  <c r="W1733" s="2">
        <f>Table_1[[#This Row],[Profit]]/Table_1[[#This Row],[Sales]]</f>
        <v>0.35</v>
      </c>
    </row>
    <row r="1734" spans="1:23" ht="14.25" customHeight="1" x14ac:dyDescent="0.3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  <c r="W1734" s="2">
        <f>Table_1[[#This Row],[Profit]]/Table_1[[#This Row],[Sales]]</f>
        <v>-0.1</v>
      </c>
    </row>
    <row r="1735" spans="1:23" ht="14.25" customHeight="1" x14ac:dyDescent="0.3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  <c r="W1735" s="2">
        <f>Table_1[[#This Row],[Profit]]/Table_1[[#This Row],[Sales]]</f>
        <v>0.11249999999999984</v>
      </c>
    </row>
    <row r="1736" spans="1:23" ht="14.25" customHeight="1" x14ac:dyDescent="0.3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  <c r="W1736" s="2">
        <f>Table_1[[#This Row],[Profit]]/Table_1[[#This Row],[Sales]]</f>
        <v>0.18749999999999989</v>
      </c>
    </row>
    <row r="1737" spans="1:23" ht="14.25" customHeight="1" x14ac:dyDescent="0.3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  <c r="W1737" s="2">
        <f>Table_1[[#This Row],[Profit]]/Table_1[[#This Row],[Sales]]</f>
        <v>6.25E-2</v>
      </c>
    </row>
    <row r="1738" spans="1:23" ht="14.25" customHeight="1" x14ac:dyDescent="0.3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  <c r="W1738" s="2">
        <f>Table_1[[#This Row],[Profit]]/Table_1[[#This Row],[Sales]]</f>
        <v>8.7500000000000008E-2</v>
      </c>
    </row>
    <row r="1739" spans="1:23" ht="14.25" customHeight="1" x14ac:dyDescent="0.3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  <c r="W1739" s="2">
        <f>Table_1[[#This Row],[Profit]]/Table_1[[#This Row],[Sales]]</f>
        <v>0.27</v>
      </c>
    </row>
    <row r="1740" spans="1:23" ht="14.25" customHeight="1" x14ac:dyDescent="0.3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  <c r="W1740" s="2">
        <f>Table_1[[#This Row],[Profit]]/Table_1[[#This Row],[Sales]]</f>
        <v>0.18999999999999989</v>
      </c>
    </row>
    <row r="1741" spans="1:23" ht="14.25" customHeight="1" x14ac:dyDescent="0.3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  <c r="W1741" s="2">
        <f>Table_1[[#This Row],[Profit]]/Table_1[[#This Row],[Sales]]</f>
        <v>0.36</v>
      </c>
    </row>
    <row r="1742" spans="1:23" ht="14.25" customHeight="1" x14ac:dyDescent="0.3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  <c r="W1742" s="2">
        <f>Table_1[[#This Row],[Profit]]/Table_1[[#This Row],[Sales]]</f>
        <v>0.45999999999999996</v>
      </c>
    </row>
    <row r="1743" spans="1:23" ht="14.25" customHeight="1" x14ac:dyDescent="0.3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  <c r="W1743" s="2">
        <f>Table_1[[#This Row],[Profit]]/Table_1[[#This Row],[Sales]]</f>
        <v>0.34999999999999992</v>
      </c>
    </row>
    <row r="1744" spans="1:23" ht="14.25" customHeight="1" x14ac:dyDescent="0.3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  <c r="W1744" s="2">
        <f>Table_1[[#This Row],[Profit]]/Table_1[[#This Row],[Sales]]</f>
        <v>0.1374999999999999</v>
      </c>
    </row>
    <row r="1745" spans="1:23" ht="14.25" customHeight="1" x14ac:dyDescent="0.3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  <c r="W1745" s="2">
        <f>Table_1[[#This Row],[Profit]]/Table_1[[#This Row],[Sales]]</f>
        <v>-0.22500000000000006</v>
      </c>
    </row>
    <row r="1746" spans="1:23" ht="14.25" customHeight="1" x14ac:dyDescent="0.3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  <c r="W1746" s="2">
        <f>Table_1[[#This Row],[Profit]]/Table_1[[#This Row],[Sales]]</f>
        <v>-0.12500000000000014</v>
      </c>
    </row>
    <row r="1747" spans="1:23" ht="14.25" customHeight="1" x14ac:dyDescent="0.3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  <c r="W1747" s="2">
        <f>Table_1[[#This Row],[Profit]]/Table_1[[#This Row],[Sales]]</f>
        <v>0.36999999999999994</v>
      </c>
    </row>
    <row r="1748" spans="1:23" ht="14.25" customHeight="1" x14ac:dyDescent="0.3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  <c r="W1748" s="2">
        <f>Table_1[[#This Row],[Profit]]/Table_1[[#This Row],[Sales]]</f>
        <v>-0.73333333333333317</v>
      </c>
    </row>
    <row r="1749" spans="1:23" ht="14.25" customHeight="1" x14ac:dyDescent="0.3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  <c r="W1749" s="2">
        <f>Table_1[[#This Row],[Profit]]/Table_1[[#This Row],[Sales]]</f>
        <v>0.31249999999999978</v>
      </c>
    </row>
    <row r="1750" spans="1:23" ht="14.25" customHeight="1" x14ac:dyDescent="0.3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  <c r="W1750" s="2">
        <f>Table_1[[#This Row],[Profit]]/Table_1[[#This Row],[Sales]]</f>
        <v>0.34999999999999992</v>
      </c>
    </row>
    <row r="1751" spans="1:23" ht="14.25" customHeight="1" x14ac:dyDescent="0.3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  <c r="W1751" s="2">
        <f>Table_1[[#This Row],[Profit]]/Table_1[[#This Row],[Sales]]</f>
        <v>8.7500000000000105E-2</v>
      </c>
    </row>
    <row r="1752" spans="1:23" ht="14.25" customHeight="1" x14ac:dyDescent="0.3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  <c r="W1752" s="2">
        <f>Table_1[[#This Row],[Profit]]/Table_1[[#This Row],[Sales]]</f>
        <v>-0.1571428571428572</v>
      </c>
    </row>
    <row r="1753" spans="1:23" ht="14.25" customHeight="1" x14ac:dyDescent="0.3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  <c r="W1753" s="2">
        <f>Table_1[[#This Row],[Profit]]/Table_1[[#This Row],[Sales]]</f>
        <v>0.39000000000000007</v>
      </c>
    </row>
    <row r="1754" spans="1:23" ht="14.25" customHeight="1" x14ac:dyDescent="0.3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  <c r="W1754" s="2">
        <f>Table_1[[#This Row],[Profit]]/Table_1[[#This Row],[Sales]]</f>
        <v>0.27</v>
      </c>
    </row>
    <row r="1755" spans="1:23" ht="14.25" customHeight="1" x14ac:dyDescent="0.3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  <c r="W1755" s="2">
        <f>Table_1[[#This Row],[Profit]]/Table_1[[#This Row],[Sales]]</f>
        <v>0.49</v>
      </c>
    </row>
    <row r="1756" spans="1:23" ht="14.25" customHeight="1" x14ac:dyDescent="0.3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  <c r="W1756" s="2">
        <f>Table_1[[#This Row],[Profit]]/Table_1[[#This Row],[Sales]]</f>
        <v>0.4499999999999999</v>
      </c>
    </row>
    <row r="1757" spans="1:23" ht="14.25" customHeight="1" x14ac:dyDescent="0.3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  <c r="W1757" s="2">
        <f>Table_1[[#This Row],[Profit]]/Table_1[[#This Row],[Sales]]</f>
        <v>0.36250000000000004</v>
      </c>
    </row>
    <row r="1758" spans="1:23" ht="14.25" customHeight="1" x14ac:dyDescent="0.3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  <c r="W1758" s="2">
        <f>Table_1[[#This Row],[Profit]]/Table_1[[#This Row],[Sales]]</f>
        <v>8.7500000000000064E-2</v>
      </c>
    </row>
    <row r="1759" spans="1:23" ht="14.25" customHeight="1" x14ac:dyDescent="0.3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  <c r="W1759" s="2">
        <f>Table_1[[#This Row],[Profit]]/Table_1[[#This Row],[Sales]]</f>
        <v>-1.6000000000000012</v>
      </c>
    </row>
    <row r="1760" spans="1:23" ht="14.25" customHeight="1" x14ac:dyDescent="0.3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  <c r="W1760" s="2">
        <f>Table_1[[#This Row],[Profit]]/Table_1[[#This Row],[Sales]]</f>
        <v>0.16249999999999987</v>
      </c>
    </row>
    <row r="1761" spans="1:23" ht="14.25" customHeight="1" x14ac:dyDescent="0.3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  <c r="W1761" s="2">
        <f>Table_1[[#This Row],[Profit]]/Table_1[[#This Row],[Sales]]</f>
        <v>0.25</v>
      </c>
    </row>
    <row r="1762" spans="1:23" ht="14.25" customHeight="1" x14ac:dyDescent="0.3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  <c r="W1762" s="2">
        <f>Table_1[[#This Row],[Profit]]/Table_1[[#This Row],[Sales]]</f>
        <v>-1.1764705882352886E-2</v>
      </c>
    </row>
    <row r="1763" spans="1:23" ht="14.25" customHeight="1" x14ac:dyDescent="0.3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  <c r="W1763" s="2">
        <f>Table_1[[#This Row],[Profit]]/Table_1[[#This Row],[Sales]]</f>
        <v>0.33749999999999997</v>
      </c>
    </row>
    <row r="1764" spans="1:23" ht="14.25" customHeight="1" x14ac:dyDescent="0.3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  <c r="W1764" s="2">
        <f>Table_1[[#This Row],[Profit]]/Table_1[[#This Row],[Sales]]</f>
        <v>-7.0588235294117729E-2</v>
      </c>
    </row>
    <row r="1765" spans="1:23" ht="14.25" customHeight="1" x14ac:dyDescent="0.3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  <c r="W1765" s="2">
        <f>Table_1[[#This Row],[Profit]]/Table_1[[#This Row],[Sales]]</f>
        <v>0.29999999999999988</v>
      </c>
    </row>
    <row r="1766" spans="1:23" ht="14.25" customHeight="1" x14ac:dyDescent="0.3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  <c r="W1766" s="2">
        <f>Table_1[[#This Row],[Profit]]/Table_1[[#This Row],[Sales]]</f>
        <v>0.46</v>
      </c>
    </row>
    <row r="1767" spans="1:23" ht="14.25" customHeight="1" x14ac:dyDescent="0.3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  <c r="W1767" s="2">
        <f>Table_1[[#This Row],[Profit]]/Table_1[[#This Row],[Sales]]</f>
        <v>0.4200000000000001</v>
      </c>
    </row>
    <row r="1768" spans="1:23" ht="14.25" customHeight="1" x14ac:dyDescent="0.3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  <c r="W1768" s="2">
        <f>Table_1[[#This Row],[Profit]]/Table_1[[#This Row],[Sales]]</f>
        <v>0.49</v>
      </c>
    </row>
    <row r="1769" spans="1:23" ht="14.25" customHeight="1" x14ac:dyDescent="0.3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  <c r="W1769" s="2">
        <f>Table_1[[#This Row],[Profit]]/Table_1[[#This Row],[Sales]]</f>
        <v>-0.76666666666666639</v>
      </c>
    </row>
    <row r="1770" spans="1:23" ht="14.25" customHeight="1" x14ac:dyDescent="0.3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  <c r="W1770" s="2">
        <f>Table_1[[#This Row],[Profit]]/Table_1[[#This Row],[Sales]]</f>
        <v>-0.76666666666666627</v>
      </c>
    </row>
    <row r="1771" spans="1:23" ht="14.25" customHeight="1" x14ac:dyDescent="0.3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  <c r="W1771" s="2">
        <f>Table_1[[#This Row],[Profit]]/Table_1[[#This Row],[Sales]]</f>
        <v>-0.20000000000000018</v>
      </c>
    </row>
    <row r="1772" spans="1:23" ht="14.25" customHeight="1" x14ac:dyDescent="0.3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  <c r="W1772" s="2">
        <f>Table_1[[#This Row],[Profit]]/Table_1[[#This Row],[Sales]]</f>
        <v>-1.6500000000000008</v>
      </c>
    </row>
    <row r="1773" spans="1:23" ht="14.25" customHeight="1" x14ac:dyDescent="0.3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  <c r="W1773" s="2">
        <f>Table_1[[#This Row],[Profit]]/Table_1[[#This Row],[Sales]]</f>
        <v>-0.25</v>
      </c>
    </row>
    <row r="1774" spans="1:23" ht="14.25" customHeight="1" x14ac:dyDescent="0.3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  <c r="W1774" s="2">
        <f>Table_1[[#This Row],[Profit]]/Table_1[[#This Row],[Sales]]</f>
        <v>0.31249999999999983</v>
      </c>
    </row>
    <row r="1775" spans="1:23" ht="14.25" customHeight="1" x14ac:dyDescent="0.3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  <c r="W1775" s="2">
        <f>Table_1[[#This Row],[Profit]]/Table_1[[#This Row],[Sales]]</f>
        <v>0.44999999999999996</v>
      </c>
    </row>
    <row r="1776" spans="1:23" ht="14.25" customHeight="1" x14ac:dyDescent="0.3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  <c r="W1776" s="2">
        <f>Table_1[[#This Row],[Profit]]/Table_1[[#This Row],[Sales]]</f>
        <v>0.26</v>
      </c>
    </row>
    <row r="1777" spans="1:23" ht="14.25" customHeight="1" x14ac:dyDescent="0.3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  <c r="W1777" s="2">
        <f>Table_1[[#This Row],[Profit]]/Table_1[[#This Row],[Sales]]</f>
        <v>0.28000000000000003</v>
      </c>
    </row>
    <row r="1778" spans="1:23" ht="14.25" customHeight="1" x14ac:dyDescent="0.3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  <c r="W1778" s="2">
        <f>Table_1[[#This Row],[Profit]]/Table_1[[#This Row],[Sales]]</f>
        <v>0.48000000000000004</v>
      </c>
    </row>
    <row r="1779" spans="1:23" ht="14.25" customHeight="1" x14ac:dyDescent="0.3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  <c r="W1779" s="2">
        <f>Table_1[[#This Row],[Profit]]/Table_1[[#This Row],[Sales]]</f>
        <v>0.49</v>
      </c>
    </row>
    <row r="1780" spans="1:23" ht="14.25" customHeight="1" x14ac:dyDescent="0.3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  <c r="W1780" s="2">
        <f>Table_1[[#This Row],[Profit]]/Table_1[[#This Row],[Sales]]</f>
        <v>0.45</v>
      </c>
    </row>
    <row r="1781" spans="1:23" ht="14.25" customHeight="1" x14ac:dyDescent="0.3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  <c r="W1781" s="2">
        <f>Table_1[[#This Row],[Profit]]/Table_1[[#This Row],[Sales]]</f>
        <v>0.24999999999999994</v>
      </c>
    </row>
    <row r="1782" spans="1:23" ht="14.25" customHeight="1" x14ac:dyDescent="0.3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  <c r="W1782" s="2">
        <f>Table_1[[#This Row],[Profit]]/Table_1[[#This Row],[Sales]]</f>
        <v>0.25000000000000006</v>
      </c>
    </row>
    <row r="1783" spans="1:23" ht="14.25" customHeight="1" x14ac:dyDescent="0.3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  <c r="W1783" s="2">
        <f>Table_1[[#This Row],[Profit]]/Table_1[[#This Row],[Sales]]</f>
        <v>0.45999999999999996</v>
      </c>
    </row>
    <row r="1784" spans="1:23" ht="14.25" customHeight="1" x14ac:dyDescent="0.3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  <c r="W1784" s="2">
        <f>Table_1[[#This Row],[Profit]]/Table_1[[#This Row],[Sales]]</f>
        <v>0.47999999999999993</v>
      </c>
    </row>
    <row r="1785" spans="1:23" ht="14.25" customHeight="1" x14ac:dyDescent="0.3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  <c r="W1785" s="2">
        <f>Table_1[[#This Row],[Profit]]/Table_1[[#This Row],[Sales]]</f>
        <v>0.49</v>
      </c>
    </row>
    <row r="1786" spans="1:23" ht="14.25" customHeight="1" x14ac:dyDescent="0.3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  <c r="W1786" s="2">
        <f>Table_1[[#This Row],[Profit]]/Table_1[[#This Row],[Sales]]</f>
        <v>9.999999999999995E-2</v>
      </c>
    </row>
    <row r="1787" spans="1:23" ht="14.25" customHeight="1" x14ac:dyDescent="0.3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  <c r="W1787" s="2">
        <f>Table_1[[#This Row],[Profit]]/Table_1[[#This Row],[Sales]]</f>
        <v>0.47000000000000003</v>
      </c>
    </row>
    <row r="1788" spans="1:23" ht="14.25" customHeight="1" x14ac:dyDescent="0.3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  <c r="W1788" s="2">
        <f>Table_1[[#This Row],[Profit]]/Table_1[[#This Row],[Sales]]</f>
        <v>0.28999999999999987</v>
      </c>
    </row>
    <row r="1789" spans="1:23" ht="14.25" customHeight="1" x14ac:dyDescent="0.3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  <c r="W1789" s="2">
        <f>Table_1[[#This Row],[Profit]]/Table_1[[#This Row],[Sales]]</f>
        <v>0.47999999999999993</v>
      </c>
    </row>
    <row r="1790" spans="1:23" ht="14.25" customHeight="1" x14ac:dyDescent="0.3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  <c r="W1790" s="2">
        <f>Table_1[[#This Row],[Profit]]/Table_1[[#This Row],[Sales]]</f>
        <v>0.28000000000000003</v>
      </c>
    </row>
    <row r="1791" spans="1:23" ht="14.25" customHeight="1" x14ac:dyDescent="0.3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  <c r="W1791" s="2">
        <f>Table_1[[#This Row],[Profit]]/Table_1[[#This Row],[Sales]]</f>
        <v>0.18999999999999992</v>
      </c>
    </row>
    <row r="1792" spans="1:23" ht="14.25" customHeight="1" x14ac:dyDescent="0.3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  <c r="W1792" s="2">
        <f>Table_1[[#This Row],[Profit]]/Table_1[[#This Row],[Sales]]</f>
        <v>0.5</v>
      </c>
    </row>
    <row r="1793" spans="1:23" ht="14.25" customHeight="1" x14ac:dyDescent="0.3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  <c r="W1793" s="2">
        <f>Table_1[[#This Row],[Profit]]/Table_1[[#This Row],[Sales]]</f>
        <v>0.24000000000000005</v>
      </c>
    </row>
    <row r="1794" spans="1:23" ht="14.25" customHeight="1" x14ac:dyDescent="0.3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  <c r="W1794" s="2">
        <f>Table_1[[#This Row],[Profit]]/Table_1[[#This Row],[Sales]]</f>
        <v>0.27000000000000007</v>
      </c>
    </row>
    <row r="1795" spans="1:23" ht="14.25" customHeight="1" x14ac:dyDescent="0.3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  <c r="W1795" s="2">
        <f>Table_1[[#This Row],[Profit]]/Table_1[[#This Row],[Sales]]</f>
        <v>0.10000000000000005</v>
      </c>
    </row>
    <row r="1796" spans="1:23" ht="14.25" customHeight="1" x14ac:dyDescent="0.3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  <c r="W1796" s="2">
        <f>Table_1[[#This Row],[Profit]]/Table_1[[#This Row],[Sales]]</f>
        <v>0.24999999999999994</v>
      </c>
    </row>
    <row r="1797" spans="1:23" ht="14.25" customHeight="1" x14ac:dyDescent="0.3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  <c r="W1797" s="2">
        <f>Table_1[[#This Row],[Profit]]/Table_1[[#This Row],[Sales]]</f>
        <v>0.25999999999999995</v>
      </c>
    </row>
    <row r="1798" spans="1:23" ht="14.25" customHeight="1" x14ac:dyDescent="0.3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  <c r="W1798" s="2">
        <f>Table_1[[#This Row],[Profit]]/Table_1[[#This Row],[Sales]]</f>
        <v>0.28999999999999992</v>
      </c>
    </row>
    <row r="1799" spans="1:23" ht="14.25" customHeight="1" x14ac:dyDescent="0.3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  <c r="W1799" s="2">
        <f>Table_1[[#This Row],[Profit]]/Table_1[[#This Row],[Sales]]</f>
        <v>0.31249999999999994</v>
      </c>
    </row>
    <row r="1800" spans="1:23" ht="14.25" customHeight="1" x14ac:dyDescent="0.3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  <c r="W1800" s="2">
        <f>Table_1[[#This Row],[Profit]]/Table_1[[#This Row],[Sales]]</f>
        <v>0.33999999999999997</v>
      </c>
    </row>
    <row r="1801" spans="1:23" ht="14.25" customHeight="1" x14ac:dyDescent="0.3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  <c r="W1801" s="2">
        <f>Table_1[[#This Row],[Profit]]/Table_1[[#This Row],[Sales]]</f>
        <v>0.3249999999999999</v>
      </c>
    </row>
    <row r="1802" spans="1:23" ht="14.25" customHeight="1" x14ac:dyDescent="0.3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  <c r="W1802" s="2">
        <f>Table_1[[#This Row],[Profit]]/Table_1[[#This Row],[Sales]]</f>
        <v>0.32499999999999996</v>
      </c>
    </row>
    <row r="1803" spans="1:23" ht="14.25" customHeight="1" x14ac:dyDescent="0.3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  <c r="W1803" s="2">
        <f>Table_1[[#This Row],[Profit]]/Table_1[[#This Row],[Sales]]</f>
        <v>0.36</v>
      </c>
    </row>
    <row r="1804" spans="1:23" ht="14.25" customHeight="1" x14ac:dyDescent="0.3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  <c r="W1804" s="2">
        <f>Table_1[[#This Row],[Profit]]/Table_1[[#This Row],[Sales]]</f>
        <v>-0.7666666666666665</v>
      </c>
    </row>
    <row r="1805" spans="1:23" ht="14.25" customHeight="1" x14ac:dyDescent="0.3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  <c r="W1805" s="2">
        <f>Table_1[[#This Row],[Profit]]/Table_1[[#This Row],[Sales]]</f>
        <v>-0.22499999999999995</v>
      </c>
    </row>
    <row r="1806" spans="1:23" ht="14.25" customHeight="1" x14ac:dyDescent="0.3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  <c r="W1806" s="2">
        <f>Table_1[[#This Row],[Profit]]/Table_1[[#This Row],[Sales]]</f>
        <v>0.28750000000000003</v>
      </c>
    </row>
    <row r="1807" spans="1:23" ht="14.25" customHeight="1" x14ac:dyDescent="0.3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  <c r="W1807" s="2">
        <f>Table_1[[#This Row],[Profit]]/Table_1[[#This Row],[Sales]]</f>
        <v>0.10000000000000012</v>
      </c>
    </row>
    <row r="1808" spans="1:23" ht="14.25" customHeight="1" x14ac:dyDescent="0.3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  <c r="W1808" s="2">
        <f>Table_1[[#This Row],[Profit]]/Table_1[[#This Row],[Sales]]</f>
        <v>0.48000000000000009</v>
      </c>
    </row>
    <row r="1809" spans="1:23" ht="14.25" customHeight="1" x14ac:dyDescent="0.3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  <c r="W1809" s="2">
        <f>Table_1[[#This Row],[Profit]]/Table_1[[#This Row],[Sales]]</f>
        <v>0.29999999999999988</v>
      </c>
    </row>
    <row r="1810" spans="1:23" ht="14.25" customHeight="1" x14ac:dyDescent="0.3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  <c r="W1810" s="2">
        <f>Table_1[[#This Row],[Profit]]/Table_1[[#This Row],[Sales]]</f>
        <v>9.9999999999999863E-3</v>
      </c>
    </row>
    <row r="1811" spans="1:23" ht="14.25" customHeight="1" x14ac:dyDescent="0.3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  <c r="W1811" s="2">
        <f>Table_1[[#This Row],[Profit]]/Table_1[[#This Row],[Sales]]</f>
        <v>-0.75</v>
      </c>
    </row>
    <row r="1812" spans="1:23" ht="14.25" customHeight="1" x14ac:dyDescent="0.3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  <c r="W1812" s="2">
        <f>Table_1[[#This Row],[Profit]]/Table_1[[#This Row],[Sales]]</f>
        <v>0.32499999999999996</v>
      </c>
    </row>
    <row r="1813" spans="1:23" ht="14.25" customHeight="1" x14ac:dyDescent="0.3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  <c r="W1813" s="2">
        <f>Table_1[[#This Row],[Profit]]/Table_1[[#This Row],[Sales]]</f>
        <v>0.16999999999999993</v>
      </c>
    </row>
    <row r="1814" spans="1:23" ht="14.25" customHeight="1" x14ac:dyDescent="0.3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  <c r="W1814" s="2">
        <f>Table_1[[#This Row],[Profit]]/Table_1[[#This Row],[Sales]]</f>
        <v>0.36249999999999999</v>
      </c>
    </row>
    <row r="1815" spans="1:23" ht="14.25" customHeight="1" x14ac:dyDescent="0.3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  <c r="W1815" s="2">
        <f>Table_1[[#This Row],[Profit]]/Table_1[[#This Row],[Sales]]</f>
        <v>0.33749999999999991</v>
      </c>
    </row>
    <row r="1816" spans="1:23" ht="14.25" customHeight="1" x14ac:dyDescent="0.3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  <c r="W1816" s="2">
        <f>Table_1[[#This Row],[Profit]]/Table_1[[#This Row],[Sales]]</f>
        <v>-4.999999999999994E-2</v>
      </c>
    </row>
    <row r="1817" spans="1:23" ht="14.25" customHeight="1" x14ac:dyDescent="0.3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  <c r="W1817" s="2">
        <f>Table_1[[#This Row],[Profit]]/Table_1[[#This Row],[Sales]]</f>
        <v>0.47</v>
      </c>
    </row>
    <row r="1818" spans="1:23" ht="14.25" customHeight="1" x14ac:dyDescent="0.3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  <c r="W1818" s="2">
        <f>Table_1[[#This Row],[Profit]]/Table_1[[#This Row],[Sales]]</f>
        <v>0.32999999999999996</v>
      </c>
    </row>
    <row r="1819" spans="1:23" ht="14.25" customHeight="1" x14ac:dyDescent="0.3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  <c r="W1819" s="2">
        <f>Table_1[[#This Row],[Profit]]/Table_1[[#This Row],[Sales]]</f>
        <v>0.45999999999999996</v>
      </c>
    </row>
    <row r="1820" spans="1:23" ht="14.25" customHeight="1" x14ac:dyDescent="0.3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  <c r="W1820" s="2">
        <f>Table_1[[#This Row],[Profit]]/Table_1[[#This Row],[Sales]]</f>
        <v>-2.2000000000000011</v>
      </c>
    </row>
    <row r="1821" spans="1:23" ht="14.25" customHeight="1" x14ac:dyDescent="0.3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  <c r="W1821" s="2">
        <f>Table_1[[#This Row],[Profit]]/Table_1[[#This Row],[Sales]]</f>
        <v>-0.82499999999999973</v>
      </c>
    </row>
    <row r="1822" spans="1:23" ht="14.25" customHeight="1" x14ac:dyDescent="0.3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  <c r="W1822" s="2">
        <f>Table_1[[#This Row],[Profit]]/Table_1[[#This Row],[Sales]]</f>
        <v>-2.4500000000000015</v>
      </c>
    </row>
    <row r="1823" spans="1:23" ht="14.25" customHeight="1" x14ac:dyDescent="0.3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  <c r="W1823" s="2">
        <f>Table_1[[#This Row],[Profit]]/Table_1[[#This Row],[Sales]]</f>
        <v>0.26250000000000001</v>
      </c>
    </row>
    <row r="1824" spans="1:23" ht="14.25" customHeight="1" x14ac:dyDescent="0.3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  <c r="W1824" s="2">
        <f>Table_1[[#This Row],[Profit]]/Table_1[[#This Row],[Sales]]</f>
        <v>-4.2857142857142858E-2</v>
      </c>
    </row>
    <row r="1825" spans="1:23" ht="14.25" customHeight="1" x14ac:dyDescent="0.3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  <c r="W1825" s="2">
        <f>Table_1[[#This Row],[Profit]]/Table_1[[#This Row],[Sales]]</f>
        <v>0.34999999999999992</v>
      </c>
    </row>
    <row r="1826" spans="1:23" ht="14.25" customHeight="1" x14ac:dyDescent="0.3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  <c r="W1826" s="2">
        <f>Table_1[[#This Row],[Profit]]/Table_1[[#This Row],[Sales]]</f>
        <v>-0.79999999999999971</v>
      </c>
    </row>
    <row r="1827" spans="1:23" ht="14.25" customHeight="1" x14ac:dyDescent="0.3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  <c r="W1827" s="2">
        <f>Table_1[[#This Row],[Profit]]/Table_1[[#This Row],[Sales]]</f>
        <v>0.26250000000000007</v>
      </c>
    </row>
    <row r="1828" spans="1:23" ht="14.25" customHeight="1" x14ac:dyDescent="0.3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  <c r="W1828" s="2">
        <f>Table_1[[#This Row],[Profit]]/Table_1[[#This Row],[Sales]]</f>
        <v>0.21249999999999999</v>
      </c>
    </row>
    <row r="1829" spans="1:23" ht="14.25" customHeight="1" x14ac:dyDescent="0.3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  <c r="W1829" s="2">
        <f>Table_1[[#This Row],[Profit]]/Table_1[[#This Row],[Sales]]</f>
        <v>0.11249999999999981</v>
      </c>
    </row>
    <row r="1830" spans="1:23" ht="14.25" customHeight="1" x14ac:dyDescent="0.3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  <c r="W1830" s="2">
        <f>Table_1[[#This Row],[Profit]]/Table_1[[#This Row],[Sales]]</f>
        <v>0.48000000000000004</v>
      </c>
    </row>
    <row r="1831" spans="1:23" ht="14.25" customHeight="1" x14ac:dyDescent="0.3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  <c r="W1831" s="2">
        <f>Table_1[[#This Row],[Profit]]/Table_1[[#This Row],[Sales]]</f>
        <v>-0.21666666666666659</v>
      </c>
    </row>
    <row r="1832" spans="1:23" ht="14.25" customHeight="1" x14ac:dyDescent="0.3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  <c r="W1832" s="2">
        <f>Table_1[[#This Row],[Profit]]/Table_1[[#This Row],[Sales]]</f>
        <v>0.26000000000000006</v>
      </c>
    </row>
    <row r="1833" spans="1:23" ht="14.25" customHeight="1" x14ac:dyDescent="0.3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  <c r="W1833" s="2">
        <f>Table_1[[#This Row],[Profit]]/Table_1[[#This Row],[Sales]]</f>
        <v>0.23999999999999996</v>
      </c>
    </row>
    <row r="1834" spans="1:23" ht="14.25" customHeight="1" x14ac:dyDescent="0.3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  <c r="W1834" s="2">
        <f>Table_1[[#This Row],[Profit]]/Table_1[[#This Row],[Sales]]</f>
        <v>0.12499999999999986</v>
      </c>
    </row>
    <row r="1835" spans="1:23" ht="14.25" customHeight="1" x14ac:dyDescent="0.3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  <c r="W1835" s="2">
        <f>Table_1[[#This Row],[Profit]]/Table_1[[#This Row],[Sales]]</f>
        <v>-0.18333333333333351</v>
      </c>
    </row>
    <row r="1836" spans="1:23" ht="14.25" customHeight="1" x14ac:dyDescent="0.3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  <c r="W1836" s="2">
        <f>Table_1[[#This Row],[Profit]]/Table_1[[#This Row],[Sales]]</f>
        <v>0.34999999999999992</v>
      </c>
    </row>
    <row r="1837" spans="1:23" ht="14.25" customHeight="1" x14ac:dyDescent="0.3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  <c r="W1837" s="2">
        <f>Table_1[[#This Row],[Profit]]/Table_1[[#This Row],[Sales]]</f>
        <v>0.28999999999999987</v>
      </c>
    </row>
    <row r="1838" spans="1:23" ht="14.25" customHeight="1" x14ac:dyDescent="0.3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  <c r="W1838" s="2">
        <f>Table_1[[#This Row],[Profit]]/Table_1[[#This Row],[Sales]]</f>
        <v>0.28999999999999992</v>
      </c>
    </row>
    <row r="1839" spans="1:23" ht="14.25" customHeight="1" x14ac:dyDescent="0.3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  <c r="W1839" s="2">
        <f>Table_1[[#This Row],[Profit]]/Table_1[[#This Row],[Sales]]</f>
        <v>0.33749999999999991</v>
      </c>
    </row>
    <row r="1840" spans="1:23" ht="14.25" customHeight="1" x14ac:dyDescent="0.3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  <c r="W1840" s="2">
        <f>Table_1[[#This Row],[Profit]]/Table_1[[#This Row],[Sales]]</f>
        <v>0.27500000000000002</v>
      </c>
    </row>
    <row r="1841" spans="1:23" ht="14.25" customHeight="1" x14ac:dyDescent="0.3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  <c r="W1841" s="2">
        <f>Table_1[[#This Row],[Profit]]/Table_1[[#This Row],[Sales]]</f>
        <v>0.16249999999999987</v>
      </c>
    </row>
    <row r="1842" spans="1:23" ht="14.25" customHeight="1" x14ac:dyDescent="0.3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  <c r="W1842" s="2">
        <f>Table_1[[#This Row],[Profit]]/Table_1[[#This Row],[Sales]]</f>
        <v>0.37499999999999994</v>
      </c>
    </row>
    <row r="1843" spans="1:23" ht="14.25" customHeight="1" x14ac:dyDescent="0.3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  <c r="W1843" s="2">
        <f>Table_1[[#This Row],[Profit]]/Table_1[[#This Row],[Sales]]</f>
        <v>0.27999999999999997</v>
      </c>
    </row>
    <row r="1844" spans="1:23" ht="14.25" customHeight="1" x14ac:dyDescent="0.3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  <c r="W1844" s="2">
        <f>Table_1[[#This Row],[Profit]]/Table_1[[#This Row],[Sales]]</f>
        <v>0.33749999999999986</v>
      </c>
    </row>
    <row r="1845" spans="1:23" ht="14.25" customHeight="1" x14ac:dyDescent="0.3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  <c r="W1845" s="2">
        <f>Table_1[[#This Row],[Profit]]/Table_1[[#This Row],[Sales]]</f>
        <v>-0.75</v>
      </c>
    </row>
    <row r="1846" spans="1:23" ht="14.25" customHeight="1" x14ac:dyDescent="0.3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  <c r="W1846" s="2">
        <f>Table_1[[#This Row],[Profit]]/Table_1[[#This Row],[Sales]]</f>
        <v>0.13000000000000003</v>
      </c>
    </row>
    <row r="1847" spans="1:23" ht="14.25" customHeight="1" x14ac:dyDescent="0.3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  <c r="W1847" s="2">
        <f>Table_1[[#This Row],[Profit]]/Table_1[[#This Row],[Sales]]</f>
        <v>0.48</v>
      </c>
    </row>
    <row r="1848" spans="1:23" ht="14.25" customHeight="1" x14ac:dyDescent="0.3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  <c r="W1848" s="2">
        <f>Table_1[[#This Row],[Profit]]/Table_1[[#This Row],[Sales]]</f>
        <v>0.42000000000000004</v>
      </c>
    </row>
    <row r="1849" spans="1:23" ht="14.25" customHeight="1" x14ac:dyDescent="0.3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  <c r="W1849" s="2">
        <f>Table_1[[#This Row],[Profit]]/Table_1[[#This Row],[Sales]]</f>
        <v>7.5000000000000053E-2</v>
      </c>
    </row>
    <row r="1850" spans="1:23" ht="14.25" customHeight="1" x14ac:dyDescent="0.3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  <c r="W1850" s="2">
        <f>Table_1[[#This Row],[Profit]]/Table_1[[#This Row],[Sales]]</f>
        <v>0.31249999999999983</v>
      </c>
    </row>
    <row r="1851" spans="1:23" ht="14.25" customHeight="1" x14ac:dyDescent="0.3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  <c r="W1851" s="2">
        <f>Table_1[[#This Row],[Profit]]/Table_1[[#This Row],[Sales]]</f>
        <v>0.28000000000000003</v>
      </c>
    </row>
    <row r="1852" spans="1:23" ht="14.25" customHeight="1" x14ac:dyDescent="0.3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  <c r="W1852" s="2">
        <f>Table_1[[#This Row],[Profit]]/Table_1[[#This Row],[Sales]]</f>
        <v>0.15000000000000002</v>
      </c>
    </row>
    <row r="1853" spans="1:23" ht="14.25" customHeight="1" x14ac:dyDescent="0.3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  <c r="W1853" s="2">
        <f>Table_1[[#This Row],[Profit]]/Table_1[[#This Row],[Sales]]</f>
        <v>0.4499999999999999</v>
      </c>
    </row>
    <row r="1854" spans="1:23" ht="14.25" customHeight="1" x14ac:dyDescent="0.3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  <c r="W1854" s="2">
        <f>Table_1[[#This Row],[Profit]]/Table_1[[#This Row],[Sales]]</f>
        <v>0.45999999999999991</v>
      </c>
    </row>
    <row r="1855" spans="1:23" ht="14.25" customHeight="1" x14ac:dyDescent="0.3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  <c r="W1855" s="2">
        <f>Table_1[[#This Row],[Profit]]/Table_1[[#This Row],[Sales]]</f>
        <v>0.47</v>
      </c>
    </row>
    <row r="1856" spans="1:23" ht="14.25" customHeight="1" x14ac:dyDescent="0.3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  <c r="W1856" s="2">
        <f>Table_1[[#This Row],[Profit]]/Table_1[[#This Row],[Sales]]</f>
        <v>0.26999999999999996</v>
      </c>
    </row>
    <row r="1857" spans="1:23" ht="14.25" customHeight="1" x14ac:dyDescent="0.3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  <c r="W1857" s="2">
        <f>Table_1[[#This Row],[Profit]]/Table_1[[#This Row],[Sales]]</f>
        <v>0.33</v>
      </c>
    </row>
    <row r="1858" spans="1:23" ht="14.25" customHeight="1" x14ac:dyDescent="0.3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  <c r="W1858" s="2">
        <f>Table_1[[#This Row],[Profit]]/Table_1[[#This Row],[Sales]]</f>
        <v>-0.125</v>
      </c>
    </row>
    <row r="1859" spans="1:23" ht="14.25" customHeight="1" x14ac:dyDescent="0.3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  <c r="W1859" s="2">
        <f>Table_1[[#This Row],[Profit]]/Table_1[[#This Row],[Sales]]</f>
        <v>-1.5500000000000012</v>
      </c>
    </row>
    <row r="1860" spans="1:23" ht="14.25" customHeight="1" x14ac:dyDescent="0.3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  <c r="W1860" s="2">
        <f>Table_1[[#This Row],[Profit]]/Table_1[[#This Row],[Sales]]</f>
        <v>0.44</v>
      </c>
    </row>
    <row r="1861" spans="1:23" ht="14.25" customHeight="1" x14ac:dyDescent="0.3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  <c r="W1861" s="2">
        <f>Table_1[[#This Row],[Profit]]/Table_1[[#This Row],[Sales]]</f>
        <v>0.25000000000000006</v>
      </c>
    </row>
    <row r="1862" spans="1:23" ht="14.25" customHeight="1" x14ac:dyDescent="0.3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  <c r="W1862" s="2">
        <f>Table_1[[#This Row],[Profit]]/Table_1[[#This Row],[Sales]]</f>
        <v>-0.11250000000000006</v>
      </c>
    </row>
    <row r="1863" spans="1:23" ht="14.25" customHeight="1" x14ac:dyDescent="0.3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  <c r="W1863" s="2">
        <f>Table_1[[#This Row],[Profit]]/Table_1[[#This Row],[Sales]]</f>
        <v>0.28000000000000008</v>
      </c>
    </row>
    <row r="1864" spans="1:23" ht="14.25" customHeight="1" x14ac:dyDescent="0.3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  <c r="W1864" s="2">
        <f>Table_1[[#This Row],[Profit]]/Table_1[[#This Row],[Sales]]</f>
        <v>0.1</v>
      </c>
    </row>
    <row r="1865" spans="1:23" ht="14.25" customHeight="1" x14ac:dyDescent="0.3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  <c r="W1865" s="2">
        <f>Table_1[[#This Row],[Profit]]/Table_1[[#This Row],[Sales]]</f>
        <v>-0.64000000000000012</v>
      </c>
    </row>
    <row r="1866" spans="1:23" ht="14.25" customHeight="1" x14ac:dyDescent="0.3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  <c r="W1866" s="2">
        <f>Table_1[[#This Row],[Profit]]/Table_1[[#This Row],[Sales]]</f>
        <v>0.17499999999999993</v>
      </c>
    </row>
    <row r="1867" spans="1:23" ht="14.25" customHeight="1" x14ac:dyDescent="0.3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  <c r="W1867" s="2">
        <f>Table_1[[#This Row],[Profit]]/Table_1[[#This Row],[Sales]]</f>
        <v>-0.25000000000000011</v>
      </c>
    </row>
    <row r="1868" spans="1:23" ht="14.25" customHeight="1" x14ac:dyDescent="0.3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  <c r="W1868" s="2">
        <f>Table_1[[#This Row],[Profit]]/Table_1[[#This Row],[Sales]]</f>
        <v>0.35999999999999993</v>
      </c>
    </row>
    <row r="1869" spans="1:23" ht="14.25" customHeight="1" x14ac:dyDescent="0.3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  <c r="W1869" s="2">
        <f>Table_1[[#This Row],[Profit]]/Table_1[[#This Row],[Sales]]</f>
        <v>0.34999999999999992</v>
      </c>
    </row>
    <row r="1870" spans="1:23" ht="14.25" customHeight="1" x14ac:dyDescent="0.3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  <c r="W1870" s="2">
        <f>Table_1[[#This Row],[Profit]]/Table_1[[#This Row],[Sales]]</f>
        <v>-0.22499999999999998</v>
      </c>
    </row>
    <row r="1871" spans="1:23" ht="14.25" customHeight="1" x14ac:dyDescent="0.3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  <c r="W1871" s="2">
        <f>Table_1[[#This Row],[Profit]]/Table_1[[#This Row],[Sales]]</f>
        <v>0.48000000000000004</v>
      </c>
    </row>
    <row r="1872" spans="1:23" ht="14.25" customHeight="1" x14ac:dyDescent="0.3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  <c r="W1872" s="2">
        <f>Table_1[[#This Row],[Profit]]/Table_1[[#This Row],[Sales]]</f>
        <v>0.26</v>
      </c>
    </row>
    <row r="1873" spans="1:23" ht="14.25" customHeight="1" x14ac:dyDescent="0.3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  <c r="W1873" s="2">
        <f>Table_1[[#This Row],[Profit]]/Table_1[[#This Row],[Sales]]</f>
        <v>6.2499999999999972E-2</v>
      </c>
    </row>
    <row r="1874" spans="1:23" ht="14.25" customHeight="1" x14ac:dyDescent="0.3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  <c r="W1874" s="2">
        <f>Table_1[[#This Row],[Profit]]/Table_1[[#This Row],[Sales]]</f>
        <v>0.1</v>
      </c>
    </row>
    <row r="1875" spans="1:23" ht="14.25" customHeight="1" x14ac:dyDescent="0.3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  <c r="W1875" s="2">
        <f>Table_1[[#This Row],[Profit]]/Table_1[[#This Row],[Sales]]</f>
        <v>0.28999999999999992</v>
      </c>
    </row>
    <row r="1876" spans="1:23" ht="14.25" customHeight="1" x14ac:dyDescent="0.3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  <c r="W1876" s="2">
        <f>Table_1[[#This Row],[Profit]]/Table_1[[#This Row],[Sales]]</f>
        <v>0.36250000000000004</v>
      </c>
    </row>
    <row r="1877" spans="1:23" ht="14.25" customHeight="1" x14ac:dyDescent="0.3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  <c r="W1877" s="2">
        <f>Table_1[[#This Row],[Profit]]/Table_1[[#This Row],[Sales]]</f>
        <v>-0.12500000000000008</v>
      </c>
    </row>
    <row r="1878" spans="1:23" ht="14.25" customHeight="1" x14ac:dyDescent="0.3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  <c r="W1878" s="2">
        <f>Table_1[[#This Row],[Profit]]/Table_1[[#This Row],[Sales]]</f>
        <v>0.10000000000000003</v>
      </c>
    </row>
    <row r="1879" spans="1:23" ht="14.25" customHeight="1" x14ac:dyDescent="0.3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  <c r="W1879" s="2">
        <f>Table_1[[#This Row],[Profit]]/Table_1[[#This Row],[Sales]]</f>
        <v>-0.11250000000000006</v>
      </c>
    </row>
    <row r="1880" spans="1:23" ht="14.25" customHeight="1" x14ac:dyDescent="0.3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  <c r="W1880" s="2">
        <f>Table_1[[#This Row],[Profit]]/Table_1[[#This Row],[Sales]]</f>
        <v>7.5000000000000067E-2</v>
      </c>
    </row>
    <row r="1881" spans="1:23" ht="14.25" customHeight="1" x14ac:dyDescent="0.3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  <c r="W1881" s="2">
        <f>Table_1[[#This Row],[Profit]]/Table_1[[#This Row],[Sales]]</f>
        <v>-0.69999999999999962</v>
      </c>
    </row>
    <row r="1882" spans="1:23" ht="14.25" customHeight="1" x14ac:dyDescent="0.3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  <c r="W1882" s="2">
        <f>Table_1[[#This Row],[Profit]]/Table_1[[#This Row],[Sales]]</f>
        <v>0.5</v>
      </c>
    </row>
    <row r="1883" spans="1:23" ht="14.25" customHeight="1" x14ac:dyDescent="0.3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  <c r="W1883" s="2">
        <f>Table_1[[#This Row],[Profit]]/Table_1[[#This Row],[Sales]]</f>
        <v>0.16666666666666657</v>
      </c>
    </row>
    <row r="1884" spans="1:23" ht="14.25" customHeight="1" x14ac:dyDescent="0.3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  <c r="W1884" s="2">
        <f>Table_1[[#This Row],[Profit]]/Table_1[[#This Row],[Sales]]</f>
        <v>0.12000000000000001</v>
      </c>
    </row>
    <row r="1885" spans="1:23" ht="14.25" customHeight="1" x14ac:dyDescent="0.3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  <c r="W1885" s="2">
        <f>Table_1[[#This Row],[Profit]]/Table_1[[#This Row],[Sales]]</f>
        <v>0.36250000000000004</v>
      </c>
    </row>
    <row r="1886" spans="1:23" ht="14.25" customHeight="1" x14ac:dyDescent="0.3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  <c r="W1886" s="2">
        <f>Table_1[[#This Row],[Profit]]/Table_1[[#This Row],[Sales]]</f>
        <v>0.34999999999999992</v>
      </c>
    </row>
    <row r="1887" spans="1:23" ht="14.25" customHeight="1" x14ac:dyDescent="0.3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  <c r="W1887" s="2">
        <f>Table_1[[#This Row],[Profit]]/Table_1[[#This Row],[Sales]]</f>
        <v>0.33</v>
      </c>
    </row>
    <row r="1888" spans="1:23" ht="14.25" customHeight="1" x14ac:dyDescent="0.3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  <c r="W1888" s="2">
        <f>Table_1[[#This Row],[Profit]]/Table_1[[#This Row],[Sales]]</f>
        <v>0.33749999999999997</v>
      </c>
    </row>
    <row r="1889" spans="1:23" ht="14.25" customHeight="1" x14ac:dyDescent="0.3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  <c r="W1889" s="2">
        <f>Table_1[[#This Row],[Profit]]/Table_1[[#This Row],[Sales]]</f>
        <v>-0.83333333333333304</v>
      </c>
    </row>
    <row r="1890" spans="1:23" ht="14.25" customHeight="1" x14ac:dyDescent="0.3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  <c r="W1890" s="2">
        <f>Table_1[[#This Row],[Profit]]/Table_1[[#This Row],[Sales]]</f>
        <v>0.11249999999999989</v>
      </c>
    </row>
    <row r="1891" spans="1:23" ht="14.25" customHeight="1" x14ac:dyDescent="0.3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  <c r="W1891" s="2">
        <f>Table_1[[#This Row],[Profit]]/Table_1[[#This Row],[Sales]]</f>
        <v>-0.30000000000000004</v>
      </c>
    </row>
    <row r="1892" spans="1:23" ht="14.25" customHeight="1" x14ac:dyDescent="0.3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  <c r="W1892" s="2">
        <f>Table_1[[#This Row],[Profit]]/Table_1[[#This Row],[Sales]]</f>
        <v>0.44999999999999996</v>
      </c>
    </row>
    <row r="1893" spans="1:23" ht="14.25" customHeight="1" x14ac:dyDescent="0.3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  <c r="W1893" s="2">
        <f>Table_1[[#This Row],[Profit]]/Table_1[[#This Row],[Sales]]</f>
        <v>0.37</v>
      </c>
    </row>
    <row r="1894" spans="1:23" ht="14.25" customHeight="1" x14ac:dyDescent="0.3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  <c r="W1894" s="2">
        <f>Table_1[[#This Row],[Profit]]/Table_1[[#This Row],[Sales]]</f>
        <v>0.37499999999999994</v>
      </c>
    </row>
    <row r="1895" spans="1:23" ht="14.25" customHeight="1" x14ac:dyDescent="0.3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  <c r="W1895" s="2">
        <f>Table_1[[#This Row],[Profit]]/Table_1[[#This Row],[Sales]]</f>
        <v>0.31249999999999989</v>
      </c>
    </row>
    <row r="1896" spans="1:23" ht="14.25" customHeight="1" x14ac:dyDescent="0.3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  <c r="W1896" s="2">
        <f>Table_1[[#This Row],[Profit]]/Table_1[[#This Row],[Sales]]</f>
        <v>0.29999999999999993</v>
      </c>
    </row>
    <row r="1897" spans="1:23" ht="14.25" customHeight="1" x14ac:dyDescent="0.3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  <c r="W1897" s="2">
        <f>Table_1[[#This Row],[Profit]]/Table_1[[#This Row],[Sales]]</f>
        <v>0.31249999999999994</v>
      </c>
    </row>
    <row r="1898" spans="1:23" ht="14.25" customHeight="1" x14ac:dyDescent="0.3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  <c r="W1898" s="2">
        <f>Table_1[[#This Row],[Profit]]/Table_1[[#This Row],[Sales]]</f>
        <v>0.47</v>
      </c>
    </row>
    <row r="1899" spans="1:23" ht="14.25" customHeight="1" x14ac:dyDescent="0.3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  <c r="W1899" s="2">
        <f>Table_1[[#This Row],[Profit]]/Table_1[[#This Row],[Sales]]</f>
        <v>0.36249999999999988</v>
      </c>
    </row>
    <row r="1900" spans="1:23" ht="14.25" customHeight="1" x14ac:dyDescent="0.3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  <c r="W1900" s="2">
        <f>Table_1[[#This Row],[Profit]]/Table_1[[#This Row],[Sales]]</f>
        <v>-0.6666666666666663</v>
      </c>
    </row>
    <row r="1901" spans="1:23" ht="14.25" customHeight="1" x14ac:dyDescent="0.3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  <c r="W1901" s="2">
        <f>Table_1[[#This Row],[Profit]]/Table_1[[#This Row],[Sales]]</f>
        <v>-0.63636363636363635</v>
      </c>
    </row>
    <row r="1902" spans="1:23" ht="14.25" customHeight="1" x14ac:dyDescent="0.3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  <c r="W1902" s="2">
        <f>Table_1[[#This Row],[Profit]]/Table_1[[#This Row],[Sales]]</f>
        <v>0.10000000000000002</v>
      </c>
    </row>
    <row r="1903" spans="1:23" ht="14.25" customHeight="1" x14ac:dyDescent="0.3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  <c r="W1903" s="2">
        <f>Table_1[[#This Row],[Profit]]/Table_1[[#This Row],[Sales]]</f>
        <v>0.27000000000000007</v>
      </c>
    </row>
    <row r="1904" spans="1:23" ht="14.25" customHeight="1" x14ac:dyDescent="0.3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  <c r="W1904" s="2">
        <f>Table_1[[#This Row],[Profit]]/Table_1[[#This Row],[Sales]]</f>
        <v>0.34999999999999992</v>
      </c>
    </row>
    <row r="1905" spans="1:23" ht="14.25" customHeight="1" x14ac:dyDescent="0.3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  <c r="W1905" s="2">
        <f>Table_1[[#This Row],[Profit]]/Table_1[[#This Row],[Sales]]</f>
        <v>0.10000000000000002</v>
      </c>
    </row>
    <row r="1906" spans="1:23" ht="14.25" customHeight="1" x14ac:dyDescent="0.3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  <c r="W1906" s="2">
        <f>Table_1[[#This Row],[Profit]]/Table_1[[#This Row],[Sales]]</f>
        <v>0.23749999999999993</v>
      </c>
    </row>
    <row r="1907" spans="1:23" ht="14.25" customHeight="1" x14ac:dyDescent="0.3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  <c r="W1907" s="2">
        <f>Table_1[[#This Row],[Profit]]/Table_1[[#This Row],[Sales]]</f>
        <v>9.9999999999999534E-3</v>
      </c>
    </row>
    <row r="1908" spans="1:23" ht="14.25" customHeight="1" x14ac:dyDescent="0.3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  <c r="W1908" s="2">
        <f>Table_1[[#This Row],[Profit]]/Table_1[[#This Row],[Sales]]</f>
        <v>-0.73333333333333339</v>
      </c>
    </row>
    <row r="1909" spans="1:23" ht="14.25" customHeight="1" x14ac:dyDescent="0.3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  <c r="W1909" s="2">
        <f>Table_1[[#This Row],[Profit]]/Table_1[[#This Row],[Sales]]</f>
        <v>-0.80000000000000016</v>
      </c>
    </row>
    <row r="1910" spans="1:23" ht="14.25" customHeight="1" x14ac:dyDescent="0.3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  <c r="W1910" s="2">
        <f>Table_1[[#This Row],[Profit]]/Table_1[[#This Row],[Sales]]</f>
        <v>0.3</v>
      </c>
    </row>
    <row r="1911" spans="1:23" ht="14.25" customHeight="1" x14ac:dyDescent="0.3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  <c r="W1911" s="2">
        <f>Table_1[[#This Row],[Profit]]/Table_1[[#This Row],[Sales]]</f>
        <v>0.44999999999999996</v>
      </c>
    </row>
    <row r="1912" spans="1:23" ht="14.25" customHeight="1" x14ac:dyDescent="0.3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  <c r="W1912" s="2">
        <f>Table_1[[#This Row],[Profit]]/Table_1[[#This Row],[Sales]]</f>
        <v>0.41</v>
      </c>
    </row>
    <row r="1913" spans="1:23" ht="14.25" customHeight="1" x14ac:dyDescent="0.3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  <c r="W1913" s="2">
        <f>Table_1[[#This Row],[Profit]]/Table_1[[#This Row],[Sales]]</f>
        <v>0.33749999999999991</v>
      </c>
    </row>
    <row r="1914" spans="1:23" ht="14.25" customHeight="1" x14ac:dyDescent="0.3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  <c r="W1914" s="2">
        <f>Table_1[[#This Row],[Profit]]/Table_1[[#This Row],[Sales]]</f>
        <v>8.3333333333333273E-2</v>
      </c>
    </row>
    <row r="1915" spans="1:23" ht="14.25" customHeight="1" x14ac:dyDescent="0.3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  <c r="W1915" s="2">
        <f>Table_1[[#This Row],[Profit]]/Table_1[[#This Row],[Sales]]</f>
        <v>0.44000000000000011</v>
      </c>
    </row>
    <row r="1916" spans="1:23" ht="14.25" customHeight="1" x14ac:dyDescent="0.3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  <c r="W1916" s="2">
        <f>Table_1[[#This Row],[Profit]]/Table_1[[#This Row],[Sales]]</f>
        <v>0.36250000000000004</v>
      </c>
    </row>
    <row r="1917" spans="1:23" ht="14.25" customHeight="1" x14ac:dyDescent="0.3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  <c r="W1917" s="2">
        <f>Table_1[[#This Row],[Profit]]/Table_1[[#This Row],[Sales]]</f>
        <v>0.31249999999999994</v>
      </c>
    </row>
    <row r="1918" spans="1:23" ht="14.25" customHeight="1" x14ac:dyDescent="0.3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  <c r="W1918" s="2">
        <f>Table_1[[#This Row],[Profit]]/Table_1[[#This Row],[Sales]]</f>
        <v>0.3249999999999999</v>
      </c>
    </row>
    <row r="1919" spans="1:23" ht="14.25" customHeight="1" x14ac:dyDescent="0.3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  <c r="W1919" s="2">
        <f>Table_1[[#This Row],[Profit]]/Table_1[[#This Row],[Sales]]</f>
        <v>0.28999999999999992</v>
      </c>
    </row>
    <row r="1920" spans="1:23" ht="14.25" customHeight="1" x14ac:dyDescent="0.3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  <c r="W1920" s="2">
        <f>Table_1[[#This Row],[Profit]]/Table_1[[#This Row],[Sales]]</f>
        <v>0.25</v>
      </c>
    </row>
    <row r="1921" spans="1:23" ht="14.25" customHeight="1" x14ac:dyDescent="0.3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  <c r="W1921" s="2">
        <f>Table_1[[#This Row],[Profit]]/Table_1[[#This Row],[Sales]]</f>
        <v>0.33749999999999997</v>
      </c>
    </row>
    <row r="1922" spans="1:23" ht="14.25" customHeight="1" x14ac:dyDescent="0.3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  <c r="W1922" s="2">
        <f>Table_1[[#This Row],[Profit]]/Table_1[[#This Row],[Sales]]</f>
        <v>0.21111111111111097</v>
      </c>
    </row>
    <row r="1923" spans="1:23" ht="14.25" customHeight="1" x14ac:dyDescent="0.3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  <c r="W1923" s="2">
        <f>Table_1[[#This Row],[Profit]]/Table_1[[#This Row],[Sales]]</f>
        <v>9.9999999999999978E-2</v>
      </c>
    </row>
    <row r="1924" spans="1:23" ht="14.25" customHeight="1" x14ac:dyDescent="0.3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  <c r="W1924" s="2">
        <f>Table_1[[#This Row],[Profit]]/Table_1[[#This Row],[Sales]]</f>
        <v>0.12499999999999997</v>
      </c>
    </row>
    <row r="1925" spans="1:23" ht="14.25" customHeight="1" x14ac:dyDescent="0.3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  <c r="W1925" s="2">
        <f>Table_1[[#This Row],[Profit]]/Table_1[[#This Row],[Sales]]</f>
        <v>7.5000000000000025E-2</v>
      </c>
    </row>
    <row r="1926" spans="1:23" ht="14.25" customHeight="1" x14ac:dyDescent="0.3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  <c r="W1926" s="2">
        <f>Table_1[[#This Row],[Profit]]/Table_1[[#This Row],[Sales]]</f>
        <v>0.44999999999999996</v>
      </c>
    </row>
    <row r="1927" spans="1:23" ht="14.25" customHeight="1" x14ac:dyDescent="0.3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  <c r="W1927" s="2">
        <f>Table_1[[#This Row],[Profit]]/Table_1[[#This Row],[Sales]]</f>
        <v>0.35</v>
      </c>
    </row>
    <row r="1928" spans="1:23" ht="14.25" customHeight="1" x14ac:dyDescent="0.3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  <c r="W1928" s="2">
        <f>Table_1[[#This Row],[Profit]]/Table_1[[#This Row],[Sales]]</f>
        <v>0.11249999999999989</v>
      </c>
    </row>
    <row r="1929" spans="1:23" ht="14.25" customHeight="1" x14ac:dyDescent="0.3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  <c r="W1929" s="2">
        <f>Table_1[[#This Row],[Profit]]/Table_1[[#This Row],[Sales]]</f>
        <v>0.35</v>
      </c>
    </row>
    <row r="1930" spans="1:23" ht="14.25" customHeight="1" x14ac:dyDescent="0.3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  <c r="W1930" s="2">
        <f>Table_1[[#This Row],[Profit]]/Table_1[[#This Row],[Sales]]</f>
        <v>0.48000000000000004</v>
      </c>
    </row>
    <row r="1931" spans="1:23" ht="14.25" customHeight="1" x14ac:dyDescent="0.3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  <c r="W1931" s="2">
        <f>Table_1[[#This Row],[Profit]]/Table_1[[#This Row],[Sales]]</f>
        <v>3.9999999999999966E-2</v>
      </c>
    </row>
    <row r="1932" spans="1:23" ht="14.25" customHeight="1" x14ac:dyDescent="0.3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  <c r="W1932" s="2">
        <f>Table_1[[#This Row],[Profit]]/Table_1[[#This Row],[Sales]]</f>
        <v>7.4999999999999942E-2</v>
      </c>
    </row>
    <row r="1933" spans="1:23" ht="14.25" customHeight="1" x14ac:dyDescent="0.3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  <c r="W1933" s="2">
        <f>Table_1[[#This Row],[Profit]]/Table_1[[#This Row],[Sales]]</f>
        <v>8.7500000000000008E-2</v>
      </c>
    </row>
    <row r="1934" spans="1:23" ht="14.25" customHeight="1" x14ac:dyDescent="0.3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  <c r="W1934" s="2">
        <f>Table_1[[#This Row],[Profit]]/Table_1[[#This Row],[Sales]]</f>
        <v>0.16000000000000006</v>
      </c>
    </row>
    <row r="1935" spans="1:23" ht="14.25" customHeight="1" x14ac:dyDescent="0.3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  <c r="W1935" s="2">
        <f>Table_1[[#This Row],[Profit]]/Table_1[[#This Row],[Sales]]</f>
        <v>0.47999999999999993</v>
      </c>
    </row>
    <row r="1936" spans="1:23" ht="14.25" customHeight="1" x14ac:dyDescent="0.3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  <c r="W1936" s="2">
        <f>Table_1[[#This Row],[Profit]]/Table_1[[#This Row],[Sales]]</f>
        <v>0.46999999999999992</v>
      </c>
    </row>
    <row r="1937" spans="1:23" ht="14.25" customHeight="1" x14ac:dyDescent="0.3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  <c r="W1937" s="2">
        <f>Table_1[[#This Row],[Profit]]/Table_1[[#This Row],[Sales]]</f>
        <v>0.36</v>
      </c>
    </row>
    <row r="1938" spans="1:23" ht="14.25" customHeight="1" x14ac:dyDescent="0.3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  <c r="W1938" s="2">
        <f>Table_1[[#This Row],[Profit]]/Table_1[[#This Row],[Sales]]</f>
        <v>0.3299999999999999</v>
      </c>
    </row>
    <row r="1939" spans="1:23" ht="14.25" customHeight="1" x14ac:dyDescent="0.3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  <c r="W1939" s="2">
        <f>Table_1[[#This Row],[Profit]]/Table_1[[#This Row],[Sales]]</f>
        <v>-0.66666666666666641</v>
      </c>
    </row>
    <row r="1940" spans="1:23" ht="14.25" customHeight="1" x14ac:dyDescent="0.3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  <c r="W1940" s="2">
        <f>Table_1[[#This Row],[Profit]]/Table_1[[#This Row],[Sales]]</f>
        <v>-3.7500000000000144E-2</v>
      </c>
    </row>
    <row r="1941" spans="1:23" ht="14.25" customHeight="1" x14ac:dyDescent="0.3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  <c r="W1941" s="2">
        <f>Table_1[[#This Row],[Profit]]/Table_1[[#This Row],[Sales]]</f>
        <v>-0.69999999999999973</v>
      </c>
    </row>
    <row r="1942" spans="1:23" ht="14.25" customHeight="1" x14ac:dyDescent="0.3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  <c r="W1942" s="2">
        <f>Table_1[[#This Row],[Profit]]/Table_1[[#This Row],[Sales]]</f>
        <v>0.11249999999999993</v>
      </c>
    </row>
    <row r="1943" spans="1:23" ht="14.25" customHeight="1" x14ac:dyDescent="0.3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  <c r="W1943" s="2">
        <f>Table_1[[#This Row],[Profit]]/Table_1[[#This Row],[Sales]]</f>
        <v>0.37499999999999989</v>
      </c>
    </row>
    <row r="1944" spans="1:23" ht="14.25" customHeight="1" x14ac:dyDescent="0.3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  <c r="W1944" s="2">
        <f>Table_1[[#This Row],[Profit]]/Table_1[[#This Row],[Sales]]</f>
        <v>8.7499999999999994E-2</v>
      </c>
    </row>
    <row r="1945" spans="1:23" ht="14.25" customHeight="1" x14ac:dyDescent="0.3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  <c r="W1945" s="2">
        <f>Table_1[[#This Row],[Profit]]/Table_1[[#This Row],[Sales]]</f>
        <v>-1.6000000000000008</v>
      </c>
    </row>
    <row r="1946" spans="1:23" ht="14.25" customHeight="1" x14ac:dyDescent="0.3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  <c r="W1946" s="2">
        <f>Table_1[[#This Row],[Profit]]/Table_1[[#This Row],[Sales]]</f>
        <v>0.27500000000000002</v>
      </c>
    </row>
    <row r="1947" spans="1:23" ht="14.25" customHeight="1" x14ac:dyDescent="0.3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  <c r="W1947" s="2">
        <f>Table_1[[#This Row],[Profit]]/Table_1[[#This Row],[Sales]]</f>
        <v>0.34999999999999992</v>
      </c>
    </row>
    <row r="1948" spans="1:23" ht="14.25" customHeight="1" x14ac:dyDescent="0.3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  <c r="W1948" s="2">
        <f>Table_1[[#This Row],[Profit]]/Table_1[[#This Row],[Sales]]</f>
        <v>0.27999999999999997</v>
      </c>
    </row>
    <row r="1949" spans="1:23" ht="14.25" customHeight="1" x14ac:dyDescent="0.3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  <c r="W1949" s="2">
        <f>Table_1[[#This Row],[Profit]]/Table_1[[#This Row],[Sales]]</f>
        <v>0.3</v>
      </c>
    </row>
    <row r="1950" spans="1:23" ht="14.25" customHeight="1" x14ac:dyDescent="0.3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  <c r="W1950" s="2">
        <f>Table_1[[#This Row],[Profit]]/Table_1[[#This Row],[Sales]]</f>
        <v>-0.3666666666666667</v>
      </c>
    </row>
    <row r="1951" spans="1:23" ht="14.25" customHeight="1" x14ac:dyDescent="0.3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  <c r="W1951" s="2">
        <f>Table_1[[#This Row],[Profit]]/Table_1[[#This Row],[Sales]]</f>
        <v>0.28999999999999992</v>
      </c>
    </row>
    <row r="1952" spans="1:23" ht="14.25" customHeight="1" x14ac:dyDescent="0.3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  <c r="W1952" s="2">
        <f>Table_1[[#This Row],[Profit]]/Table_1[[#This Row],[Sales]]</f>
        <v>0.33749999999999997</v>
      </c>
    </row>
    <row r="1953" spans="1:23" ht="14.25" customHeight="1" x14ac:dyDescent="0.3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  <c r="W1953" s="2">
        <f>Table_1[[#This Row],[Profit]]/Table_1[[#This Row],[Sales]]</f>
        <v>0.28999999999999998</v>
      </c>
    </row>
    <row r="1954" spans="1:23" ht="14.25" customHeight="1" x14ac:dyDescent="0.3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  <c r="W1954" s="2">
        <f>Table_1[[#This Row],[Profit]]/Table_1[[#This Row],[Sales]]</f>
        <v>0.48</v>
      </c>
    </row>
    <row r="1955" spans="1:23" ht="14.25" customHeight="1" x14ac:dyDescent="0.3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  <c r="W1955" s="2">
        <f>Table_1[[#This Row],[Profit]]/Table_1[[#This Row],[Sales]]</f>
        <v>0.16666666666666666</v>
      </c>
    </row>
    <row r="1956" spans="1:23" ht="14.25" customHeight="1" x14ac:dyDescent="0.3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  <c r="W1956" s="2">
        <f>Table_1[[#This Row],[Profit]]/Table_1[[#This Row],[Sales]]</f>
        <v>0.4499999999999999</v>
      </c>
    </row>
    <row r="1957" spans="1:23" ht="14.25" customHeight="1" x14ac:dyDescent="0.3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  <c r="W1957" s="2">
        <f>Table_1[[#This Row],[Profit]]/Table_1[[#This Row],[Sales]]</f>
        <v>0.16000000000000006</v>
      </c>
    </row>
    <row r="1958" spans="1:23" ht="14.25" customHeight="1" x14ac:dyDescent="0.3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  <c r="W1958" s="2">
        <f>Table_1[[#This Row],[Profit]]/Table_1[[#This Row],[Sales]]</f>
        <v>0.24000000000000007</v>
      </c>
    </row>
    <row r="1959" spans="1:23" ht="14.25" customHeight="1" x14ac:dyDescent="0.3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  <c r="W1959" s="2">
        <f>Table_1[[#This Row],[Profit]]/Table_1[[#This Row],[Sales]]</f>
        <v>0.4499999999999999</v>
      </c>
    </row>
    <row r="1960" spans="1:23" ht="14.25" customHeight="1" x14ac:dyDescent="0.3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  <c r="W1960" s="2">
        <f>Table_1[[#This Row],[Profit]]/Table_1[[#This Row],[Sales]]</f>
        <v>0.47999999999999993</v>
      </c>
    </row>
    <row r="1961" spans="1:23" ht="14.25" customHeight="1" x14ac:dyDescent="0.3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  <c r="W1961" s="2">
        <f>Table_1[[#This Row],[Profit]]/Table_1[[#This Row],[Sales]]</f>
        <v>0.4300000000000001</v>
      </c>
    </row>
    <row r="1962" spans="1:23" ht="14.25" customHeight="1" x14ac:dyDescent="0.3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  <c r="W1962" s="2">
        <f>Table_1[[#This Row],[Profit]]/Table_1[[#This Row],[Sales]]</f>
        <v>0.18</v>
      </c>
    </row>
    <row r="1963" spans="1:23" ht="14.25" customHeight="1" x14ac:dyDescent="0.3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  <c r="W1963" s="2">
        <f>Table_1[[#This Row],[Profit]]/Table_1[[#This Row],[Sales]]</f>
        <v>0.06</v>
      </c>
    </row>
    <row r="1964" spans="1:23" ht="14.25" customHeight="1" x14ac:dyDescent="0.3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  <c r="W1964" s="2">
        <f>Table_1[[#This Row],[Profit]]/Table_1[[#This Row],[Sales]]</f>
        <v>0.48</v>
      </c>
    </row>
    <row r="1965" spans="1:23" ht="14.25" customHeight="1" x14ac:dyDescent="0.3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  <c r="W1965" s="2">
        <f>Table_1[[#This Row],[Profit]]/Table_1[[#This Row],[Sales]]</f>
        <v>0.47000000000000003</v>
      </c>
    </row>
    <row r="1966" spans="1:23" ht="14.25" customHeight="1" x14ac:dyDescent="0.3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  <c r="W1966" s="2">
        <f>Table_1[[#This Row],[Profit]]/Table_1[[#This Row],[Sales]]</f>
        <v>5.9999999999999915E-2</v>
      </c>
    </row>
    <row r="1967" spans="1:23" ht="14.25" customHeight="1" x14ac:dyDescent="0.3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  <c r="W1967" s="2">
        <f>Table_1[[#This Row],[Profit]]/Table_1[[#This Row],[Sales]]</f>
        <v>0.29999999999999993</v>
      </c>
    </row>
    <row r="1968" spans="1:23" ht="14.25" customHeight="1" x14ac:dyDescent="0.3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  <c r="W1968" s="2">
        <f>Table_1[[#This Row],[Profit]]/Table_1[[#This Row],[Sales]]</f>
        <v>0.28000000000000003</v>
      </c>
    </row>
    <row r="1969" spans="1:23" ht="14.25" customHeight="1" x14ac:dyDescent="0.3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  <c r="W1969" s="2">
        <f>Table_1[[#This Row],[Profit]]/Table_1[[#This Row],[Sales]]</f>
        <v>0.28999999999999992</v>
      </c>
    </row>
    <row r="1970" spans="1:23" ht="14.25" customHeight="1" x14ac:dyDescent="0.3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  <c r="W1970" s="2">
        <f>Table_1[[#This Row],[Profit]]/Table_1[[#This Row],[Sales]]</f>
        <v>0.48</v>
      </c>
    </row>
    <row r="1971" spans="1:23" ht="14.25" customHeight="1" x14ac:dyDescent="0.3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  <c r="W1971" s="2">
        <f>Table_1[[#This Row],[Profit]]/Table_1[[#This Row],[Sales]]</f>
        <v>0.35</v>
      </c>
    </row>
    <row r="1972" spans="1:23" ht="14.25" customHeight="1" x14ac:dyDescent="0.3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  <c r="W1972" s="2">
        <f>Table_1[[#This Row],[Profit]]/Table_1[[#This Row],[Sales]]</f>
        <v>9.9999999999999964E-2</v>
      </c>
    </row>
    <row r="1973" spans="1:23" ht="14.25" customHeight="1" x14ac:dyDescent="0.3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  <c r="W1973" s="2">
        <f>Table_1[[#This Row],[Profit]]/Table_1[[#This Row],[Sales]]</f>
        <v>0.18749999999999997</v>
      </c>
    </row>
    <row r="1974" spans="1:23" ht="14.25" customHeight="1" x14ac:dyDescent="0.3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  <c r="W1974" s="2">
        <f>Table_1[[#This Row],[Profit]]/Table_1[[#This Row],[Sales]]</f>
        <v>-1.7000000000000006</v>
      </c>
    </row>
    <row r="1975" spans="1:23" ht="14.25" customHeight="1" x14ac:dyDescent="0.3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  <c r="W1975" s="2">
        <f>Table_1[[#This Row],[Profit]]/Table_1[[#This Row],[Sales]]</f>
        <v>0.16249999999999992</v>
      </c>
    </row>
    <row r="1976" spans="1:23" ht="14.25" customHeight="1" x14ac:dyDescent="0.3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  <c r="W1976" s="2">
        <f>Table_1[[#This Row],[Profit]]/Table_1[[#This Row],[Sales]]</f>
        <v>-6.2500000000000069E-2</v>
      </c>
    </row>
    <row r="1977" spans="1:23" ht="14.25" customHeight="1" x14ac:dyDescent="0.3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  <c r="W1977" s="2">
        <f>Table_1[[#This Row],[Profit]]/Table_1[[#This Row],[Sales]]</f>
        <v>3.9999999999999931E-2</v>
      </c>
    </row>
    <row r="1978" spans="1:23" ht="14.25" customHeight="1" x14ac:dyDescent="0.3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  <c r="W1978" s="2">
        <f>Table_1[[#This Row],[Profit]]/Table_1[[#This Row],[Sales]]</f>
        <v>0.25999999999999995</v>
      </c>
    </row>
    <row r="1979" spans="1:23" ht="14.25" customHeight="1" x14ac:dyDescent="0.3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  <c r="W1979" s="2">
        <f>Table_1[[#This Row],[Profit]]/Table_1[[#This Row],[Sales]]</f>
        <v>0.12999999999999998</v>
      </c>
    </row>
    <row r="1980" spans="1:23" ht="14.25" customHeight="1" x14ac:dyDescent="0.3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  <c r="W1980" s="2">
        <f>Table_1[[#This Row],[Profit]]/Table_1[[#This Row],[Sales]]</f>
        <v>0.11249999999999984</v>
      </c>
    </row>
    <row r="1981" spans="1:23" ht="14.25" customHeight="1" x14ac:dyDescent="0.3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  <c r="W1981" s="2">
        <f>Table_1[[#This Row],[Profit]]/Table_1[[#This Row],[Sales]]</f>
        <v>0.11249999999999995</v>
      </c>
    </row>
    <row r="1982" spans="1:23" ht="14.25" customHeight="1" x14ac:dyDescent="0.3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  <c r="W1982" s="2">
        <f>Table_1[[#This Row],[Profit]]/Table_1[[#This Row],[Sales]]</f>
        <v>0.10000000000000006</v>
      </c>
    </row>
    <row r="1983" spans="1:23" ht="14.25" customHeight="1" x14ac:dyDescent="0.3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  <c r="W1983" s="2">
        <f>Table_1[[#This Row],[Profit]]/Table_1[[#This Row],[Sales]]</f>
        <v>0.48</v>
      </c>
    </row>
    <row r="1984" spans="1:23" ht="14.25" customHeight="1" x14ac:dyDescent="0.3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  <c r="W1984" s="2">
        <f>Table_1[[#This Row],[Profit]]/Table_1[[#This Row],[Sales]]</f>
        <v>0.28000000000000003</v>
      </c>
    </row>
    <row r="1985" spans="1:23" ht="14.25" customHeight="1" x14ac:dyDescent="0.3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  <c r="W1985" s="2">
        <f>Table_1[[#This Row],[Profit]]/Table_1[[#This Row],[Sales]]</f>
        <v>0.28999999999999987</v>
      </c>
    </row>
    <row r="1986" spans="1:23" ht="14.25" customHeight="1" x14ac:dyDescent="0.3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  <c r="W1986" s="2">
        <f>Table_1[[#This Row],[Profit]]/Table_1[[#This Row],[Sales]]</f>
        <v>0.44000000000000006</v>
      </c>
    </row>
    <row r="1987" spans="1:23" ht="14.25" customHeight="1" x14ac:dyDescent="0.3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  <c r="W1987" s="2">
        <f>Table_1[[#This Row],[Profit]]/Table_1[[#This Row],[Sales]]</f>
        <v>0.45999999999999996</v>
      </c>
    </row>
    <row r="1988" spans="1:23" ht="14.25" customHeight="1" x14ac:dyDescent="0.3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  <c r="W1988" s="2">
        <f>Table_1[[#This Row],[Profit]]/Table_1[[#This Row],[Sales]]</f>
        <v>0.13333333333333336</v>
      </c>
    </row>
    <row r="1989" spans="1:23" ht="14.25" customHeight="1" x14ac:dyDescent="0.3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  <c r="W1989" s="2">
        <f>Table_1[[#This Row],[Profit]]/Table_1[[#This Row],[Sales]]</f>
        <v>0.46000000000000008</v>
      </c>
    </row>
    <row r="1990" spans="1:23" ht="14.25" customHeight="1" x14ac:dyDescent="0.3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  <c r="W1990" s="2">
        <f>Table_1[[#This Row],[Profit]]/Table_1[[#This Row],[Sales]]</f>
        <v>0.20999999999999991</v>
      </c>
    </row>
    <row r="1991" spans="1:23" ht="14.25" customHeight="1" x14ac:dyDescent="0.3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  <c r="W1991" s="2">
        <f>Table_1[[#This Row],[Profit]]/Table_1[[#This Row],[Sales]]</f>
        <v>0.47</v>
      </c>
    </row>
    <row r="1992" spans="1:23" ht="14.25" customHeight="1" x14ac:dyDescent="0.3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  <c r="W1992" s="2">
        <f>Table_1[[#This Row],[Profit]]/Table_1[[#This Row],[Sales]]</f>
        <v>0.49000000000000005</v>
      </c>
    </row>
    <row r="1993" spans="1:23" ht="14.25" customHeight="1" x14ac:dyDescent="0.3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  <c r="W1993" s="2">
        <f>Table_1[[#This Row],[Profit]]/Table_1[[#This Row],[Sales]]</f>
        <v>-0.76666666666666616</v>
      </c>
    </row>
    <row r="1994" spans="1:23" ht="14.25" customHeight="1" x14ac:dyDescent="0.3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  <c r="W1994" s="2">
        <f>Table_1[[#This Row],[Profit]]/Table_1[[#This Row],[Sales]]</f>
        <v>0.375</v>
      </c>
    </row>
    <row r="1995" spans="1:23" ht="14.25" customHeight="1" x14ac:dyDescent="0.3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  <c r="W1995" s="2">
        <f>Table_1[[#This Row],[Profit]]/Table_1[[#This Row],[Sales]]</f>
        <v>0.13749999999999984</v>
      </c>
    </row>
    <row r="1996" spans="1:23" ht="14.25" customHeight="1" x14ac:dyDescent="0.3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  <c r="W1996" s="2">
        <f>Table_1[[#This Row],[Profit]]/Table_1[[#This Row],[Sales]]</f>
        <v>-0.1875</v>
      </c>
    </row>
    <row r="1997" spans="1:23" ht="14.25" customHeight="1" x14ac:dyDescent="0.3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  <c r="W1997" s="2">
        <f>Table_1[[#This Row],[Profit]]/Table_1[[#This Row],[Sales]]</f>
        <v>-2.6</v>
      </c>
    </row>
    <row r="1998" spans="1:23" ht="14.25" customHeight="1" x14ac:dyDescent="0.3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  <c r="W1998" s="2">
        <f>Table_1[[#This Row],[Profit]]/Table_1[[#This Row],[Sales]]</f>
        <v>-0.42499999999999977</v>
      </c>
    </row>
    <row r="1999" spans="1:23" ht="14.25" customHeight="1" x14ac:dyDescent="0.3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  <c r="W1999" s="2">
        <f>Table_1[[#This Row],[Profit]]/Table_1[[#This Row],[Sales]]</f>
        <v>0.47999999999999993</v>
      </c>
    </row>
    <row r="2000" spans="1:23" ht="14.25" customHeight="1" x14ac:dyDescent="0.3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  <c r="W2000" s="2">
        <f>Table_1[[#This Row],[Profit]]/Table_1[[#This Row],[Sales]]</f>
        <v>0.26</v>
      </c>
    </row>
    <row r="2001" spans="1:23" ht="14.25" customHeight="1" x14ac:dyDescent="0.3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  <c r="W2001" s="2">
        <f>Table_1[[#This Row],[Profit]]/Table_1[[#This Row],[Sales]]</f>
        <v>0.28999999999999992</v>
      </c>
    </row>
    <row r="2002" spans="1:23" ht="14.25" customHeight="1" x14ac:dyDescent="0.3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  <c r="W2002" s="2">
        <f>Table_1[[#This Row],[Profit]]/Table_1[[#This Row],[Sales]]</f>
        <v>0.10999999999999993</v>
      </c>
    </row>
    <row r="2003" spans="1:23" ht="14.25" customHeight="1" x14ac:dyDescent="0.3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  <c r="W2003" s="2">
        <f>Table_1[[#This Row],[Profit]]/Table_1[[#This Row],[Sales]]</f>
        <v>0.33999999999999997</v>
      </c>
    </row>
    <row r="2004" spans="1:23" ht="14.25" customHeight="1" x14ac:dyDescent="0.3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  <c r="W2004" s="2">
        <f>Table_1[[#This Row],[Profit]]/Table_1[[#This Row],[Sales]]</f>
        <v>0.10000000000000002</v>
      </c>
    </row>
    <row r="2005" spans="1:23" ht="14.25" customHeight="1" x14ac:dyDescent="0.3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  <c r="W2005" s="2">
        <f>Table_1[[#This Row],[Profit]]/Table_1[[#This Row],[Sales]]</f>
        <v>0.24999999999999994</v>
      </c>
    </row>
    <row r="2006" spans="1:23" ht="14.25" customHeight="1" x14ac:dyDescent="0.3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  <c r="W2006" s="2">
        <f>Table_1[[#This Row],[Profit]]/Table_1[[#This Row],[Sales]]</f>
        <v>-1.5000000000000002</v>
      </c>
    </row>
    <row r="2007" spans="1:23" ht="14.25" customHeight="1" x14ac:dyDescent="0.3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  <c r="W2007" s="2">
        <f>Table_1[[#This Row],[Profit]]/Table_1[[#This Row],[Sales]]</f>
        <v>0.38999999999999996</v>
      </c>
    </row>
    <row r="2008" spans="1:23" ht="14.25" customHeight="1" x14ac:dyDescent="0.3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  <c r="W2008" s="2">
        <f>Table_1[[#This Row],[Profit]]/Table_1[[#This Row],[Sales]]</f>
        <v>0.34000000000000008</v>
      </c>
    </row>
    <row r="2009" spans="1:23" ht="14.25" customHeight="1" x14ac:dyDescent="0.3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  <c r="W2009" s="2">
        <f>Table_1[[#This Row],[Profit]]/Table_1[[#This Row],[Sales]]</f>
        <v>-0.19999999999999996</v>
      </c>
    </row>
    <row r="2010" spans="1:23" ht="14.25" customHeight="1" x14ac:dyDescent="0.3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  <c r="W2010" s="2">
        <f>Table_1[[#This Row],[Profit]]/Table_1[[#This Row],[Sales]]</f>
        <v>0.11249999999999996</v>
      </c>
    </row>
    <row r="2011" spans="1:23" ht="14.25" customHeight="1" x14ac:dyDescent="0.3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  <c r="W2011" s="2">
        <f>Table_1[[#This Row],[Profit]]/Table_1[[#This Row],[Sales]]</f>
        <v>8.7500000000000022E-2</v>
      </c>
    </row>
    <row r="2012" spans="1:23" ht="14.25" customHeight="1" x14ac:dyDescent="0.3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  <c r="W2012" s="2">
        <f>Table_1[[#This Row],[Profit]]/Table_1[[#This Row],[Sales]]</f>
        <v>0.31249999999999989</v>
      </c>
    </row>
    <row r="2013" spans="1:23" ht="14.25" customHeight="1" x14ac:dyDescent="0.3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  <c r="W2013" s="2">
        <f>Table_1[[#This Row],[Profit]]/Table_1[[#This Row],[Sales]]</f>
        <v>0.22500000000000001</v>
      </c>
    </row>
    <row r="2014" spans="1:23" ht="14.25" customHeight="1" x14ac:dyDescent="0.3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  <c r="W2014" s="2">
        <f>Table_1[[#This Row],[Profit]]/Table_1[[#This Row],[Sales]]</f>
        <v>0.10000000000000002</v>
      </c>
    </row>
    <row r="2015" spans="1:23" ht="14.25" customHeight="1" x14ac:dyDescent="0.3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  <c r="W2015" s="2">
        <f>Table_1[[#This Row],[Profit]]/Table_1[[#This Row],[Sales]]</f>
        <v>0.24000000000000005</v>
      </c>
    </row>
    <row r="2016" spans="1:23" ht="14.25" customHeight="1" x14ac:dyDescent="0.3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  <c r="W2016" s="2">
        <f>Table_1[[#This Row],[Profit]]/Table_1[[#This Row],[Sales]]</f>
        <v>0.45999999999999996</v>
      </c>
    </row>
    <row r="2017" spans="1:23" ht="14.25" customHeight="1" x14ac:dyDescent="0.3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  <c r="W2017" s="2">
        <f>Table_1[[#This Row],[Profit]]/Table_1[[#This Row],[Sales]]</f>
        <v>0.13</v>
      </c>
    </row>
    <row r="2018" spans="1:23" ht="14.25" customHeight="1" x14ac:dyDescent="0.3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  <c r="W2018" s="2">
        <f>Table_1[[#This Row],[Profit]]/Table_1[[#This Row],[Sales]]</f>
        <v>0.36249999999999999</v>
      </c>
    </row>
    <row r="2019" spans="1:23" ht="14.25" customHeight="1" x14ac:dyDescent="0.3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  <c r="W2019" s="2">
        <f>Table_1[[#This Row],[Profit]]/Table_1[[#This Row],[Sales]]</f>
        <v>0.47</v>
      </c>
    </row>
    <row r="2020" spans="1:23" ht="14.25" customHeight="1" x14ac:dyDescent="0.3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  <c r="W2020" s="2">
        <f>Table_1[[#This Row],[Profit]]/Table_1[[#This Row],[Sales]]</f>
        <v>0.26</v>
      </c>
    </row>
    <row r="2021" spans="1:23" ht="14.25" customHeight="1" x14ac:dyDescent="0.3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  <c r="W2021" s="2">
        <f>Table_1[[#This Row],[Profit]]/Table_1[[#This Row],[Sales]]</f>
        <v>0.49000000000000005</v>
      </c>
    </row>
    <row r="2022" spans="1:23" ht="14.25" customHeight="1" x14ac:dyDescent="0.3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  <c r="W2022" s="2">
        <f>Table_1[[#This Row],[Profit]]/Table_1[[#This Row],[Sales]]</f>
        <v>0.29999999999999993</v>
      </c>
    </row>
    <row r="2023" spans="1:23" ht="14.25" customHeight="1" x14ac:dyDescent="0.3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  <c r="W2023" s="2">
        <f>Table_1[[#This Row],[Profit]]/Table_1[[#This Row],[Sales]]</f>
        <v>0.44999999999999996</v>
      </c>
    </row>
    <row r="2024" spans="1:23" ht="14.25" customHeight="1" x14ac:dyDescent="0.3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  <c r="W2024" s="2">
        <f>Table_1[[#This Row],[Profit]]/Table_1[[#This Row],[Sales]]</f>
        <v>0.48000000000000004</v>
      </c>
    </row>
    <row r="2025" spans="1:23" ht="14.25" customHeight="1" x14ac:dyDescent="0.3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  <c r="W2025" s="2">
        <f>Table_1[[#This Row],[Profit]]/Table_1[[#This Row],[Sales]]</f>
        <v>0.27999999999999997</v>
      </c>
    </row>
    <row r="2026" spans="1:23" ht="14.25" customHeight="1" x14ac:dyDescent="0.3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  <c r="W2026" s="2">
        <f>Table_1[[#This Row],[Profit]]/Table_1[[#This Row],[Sales]]</f>
        <v>0.32499999999999984</v>
      </c>
    </row>
    <row r="2027" spans="1:23" ht="14.25" customHeight="1" x14ac:dyDescent="0.3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  <c r="W2027" s="2">
        <f>Table_1[[#This Row],[Profit]]/Table_1[[#This Row],[Sales]]</f>
        <v>0.28000000000000003</v>
      </c>
    </row>
    <row r="2028" spans="1:23" ht="14.25" customHeight="1" x14ac:dyDescent="0.3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  <c r="W2028" s="2">
        <f>Table_1[[#This Row],[Profit]]/Table_1[[#This Row],[Sales]]</f>
        <v>0.35</v>
      </c>
    </row>
    <row r="2029" spans="1:23" ht="14.25" customHeight="1" x14ac:dyDescent="0.3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  <c r="W2029" s="2">
        <f>Table_1[[#This Row],[Profit]]/Table_1[[#This Row],[Sales]]</f>
        <v>0.34999999999999987</v>
      </c>
    </row>
    <row r="2030" spans="1:23" ht="14.25" customHeight="1" x14ac:dyDescent="0.3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  <c r="W2030" s="2">
        <f>Table_1[[#This Row],[Profit]]/Table_1[[#This Row],[Sales]]</f>
        <v>0.47</v>
      </c>
    </row>
    <row r="2031" spans="1:23" ht="14.25" customHeight="1" x14ac:dyDescent="0.3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  <c r="W2031" s="2">
        <f>Table_1[[#This Row],[Profit]]/Table_1[[#This Row],[Sales]]</f>
        <v>0.23999999999999996</v>
      </c>
    </row>
    <row r="2032" spans="1:23" ht="14.25" customHeight="1" x14ac:dyDescent="0.3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  <c r="W2032" s="2">
        <f>Table_1[[#This Row],[Profit]]/Table_1[[#This Row],[Sales]]</f>
        <v>0.5</v>
      </c>
    </row>
    <row r="2033" spans="1:23" ht="14.25" customHeight="1" x14ac:dyDescent="0.3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  <c r="W2033" s="2">
        <f>Table_1[[#This Row],[Profit]]/Table_1[[#This Row],[Sales]]</f>
        <v>0.47</v>
      </c>
    </row>
    <row r="2034" spans="1:23" ht="14.25" customHeight="1" x14ac:dyDescent="0.3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  <c r="W2034" s="2">
        <f>Table_1[[#This Row],[Profit]]/Table_1[[#This Row],[Sales]]</f>
        <v>0.34999999999999992</v>
      </c>
    </row>
    <row r="2035" spans="1:23" ht="14.25" customHeight="1" x14ac:dyDescent="0.3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  <c r="W2035" s="2">
        <f>Table_1[[#This Row],[Profit]]/Table_1[[#This Row],[Sales]]</f>
        <v>8.7500000000000064E-2</v>
      </c>
    </row>
    <row r="2036" spans="1:23" ht="14.25" customHeight="1" x14ac:dyDescent="0.3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  <c r="W2036" s="2">
        <f>Table_1[[#This Row],[Profit]]/Table_1[[#This Row],[Sales]]</f>
        <v>0.47000000000000003</v>
      </c>
    </row>
    <row r="2037" spans="1:23" ht="14.25" customHeight="1" x14ac:dyDescent="0.3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  <c r="W2037" s="2">
        <f>Table_1[[#This Row],[Profit]]/Table_1[[#This Row],[Sales]]</f>
        <v>0.18999999999999989</v>
      </c>
    </row>
    <row r="2038" spans="1:23" ht="14.25" customHeight="1" x14ac:dyDescent="0.3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  <c r="W2038" s="2">
        <f>Table_1[[#This Row],[Profit]]/Table_1[[#This Row],[Sales]]</f>
        <v>0.48</v>
      </c>
    </row>
    <row r="2039" spans="1:23" ht="14.25" customHeight="1" x14ac:dyDescent="0.3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  <c r="W2039" s="2">
        <f>Table_1[[#This Row],[Profit]]/Table_1[[#This Row],[Sales]]</f>
        <v>0.47</v>
      </c>
    </row>
    <row r="2040" spans="1:23" ht="14.25" customHeight="1" x14ac:dyDescent="0.3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  <c r="W2040" s="2">
        <f>Table_1[[#This Row],[Profit]]/Table_1[[#This Row],[Sales]]</f>
        <v>0.36249999999999999</v>
      </c>
    </row>
    <row r="2041" spans="1:23" ht="14.25" customHeight="1" x14ac:dyDescent="0.3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  <c r="W2041" s="2">
        <f>Table_1[[#This Row],[Profit]]/Table_1[[#This Row],[Sales]]</f>
        <v>-0.73333333333333306</v>
      </c>
    </row>
    <row r="2042" spans="1:23" ht="14.25" customHeight="1" x14ac:dyDescent="0.3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  <c r="W2042" s="2">
        <f>Table_1[[#This Row],[Profit]]/Table_1[[#This Row],[Sales]]</f>
        <v>-0.6666666666666663</v>
      </c>
    </row>
    <row r="2043" spans="1:23" ht="14.25" customHeight="1" x14ac:dyDescent="0.3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  <c r="W2043" s="2">
        <f>Table_1[[#This Row],[Profit]]/Table_1[[#This Row],[Sales]]</f>
        <v>0.27500000000000008</v>
      </c>
    </row>
    <row r="2044" spans="1:23" ht="14.25" customHeight="1" x14ac:dyDescent="0.3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  <c r="W2044" s="2">
        <f>Table_1[[#This Row],[Profit]]/Table_1[[#This Row],[Sales]]</f>
        <v>0.35</v>
      </c>
    </row>
    <row r="2045" spans="1:23" ht="14.25" customHeight="1" x14ac:dyDescent="0.3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  <c r="W2045" s="2">
        <f>Table_1[[#This Row],[Profit]]/Table_1[[#This Row],[Sales]]</f>
        <v>0.19999999999999998</v>
      </c>
    </row>
    <row r="2046" spans="1:23" ht="14.25" customHeight="1" x14ac:dyDescent="0.3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  <c r="W2046" s="2">
        <f>Table_1[[#This Row],[Profit]]/Table_1[[#This Row],[Sales]]</f>
        <v>0.34999999999999992</v>
      </c>
    </row>
    <row r="2047" spans="1:23" ht="14.25" customHeight="1" x14ac:dyDescent="0.3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  <c r="W2047" s="2">
        <f>Table_1[[#This Row],[Profit]]/Table_1[[#This Row],[Sales]]</f>
        <v>0.27999999999999997</v>
      </c>
    </row>
    <row r="2048" spans="1:23" ht="14.25" customHeight="1" x14ac:dyDescent="0.3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  <c r="W2048" s="2">
        <f>Table_1[[#This Row],[Profit]]/Table_1[[#This Row],[Sales]]</f>
        <v>0.47000000000000003</v>
      </c>
    </row>
    <row r="2049" spans="1:23" ht="14.25" customHeight="1" x14ac:dyDescent="0.3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  <c r="W2049" s="2">
        <f>Table_1[[#This Row],[Profit]]/Table_1[[#This Row],[Sales]]</f>
        <v>0.48</v>
      </c>
    </row>
    <row r="2050" spans="1:23" ht="14.25" customHeight="1" x14ac:dyDescent="0.3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  <c r="W2050" s="2">
        <f>Table_1[[#This Row],[Profit]]/Table_1[[#This Row],[Sales]]</f>
        <v>0.12499999999999985</v>
      </c>
    </row>
    <row r="2051" spans="1:23" ht="14.25" customHeight="1" x14ac:dyDescent="0.3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  <c r="W2051" s="2">
        <f>Table_1[[#This Row],[Profit]]/Table_1[[#This Row],[Sales]]</f>
        <v>-0.79999999999999982</v>
      </c>
    </row>
    <row r="2052" spans="1:23" ht="14.25" customHeight="1" x14ac:dyDescent="0.3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  <c r="W2052" s="2">
        <f>Table_1[[#This Row],[Profit]]/Table_1[[#This Row],[Sales]]</f>
        <v>-0.73333333333333306</v>
      </c>
    </row>
    <row r="2053" spans="1:23" ht="14.25" customHeight="1" x14ac:dyDescent="0.3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  <c r="W2053" s="2">
        <f>Table_1[[#This Row],[Profit]]/Table_1[[#This Row],[Sales]]</f>
        <v>-0.21428571428571427</v>
      </c>
    </row>
    <row r="2054" spans="1:23" ht="14.25" customHeight="1" x14ac:dyDescent="0.3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  <c r="W2054" s="2">
        <f>Table_1[[#This Row],[Profit]]/Table_1[[#This Row],[Sales]]</f>
        <v>7.4999999999999969E-2</v>
      </c>
    </row>
    <row r="2055" spans="1:23" ht="14.25" customHeight="1" x14ac:dyDescent="0.3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  <c r="W2055" s="2">
        <f>Table_1[[#This Row],[Profit]]/Table_1[[#This Row],[Sales]]</f>
        <v>0.13749999999999993</v>
      </c>
    </row>
    <row r="2056" spans="1:23" ht="14.25" customHeight="1" x14ac:dyDescent="0.3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  <c r="W2056" s="2">
        <f>Table_1[[#This Row],[Profit]]/Table_1[[#This Row],[Sales]]</f>
        <v>0.3</v>
      </c>
    </row>
    <row r="2057" spans="1:23" ht="14.25" customHeight="1" x14ac:dyDescent="0.3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  <c r="W2057" s="2">
        <f>Table_1[[#This Row],[Profit]]/Table_1[[#This Row],[Sales]]</f>
        <v>0.3199999999999999</v>
      </c>
    </row>
    <row r="2058" spans="1:23" ht="14.25" customHeight="1" x14ac:dyDescent="0.3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  <c r="W2058" s="2">
        <f>Table_1[[#This Row],[Profit]]/Table_1[[#This Row],[Sales]]</f>
        <v>0.26</v>
      </c>
    </row>
    <row r="2059" spans="1:23" ht="14.25" customHeight="1" x14ac:dyDescent="0.3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  <c r="W2059" s="2">
        <f>Table_1[[#This Row],[Profit]]/Table_1[[#This Row],[Sales]]</f>
        <v>0.36</v>
      </c>
    </row>
    <row r="2060" spans="1:23" ht="14.25" customHeight="1" x14ac:dyDescent="0.3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  <c r="W2060" s="2">
        <f>Table_1[[#This Row],[Profit]]/Table_1[[#This Row],[Sales]]</f>
        <v>0.16999999999999993</v>
      </c>
    </row>
    <row r="2061" spans="1:23" ht="14.25" customHeight="1" x14ac:dyDescent="0.3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  <c r="W2061" s="2">
        <f>Table_1[[#This Row],[Profit]]/Table_1[[#This Row],[Sales]]</f>
        <v>0.46</v>
      </c>
    </row>
    <row r="2062" spans="1:23" ht="14.25" customHeight="1" x14ac:dyDescent="0.3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  <c r="W2062" s="2">
        <f>Table_1[[#This Row],[Profit]]/Table_1[[#This Row],[Sales]]</f>
        <v>0.25999999999999995</v>
      </c>
    </row>
    <row r="2063" spans="1:23" ht="14.25" customHeight="1" x14ac:dyDescent="0.3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  <c r="W2063" s="2">
        <f>Table_1[[#This Row],[Profit]]/Table_1[[#This Row],[Sales]]</f>
        <v>0.33749999999999991</v>
      </c>
    </row>
    <row r="2064" spans="1:23" ht="14.25" customHeight="1" x14ac:dyDescent="0.3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  <c r="W2064" s="2">
        <f>Table_1[[#This Row],[Profit]]/Table_1[[#This Row],[Sales]]</f>
        <v>0.47000000000000003</v>
      </c>
    </row>
    <row r="2065" spans="1:23" ht="14.25" customHeight="1" x14ac:dyDescent="0.3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  <c r="W2065" s="2">
        <f>Table_1[[#This Row],[Profit]]/Table_1[[#This Row],[Sales]]</f>
        <v>0.3125</v>
      </c>
    </row>
    <row r="2066" spans="1:23" ht="14.25" customHeight="1" x14ac:dyDescent="0.3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  <c r="W2066" s="2">
        <f>Table_1[[#This Row],[Profit]]/Table_1[[#This Row],[Sales]]</f>
        <v>2.9999999999999975E-2</v>
      </c>
    </row>
    <row r="2067" spans="1:23" ht="14.25" customHeight="1" x14ac:dyDescent="0.3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  <c r="W2067" s="2">
        <f>Table_1[[#This Row],[Profit]]/Table_1[[#This Row],[Sales]]</f>
        <v>-6.2500000000000042E-2</v>
      </c>
    </row>
    <row r="2068" spans="1:23" ht="14.25" customHeight="1" x14ac:dyDescent="0.3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  <c r="W2068" s="2">
        <f>Table_1[[#This Row],[Profit]]/Table_1[[#This Row],[Sales]]</f>
        <v>0.18999999999999992</v>
      </c>
    </row>
    <row r="2069" spans="1:23" ht="14.25" customHeight="1" x14ac:dyDescent="0.3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  <c r="W2069" s="2">
        <f>Table_1[[#This Row],[Profit]]/Table_1[[#This Row],[Sales]]</f>
        <v>0.29999999999999993</v>
      </c>
    </row>
    <row r="2070" spans="1:23" ht="14.25" customHeight="1" x14ac:dyDescent="0.3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  <c r="W2070" s="2">
        <f>Table_1[[#This Row],[Profit]]/Table_1[[#This Row],[Sales]]</f>
        <v>0.34999999999999992</v>
      </c>
    </row>
    <row r="2071" spans="1:23" ht="14.25" customHeight="1" x14ac:dyDescent="0.3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  <c r="W2071" s="2">
        <f>Table_1[[#This Row],[Profit]]/Table_1[[#This Row],[Sales]]</f>
        <v>-0.13749999999999996</v>
      </c>
    </row>
    <row r="2072" spans="1:23" ht="14.25" customHeight="1" x14ac:dyDescent="0.3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  <c r="W2072" s="2">
        <f>Table_1[[#This Row],[Profit]]/Table_1[[#This Row],[Sales]]</f>
        <v>-0.66666666666666663</v>
      </c>
    </row>
    <row r="2073" spans="1:23" ht="14.25" customHeight="1" x14ac:dyDescent="0.3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  <c r="W2073" s="2">
        <f>Table_1[[#This Row],[Profit]]/Table_1[[#This Row],[Sales]]</f>
        <v>-0.16250000000000009</v>
      </c>
    </row>
    <row r="2074" spans="1:23" ht="14.25" customHeight="1" x14ac:dyDescent="0.3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  <c r="W2074" s="2">
        <f>Table_1[[#This Row],[Profit]]/Table_1[[#This Row],[Sales]]</f>
        <v>0.34999999999999992</v>
      </c>
    </row>
    <row r="2075" spans="1:23" ht="14.25" customHeight="1" x14ac:dyDescent="0.3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  <c r="W2075" s="2">
        <f>Table_1[[#This Row],[Profit]]/Table_1[[#This Row],[Sales]]</f>
        <v>0.22999999999999998</v>
      </c>
    </row>
    <row r="2076" spans="1:23" ht="14.25" customHeight="1" x14ac:dyDescent="0.3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  <c r="W2076" s="2">
        <f>Table_1[[#This Row],[Profit]]/Table_1[[#This Row],[Sales]]</f>
        <v>8.7500000000000022E-2</v>
      </c>
    </row>
    <row r="2077" spans="1:23" ht="14.25" customHeight="1" x14ac:dyDescent="0.3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  <c r="W2077" s="2">
        <f>Table_1[[#This Row],[Profit]]/Table_1[[#This Row],[Sales]]</f>
        <v>0.48999999999999994</v>
      </c>
    </row>
    <row r="2078" spans="1:23" ht="14.25" customHeight="1" x14ac:dyDescent="0.3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  <c r="W2078" s="2">
        <f>Table_1[[#This Row],[Profit]]/Table_1[[#This Row],[Sales]]</f>
        <v>0.5</v>
      </c>
    </row>
    <row r="2079" spans="1:23" ht="14.25" customHeight="1" x14ac:dyDescent="0.3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  <c r="W2079" s="2">
        <f>Table_1[[#This Row],[Profit]]/Table_1[[#This Row],[Sales]]</f>
        <v>0.28999999999999992</v>
      </c>
    </row>
    <row r="2080" spans="1:23" ht="14.25" customHeight="1" x14ac:dyDescent="0.3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  <c r="W2080" s="2">
        <f>Table_1[[#This Row],[Profit]]/Table_1[[#This Row],[Sales]]</f>
        <v>0.47999999999999993</v>
      </c>
    </row>
    <row r="2081" spans="1:23" ht="14.25" customHeight="1" x14ac:dyDescent="0.3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  <c r="W2081" s="2">
        <f>Table_1[[#This Row],[Profit]]/Table_1[[#This Row],[Sales]]</f>
        <v>0.35</v>
      </c>
    </row>
    <row r="2082" spans="1:23" ht="14.25" customHeight="1" x14ac:dyDescent="0.3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  <c r="W2082" s="2">
        <f>Table_1[[#This Row],[Profit]]/Table_1[[#This Row],[Sales]]</f>
        <v>0.10000000000000003</v>
      </c>
    </row>
    <row r="2083" spans="1:23" ht="14.25" customHeight="1" x14ac:dyDescent="0.3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  <c r="W2083" s="2">
        <f>Table_1[[#This Row],[Profit]]/Table_1[[#This Row],[Sales]]</f>
        <v>0.22500000000000006</v>
      </c>
    </row>
    <row r="2084" spans="1:23" ht="14.25" customHeight="1" x14ac:dyDescent="0.3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  <c r="W2084" s="2">
        <f>Table_1[[#This Row],[Profit]]/Table_1[[#This Row],[Sales]]</f>
        <v>0.45</v>
      </c>
    </row>
    <row r="2085" spans="1:23" ht="14.25" customHeight="1" x14ac:dyDescent="0.3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  <c r="W2085" s="2">
        <f>Table_1[[#This Row],[Profit]]/Table_1[[#This Row],[Sales]]</f>
        <v>0.37499999999999989</v>
      </c>
    </row>
    <row r="2086" spans="1:23" ht="14.25" customHeight="1" x14ac:dyDescent="0.3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  <c r="W2086" s="2">
        <f>Table_1[[#This Row],[Profit]]/Table_1[[#This Row],[Sales]]</f>
        <v>0.46</v>
      </c>
    </row>
    <row r="2087" spans="1:23" ht="14.25" customHeight="1" x14ac:dyDescent="0.3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  <c r="W2087" s="2">
        <f>Table_1[[#This Row],[Profit]]/Table_1[[#This Row],[Sales]]</f>
        <v>0.47000000000000003</v>
      </c>
    </row>
    <row r="2088" spans="1:23" ht="14.25" customHeight="1" x14ac:dyDescent="0.3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  <c r="W2088" s="2">
        <f>Table_1[[#This Row],[Profit]]/Table_1[[#This Row],[Sales]]</f>
        <v>0.12000000000000002</v>
      </c>
    </row>
    <row r="2089" spans="1:23" ht="14.25" customHeight="1" x14ac:dyDescent="0.3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  <c r="W2089" s="2">
        <f>Table_1[[#This Row],[Profit]]/Table_1[[#This Row],[Sales]]</f>
        <v>0.47000000000000003</v>
      </c>
    </row>
    <row r="2090" spans="1:23" ht="14.25" customHeight="1" x14ac:dyDescent="0.3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  <c r="W2090" s="2">
        <f>Table_1[[#This Row],[Profit]]/Table_1[[#This Row],[Sales]]</f>
        <v>0.36999999999999994</v>
      </c>
    </row>
    <row r="2091" spans="1:23" ht="14.25" customHeight="1" x14ac:dyDescent="0.3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  <c r="W2091" s="2">
        <f>Table_1[[#This Row],[Profit]]/Table_1[[#This Row],[Sales]]</f>
        <v>0.45999999999999991</v>
      </c>
    </row>
    <row r="2092" spans="1:23" ht="14.25" customHeight="1" x14ac:dyDescent="0.3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  <c r="W2092" s="2">
        <f>Table_1[[#This Row],[Profit]]/Table_1[[#This Row],[Sales]]</f>
        <v>0.49000000000000005</v>
      </c>
    </row>
    <row r="2093" spans="1:23" ht="14.25" customHeight="1" x14ac:dyDescent="0.3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  <c r="W2093" s="2">
        <f>Table_1[[#This Row],[Profit]]/Table_1[[#This Row],[Sales]]</f>
        <v>-0.15714285714285722</v>
      </c>
    </row>
    <row r="2094" spans="1:23" ht="14.25" customHeight="1" x14ac:dyDescent="0.3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  <c r="W2094" s="2">
        <f>Table_1[[#This Row],[Profit]]/Table_1[[#This Row],[Sales]]</f>
        <v>0.16999999999999993</v>
      </c>
    </row>
    <row r="2095" spans="1:23" ht="14.25" customHeight="1" x14ac:dyDescent="0.3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  <c r="W2095" s="2">
        <f>Table_1[[#This Row],[Profit]]/Table_1[[#This Row],[Sales]]</f>
        <v>3.0000000000000006E-2</v>
      </c>
    </row>
    <row r="2096" spans="1:23" ht="14.25" customHeight="1" x14ac:dyDescent="0.3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  <c r="W2096" s="2">
        <f>Table_1[[#This Row],[Profit]]/Table_1[[#This Row],[Sales]]</f>
        <v>0.11249999999999985</v>
      </c>
    </row>
    <row r="2097" spans="1:23" ht="14.25" customHeight="1" x14ac:dyDescent="0.3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  <c r="W2097" s="2">
        <f>Table_1[[#This Row],[Profit]]/Table_1[[#This Row],[Sales]]</f>
        <v>0.47000000000000003</v>
      </c>
    </row>
    <row r="2098" spans="1:23" ht="14.25" customHeight="1" x14ac:dyDescent="0.3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  <c r="W2098" s="2">
        <f>Table_1[[#This Row],[Profit]]/Table_1[[#This Row],[Sales]]</f>
        <v>0.28000000000000003</v>
      </c>
    </row>
    <row r="2099" spans="1:23" ht="14.25" customHeight="1" x14ac:dyDescent="0.3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  <c r="W2099" s="2">
        <f>Table_1[[#This Row],[Profit]]/Table_1[[#This Row],[Sales]]</f>
        <v>0.25999999999999995</v>
      </c>
    </row>
    <row r="2100" spans="1:23" ht="14.25" customHeight="1" x14ac:dyDescent="0.3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  <c r="W2100" s="2">
        <f>Table_1[[#This Row],[Profit]]/Table_1[[#This Row],[Sales]]</f>
        <v>6.2500000000000056E-2</v>
      </c>
    </row>
    <row r="2101" spans="1:23" ht="14.25" customHeight="1" x14ac:dyDescent="0.3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  <c r="W2101" s="2">
        <f>Table_1[[#This Row],[Profit]]/Table_1[[#This Row],[Sales]]</f>
        <v>0.28750000000000003</v>
      </c>
    </row>
    <row r="2102" spans="1:23" ht="14.25" customHeight="1" x14ac:dyDescent="0.3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  <c r="W2102" s="2">
        <f>Table_1[[#This Row],[Profit]]/Table_1[[#This Row],[Sales]]</f>
        <v>-2.5000000000000133E-2</v>
      </c>
    </row>
    <row r="2103" spans="1:23" ht="14.25" customHeight="1" x14ac:dyDescent="0.3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  <c r="W2103" s="2">
        <f>Table_1[[#This Row],[Profit]]/Table_1[[#This Row],[Sales]]</f>
        <v>0.11249999999999992</v>
      </c>
    </row>
    <row r="2104" spans="1:23" ht="14.25" customHeight="1" x14ac:dyDescent="0.3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  <c r="W2104" s="2">
        <f>Table_1[[#This Row],[Profit]]/Table_1[[#This Row],[Sales]]</f>
        <v>-9.999999999999995E-2</v>
      </c>
    </row>
    <row r="2105" spans="1:23" ht="14.25" customHeight="1" x14ac:dyDescent="0.3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  <c r="W2105" s="2">
        <f>Table_1[[#This Row],[Profit]]/Table_1[[#This Row],[Sales]]</f>
        <v>0.48</v>
      </c>
    </row>
    <row r="2106" spans="1:23" ht="14.25" customHeight="1" x14ac:dyDescent="0.3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  <c r="W2106" s="2">
        <f>Table_1[[#This Row],[Profit]]/Table_1[[#This Row],[Sales]]</f>
        <v>0.44999999999999996</v>
      </c>
    </row>
    <row r="2107" spans="1:23" ht="14.25" customHeight="1" x14ac:dyDescent="0.3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  <c r="W2107" s="2">
        <f>Table_1[[#This Row],[Profit]]/Table_1[[#This Row],[Sales]]</f>
        <v>0.34999999999999992</v>
      </c>
    </row>
    <row r="2108" spans="1:23" ht="14.25" customHeight="1" x14ac:dyDescent="0.3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  <c r="W2108" s="2">
        <f>Table_1[[#This Row],[Profit]]/Table_1[[#This Row],[Sales]]</f>
        <v>-1.6000000000000005</v>
      </c>
    </row>
    <row r="2109" spans="1:23" ht="14.25" customHeight="1" x14ac:dyDescent="0.3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  <c r="W2109" s="2">
        <f>Table_1[[#This Row],[Profit]]/Table_1[[#This Row],[Sales]]</f>
        <v>0.47</v>
      </c>
    </row>
    <row r="2110" spans="1:23" ht="14.25" customHeight="1" x14ac:dyDescent="0.3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  <c r="W2110" s="2">
        <f>Table_1[[#This Row],[Profit]]/Table_1[[#This Row],[Sales]]</f>
        <v>0.3125</v>
      </c>
    </row>
    <row r="2111" spans="1:23" ht="14.25" customHeight="1" x14ac:dyDescent="0.3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  <c r="W2111" s="2">
        <f>Table_1[[#This Row],[Profit]]/Table_1[[#This Row],[Sales]]</f>
        <v>0.24999999999999994</v>
      </c>
    </row>
    <row r="2112" spans="1:23" ht="14.25" customHeight="1" x14ac:dyDescent="0.3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  <c r="W2112" s="2">
        <f>Table_1[[#This Row],[Profit]]/Table_1[[#This Row],[Sales]]</f>
        <v>0.45999999999999991</v>
      </c>
    </row>
    <row r="2113" spans="1:23" ht="14.25" customHeight="1" x14ac:dyDescent="0.3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  <c r="W2113" s="2">
        <f>Table_1[[#This Row],[Profit]]/Table_1[[#This Row],[Sales]]</f>
        <v>6.2500000000000028E-2</v>
      </c>
    </row>
    <row r="2114" spans="1:23" ht="14.25" customHeight="1" x14ac:dyDescent="0.3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  <c r="W2114" s="2">
        <f>Table_1[[#This Row],[Profit]]/Table_1[[#This Row],[Sales]]</f>
        <v>0.26999999999999996</v>
      </c>
    </row>
    <row r="2115" spans="1:23" ht="14.25" customHeight="1" x14ac:dyDescent="0.3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  <c r="W2115" s="2">
        <f>Table_1[[#This Row],[Profit]]/Table_1[[#This Row],[Sales]]</f>
        <v>0.11249999999999993</v>
      </c>
    </row>
    <row r="2116" spans="1:23" ht="14.25" customHeight="1" x14ac:dyDescent="0.3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  <c r="W2116" s="2">
        <f>Table_1[[#This Row],[Profit]]/Table_1[[#This Row],[Sales]]</f>
        <v>0.26999999999999996</v>
      </c>
    </row>
    <row r="2117" spans="1:23" ht="14.25" customHeight="1" x14ac:dyDescent="0.3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  <c r="W2117" s="2">
        <f>Table_1[[#This Row],[Profit]]/Table_1[[#This Row],[Sales]]</f>
        <v>4.7058823529411715E-2</v>
      </c>
    </row>
    <row r="2118" spans="1:23" ht="14.25" customHeight="1" x14ac:dyDescent="0.3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  <c r="W2118" s="2">
        <f>Table_1[[#This Row],[Profit]]/Table_1[[#This Row],[Sales]]</f>
        <v>-6.6666666666666707E-2</v>
      </c>
    </row>
    <row r="2119" spans="1:23" ht="14.25" customHeight="1" x14ac:dyDescent="0.3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  <c r="W2119" s="2">
        <f>Table_1[[#This Row],[Profit]]/Table_1[[#This Row],[Sales]]</f>
        <v>0.45999999999999996</v>
      </c>
    </row>
    <row r="2120" spans="1:23" ht="14.25" customHeight="1" x14ac:dyDescent="0.3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  <c r="W2120" s="2">
        <f>Table_1[[#This Row],[Profit]]/Table_1[[#This Row],[Sales]]</f>
        <v>0.44999999999999996</v>
      </c>
    </row>
    <row r="2121" spans="1:23" ht="14.25" customHeight="1" x14ac:dyDescent="0.3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  <c r="W2121" s="2">
        <f>Table_1[[#This Row],[Profit]]/Table_1[[#This Row],[Sales]]</f>
        <v>0.33749999999999997</v>
      </c>
    </row>
    <row r="2122" spans="1:23" ht="14.25" customHeight="1" x14ac:dyDescent="0.3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  <c r="W2122" s="2">
        <f>Table_1[[#This Row],[Profit]]/Table_1[[#This Row],[Sales]]</f>
        <v>-0.7</v>
      </c>
    </row>
    <row r="2123" spans="1:23" ht="14.25" customHeight="1" x14ac:dyDescent="0.3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  <c r="W2123" s="2">
        <f>Table_1[[#This Row],[Profit]]/Table_1[[#This Row],[Sales]]</f>
        <v>-1.2500000000000164E-2</v>
      </c>
    </row>
    <row r="2124" spans="1:23" ht="14.25" customHeight="1" x14ac:dyDescent="0.3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  <c r="W2124" s="2">
        <f>Table_1[[#This Row],[Profit]]/Table_1[[#This Row],[Sales]]</f>
        <v>0.16999999999999996</v>
      </c>
    </row>
    <row r="2125" spans="1:23" ht="14.25" customHeight="1" x14ac:dyDescent="0.3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  <c r="W2125" s="2">
        <f>Table_1[[#This Row],[Profit]]/Table_1[[#This Row],[Sales]]</f>
        <v>0.48000000000000004</v>
      </c>
    </row>
    <row r="2126" spans="1:23" ht="14.25" customHeight="1" x14ac:dyDescent="0.3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  <c r="W2126" s="2">
        <f>Table_1[[#This Row],[Profit]]/Table_1[[#This Row],[Sales]]</f>
        <v>0.33749999999999991</v>
      </c>
    </row>
    <row r="2127" spans="1:23" ht="14.25" customHeight="1" x14ac:dyDescent="0.3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  <c r="W2127" s="2">
        <f>Table_1[[#This Row],[Profit]]/Table_1[[#This Row],[Sales]]</f>
        <v>0.15</v>
      </c>
    </row>
    <row r="2128" spans="1:23" ht="14.25" customHeight="1" x14ac:dyDescent="0.3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  <c r="W2128" s="2">
        <f>Table_1[[#This Row],[Profit]]/Table_1[[#This Row],[Sales]]</f>
        <v>1.2499999999999987E-2</v>
      </c>
    </row>
    <row r="2129" spans="1:23" ht="14.25" customHeight="1" x14ac:dyDescent="0.3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  <c r="W2129" s="2">
        <f>Table_1[[#This Row],[Profit]]/Table_1[[#This Row],[Sales]]</f>
        <v>9.9999999999999922E-2</v>
      </c>
    </row>
    <row r="2130" spans="1:23" ht="14.25" customHeight="1" x14ac:dyDescent="0.3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  <c r="W2130" s="2">
        <f>Table_1[[#This Row],[Profit]]/Table_1[[#This Row],[Sales]]</f>
        <v>0.34999999999999992</v>
      </c>
    </row>
    <row r="2131" spans="1:23" ht="14.25" customHeight="1" x14ac:dyDescent="0.3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  <c r="W2131" s="2">
        <f>Table_1[[#This Row],[Profit]]/Table_1[[#This Row],[Sales]]</f>
        <v>0.28000000000000003</v>
      </c>
    </row>
    <row r="2132" spans="1:23" ht="14.25" customHeight="1" x14ac:dyDescent="0.3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  <c r="W2132" s="2">
        <f>Table_1[[#This Row],[Profit]]/Table_1[[#This Row],[Sales]]</f>
        <v>0.31</v>
      </c>
    </row>
    <row r="2133" spans="1:23" ht="14.25" customHeight="1" x14ac:dyDescent="0.3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  <c r="W2133" s="2">
        <f>Table_1[[#This Row],[Profit]]/Table_1[[#This Row],[Sales]]</f>
        <v>0.43000000000000005</v>
      </c>
    </row>
    <row r="2134" spans="1:23" ht="14.25" customHeight="1" x14ac:dyDescent="0.3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  <c r="W2134" s="2">
        <f>Table_1[[#This Row],[Profit]]/Table_1[[#This Row],[Sales]]</f>
        <v>0.46</v>
      </c>
    </row>
    <row r="2135" spans="1:23" ht="14.25" customHeight="1" x14ac:dyDescent="0.3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  <c r="W2135" s="2">
        <f>Table_1[[#This Row],[Profit]]/Table_1[[#This Row],[Sales]]</f>
        <v>-0.8</v>
      </c>
    </row>
    <row r="2136" spans="1:23" ht="14.25" customHeight="1" x14ac:dyDescent="0.3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  <c r="W2136" s="2">
        <f>Table_1[[#This Row],[Profit]]/Table_1[[#This Row],[Sales]]</f>
        <v>-0.22499999999999995</v>
      </c>
    </row>
    <row r="2137" spans="1:23" ht="14.25" customHeight="1" x14ac:dyDescent="0.3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  <c r="W2137" s="2">
        <f>Table_1[[#This Row],[Profit]]/Table_1[[#This Row],[Sales]]</f>
        <v>0.16666666666666663</v>
      </c>
    </row>
    <row r="2138" spans="1:23" ht="14.25" customHeight="1" x14ac:dyDescent="0.3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  <c r="W2138" s="2">
        <f>Table_1[[#This Row],[Profit]]/Table_1[[#This Row],[Sales]]</f>
        <v>-0.77500000000000024</v>
      </c>
    </row>
    <row r="2139" spans="1:23" ht="14.25" customHeight="1" x14ac:dyDescent="0.3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  <c r="W2139" s="2">
        <f>Table_1[[#This Row],[Profit]]/Table_1[[#This Row],[Sales]]</f>
        <v>-1.600000000000001</v>
      </c>
    </row>
    <row r="2140" spans="1:23" ht="14.25" customHeight="1" x14ac:dyDescent="0.3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  <c r="W2140" s="2">
        <f>Table_1[[#This Row],[Profit]]/Table_1[[#This Row],[Sales]]</f>
        <v>0.5</v>
      </c>
    </row>
    <row r="2141" spans="1:23" ht="14.25" customHeight="1" x14ac:dyDescent="0.3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  <c r="W2141" s="2">
        <f>Table_1[[#This Row],[Profit]]/Table_1[[#This Row],[Sales]]</f>
        <v>0.33749999999999997</v>
      </c>
    </row>
    <row r="2142" spans="1:23" ht="14.25" customHeight="1" x14ac:dyDescent="0.3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  <c r="W2142" s="2">
        <f>Table_1[[#This Row],[Profit]]/Table_1[[#This Row],[Sales]]</f>
        <v>0.26</v>
      </c>
    </row>
    <row r="2143" spans="1:23" ht="14.25" customHeight="1" x14ac:dyDescent="0.3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  <c r="W2143" s="2">
        <f>Table_1[[#This Row],[Profit]]/Table_1[[#This Row],[Sales]]</f>
        <v>-0.35000000000000003</v>
      </c>
    </row>
    <row r="2144" spans="1:23" ht="14.25" customHeight="1" x14ac:dyDescent="0.3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  <c r="W2144" s="2">
        <f>Table_1[[#This Row],[Profit]]/Table_1[[#This Row],[Sales]]</f>
        <v>0.32499999999999996</v>
      </c>
    </row>
    <row r="2145" spans="1:23" ht="14.25" customHeight="1" x14ac:dyDescent="0.3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  <c r="W2145" s="2">
        <f>Table_1[[#This Row],[Profit]]/Table_1[[#This Row],[Sales]]</f>
        <v>-0.19999999999999993</v>
      </c>
    </row>
    <row r="2146" spans="1:23" ht="14.25" customHeight="1" x14ac:dyDescent="0.3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  <c r="W2146" s="2">
        <f>Table_1[[#This Row],[Profit]]/Table_1[[#This Row],[Sales]]</f>
        <v>0.32500000000000001</v>
      </c>
    </row>
    <row r="2147" spans="1:23" ht="14.25" customHeight="1" x14ac:dyDescent="0.3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  <c r="W2147" s="2">
        <f>Table_1[[#This Row],[Profit]]/Table_1[[#This Row],[Sales]]</f>
        <v>-4.2857142857142864E-2</v>
      </c>
    </row>
    <row r="2148" spans="1:23" ht="14.25" customHeight="1" x14ac:dyDescent="0.3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  <c r="W2148" s="2">
        <f>Table_1[[#This Row],[Profit]]/Table_1[[#This Row],[Sales]]</f>
        <v>-0.73333333333333306</v>
      </c>
    </row>
    <row r="2149" spans="1:23" ht="14.25" customHeight="1" x14ac:dyDescent="0.3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  <c r="W2149" s="2">
        <f>Table_1[[#This Row],[Profit]]/Table_1[[#This Row],[Sales]]</f>
        <v>-0.20000000000000004</v>
      </c>
    </row>
    <row r="2150" spans="1:23" ht="14.25" customHeight="1" x14ac:dyDescent="0.3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  <c r="W2150" s="2">
        <f>Table_1[[#This Row],[Profit]]/Table_1[[#This Row],[Sales]]</f>
        <v>9.9999999999999908E-2</v>
      </c>
    </row>
    <row r="2151" spans="1:23" ht="14.25" customHeight="1" x14ac:dyDescent="0.3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  <c r="W2151" s="2">
        <f>Table_1[[#This Row],[Profit]]/Table_1[[#This Row],[Sales]]</f>
        <v>0.26</v>
      </c>
    </row>
    <row r="2152" spans="1:23" ht="14.25" customHeight="1" x14ac:dyDescent="0.3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  <c r="W2152" s="2">
        <f>Table_1[[#This Row],[Profit]]/Table_1[[#This Row],[Sales]]</f>
        <v>-0.22857142857142856</v>
      </c>
    </row>
    <row r="2153" spans="1:23" ht="14.25" customHeight="1" x14ac:dyDescent="0.3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  <c r="W2153" s="2">
        <f>Table_1[[#This Row],[Profit]]/Table_1[[#This Row],[Sales]]</f>
        <v>0.39</v>
      </c>
    </row>
    <row r="2154" spans="1:23" ht="14.25" customHeight="1" x14ac:dyDescent="0.3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  <c r="W2154" s="2">
        <f>Table_1[[#This Row],[Profit]]/Table_1[[#This Row],[Sales]]</f>
        <v>0.47000000000000003</v>
      </c>
    </row>
    <row r="2155" spans="1:23" ht="14.25" customHeight="1" x14ac:dyDescent="0.3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  <c r="W2155" s="2">
        <f>Table_1[[#This Row],[Profit]]/Table_1[[#This Row],[Sales]]</f>
        <v>0.36249999999999999</v>
      </c>
    </row>
    <row r="2156" spans="1:23" ht="14.25" customHeight="1" x14ac:dyDescent="0.3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  <c r="W2156" s="2">
        <f>Table_1[[#This Row],[Profit]]/Table_1[[#This Row],[Sales]]</f>
        <v>-0.44999999999999984</v>
      </c>
    </row>
    <row r="2157" spans="1:23" ht="14.25" customHeight="1" x14ac:dyDescent="0.3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  <c r="W2157" s="2">
        <f>Table_1[[#This Row],[Profit]]/Table_1[[#This Row],[Sales]]</f>
        <v>0.5</v>
      </c>
    </row>
    <row r="2158" spans="1:23" ht="14.25" customHeight="1" x14ac:dyDescent="0.3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  <c r="W2158" s="2">
        <f>Table_1[[#This Row],[Profit]]/Table_1[[#This Row],[Sales]]</f>
        <v>0</v>
      </c>
    </row>
    <row r="2159" spans="1:23" ht="14.25" customHeight="1" x14ac:dyDescent="0.3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  <c r="W2159" s="2">
        <f>Table_1[[#This Row],[Profit]]/Table_1[[#This Row],[Sales]]</f>
        <v>5.9999999999999956E-2</v>
      </c>
    </row>
    <row r="2160" spans="1:23" ht="14.25" customHeight="1" x14ac:dyDescent="0.3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  <c r="W2160" s="2">
        <f>Table_1[[#This Row],[Profit]]/Table_1[[#This Row],[Sales]]</f>
        <v>0.11249999999999984</v>
      </c>
    </row>
    <row r="2161" spans="1:23" ht="14.25" customHeight="1" x14ac:dyDescent="0.3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  <c r="W2161" s="2">
        <f>Table_1[[#This Row],[Profit]]/Table_1[[#This Row],[Sales]]</f>
        <v>-1.7000000000000004</v>
      </c>
    </row>
    <row r="2162" spans="1:23" ht="14.25" customHeight="1" x14ac:dyDescent="0.3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  <c r="W2162" s="2">
        <f>Table_1[[#This Row],[Profit]]/Table_1[[#This Row],[Sales]]</f>
        <v>0.37499999999999989</v>
      </c>
    </row>
    <row r="2163" spans="1:23" ht="14.25" customHeight="1" x14ac:dyDescent="0.3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  <c r="W2163" s="2">
        <f>Table_1[[#This Row],[Profit]]/Table_1[[#This Row],[Sales]]</f>
        <v>0.28999999999999998</v>
      </c>
    </row>
    <row r="2164" spans="1:23" ht="14.25" customHeight="1" x14ac:dyDescent="0.3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  <c r="W2164" s="2">
        <f>Table_1[[#This Row],[Profit]]/Table_1[[#This Row],[Sales]]</f>
        <v>0.48</v>
      </c>
    </row>
    <row r="2165" spans="1:23" ht="14.25" customHeight="1" x14ac:dyDescent="0.3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  <c r="W2165" s="2">
        <f>Table_1[[#This Row],[Profit]]/Table_1[[#This Row],[Sales]]</f>
        <v>0.12499999999999993</v>
      </c>
    </row>
    <row r="2166" spans="1:23" ht="14.25" customHeight="1" x14ac:dyDescent="0.3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  <c r="W2166" s="2">
        <f>Table_1[[#This Row],[Profit]]/Table_1[[#This Row],[Sales]]</f>
        <v>0.36249999999999993</v>
      </c>
    </row>
    <row r="2167" spans="1:23" ht="14.25" customHeight="1" x14ac:dyDescent="0.3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  <c r="W2167" s="2">
        <f>Table_1[[#This Row],[Profit]]/Table_1[[#This Row],[Sales]]</f>
        <v>-1.075</v>
      </c>
    </row>
    <row r="2168" spans="1:23" ht="14.25" customHeight="1" x14ac:dyDescent="0.3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  <c r="W2168" s="2">
        <f>Table_1[[#This Row],[Profit]]/Table_1[[#This Row],[Sales]]</f>
        <v>7.5000000000000025E-2</v>
      </c>
    </row>
    <row r="2169" spans="1:23" ht="14.25" customHeight="1" x14ac:dyDescent="0.3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  <c r="W2169" s="2">
        <f>Table_1[[#This Row],[Profit]]/Table_1[[#This Row],[Sales]]</f>
        <v>-1.7500000000000016</v>
      </c>
    </row>
    <row r="2170" spans="1:23" ht="14.25" customHeight="1" x14ac:dyDescent="0.3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  <c r="W2170" s="2">
        <f>Table_1[[#This Row],[Profit]]/Table_1[[#This Row],[Sales]]</f>
        <v>0.125</v>
      </c>
    </row>
    <row r="2171" spans="1:23" ht="14.25" customHeight="1" x14ac:dyDescent="0.3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  <c r="W2171" s="2">
        <f>Table_1[[#This Row],[Profit]]/Table_1[[#This Row],[Sales]]</f>
        <v>-0.12500000000000006</v>
      </c>
    </row>
    <row r="2172" spans="1:23" ht="14.25" customHeight="1" x14ac:dyDescent="0.3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  <c r="W2172" s="2">
        <f>Table_1[[#This Row],[Profit]]/Table_1[[#This Row],[Sales]]</f>
        <v>-0.24999999999999994</v>
      </c>
    </row>
    <row r="2173" spans="1:23" ht="14.25" customHeight="1" x14ac:dyDescent="0.3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  <c r="W2173" s="2">
        <f>Table_1[[#This Row],[Profit]]/Table_1[[#This Row],[Sales]]</f>
        <v>-2.8571428571428636E-2</v>
      </c>
    </row>
    <row r="2174" spans="1:23" ht="14.25" customHeight="1" x14ac:dyDescent="0.3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  <c r="W2174" s="2">
        <f>Table_1[[#This Row],[Profit]]/Table_1[[#This Row],[Sales]]</f>
        <v>0.34999999999999992</v>
      </c>
    </row>
    <row r="2175" spans="1:23" ht="14.25" customHeight="1" x14ac:dyDescent="0.3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  <c r="W2175" s="2">
        <f>Table_1[[#This Row],[Profit]]/Table_1[[#This Row],[Sales]]</f>
        <v>-1.5</v>
      </c>
    </row>
    <row r="2176" spans="1:23" ht="14.25" customHeight="1" x14ac:dyDescent="0.3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  <c r="W2176" s="2">
        <f>Table_1[[#This Row],[Profit]]/Table_1[[#This Row],[Sales]]</f>
        <v>0.10000000000000002</v>
      </c>
    </row>
    <row r="2177" spans="1:23" ht="14.25" customHeight="1" x14ac:dyDescent="0.3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  <c r="W2177" s="2">
        <f>Table_1[[#This Row],[Profit]]/Table_1[[#This Row],[Sales]]</f>
        <v>0.45999999999999996</v>
      </c>
    </row>
    <row r="2178" spans="1:23" ht="14.25" customHeight="1" x14ac:dyDescent="0.3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  <c r="W2178" s="2">
        <f>Table_1[[#This Row],[Profit]]/Table_1[[#This Row],[Sales]]</f>
        <v>0.48</v>
      </c>
    </row>
    <row r="2179" spans="1:23" ht="14.25" customHeight="1" x14ac:dyDescent="0.3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  <c r="W2179" s="2">
        <f>Table_1[[#This Row],[Profit]]/Table_1[[#This Row],[Sales]]</f>
        <v>0.31249999999999994</v>
      </c>
    </row>
    <row r="2180" spans="1:23" ht="14.25" customHeight="1" x14ac:dyDescent="0.3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  <c r="W2180" s="2">
        <f>Table_1[[#This Row],[Profit]]/Table_1[[#This Row],[Sales]]</f>
        <v>0.45999999999999991</v>
      </c>
    </row>
    <row r="2181" spans="1:23" ht="14.25" customHeight="1" x14ac:dyDescent="0.3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  <c r="W2181" s="2">
        <f>Table_1[[#This Row],[Profit]]/Table_1[[#This Row],[Sales]]</f>
        <v>0.36249999999999988</v>
      </c>
    </row>
    <row r="2182" spans="1:23" ht="14.25" customHeight="1" x14ac:dyDescent="0.3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  <c r="W2182" s="2">
        <f>Table_1[[#This Row],[Profit]]/Table_1[[#This Row],[Sales]]</f>
        <v>0.5</v>
      </c>
    </row>
    <row r="2183" spans="1:23" ht="14.25" customHeight="1" x14ac:dyDescent="0.3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  <c r="W2183" s="2">
        <f>Table_1[[#This Row],[Profit]]/Table_1[[#This Row],[Sales]]</f>
        <v>0.13333333333333333</v>
      </c>
    </row>
    <row r="2184" spans="1:23" ht="14.25" customHeight="1" x14ac:dyDescent="0.3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  <c r="W2184" s="2">
        <f>Table_1[[#This Row],[Profit]]/Table_1[[#This Row],[Sales]]</f>
        <v>0.28999999999999998</v>
      </c>
    </row>
    <row r="2185" spans="1:23" ht="14.25" customHeight="1" x14ac:dyDescent="0.3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  <c r="W2185" s="2">
        <f>Table_1[[#This Row],[Profit]]/Table_1[[#This Row],[Sales]]</f>
        <v>0.10999999999999993</v>
      </c>
    </row>
    <row r="2186" spans="1:23" ht="14.25" customHeight="1" x14ac:dyDescent="0.3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  <c r="W2186" s="2">
        <f>Table_1[[#This Row],[Profit]]/Table_1[[#This Row],[Sales]]</f>
        <v>0.44000000000000006</v>
      </c>
    </row>
    <row r="2187" spans="1:23" ht="14.25" customHeight="1" x14ac:dyDescent="0.3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  <c r="W2187" s="2">
        <f>Table_1[[#This Row],[Profit]]/Table_1[[#This Row],[Sales]]</f>
        <v>0.33749999999999997</v>
      </c>
    </row>
    <row r="2188" spans="1:23" ht="14.25" customHeight="1" x14ac:dyDescent="0.3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  <c r="W2188" s="2">
        <f>Table_1[[#This Row],[Profit]]/Table_1[[#This Row],[Sales]]</f>
        <v>0.25</v>
      </c>
    </row>
    <row r="2189" spans="1:23" ht="14.25" customHeight="1" x14ac:dyDescent="0.3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  <c r="W2189" s="2">
        <f>Table_1[[#This Row],[Profit]]/Table_1[[#This Row],[Sales]]</f>
        <v>0.5</v>
      </c>
    </row>
    <row r="2190" spans="1:23" ht="14.25" customHeight="1" x14ac:dyDescent="0.3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  <c r="W2190" s="2">
        <f>Table_1[[#This Row],[Profit]]/Table_1[[#This Row],[Sales]]</f>
        <v>0.21</v>
      </c>
    </row>
    <row r="2191" spans="1:23" ht="14.25" customHeight="1" x14ac:dyDescent="0.3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  <c r="W2191" s="2">
        <f>Table_1[[#This Row],[Profit]]/Table_1[[#This Row],[Sales]]</f>
        <v>0.26</v>
      </c>
    </row>
    <row r="2192" spans="1:23" ht="14.25" customHeight="1" x14ac:dyDescent="0.3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  <c r="W2192" s="2">
        <f>Table_1[[#This Row],[Profit]]/Table_1[[#This Row],[Sales]]</f>
        <v>0.28000000000000003</v>
      </c>
    </row>
    <row r="2193" spans="1:23" ht="14.25" customHeight="1" x14ac:dyDescent="0.3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  <c r="W2193" s="2">
        <f>Table_1[[#This Row],[Profit]]/Table_1[[#This Row],[Sales]]</f>
        <v>0.33750000000000002</v>
      </c>
    </row>
    <row r="2194" spans="1:23" ht="14.25" customHeight="1" x14ac:dyDescent="0.3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  <c r="W2194" s="2">
        <f>Table_1[[#This Row],[Profit]]/Table_1[[#This Row],[Sales]]</f>
        <v>0.35</v>
      </c>
    </row>
    <row r="2195" spans="1:23" ht="14.25" customHeight="1" x14ac:dyDescent="0.3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  <c r="W2195" s="2">
        <f>Table_1[[#This Row],[Profit]]/Table_1[[#This Row],[Sales]]</f>
        <v>0.44999999999999996</v>
      </c>
    </row>
    <row r="2196" spans="1:23" ht="14.25" customHeight="1" x14ac:dyDescent="0.3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  <c r="W2196" s="2">
        <f>Table_1[[#This Row],[Profit]]/Table_1[[#This Row],[Sales]]</f>
        <v>0.35000000000000003</v>
      </c>
    </row>
    <row r="2197" spans="1:23" ht="14.25" customHeight="1" x14ac:dyDescent="0.3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  <c r="W2197" s="2">
        <f>Table_1[[#This Row],[Profit]]/Table_1[[#This Row],[Sales]]</f>
        <v>0.18999999999999986</v>
      </c>
    </row>
    <row r="2198" spans="1:23" ht="14.25" customHeight="1" x14ac:dyDescent="0.3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  <c r="W2198" s="2">
        <f>Table_1[[#This Row],[Profit]]/Table_1[[#This Row],[Sales]]</f>
        <v>8.750000000000005E-2</v>
      </c>
    </row>
    <row r="2199" spans="1:23" ht="14.25" customHeight="1" x14ac:dyDescent="0.3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  <c r="W2199" s="2">
        <f>Table_1[[#This Row],[Profit]]/Table_1[[#This Row],[Sales]]</f>
        <v>0.27</v>
      </c>
    </row>
    <row r="2200" spans="1:23" ht="14.25" customHeight="1" x14ac:dyDescent="0.3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  <c r="W2200" s="2">
        <f>Table_1[[#This Row],[Profit]]/Table_1[[#This Row],[Sales]]</f>
        <v>0.34999999999999992</v>
      </c>
    </row>
    <row r="2201" spans="1:23" ht="14.25" customHeight="1" x14ac:dyDescent="0.3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  <c r="W2201" s="2">
        <f>Table_1[[#This Row],[Profit]]/Table_1[[#This Row],[Sales]]</f>
        <v>0.32499999999999996</v>
      </c>
    </row>
    <row r="2202" spans="1:23" ht="14.25" customHeight="1" x14ac:dyDescent="0.3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  <c r="W2202" s="2">
        <f>Table_1[[#This Row],[Profit]]/Table_1[[#This Row],[Sales]]</f>
        <v>0.41000000000000003</v>
      </c>
    </row>
    <row r="2203" spans="1:23" ht="14.25" customHeight="1" x14ac:dyDescent="0.3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  <c r="W2203" s="2">
        <f>Table_1[[#This Row],[Profit]]/Table_1[[#This Row],[Sales]]</f>
        <v>0.26</v>
      </c>
    </row>
    <row r="2204" spans="1:23" ht="14.25" customHeight="1" x14ac:dyDescent="0.3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  <c r="W2204" s="2">
        <f>Table_1[[#This Row],[Profit]]/Table_1[[#This Row],[Sales]]</f>
        <v>0.35</v>
      </c>
    </row>
    <row r="2205" spans="1:23" ht="14.25" customHeight="1" x14ac:dyDescent="0.3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  <c r="W2205" s="2">
        <f>Table_1[[#This Row],[Profit]]/Table_1[[#This Row],[Sales]]</f>
        <v>0.39</v>
      </c>
    </row>
    <row r="2206" spans="1:23" ht="14.25" customHeight="1" x14ac:dyDescent="0.3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  <c r="W2206" s="2">
        <f>Table_1[[#This Row],[Profit]]/Table_1[[#This Row],[Sales]]</f>
        <v>8.7500000000000008E-2</v>
      </c>
    </row>
    <row r="2207" spans="1:23" ht="14.25" customHeight="1" x14ac:dyDescent="0.3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  <c r="W2207" s="2">
        <f>Table_1[[#This Row],[Profit]]/Table_1[[#This Row],[Sales]]</f>
        <v>0.12499999999999985</v>
      </c>
    </row>
    <row r="2208" spans="1:23" ht="14.25" customHeight="1" x14ac:dyDescent="0.3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  <c r="W2208" s="2">
        <f>Table_1[[#This Row],[Profit]]/Table_1[[#This Row],[Sales]]</f>
        <v>-1.5500000000000007</v>
      </c>
    </row>
    <row r="2209" spans="1:23" ht="14.25" customHeight="1" x14ac:dyDescent="0.3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  <c r="W2209" s="2">
        <f>Table_1[[#This Row],[Profit]]/Table_1[[#This Row],[Sales]]</f>
        <v>0.10000000000000002</v>
      </c>
    </row>
    <row r="2210" spans="1:23" ht="14.25" customHeight="1" x14ac:dyDescent="0.3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  <c r="W2210" s="2">
        <f>Table_1[[#This Row],[Profit]]/Table_1[[#This Row],[Sales]]</f>
        <v>0.46</v>
      </c>
    </row>
    <row r="2211" spans="1:23" ht="14.25" customHeight="1" x14ac:dyDescent="0.3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  <c r="W2211" s="2">
        <f>Table_1[[#This Row],[Profit]]/Table_1[[#This Row],[Sales]]</f>
        <v>0.27999999999999997</v>
      </c>
    </row>
    <row r="2212" spans="1:23" ht="14.25" customHeight="1" x14ac:dyDescent="0.3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  <c r="W2212" s="2">
        <f>Table_1[[#This Row],[Profit]]/Table_1[[#This Row],[Sales]]</f>
        <v>0.48</v>
      </c>
    </row>
    <row r="2213" spans="1:23" ht="14.25" customHeight="1" x14ac:dyDescent="0.3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  <c r="W2213" s="2">
        <f>Table_1[[#This Row],[Profit]]/Table_1[[#This Row],[Sales]]</f>
        <v>0.17777777777777778</v>
      </c>
    </row>
    <row r="2214" spans="1:23" ht="14.25" customHeight="1" x14ac:dyDescent="0.3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  <c r="W2214" s="2">
        <f>Table_1[[#This Row],[Profit]]/Table_1[[#This Row],[Sales]]</f>
        <v>0.41</v>
      </c>
    </row>
    <row r="2215" spans="1:23" ht="14.25" customHeight="1" x14ac:dyDescent="0.3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  <c r="W2215" s="2">
        <f>Table_1[[#This Row],[Profit]]/Table_1[[#This Row],[Sales]]</f>
        <v>0.35</v>
      </c>
    </row>
    <row r="2216" spans="1:23" ht="14.25" customHeight="1" x14ac:dyDescent="0.3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  <c r="W2216" s="2">
        <f>Table_1[[#This Row],[Profit]]/Table_1[[#This Row],[Sales]]</f>
        <v>0.33749999999999986</v>
      </c>
    </row>
    <row r="2217" spans="1:23" ht="14.25" customHeight="1" x14ac:dyDescent="0.3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  <c r="W2217" s="2">
        <f>Table_1[[#This Row],[Profit]]/Table_1[[#This Row],[Sales]]</f>
        <v>0.25000000000000006</v>
      </c>
    </row>
    <row r="2218" spans="1:23" ht="14.25" customHeight="1" x14ac:dyDescent="0.3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  <c r="W2218" s="2">
        <f>Table_1[[#This Row],[Profit]]/Table_1[[#This Row],[Sales]]</f>
        <v>8.7499999999999925E-2</v>
      </c>
    </row>
    <row r="2219" spans="1:23" ht="14.25" customHeight="1" x14ac:dyDescent="0.3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  <c r="W2219" s="2">
        <f>Table_1[[#This Row],[Profit]]/Table_1[[#This Row],[Sales]]</f>
        <v>0.34999999999999992</v>
      </c>
    </row>
    <row r="2220" spans="1:23" ht="14.25" customHeight="1" x14ac:dyDescent="0.3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  <c r="W2220" s="2">
        <f>Table_1[[#This Row],[Profit]]/Table_1[[#This Row],[Sales]]</f>
        <v>0.36249999999999988</v>
      </c>
    </row>
    <row r="2221" spans="1:23" ht="14.25" customHeight="1" x14ac:dyDescent="0.3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  <c r="W2221" s="2">
        <f>Table_1[[#This Row],[Profit]]/Table_1[[#This Row],[Sales]]</f>
        <v>0.27999999999999997</v>
      </c>
    </row>
    <row r="2222" spans="1:23" ht="14.25" customHeight="1" x14ac:dyDescent="0.3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  <c r="W2222" s="2">
        <f>Table_1[[#This Row],[Profit]]/Table_1[[#This Row],[Sales]]</f>
        <v>8.750000000000005E-2</v>
      </c>
    </row>
    <row r="2223" spans="1:23" ht="14.25" customHeight="1" x14ac:dyDescent="0.3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  <c r="W2223" s="2">
        <f>Table_1[[#This Row],[Profit]]/Table_1[[#This Row],[Sales]]</f>
        <v>-0.18333333333333346</v>
      </c>
    </row>
    <row r="2224" spans="1:23" ht="14.25" customHeight="1" x14ac:dyDescent="0.3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  <c r="W2224" s="2">
        <f>Table_1[[#This Row],[Profit]]/Table_1[[#This Row],[Sales]]</f>
        <v>0.12499999999999997</v>
      </c>
    </row>
    <row r="2225" spans="1:23" ht="14.25" customHeight="1" x14ac:dyDescent="0.3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  <c r="W2225" s="2">
        <f>Table_1[[#This Row],[Profit]]/Table_1[[#This Row],[Sales]]</f>
        <v>-0.34285714285714303</v>
      </c>
    </row>
    <row r="2226" spans="1:23" ht="14.25" customHeight="1" x14ac:dyDescent="0.3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  <c r="W2226" s="2">
        <f>Table_1[[#This Row],[Profit]]/Table_1[[#This Row],[Sales]]</f>
        <v>0.32499999999999996</v>
      </c>
    </row>
    <row r="2227" spans="1:23" ht="14.25" customHeight="1" x14ac:dyDescent="0.3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  <c r="W2227" s="2">
        <f>Table_1[[#This Row],[Profit]]/Table_1[[#This Row],[Sales]]</f>
        <v>-1.3666666666666663</v>
      </c>
    </row>
    <row r="2228" spans="1:23" ht="14.25" customHeight="1" x14ac:dyDescent="0.3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  <c r="W2228" s="2">
        <f>Table_1[[#This Row],[Profit]]/Table_1[[#This Row],[Sales]]</f>
        <v>0.16249999999999992</v>
      </c>
    </row>
    <row r="2229" spans="1:23" ht="14.25" customHeight="1" x14ac:dyDescent="0.3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  <c r="W2229" s="2">
        <f>Table_1[[#This Row],[Profit]]/Table_1[[#This Row],[Sales]]</f>
        <v>0.12499999999999993</v>
      </c>
    </row>
    <row r="2230" spans="1:23" ht="14.25" customHeight="1" x14ac:dyDescent="0.3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  <c r="W2230" s="2">
        <f>Table_1[[#This Row],[Profit]]/Table_1[[#This Row],[Sales]]</f>
        <v>-0.35000000000000009</v>
      </c>
    </row>
    <row r="2231" spans="1:23" ht="14.25" customHeight="1" x14ac:dyDescent="0.3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  <c r="W2231" s="2">
        <f>Table_1[[#This Row],[Profit]]/Table_1[[#This Row],[Sales]]</f>
        <v>0.37499999999999994</v>
      </c>
    </row>
    <row r="2232" spans="1:23" ht="14.25" customHeight="1" x14ac:dyDescent="0.3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  <c r="W2232" s="2">
        <f>Table_1[[#This Row],[Profit]]/Table_1[[#This Row],[Sales]]</f>
        <v>0.28000000000000008</v>
      </c>
    </row>
    <row r="2233" spans="1:23" ht="14.25" customHeight="1" x14ac:dyDescent="0.3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  <c r="W2233" s="2">
        <f>Table_1[[#This Row],[Profit]]/Table_1[[#This Row],[Sales]]</f>
        <v>5.9999999999999921E-2</v>
      </c>
    </row>
    <row r="2234" spans="1:23" ht="14.25" customHeight="1" x14ac:dyDescent="0.3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  <c r="W2234" s="2">
        <f>Table_1[[#This Row],[Profit]]/Table_1[[#This Row],[Sales]]</f>
        <v>6.2499999999999993E-2</v>
      </c>
    </row>
    <row r="2235" spans="1:23" ht="14.25" customHeight="1" x14ac:dyDescent="0.3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  <c r="W2235" s="2">
        <f>Table_1[[#This Row],[Profit]]/Table_1[[#This Row],[Sales]]</f>
        <v>0.11249999999999984</v>
      </c>
    </row>
    <row r="2236" spans="1:23" ht="14.25" customHeight="1" x14ac:dyDescent="0.3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  <c r="W2236" s="2">
        <f>Table_1[[#This Row],[Profit]]/Table_1[[#This Row],[Sales]]</f>
        <v>0.3299999999999999</v>
      </c>
    </row>
    <row r="2237" spans="1:23" ht="14.25" customHeight="1" x14ac:dyDescent="0.3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  <c r="W2237" s="2">
        <f>Table_1[[#This Row],[Profit]]/Table_1[[#This Row],[Sales]]</f>
        <v>5.9999999999999915E-2</v>
      </c>
    </row>
    <row r="2238" spans="1:23" ht="14.25" customHeight="1" x14ac:dyDescent="0.3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  <c r="W2238" s="2">
        <f>Table_1[[#This Row],[Profit]]/Table_1[[#This Row],[Sales]]</f>
        <v>0.33999999999999997</v>
      </c>
    </row>
    <row r="2239" spans="1:23" ht="14.25" customHeight="1" x14ac:dyDescent="0.3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  <c r="W2239" s="2">
        <f>Table_1[[#This Row],[Profit]]/Table_1[[#This Row],[Sales]]</f>
        <v>0.28000000000000003</v>
      </c>
    </row>
    <row r="2240" spans="1:23" ht="14.25" customHeight="1" x14ac:dyDescent="0.3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  <c r="W2240" s="2">
        <f>Table_1[[#This Row],[Profit]]/Table_1[[#This Row],[Sales]]</f>
        <v>-1.1749999999999996</v>
      </c>
    </row>
    <row r="2241" spans="1:23" ht="14.25" customHeight="1" x14ac:dyDescent="0.3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  <c r="W2241" s="2">
        <f>Table_1[[#This Row],[Profit]]/Table_1[[#This Row],[Sales]]</f>
        <v>0.375</v>
      </c>
    </row>
    <row r="2242" spans="1:23" ht="14.25" customHeight="1" x14ac:dyDescent="0.3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  <c r="W2242" s="2">
        <f>Table_1[[#This Row],[Profit]]/Table_1[[#This Row],[Sales]]</f>
        <v>0.34999999999999992</v>
      </c>
    </row>
    <row r="2243" spans="1:23" ht="14.25" customHeight="1" x14ac:dyDescent="0.3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  <c r="W2243" s="2">
        <f>Table_1[[#This Row],[Profit]]/Table_1[[#This Row],[Sales]]</f>
        <v>-0.23333333333333348</v>
      </c>
    </row>
    <row r="2244" spans="1:23" ht="14.25" customHeight="1" x14ac:dyDescent="0.3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  <c r="W2244" s="2">
        <f>Table_1[[#This Row],[Profit]]/Table_1[[#This Row],[Sales]]</f>
        <v>0.27</v>
      </c>
    </row>
    <row r="2245" spans="1:23" ht="14.25" customHeight="1" x14ac:dyDescent="0.3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  <c r="W2245" s="2">
        <f>Table_1[[#This Row],[Profit]]/Table_1[[#This Row],[Sales]]</f>
        <v>0.25999999999999995</v>
      </c>
    </row>
    <row r="2246" spans="1:23" ht="14.25" customHeight="1" x14ac:dyDescent="0.3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  <c r="W2246" s="2">
        <f>Table_1[[#This Row],[Profit]]/Table_1[[#This Row],[Sales]]</f>
        <v>0.39000000000000007</v>
      </c>
    </row>
    <row r="2247" spans="1:23" ht="14.25" customHeight="1" x14ac:dyDescent="0.3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  <c r="W2247" s="2">
        <f>Table_1[[#This Row],[Profit]]/Table_1[[#This Row],[Sales]]</f>
        <v>0.26</v>
      </c>
    </row>
    <row r="2248" spans="1:23" ht="14.25" customHeight="1" x14ac:dyDescent="0.3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  <c r="W2248" s="2">
        <f>Table_1[[#This Row],[Profit]]/Table_1[[#This Row],[Sales]]</f>
        <v>7.4999999999999942E-2</v>
      </c>
    </row>
    <row r="2249" spans="1:23" ht="14.25" customHeight="1" x14ac:dyDescent="0.3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  <c r="W2249" s="2">
        <f>Table_1[[#This Row],[Profit]]/Table_1[[#This Row],[Sales]]</f>
        <v>0.48</v>
      </c>
    </row>
    <row r="2250" spans="1:23" ht="14.25" customHeight="1" x14ac:dyDescent="0.3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  <c r="W2250" s="2">
        <f>Table_1[[#This Row],[Profit]]/Table_1[[#This Row],[Sales]]</f>
        <v>0.31249999999999994</v>
      </c>
    </row>
    <row r="2251" spans="1:23" ht="14.25" customHeight="1" x14ac:dyDescent="0.3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  <c r="W2251" s="2">
        <f>Table_1[[#This Row],[Profit]]/Table_1[[#This Row],[Sales]]</f>
        <v>0.36250000000000004</v>
      </c>
    </row>
    <row r="2252" spans="1:23" ht="14.25" customHeight="1" x14ac:dyDescent="0.3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  <c r="W2252" s="2">
        <f>Table_1[[#This Row],[Profit]]/Table_1[[#This Row],[Sales]]</f>
        <v>0.28999999999999992</v>
      </c>
    </row>
    <row r="2253" spans="1:23" ht="14.25" customHeight="1" x14ac:dyDescent="0.3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  <c r="W2253" s="2">
        <f>Table_1[[#This Row],[Profit]]/Table_1[[#This Row],[Sales]]</f>
        <v>0.48000000000000004</v>
      </c>
    </row>
    <row r="2254" spans="1:23" ht="14.25" customHeight="1" x14ac:dyDescent="0.3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  <c r="W2254" s="2">
        <f>Table_1[[#This Row],[Profit]]/Table_1[[#This Row],[Sales]]</f>
        <v>0.48000000000000004</v>
      </c>
    </row>
    <row r="2255" spans="1:23" ht="14.25" customHeight="1" x14ac:dyDescent="0.3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  <c r="W2255" s="2">
        <f>Table_1[[#This Row],[Profit]]/Table_1[[#This Row],[Sales]]</f>
        <v>0.32999999999999996</v>
      </c>
    </row>
    <row r="2256" spans="1:23" ht="14.25" customHeight="1" x14ac:dyDescent="0.3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  <c r="W2256" s="2">
        <f>Table_1[[#This Row],[Profit]]/Table_1[[#This Row],[Sales]]</f>
        <v>0.35</v>
      </c>
    </row>
    <row r="2257" spans="1:23" ht="14.25" customHeight="1" x14ac:dyDescent="0.3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  <c r="W2257" s="2">
        <f>Table_1[[#This Row],[Profit]]/Table_1[[#This Row],[Sales]]</f>
        <v>0.29999999999999993</v>
      </c>
    </row>
    <row r="2258" spans="1:23" ht="14.25" customHeight="1" x14ac:dyDescent="0.3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  <c r="W2258" s="2">
        <f>Table_1[[#This Row],[Profit]]/Table_1[[#This Row],[Sales]]</f>
        <v>0.31</v>
      </c>
    </row>
    <row r="2259" spans="1:23" ht="14.25" customHeight="1" x14ac:dyDescent="0.3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  <c r="W2259" s="2">
        <f>Table_1[[#This Row],[Profit]]/Table_1[[#This Row],[Sales]]</f>
        <v>7.4999999999999983E-2</v>
      </c>
    </row>
    <row r="2260" spans="1:23" ht="14.25" customHeight="1" x14ac:dyDescent="0.3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  <c r="W2260" s="2">
        <f>Table_1[[#This Row],[Profit]]/Table_1[[#This Row],[Sales]]</f>
        <v>0.47</v>
      </c>
    </row>
    <row r="2261" spans="1:23" ht="14.25" customHeight="1" x14ac:dyDescent="0.3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  <c r="W2261" s="2">
        <f>Table_1[[#This Row],[Profit]]/Table_1[[#This Row],[Sales]]</f>
        <v>0.48</v>
      </c>
    </row>
    <row r="2262" spans="1:23" ht="14.25" customHeight="1" x14ac:dyDescent="0.3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  <c r="W2262" s="2">
        <f>Table_1[[#This Row],[Profit]]/Table_1[[#This Row],[Sales]]</f>
        <v>0.17999999999999994</v>
      </c>
    </row>
    <row r="2263" spans="1:23" ht="14.25" customHeight="1" x14ac:dyDescent="0.3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  <c r="W2263" s="2">
        <f>Table_1[[#This Row],[Profit]]/Table_1[[#This Row],[Sales]]</f>
        <v>0.15000000000000002</v>
      </c>
    </row>
    <row r="2264" spans="1:23" ht="14.25" customHeight="1" x14ac:dyDescent="0.3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  <c r="W2264" s="2">
        <f>Table_1[[#This Row],[Profit]]/Table_1[[#This Row],[Sales]]</f>
        <v>0.21999999999999992</v>
      </c>
    </row>
    <row r="2265" spans="1:23" ht="14.25" customHeight="1" x14ac:dyDescent="0.3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  <c r="W2265" s="2">
        <f>Table_1[[#This Row],[Profit]]/Table_1[[#This Row],[Sales]]</f>
        <v>0.23000000000000004</v>
      </c>
    </row>
    <row r="2266" spans="1:23" ht="14.25" customHeight="1" x14ac:dyDescent="0.3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  <c r="W2266" s="2">
        <f>Table_1[[#This Row],[Profit]]/Table_1[[#This Row],[Sales]]</f>
        <v>0.44999999999999996</v>
      </c>
    </row>
    <row r="2267" spans="1:23" ht="14.25" customHeight="1" x14ac:dyDescent="0.3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  <c r="W2267" s="2">
        <f>Table_1[[#This Row],[Profit]]/Table_1[[#This Row],[Sales]]</f>
        <v>0.47000000000000003</v>
      </c>
    </row>
    <row r="2268" spans="1:23" ht="14.25" customHeight="1" x14ac:dyDescent="0.3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  <c r="W2268" s="2">
        <f>Table_1[[#This Row],[Profit]]/Table_1[[#This Row],[Sales]]</f>
        <v>0.33750000000000002</v>
      </c>
    </row>
    <row r="2269" spans="1:23" ht="14.25" customHeight="1" x14ac:dyDescent="0.3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  <c r="W2269" s="2">
        <f>Table_1[[#This Row],[Profit]]/Table_1[[#This Row],[Sales]]</f>
        <v>0.49</v>
      </c>
    </row>
    <row r="2270" spans="1:23" ht="14.25" customHeight="1" x14ac:dyDescent="0.3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  <c r="W2270" s="2">
        <f>Table_1[[#This Row],[Profit]]/Table_1[[#This Row],[Sales]]</f>
        <v>0.48000000000000004</v>
      </c>
    </row>
    <row r="2271" spans="1:23" ht="14.25" customHeight="1" x14ac:dyDescent="0.3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  <c r="W2271" s="2">
        <f>Table_1[[#This Row],[Profit]]/Table_1[[#This Row],[Sales]]</f>
        <v>0.3374999999999998</v>
      </c>
    </row>
    <row r="2272" spans="1:23" ht="14.25" customHeight="1" x14ac:dyDescent="0.3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  <c r="W2272" s="2">
        <f>Table_1[[#This Row],[Profit]]/Table_1[[#This Row],[Sales]]</f>
        <v>8.7499999999999897E-2</v>
      </c>
    </row>
    <row r="2273" spans="1:23" ht="14.25" customHeight="1" x14ac:dyDescent="0.3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  <c r="W2273" s="2">
        <f>Table_1[[#This Row],[Profit]]/Table_1[[#This Row],[Sales]]</f>
        <v>0.23999999999999996</v>
      </c>
    </row>
    <row r="2274" spans="1:23" ht="14.25" customHeight="1" x14ac:dyDescent="0.3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  <c r="W2274" s="2">
        <f>Table_1[[#This Row],[Profit]]/Table_1[[#This Row],[Sales]]</f>
        <v>0.22000000000000003</v>
      </c>
    </row>
    <row r="2275" spans="1:23" ht="14.25" customHeight="1" x14ac:dyDescent="0.3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  <c r="W2275" s="2">
        <f>Table_1[[#This Row],[Profit]]/Table_1[[#This Row],[Sales]]</f>
        <v>0.33749999999999991</v>
      </c>
    </row>
    <row r="2276" spans="1:23" ht="14.25" customHeight="1" x14ac:dyDescent="0.3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  <c r="W2276" s="2">
        <f>Table_1[[#This Row],[Profit]]/Table_1[[#This Row],[Sales]]</f>
        <v>2.4999999999999897E-2</v>
      </c>
    </row>
    <row r="2277" spans="1:23" ht="14.25" customHeight="1" x14ac:dyDescent="0.3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  <c r="W2277" s="2">
        <f>Table_1[[#This Row],[Profit]]/Table_1[[#This Row],[Sales]]</f>
        <v>0.11249999999999995</v>
      </c>
    </row>
    <row r="2278" spans="1:23" ht="14.25" customHeight="1" x14ac:dyDescent="0.3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  <c r="W2278" s="2">
        <f>Table_1[[#This Row],[Profit]]/Table_1[[#This Row],[Sales]]</f>
        <v>0</v>
      </c>
    </row>
    <row r="2279" spans="1:23" ht="14.25" customHeight="1" x14ac:dyDescent="0.3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  <c r="W2279" s="2">
        <f>Table_1[[#This Row],[Profit]]/Table_1[[#This Row],[Sales]]</f>
        <v>0.26000000000000006</v>
      </c>
    </row>
    <row r="2280" spans="1:23" ht="14.25" customHeight="1" x14ac:dyDescent="0.3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  <c r="W2280" s="2">
        <f>Table_1[[#This Row],[Profit]]/Table_1[[#This Row],[Sales]]</f>
        <v>0.24000000000000005</v>
      </c>
    </row>
    <row r="2281" spans="1:23" ht="14.25" customHeight="1" x14ac:dyDescent="0.3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  <c r="W2281" s="2">
        <f>Table_1[[#This Row],[Profit]]/Table_1[[#This Row],[Sales]]</f>
        <v>-6.2500000000000028E-2</v>
      </c>
    </row>
    <row r="2282" spans="1:23" ht="14.25" customHeight="1" x14ac:dyDescent="0.3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  <c r="W2282" s="2">
        <f>Table_1[[#This Row],[Profit]]/Table_1[[#This Row],[Sales]]</f>
        <v>-3.7500000000000096E-2</v>
      </c>
    </row>
    <row r="2283" spans="1:23" ht="14.25" customHeight="1" x14ac:dyDescent="0.3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  <c r="W2283" s="2">
        <f>Table_1[[#This Row],[Profit]]/Table_1[[#This Row],[Sales]]</f>
        <v>0.18999999999999995</v>
      </c>
    </row>
    <row r="2284" spans="1:23" ht="14.25" customHeight="1" x14ac:dyDescent="0.3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  <c r="W2284" s="2">
        <f>Table_1[[#This Row],[Profit]]/Table_1[[#This Row],[Sales]]</f>
        <v>0.45999999999999996</v>
      </c>
    </row>
    <row r="2285" spans="1:23" ht="14.25" customHeight="1" x14ac:dyDescent="0.3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  <c r="W2285" s="2">
        <f>Table_1[[#This Row],[Profit]]/Table_1[[#This Row],[Sales]]</f>
        <v>0.28000000000000003</v>
      </c>
    </row>
    <row r="2286" spans="1:23" ht="14.25" customHeight="1" x14ac:dyDescent="0.3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  <c r="W2286" s="2">
        <f>Table_1[[#This Row],[Profit]]/Table_1[[#This Row],[Sales]]</f>
        <v>0.27</v>
      </c>
    </row>
    <row r="2287" spans="1:23" ht="14.25" customHeight="1" x14ac:dyDescent="0.3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  <c r="W2287" s="2">
        <f>Table_1[[#This Row],[Profit]]/Table_1[[#This Row],[Sales]]</f>
        <v>0.36249999999999999</v>
      </c>
    </row>
    <row r="2288" spans="1:23" ht="14.25" customHeight="1" x14ac:dyDescent="0.3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  <c r="W2288" s="2">
        <f>Table_1[[#This Row],[Profit]]/Table_1[[#This Row],[Sales]]</f>
        <v>0.35</v>
      </c>
    </row>
    <row r="2289" spans="1:23" ht="14.25" customHeight="1" x14ac:dyDescent="0.3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  <c r="W2289" s="2">
        <f>Table_1[[#This Row],[Profit]]/Table_1[[#This Row],[Sales]]</f>
        <v>7.4999999999999983E-2</v>
      </c>
    </row>
    <row r="2290" spans="1:23" ht="14.25" customHeight="1" x14ac:dyDescent="0.3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  <c r="W2290" s="2">
        <f>Table_1[[#This Row],[Profit]]/Table_1[[#This Row],[Sales]]</f>
        <v>0.28999999999999992</v>
      </c>
    </row>
    <row r="2291" spans="1:23" ht="14.25" customHeight="1" x14ac:dyDescent="0.3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  <c r="W2291" s="2">
        <f>Table_1[[#This Row],[Profit]]/Table_1[[#This Row],[Sales]]</f>
        <v>0.09</v>
      </c>
    </row>
    <row r="2292" spans="1:23" ht="14.25" customHeight="1" x14ac:dyDescent="0.3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  <c r="W2292" s="2">
        <f>Table_1[[#This Row],[Profit]]/Table_1[[#This Row],[Sales]]</f>
        <v>0.27</v>
      </c>
    </row>
    <row r="2293" spans="1:23" ht="14.25" customHeight="1" x14ac:dyDescent="0.3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  <c r="W2293" s="2">
        <f>Table_1[[#This Row],[Profit]]/Table_1[[#This Row],[Sales]]</f>
        <v>0.5</v>
      </c>
    </row>
    <row r="2294" spans="1:23" ht="14.25" customHeight="1" x14ac:dyDescent="0.3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  <c r="W2294" s="2">
        <f>Table_1[[#This Row],[Profit]]/Table_1[[#This Row],[Sales]]</f>
        <v>0.48000000000000004</v>
      </c>
    </row>
    <row r="2295" spans="1:23" ht="14.25" customHeight="1" x14ac:dyDescent="0.3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  <c r="W2295" s="2">
        <f>Table_1[[#This Row],[Profit]]/Table_1[[#This Row],[Sales]]</f>
        <v>0.27</v>
      </c>
    </row>
    <row r="2296" spans="1:23" ht="14.25" customHeight="1" x14ac:dyDescent="0.3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  <c r="W2296" s="2">
        <f>Table_1[[#This Row],[Profit]]/Table_1[[#This Row],[Sales]]</f>
        <v>0.21</v>
      </c>
    </row>
    <row r="2297" spans="1:23" ht="14.25" customHeight="1" x14ac:dyDescent="0.3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  <c r="W2297" s="2">
        <f>Table_1[[#This Row],[Profit]]/Table_1[[#This Row],[Sales]]</f>
        <v>0.45999999999999996</v>
      </c>
    </row>
    <row r="2298" spans="1:23" ht="14.25" customHeight="1" x14ac:dyDescent="0.3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  <c r="W2298" s="2">
        <f>Table_1[[#This Row],[Profit]]/Table_1[[#This Row],[Sales]]</f>
        <v>0.41000000000000003</v>
      </c>
    </row>
    <row r="2299" spans="1:23" ht="14.25" customHeight="1" x14ac:dyDescent="0.3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  <c r="W2299" s="2">
        <f>Table_1[[#This Row],[Profit]]/Table_1[[#This Row],[Sales]]</f>
        <v>2.9999999999999978E-2</v>
      </c>
    </row>
    <row r="2300" spans="1:23" ht="14.25" customHeight="1" x14ac:dyDescent="0.3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  <c r="W2300" s="2">
        <f>Table_1[[#This Row],[Profit]]/Table_1[[#This Row],[Sales]]</f>
        <v>0.43</v>
      </c>
    </row>
    <row r="2301" spans="1:23" ht="14.25" customHeight="1" x14ac:dyDescent="0.3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  <c r="W2301" s="2">
        <f>Table_1[[#This Row],[Profit]]/Table_1[[#This Row],[Sales]]</f>
        <v>0.25000000000000006</v>
      </c>
    </row>
    <row r="2302" spans="1:23" ht="14.25" customHeight="1" x14ac:dyDescent="0.3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  <c r="W2302" s="2">
        <f>Table_1[[#This Row],[Profit]]/Table_1[[#This Row],[Sales]]</f>
        <v>0.5</v>
      </c>
    </row>
    <row r="2303" spans="1:23" ht="14.25" customHeight="1" x14ac:dyDescent="0.3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  <c r="W2303" s="2">
        <f>Table_1[[#This Row],[Profit]]/Table_1[[#This Row],[Sales]]</f>
        <v>0.49000000000000005</v>
      </c>
    </row>
    <row r="2304" spans="1:23" ht="14.25" customHeight="1" x14ac:dyDescent="0.3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  <c r="W2304" s="2">
        <f>Table_1[[#This Row],[Profit]]/Table_1[[#This Row],[Sales]]</f>
        <v>9.9999999999999895E-2</v>
      </c>
    </row>
    <row r="2305" spans="1:23" ht="14.25" customHeight="1" x14ac:dyDescent="0.3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  <c r="W2305" s="2">
        <f>Table_1[[#This Row],[Profit]]/Table_1[[#This Row],[Sales]]</f>
        <v>0.26</v>
      </c>
    </row>
    <row r="2306" spans="1:23" ht="14.25" customHeight="1" x14ac:dyDescent="0.3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  <c r="W2306" s="2">
        <f>Table_1[[#This Row],[Profit]]/Table_1[[#This Row],[Sales]]</f>
        <v>0.46999999999999992</v>
      </c>
    </row>
    <row r="2307" spans="1:23" ht="14.25" customHeight="1" x14ac:dyDescent="0.3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  <c r="W2307" s="2">
        <f>Table_1[[#This Row],[Profit]]/Table_1[[#This Row],[Sales]]</f>
        <v>-0.10000000000000012</v>
      </c>
    </row>
    <row r="2308" spans="1:23" ht="14.25" customHeight="1" x14ac:dyDescent="0.3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  <c r="W2308" s="2">
        <f>Table_1[[#This Row],[Profit]]/Table_1[[#This Row],[Sales]]</f>
        <v>0.36249999999999993</v>
      </c>
    </row>
    <row r="2309" spans="1:23" ht="14.25" customHeight="1" x14ac:dyDescent="0.3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  <c r="W2309" s="2">
        <f>Table_1[[#This Row],[Profit]]/Table_1[[#This Row],[Sales]]</f>
        <v>0.44000000000000017</v>
      </c>
    </row>
    <row r="2310" spans="1:23" ht="14.25" customHeight="1" x14ac:dyDescent="0.3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  <c r="W2310" s="2">
        <f>Table_1[[#This Row],[Profit]]/Table_1[[#This Row],[Sales]]</f>
        <v>0.12499999999999985</v>
      </c>
    </row>
    <row r="2311" spans="1:23" ht="14.25" customHeight="1" x14ac:dyDescent="0.3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  <c r="W2311" s="2">
        <f>Table_1[[#This Row],[Profit]]/Table_1[[#This Row],[Sales]]</f>
        <v>0.11249999999999991</v>
      </c>
    </row>
    <row r="2312" spans="1:23" ht="14.25" customHeight="1" x14ac:dyDescent="0.3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  <c r="W2312" s="2">
        <f>Table_1[[#This Row],[Profit]]/Table_1[[#This Row],[Sales]]</f>
        <v>7.4999999999999969E-2</v>
      </c>
    </row>
    <row r="2313" spans="1:23" ht="14.25" customHeight="1" x14ac:dyDescent="0.3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  <c r="W2313" s="2">
        <f>Table_1[[#This Row],[Profit]]/Table_1[[#This Row],[Sales]]</f>
        <v>0.12499999999999989</v>
      </c>
    </row>
    <row r="2314" spans="1:23" ht="14.25" customHeight="1" x14ac:dyDescent="0.3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  <c r="W2314" s="2">
        <f>Table_1[[#This Row],[Profit]]/Table_1[[#This Row],[Sales]]</f>
        <v>-0.22500000000000003</v>
      </c>
    </row>
    <row r="2315" spans="1:23" ht="14.25" customHeight="1" x14ac:dyDescent="0.3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  <c r="W2315" s="2">
        <f>Table_1[[#This Row],[Profit]]/Table_1[[#This Row],[Sales]]</f>
        <v>0.47</v>
      </c>
    </row>
    <row r="2316" spans="1:23" ht="14.25" customHeight="1" x14ac:dyDescent="0.3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  <c r="W2316" s="2">
        <f>Table_1[[#This Row],[Profit]]/Table_1[[#This Row],[Sales]]</f>
        <v>0.27000000000000007</v>
      </c>
    </row>
    <row r="2317" spans="1:23" ht="14.25" customHeight="1" x14ac:dyDescent="0.3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  <c r="W2317" s="2">
        <f>Table_1[[#This Row],[Profit]]/Table_1[[#This Row],[Sales]]</f>
        <v>0.47000000000000003</v>
      </c>
    </row>
    <row r="2318" spans="1:23" ht="14.25" customHeight="1" x14ac:dyDescent="0.3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  <c r="W2318" s="2">
        <f>Table_1[[#This Row],[Profit]]/Table_1[[#This Row],[Sales]]</f>
        <v>0.14999999999999997</v>
      </c>
    </row>
    <row r="2319" spans="1:23" ht="14.25" customHeight="1" x14ac:dyDescent="0.3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  <c r="W2319" s="2">
        <f>Table_1[[#This Row],[Profit]]/Table_1[[#This Row],[Sales]]</f>
        <v>0.5</v>
      </c>
    </row>
    <row r="2320" spans="1:23" ht="14.25" customHeight="1" x14ac:dyDescent="0.3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  <c r="W2320" s="2">
        <f>Table_1[[#This Row],[Profit]]/Table_1[[#This Row],[Sales]]</f>
        <v>0.34</v>
      </c>
    </row>
    <row r="2321" spans="1:23" ht="14.25" customHeight="1" x14ac:dyDescent="0.3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  <c r="W2321" s="2">
        <f>Table_1[[#This Row],[Profit]]/Table_1[[#This Row],[Sales]]</f>
        <v>0.28999999999999987</v>
      </c>
    </row>
    <row r="2322" spans="1:23" ht="14.25" customHeight="1" x14ac:dyDescent="0.3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  <c r="W2322" s="2">
        <f>Table_1[[#This Row],[Profit]]/Table_1[[#This Row],[Sales]]</f>
        <v>0.24</v>
      </c>
    </row>
    <row r="2323" spans="1:23" ht="14.25" customHeight="1" x14ac:dyDescent="0.3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  <c r="W2323" s="2">
        <f>Table_1[[#This Row],[Profit]]/Table_1[[#This Row],[Sales]]</f>
        <v>0.46999999999999992</v>
      </c>
    </row>
    <row r="2324" spans="1:23" ht="14.25" customHeight="1" x14ac:dyDescent="0.3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  <c r="W2324" s="2">
        <f>Table_1[[#This Row],[Profit]]/Table_1[[#This Row],[Sales]]</f>
        <v>0.45999999999999996</v>
      </c>
    </row>
    <row r="2325" spans="1:23" ht="14.25" customHeight="1" x14ac:dyDescent="0.3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  <c r="W2325" s="2">
        <f>Table_1[[#This Row],[Profit]]/Table_1[[#This Row],[Sales]]</f>
        <v>0.5</v>
      </c>
    </row>
    <row r="2326" spans="1:23" ht="14.25" customHeight="1" x14ac:dyDescent="0.3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  <c r="W2326" s="2">
        <f>Table_1[[#This Row],[Profit]]/Table_1[[#This Row],[Sales]]</f>
        <v>0.46</v>
      </c>
    </row>
    <row r="2327" spans="1:23" ht="14.25" customHeight="1" x14ac:dyDescent="0.3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  <c r="W2327" s="2">
        <f>Table_1[[#This Row],[Profit]]/Table_1[[#This Row],[Sales]]</f>
        <v>0.37499999999999989</v>
      </c>
    </row>
    <row r="2328" spans="1:23" ht="14.25" customHeight="1" x14ac:dyDescent="0.3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  <c r="W2328" s="2">
        <f>Table_1[[#This Row],[Profit]]/Table_1[[#This Row],[Sales]]</f>
        <v>2.5000000000000022E-2</v>
      </c>
    </row>
    <row r="2329" spans="1:23" ht="14.25" customHeight="1" x14ac:dyDescent="0.3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  <c r="W2329" s="2">
        <f>Table_1[[#This Row],[Profit]]/Table_1[[#This Row],[Sales]]</f>
        <v>0.48000000000000004</v>
      </c>
    </row>
    <row r="2330" spans="1:23" ht="14.25" customHeight="1" x14ac:dyDescent="0.3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  <c r="W2330" s="2">
        <f>Table_1[[#This Row],[Profit]]/Table_1[[#This Row],[Sales]]</f>
        <v>0.36249999999999999</v>
      </c>
    </row>
    <row r="2331" spans="1:23" ht="14.25" customHeight="1" x14ac:dyDescent="0.3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  <c r="W2331" s="2">
        <f>Table_1[[#This Row],[Profit]]/Table_1[[#This Row],[Sales]]</f>
        <v>-0.12500000000000011</v>
      </c>
    </row>
    <row r="2332" spans="1:23" ht="14.25" customHeight="1" x14ac:dyDescent="0.3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  <c r="W2332" s="2">
        <f>Table_1[[#This Row],[Profit]]/Table_1[[#This Row],[Sales]]</f>
        <v>6.9999999999999937E-2</v>
      </c>
    </row>
    <row r="2333" spans="1:23" ht="14.25" customHeight="1" x14ac:dyDescent="0.3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  <c r="W2333" s="2">
        <f>Table_1[[#This Row],[Profit]]/Table_1[[#This Row],[Sales]]</f>
        <v>0.5</v>
      </c>
    </row>
    <row r="2334" spans="1:23" ht="14.25" customHeight="1" x14ac:dyDescent="0.3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  <c r="W2334" s="2">
        <f>Table_1[[#This Row],[Profit]]/Table_1[[#This Row],[Sales]]</f>
        <v>0.48</v>
      </c>
    </row>
    <row r="2335" spans="1:23" ht="14.25" customHeight="1" x14ac:dyDescent="0.3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  <c r="W2335" s="2">
        <f>Table_1[[#This Row],[Profit]]/Table_1[[#This Row],[Sales]]</f>
        <v>0.49000000000000005</v>
      </c>
    </row>
    <row r="2336" spans="1:23" ht="14.25" customHeight="1" x14ac:dyDescent="0.3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  <c r="W2336" s="2">
        <f>Table_1[[#This Row],[Profit]]/Table_1[[#This Row],[Sales]]</f>
        <v>0.16249999999999989</v>
      </c>
    </row>
    <row r="2337" spans="1:23" ht="14.25" customHeight="1" x14ac:dyDescent="0.3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  <c r="W2337" s="2">
        <f>Table_1[[#This Row],[Profit]]/Table_1[[#This Row],[Sales]]</f>
        <v>0.47000000000000008</v>
      </c>
    </row>
    <row r="2338" spans="1:23" ht="14.25" customHeight="1" x14ac:dyDescent="0.3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  <c r="W2338" s="2">
        <f>Table_1[[#This Row],[Profit]]/Table_1[[#This Row],[Sales]]</f>
        <v>0.28999999999999992</v>
      </c>
    </row>
    <row r="2339" spans="1:23" ht="14.25" customHeight="1" x14ac:dyDescent="0.3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  <c r="W2339" s="2">
        <f>Table_1[[#This Row],[Profit]]/Table_1[[#This Row],[Sales]]</f>
        <v>0.48000000000000004</v>
      </c>
    </row>
    <row r="2340" spans="1:23" ht="14.25" customHeight="1" x14ac:dyDescent="0.3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  <c r="W2340" s="2">
        <f>Table_1[[#This Row],[Profit]]/Table_1[[#This Row],[Sales]]</f>
        <v>0.49</v>
      </c>
    </row>
    <row r="2341" spans="1:23" ht="14.25" customHeight="1" x14ac:dyDescent="0.3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  <c r="W2341" s="2">
        <f>Table_1[[#This Row],[Profit]]/Table_1[[#This Row],[Sales]]</f>
        <v>0.16249999999999987</v>
      </c>
    </row>
    <row r="2342" spans="1:23" ht="14.25" customHeight="1" x14ac:dyDescent="0.3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  <c r="W2342" s="2">
        <f>Table_1[[#This Row],[Profit]]/Table_1[[#This Row],[Sales]]</f>
        <v>0.25</v>
      </c>
    </row>
    <row r="2343" spans="1:23" ht="14.25" customHeight="1" x14ac:dyDescent="0.3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  <c r="W2343" s="2">
        <f>Table_1[[#This Row],[Profit]]/Table_1[[#This Row],[Sales]]</f>
        <v>0.37</v>
      </c>
    </row>
    <row r="2344" spans="1:23" ht="14.25" customHeight="1" x14ac:dyDescent="0.3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  <c r="W2344" s="2">
        <f>Table_1[[#This Row],[Profit]]/Table_1[[#This Row],[Sales]]</f>
        <v>0.24</v>
      </c>
    </row>
    <row r="2345" spans="1:23" ht="14.25" customHeight="1" x14ac:dyDescent="0.3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  <c r="W2345" s="2">
        <f>Table_1[[#This Row],[Profit]]/Table_1[[#This Row],[Sales]]</f>
        <v>-0.23749999999999996</v>
      </c>
    </row>
    <row r="2346" spans="1:23" ht="14.25" customHeight="1" x14ac:dyDescent="0.3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  <c r="W2346" s="2">
        <f>Table_1[[#This Row],[Profit]]/Table_1[[#This Row],[Sales]]</f>
        <v>0.28000000000000008</v>
      </c>
    </row>
    <row r="2347" spans="1:23" ht="14.25" customHeight="1" x14ac:dyDescent="0.3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  <c r="W2347" s="2">
        <f>Table_1[[#This Row],[Profit]]/Table_1[[#This Row],[Sales]]</f>
        <v>0.34999999999999992</v>
      </c>
    </row>
    <row r="2348" spans="1:23" ht="14.25" customHeight="1" x14ac:dyDescent="0.3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  <c r="W2348" s="2">
        <f>Table_1[[#This Row],[Profit]]/Table_1[[#This Row],[Sales]]</f>
        <v>-1.7000000000000013</v>
      </c>
    </row>
    <row r="2349" spans="1:23" ht="14.25" customHeight="1" x14ac:dyDescent="0.3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  <c r="W2349" s="2">
        <f>Table_1[[#This Row],[Profit]]/Table_1[[#This Row],[Sales]]</f>
        <v>0</v>
      </c>
    </row>
    <row r="2350" spans="1:23" ht="14.25" customHeight="1" x14ac:dyDescent="0.3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  <c r="W2350" s="2">
        <f>Table_1[[#This Row],[Profit]]/Table_1[[#This Row],[Sales]]</f>
        <v>0.34999999999999981</v>
      </c>
    </row>
    <row r="2351" spans="1:23" ht="14.25" customHeight="1" x14ac:dyDescent="0.3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  <c r="W2351" s="2">
        <f>Table_1[[#This Row],[Profit]]/Table_1[[#This Row],[Sales]]</f>
        <v>0.32499999999999996</v>
      </c>
    </row>
    <row r="2352" spans="1:23" ht="14.25" customHeight="1" x14ac:dyDescent="0.3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  <c r="W2352" s="2">
        <f>Table_1[[#This Row],[Profit]]/Table_1[[#This Row],[Sales]]</f>
        <v>0.49</v>
      </c>
    </row>
    <row r="2353" spans="1:23" ht="14.25" customHeight="1" x14ac:dyDescent="0.3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  <c r="W2353" s="2">
        <f>Table_1[[#This Row],[Profit]]/Table_1[[#This Row],[Sales]]</f>
        <v>0.28000000000000003</v>
      </c>
    </row>
    <row r="2354" spans="1:23" ht="14.25" customHeight="1" x14ac:dyDescent="0.3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  <c r="W2354" s="2">
        <f>Table_1[[#This Row],[Profit]]/Table_1[[#This Row],[Sales]]</f>
        <v>0.5</v>
      </c>
    </row>
    <row r="2355" spans="1:23" ht="14.25" customHeight="1" x14ac:dyDescent="0.3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  <c r="W2355" s="2">
        <f>Table_1[[#This Row],[Profit]]/Table_1[[#This Row],[Sales]]</f>
        <v>0.12941176470588242</v>
      </c>
    </row>
    <row r="2356" spans="1:23" ht="14.25" customHeight="1" x14ac:dyDescent="0.3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  <c r="W2356" s="2">
        <f>Table_1[[#This Row],[Profit]]/Table_1[[#This Row],[Sales]]</f>
        <v>0.33749999999999997</v>
      </c>
    </row>
    <row r="2357" spans="1:23" ht="14.25" customHeight="1" x14ac:dyDescent="0.3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  <c r="W2357" s="2">
        <f>Table_1[[#This Row],[Profit]]/Table_1[[#This Row],[Sales]]</f>
        <v>0.43000000000000005</v>
      </c>
    </row>
    <row r="2358" spans="1:23" ht="14.25" customHeight="1" x14ac:dyDescent="0.3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  <c r="W2358" s="2">
        <f>Table_1[[#This Row],[Profit]]/Table_1[[#This Row],[Sales]]</f>
        <v>0.33749999999999997</v>
      </c>
    </row>
    <row r="2359" spans="1:23" ht="14.25" customHeight="1" x14ac:dyDescent="0.3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  <c r="W2359" s="2">
        <f>Table_1[[#This Row],[Profit]]/Table_1[[#This Row],[Sales]]</f>
        <v>-0.28333333333333321</v>
      </c>
    </row>
    <row r="2360" spans="1:23" ht="14.25" customHeight="1" x14ac:dyDescent="0.3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  <c r="W2360" s="2">
        <f>Table_1[[#This Row],[Profit]]/Table_1[[#This Row],[Sales]]</f>
        <v>-0.51666666666666672</v>
      </c>
    </row>
    <row r="2361" spans="1:23" ht="14.25" customHeight="1" x14ac:dyDescent="0.3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  <c r="W2361" s="2">
        <f>Table_1[[#This Row],[Profit]]/Table_1[[#This Row],[Sales]]</f>
        <v>-0.20000000000000004</v>
      </c>
    </row>
    <row r="2362" spans="1:23" ht="14.25" customHeight="1" x14ac:dyDescent="0.3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  <c r="W2362" s="2">
        <f>Table_1[[#This Row],[Profit]]/Table_1[[#This Row],[Sales]]</f>
        <v>0.47000000000000003</v>
      </c>
    </row>
    <row r="2363" spans="1:23" ht="14.25" customHeight="1" x14ac:dyDescent="0.3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  <c r="W2363" s="2">
        <f>Table_1[[#This Row],[Profit]]/Table_1[[#This Row],[Sales]]</f>
        <v>0.49000000000000005</v>
      </c>
    </row>
    <row r="2364" spans="1:23" ht="14.25" customHeight="1" x14ac:dyDescent="0.3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  <c r="W2364" s="2">
        <f>Table_1[[#This Row],[Profit]]/Table_1[[#This Row],[Sales]]</f>
        <v>-0.73333333333333306</v>
      </c>
    </row>
    <row r="2365" spans="1:23" ht="14.25" customHeight="1" x14ac:dyDescent="0.3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  <c r="W2365" s="2">
        <f>Table_1[[#This Row],[Profit]]/Table_1[[#This Row],[Sales]]</f>
        <v>0.32</v>
      </c>
    </row>
    <row r="2366" spans="1:23" ht="14.25" customHeight="1" x14ac:dyDescent="0.3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  <c r="W2366" s="2">
        <f>Table_1[[#This Row],[Profit]]/Table_1[[#This Row],[Sales]]</f>
        <v>0.28000000000000003</v>
      </c>
    </row>
    <row r="2367" spans="1:23" ht="14.25" customHeight="1" x14ac:dyDescent="0.3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  <c r="W2367" s="2">
        <f>Table_1[[#This Row],[Profit]]/Table_1[[#This Row],[Sales]]</f>
        <v>0.45</v>
      </c>
    </row>
    <row r="2368" spans="1:23" ht="14.25" customHeight="1" x14ac:dyDescent="0.3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  <c r="W2368" s="2">
        <f>Table_1[[#This Row],[Profit]]/Table_1[[#This Row],[Sales]]</f>
        <v>-0.14999999999999997</v>
      </c>
    </row>
    <row r="2369" spans="1:23" ht="14.25" customHeight="1" x14ac:dyDescent="0.3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  <c r="W2369" s="2">
        <f>Table_1[[#This Row],[Profit]]/Table_1[[#This Row],[Sales]]</f>
        <v>0.49000000000000005</v>
      </c>
    </row>
    <row r="2370" spans="1:23" ht="14.25" customHeight="1" x14ac:dyDescent="0.3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  <c r="W2370" s="2">
        <f>Table_1[[#This Row],[Profit]]/Table_1[[#This Row],[Sales]]</f>
        <v>-5.0000000000000044E-2</v>
      </c>
    </row>
    <row r="2371" spans="1:23" ht="14.25" customHeight="1" x14ac:dyDescent="0.3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  <c r="W2371" s="2">
        <f>Table_1[[#This Row],[Profit]]/Table_1[[#This Row],[Sales]]</f>
        <v>6.2500000000000028E-2</v>
      </c>
    </row>
    <row r="2372" spans="1:23" ht="14.25" customHeight="1" x14ac:dyDescent="0.3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  <c r="W2372" s="2">
        <f>Table_1[[#This Row],[Profit]]/Table_1[[#This Row],[Sales]]</f>
        <v>0.37000000000000005</v>
      </c>
    </row>
    <row r="2373" spans="1:23" ht="14.25" customHeight="1" x14ac:dyDescent="0.3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  <c r="W2373" s="2">
        <f>Table_1[[#This Row],[Profit]]/Table_1[[#This Row],[Sales]]</f>
        <v>-0.4499999999999999</v>
      </c>
    </row>
    <row r="2374" spans="1:23" ht="14.25" customHeight="1" x14ac:dyDescent="0.3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  <c r="W2374" s="2">
        <f>Table_1[[#This Row],[Profit]]/Table_1[[#This Row],[Sales]]</f>
        <v>0.31249999999999994</v>
      </c>
    </row>
    <row r="2375" spans="1:23" ht="14.25" customHeight="1" x14ac:dyDescent="0.3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  <c r="W2375" s="2">
        <f>Table_1[[#This Row],[Profit]]/Table_1[[#This Row],[Sales]]</f>
        <v>0.3249999999999999</v>
      </c>
    </row>
    <row r="2376" spans="1:23" ht="14.25" customHeight="1" x14ac:dyDescent="0.3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  <c r="W2376" s="2">
        <f>Table_1[[#This Row],[Profit]]/Table_1[[#This Row],[Sales]]</f>
        <v>-5.7142857142857127E-2</v>
      </c>
    </row>
    <row r="2377" spans="1:23" ht="14.25" customHeight="1" x14ac:dyDescent="0.3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  <c r="W2377" s="2">
        <f>Table_1[[#This Row],[Profit]]/Table_1[[#This Row],[Sales]]</f>
        <v>2.0000000000000028E-2</v>
      </c>
    </row>
    <row r="2378" spans="1:23" ht="14.25" customHeight="1" x14ac:dyDescent="0.3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  <c r="W2378" s="2">
        <f>Table_1[[#This Row],[Profit]]/Table_1[[#This Row],[Sales]]</f>
        <v>-0.76666666666666627</v>
      </c>
    </row>
    <row r="2379" spans="1:23" ht="14.25" customHeight="1" x14ac:dyDescent="0.3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  <c r="W2379" s="2">
        <f>Table_1[[#This Row],[Profit]]/Table_1[[#This Row],[Sales]]</f>
        <v>0.12499999999999986</v>
      </c>
    </row>
    <row r="2380" spans="1:23" ht="14.25" customHeight="1" x14ac:dyDescent="0.3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  <c r="W2380" s="2">
        <f>Table_1[[#This Row],[Profit]]/Table_1[[#This Row],[Sales]]</f>
        <v>0.45999999999999996</v>
      </c>
    </row>
    <row r="2381" spans="1:23" ht="14.25" customHeight="1" x14ac:dyDescent="0.3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  <c r="W2381" s="2">
        <f>Table_1[[#This Row],[Profit]]/Table_1[[#This Row],[Sales]]</f>
        <v>0.23750000000000002</v>
      </c>
    </row>
    <row r="2382" spans="1:23" ht="14.25" customHeight="1" x14ac:dyDescent="0.3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  <c r="W2382" s="2">
        <f>Table_1[[#This Row],[Profit]]/Table_1[[#This Row],[Sales]]</f>
        <v>0.31249999999999989</v>
      </c>
    </row>
    <row r="2383" spans="1:23" ht="14.25" customHeight="1" x14ac:dyDescent="0.3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  <c r="W2383" s="2">
        <f>Table_1[[#This Row],[Profit]]/Table_1[[#This Row],[Sales]]</f>
        <v>0.21249999999999999</v>
      </c>
    </row>
    <row r="2384" spans="1:23" ht="14.25" customHeight="1" x14ac:dyDescent="0.3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  <c r="W2384" s="2">
        <f>Table_1[[#This Row],[Profit]]/Table_1[[#This Row],[Sales]]</f>
        <v>0.26</v>
      </c>
    </row>
    <row r="2385" spans="1:23" ht="14.25" customHeight="1" x14ac:dyDescent="0.3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  <c r="W2385" s="2">
        <f>Table_1[[#This Row],[Profit]]/Table_1[[#This Row],[Sales]]</f>
        <v>0.27999999999999997</v>
      </c>
    </row>
    <row r="2386" spans="1:23" ht="14.25" customHeight="1" x14ac:dyDescent="0.3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  <c r="W2386" s="2">
        <f>Table_1[[#This Row],[Profit]]/Table_1[[#This Row],[Sales]]</f>
        <v>0.33749999999999991</v>
      </c>
    </row>
    <row r="2387" spans="1:23" ht="14.25" customHeight="1" x14ac:dyDescent="0.3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  <c r="W2387" s="2">
        <f>Table_1[[#This Row],[Profit]]/Table_1[[#This Row],[Sales]]</f>
        <v>7.5000000000000039E-2</v>
      </c>
    </row>
    <row r="2388" spans="1:23" ht="14.25" customHeight="1" x14ac:dyDescent="0.3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  <c r="W2388" s="2">
        <f>Table_1[[#This Row],[Profit]]/Table_1[[#This Row],[Sales]]</f>
        <v>0.12499999999999992</v>
      </c>
    </row>
    <row r="2389" spans="1:23" ht="14.25" customHeight="1" x14ac:dyDescent="0.3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  <c r="W2389" s="2">
        <f>Table_1[[#This Row],[Profit]]/Table_1[[#This Row],[Sales]]</f>
        <v>0.45999999999999996</v>
      </c>
    </row>
    <row r="2390" spans="1:23" ht="14.25" customHeight="1" x14ac:dyDescent="0.3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  <c r="W2390" s="2">
        <f>Table_1[[#This Row],[Profit]]/Table_1[[#This Row],[Sales]]</f>
        <v>0.36249999999999993</v>
      </c>
    </row>
    <row r="2391" spans="1:23" ht="14.25" customHeight="1" x14ac:dyDescent="0.3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  <c r="W2391" s="2">
        <f>Table_1[[#This Row],[Profit]]/Table_1[[#This Row],[Sales]]</f>
        <v>0.48000000000000004</v>
      </c>
    </row>
    <row r="2392" spans="1:23" ht="14.25" customHeight="1" x14ac:dyDescent="0.3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  <c r="W2392" s="2">
        <f>Table_1[[#This Row],[Profit]]/Table_1[[#This Row],[Sales]]</f>
        <v>0.49000000000000005</v>
      </c>
    </row>
    <row r="2393" spans="1:23" ht="14.25" customHeight="1" x14ac:dyDescent="0.3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  <c r="W2393" s="2">
        <f>Table_1[[#This Row],[Profit]]/Table_1[[#This Row],[Sales]]</f>
        <v>5.9999999999999949E-2</v>
      </c>
    </row>
    <row r="2394" spans="1:23" ht="14.25" customHeight="1" x14ac:dyDescent="0.3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  <c r="W2394" s="2">
        <f>Table_1[[#This Row],[Profit]]/Table_1[[#This Row],[Sales]]</f>
        <v>0.37000000000000005</v>
      </c>
    </row>
    <row r="2395" spans="1:23" ht="14.25" customHeight="1" x14ac:dyDescent="0.3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  <c r="W2395" s="2">
        <f>Table_1[[#This Row],[Profit]]/Table_1[[#This Row],[Sales]]</f>
        <v>0.26</v>
      </c>
    </row>
    <row r="2396" spans="1:23" ht="14.25" customHeight="1" x14ac:dyDescent="0.3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  <c r="W2396" s="2">
        <f>Table_1[[#This Row],[Profit]]/Table_1[[#This Row],[Sales]]</f>
        <v>6.0000000000000005E-2</v>
      </c>
    </row>
    <row r="2397" spans="1:23" ht="14.25" customHeight="1" x14ac:dyDescent="0.3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  <c r="W2397" s="2">
        <f>Table_1[[#This Row],[Profit]]/Table_1[[#This Row],[Sales]]</f>
        <v>0.4</v>
      </c>
    </row>
    <row r="2398" spans="1:23" ht="14.25" customHeight="1" x14ac:dyDescent="0.3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  <c r="W2398" s="2">
        <f>Table_1[[#This Row],[Profit]]/Table_1[[#This Row],[Sales]]</f>
        <v>0.44999999999999996</v>
      </c>
    </row>
    <row r="2399" spans="1:23" ht="14.25" customHeight="1" x14ac:dyDescent="0.3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  <c r="W2399" s="2">
        <f>Table_1[[#This Row],[Profit]]/Table_1[[#This Row],[Sales]]</f>
        <v>0.49000000000000005</v>
      </c>
    </row>
    <row r="2400" spans="1:23" ht="14.25" customHeight="1" x14ac:dyDescent="0.3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  <c r="W2400" s="2">
        <f>Table_1[[#This Row],[Profit]]/Table_1[[#This Row],[Sales]]</f>
        <v>0.25999999999999995</v>
      </c>
    </row>
    <row r="2401" spans="1:23" ht="14.25" customHeight="1" x14ac:dyDescent="0.3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  <c r="W2401" s="2">
        <f>Table_1[[#This Row],[Profit]]/Table_1[[#This Row],[Sales]]</f>
        <v>1.999999999999998E-2</v>
      </c>
    </row>
    <row r="2402" spans="1:23" ht="14.25" customHeight="1" x14ac:dyDescent="0.3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  <c r="W2402" s="2">
        <f>Table_1[[#This Row],[Profit]]/Table_1[[#This Row],[Sales]]</f>
        <v>0.26</v>
      </c>
    </row>
    <row r="2403" spans="1:23" ht="14.25" customHeight="1" x14ac:dyDescent="0.3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  <c r="W2403" s="2">
        <f>Table_1[[#This Row],[Profit]]/Table_1[[#This Row],[Sales]]</f>
        <v>0.25000000000000006</v>
      </c>
    </row>
    <row r="2404" spans="1:23" ht="14.25" customHeight="1" x14ac:dyDescent="0.3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  <c r="W2404" s="2">
        <f>Table_1[[#This Row],[Profit]]/Table_1[[#This Row],[Sales]]</f>
        <v>0.46999999999999992</v>
      </c>
    </row>
    <row r="2405" spans="1:23" ht="14.25" customHeight="1" x14ac:dyDescent="0.3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  <c r="W2405" s="2">
        <f>Table_1[[#This Row],[Profit]]/Table_1[[#This Row],[Sales]]</f>
        <v>-0.23529411764705876</v>
      </c>
    </row>
    <row r="2406" spans="1:23" ht="14.25" customHeight="1" x14ac:dyDescent="0.3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  <c r="W2406" s="2">
        <f>Table_1[[#This Row],[Profit]]/Table_1[[#This Row],[Sales]]</f>
        <v>0.17999999999999994</v>
      </c>
    </row>
    <row r="2407" spans="1:23" ht="14.25" customHeight="1" x14ac:dyDescent="0.3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  <c r="W2407" s="2">
        <f>Table_1[[#This Row],[Profit]]/Table_1[[#This Row],[Sales]]</f>
        <v>-0.22499999999999992</v>
      </c>
    </row>
    <row r="2408" spans="1:23" ht="14.25" customHeight="1" x14ac:dyDescent="0.3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  <c r="W2408" s="2">
        <f>Table_1[[#This Row],[Profit]]/Table_1[[#This Row],[Sales]]</f>
        <v>0.33749999999999986</v>
      </c>
    </row>
    <row r="2409" spans="1:23" ht="14.25" customHeight="1" x14ac:dyDescent="0.3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  <c r="W2409" s="2">
        <f>Table_1[[#This Row],[Profit]]/Table_1[[#This Row],[Sales]]</f>
        <v>0.33</v>
      </c>
    </row>
    <row r="2410" spans="1:23" ht="14.25" customHeight="1" x14ac:dyDescent="0.3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  <c r="W2410" s="2">
        <f>Table_1[[#This Row],[Profit]]/Table_1[[#This Row],[Sales]]</f>
        <v>0.36249999999999999</v>
      </c>
    </row>
    <row r="2411" spans="1:23" ht="14.25" customHeight="1" x14ac:dyDescent="0.3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  <c r="W2411" s="2">
        <f>Table_1[[#This Row],[Profit]]/Table_1[[#This Row],[Sales]]</f>
        <v>0.35999999999999993</v>
      </c>
    </row>
    <row r="2412" spans="1:23" ht="14.25" customHeight="1" x14ac:dyDescent="0.3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  <c r="W2412" s="2">
        <f>Table_1[[#This Row],[Profit]]/Table_1[[#This Row],[Sales]]</f>
        <v>0.33749999999999997</v>
      </c>
    </row>
    <row r="2413" spans="1:23" ht="14.25" customHeight="1" x14ac:dyDescent="0.3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  <c r="W2413" s="2">
        <f>Table_1[[#This Row],[Profit]]/Table_1[[#This Row],[Sales]]</f>
        <v>0.35</v>
      </c>
    </row>
    <row r="2414" spans="1:23" ht="14.25" customHeight="1" x14ac:dyDescent="0.3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  <c r="W2414" s="2">
        <f>Table_1[[#This Row],[Profit]]/Table_1[[#This Row],[Sales]]</f>
        <v>0.49</v>
      </c>
    </row>
    <row r="2415" spans="1:23" ht="14.25" customHeight="1" x14ac:dyDescent="0.3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  <c r="W2415" s="2">
        <f>Table_1[[#This Row],[Profit]]/Table_1[[#This Row],[Sales]]</f>
        <v>4.999999999999992E-2</v>
      </c>
    </row>
    <row r="2416" spans="1:23" ht="14.25" customHeight="1" x14ac:dyDescent="0.3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  <c r="W2416" s="2">
        <f>Table_1[[#This Row],[Profit]]/Table_1[[#This Row],[Sales]]</f>
        <v>8.0000000000000043E-2</v>
      </c>
    </row>
    <row r="2417" spans="1:23" ht="14.25" customHeight="1" x14ac:dyDescent="0.3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  <c r="W2417" s="2">
        <f>Table_1[[#This Row],[Profit]]/Table_1[[#This Row],[Sales]]</f>
        <v>0.2</v>
      </c>
    </row>
    <row r="2418" spans="1:23" ht="14.25" customHeight="1" x14ac:dyDescent="0.3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  <c r="W2418" s="2">
        <f>Table_1[[#This Row],[Profit]]/Table_1[[#This Row],[Sales]]</f>
        <v>0.16000000000000006</v>
      </c>
    </row>
    <row r="2419" spans="1:23" ht="14.25" customHeight="1" x14ac:dyDescent="0.3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  <c r="W2419" s="2">
        <f>Table_1[[#This Row],[Profit]]/Table_1[[#This Row],[Sales]]</f>
        <v>0.37499999999999989</v>
      </c>
    </row>
    <row r="2420" spans="1:23" ht="14.25" customHeight="1" x14ac:dyDescent="0.3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  <c r="W2420" s="2">
        <f>Table_1[[#This Row],[Profit]]/Table_1[[#This Row],[Sales]]</f>
        <v>7.5000000000000053E-2</v>
      </c>
    </row>
    <row r="2421" spans="1:23" ht="14.25" customHeight="1" x14ac:dyDescent="0.3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  <c r="W2421" s="2">
        <f>Table_1[[#This Row],[Profit]]/Table_1[[#This Row],[Sales]]</f>
        <v>4.9999999999999954E-2</v>
      </c>
    </row>
    <row r="2422" spans="1:23" ht="14.25" customHeight="1" x14ac:dyDescent="0.3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  <c r="W2422" s="2">
        <f>Table_1[[#This Row],[Profit]]/Table_1[[#This Row],[Sales]]</f>
        <v>0.44000000000000006</v>
      </c>
    </row>
    <row r="2423" spans="1:23" ht="14.25" customHeight="1" x14ac:dyDescent="0.3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  <c r="W2423" s="2">
        <f>Table_1[[#This Row],[Profit]]/Table_1[[#This Row],[Sales]]</f>
        <v>-0.21249999999999999</v>
      </c>
    </row>
    <row r="2424" spans="1:23" ht="14.25" customHeight="1" x14ac:dyDescent="0.3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  <c r="W2424" s="2">
        <f>Table_1[[#This Row],[Profit]]/Table_1[[#This Row],[Sales]]</f>
        <v>0.33749999999999991</v>
      </c>
    </row>
    <row r="2425" spans="1:23" ht="14.25" customHeight="1" x14ac:dyDescent="0.3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  <c r="W2425" s="2">
        <f>Table_1[[#This Row],[Profit]]/Table_1[[#This Row],[Sales]]</f>
        <v>0.26249999999999996</v>
      </c>
    </row>
    <row r="2426" spans="1:23" ht="14.25" customHeight="1" x14ac:dyDescent="0.3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  <c r="W2426" s="2">
        <f>Table_1[[#This Row],[Profit]]/Table_1[[#This Row],[Sales]]</f>
        <v>-0.79999999999999982</v>
      </c>
    </row>
    <row r="2427" spans="1:23" ht="14.25" customHeight="1" x14ac:dyDescent="0.3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  <c r="W2427" s="2">
        <f>Table_1[[#This Row],[Profit]]/Table_1[[#This Row],[Sales]]</f>
        <v>-0.38333333333333353</v>
      </c>
    </row>
    <row r="2428" spans="1:23" ht="14.25" customHeight="1" x14ac:dyDescent="0.3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  <c r="W2428" s="2">
        <f>Table_1[[#This Row],[Profit]]/Table_1[[#This Row],[Sales]]</f>
        <v>0.32500000000000001</v>
      </c>
    </row>
    <row r="2429" spans="1:23" ht="14.25" customHeight="1" x14ac:dyDescent="0.3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  <c r="W2429" s="2">
        <f>Table_1[[#This Row],[Profit]]/Table_1[[#This Row],[Sales]]</f>
        <v>-1.600000000000001</v>
      </c>
    </row>
    <row r="2430" spans="1:23" ht="14.25" customHeight="1" x14ac:dyDescent="0.3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  <c r="W2430" s="2">
        <f>Table_1[[#This Row],[Profit]]/Table_1[[#This Row],[Sales]]</f>
        <v>-1.6500000000000006</v>
      </c>
    </row>
    <row r="2431" spans="1:23" ht="14.25" customHeight="1" x14ac:dyDescent="0.3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  <c r="W2431" s="2">
        <f>Table_1[[#This Row],[Profit]]/Table_1[[#This Row],[Sales]]</f>
        <v>-0.7250000000000002</v>
      </c>
    </row>
    <row r="2432" spans="1:23" ht="14.25" customHeight="1" x14ac:dyDescent="0.3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  <c r="W2432" s="2">
        <f>Table_1[[#This Row],[Profit]]/Table_1[[#This Row],[Sales]]</f>
        <v>0.47</v>
      </c>
    </row>
    <row r="2433" spans="1:23" ht="14.25" customHeight="1" x14ac:dyDescent="0.3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  <c r="W2433" s="2">
        <f>Table_1[[#This Row],[Profit]]/Table_1[[#This Row],[Sales]]</f>
        <v>0.41000000000000009</v>
      </c>
    </row>
    <row r="2434" spans="1:23" ht="14.25" customHeight="1" x14ac:dyDescent="0.3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  <c r="W2434" s="2">
        <f>Table_1[[#This Row],[Profit]]/Table_1[[#This Row],[Sales]]</f>
        <v>0.17777777777777778</v>
      </c>
    </row>
    <row r="2435" spans="1:23" ht="14.25" customHeight="1" x14ac:dyDescent="0.3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  <c r="W2435" s="2">
        <f>Table_1[[#This Row],[Profit]]/Table_1[[#This Row],[Sales]]</f>
        <v>7.4999999999999942E-2</v>
      </c>
    </row>
    <row r="2436" spans="1:23" ht="14.25" customHeight="1" x14ac:dyDescent="0.3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  <c r="W2436" s="2">
        <f>Table_1[[#This Row],[Profit]]/Table_1[[#This Row],[Sales]]</f>
        <v>0.5</v>
      </c>
    </row>
    <row r="2437" spans="1:23" ht="14.25" customHeight="1" x14ac:dyDescent="0.3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  <c r="W2437" s="2">
        <f>Table_1[[#This Row],[Profit]]/Table_1[[#This Row],[Sales]]</f>
        <v>0.39</v>
      </c>
    </row>
    <row r="2438" spans="1:23" ht="14.25" customHeight="1" x14ac:dyDescent="0.3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  <c r="W2438" s="2">
        <f>Table_1[[#This Row],[Profit]]/Table_1[[#This Row],[Sales]]</f>
        <v>0.21</v>
      </c>
    </row>
    <row r="2439" spans="1:23" ht="14.25" customHeight="1" x14ac:dyDescent="0.3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  <c r="W2439" s="2">
        <f>Table_1[[#This Row],[Profit]]/Table_1[[#This Row],[Sales]]</f>
        <v>-0.67999999999999994</v>
      </c>
    </row>
    <row r="2440" spans="1:23" ht="14.25" customHeight="1" x14ac:dyDescent="0.3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  <c r="W2440" s="2">
        <f>Table_1[[#This Row],[Profit]]/Table_1[[#This Row],[Sales]]</f>
        <v>0.35</v>
      </c>
    </row>
    <row r="2441" spans="1:23" ht="14.25" customHeight="1" x14ac:dyDescent="0.3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  <c r="W2441" s="2">
        <f>Table_1[[#This Row],[Profit]]/Table_1[[#This Row],[Sales]]</f>
        <v>0.27500000000000002</v>
      </c>
    </row>
    <row r="2442" spans="1:23" ht="14.25" customHeight="1" x14ac:dyDescent="0.3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  <c r="W2442" s="2">
        <f>Table_1[[#This Row],[Profit]]/Table_1[[#This Row],[Sales]]</f>
        <v>0.25</v>
      </c>
    </row>
    <row r="2443" spans="1:23" ht="14.25" customHeight="1" x14ac:dyDescent="0.3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  <c r="W2443" s="2">
        <f>Table_1[[#This Row],[Profit]]/Table_1[[#This Row],[Sales]]</f>
        <v>-0.11428571428571425</v>
      </c>
    </row>
    <row r="2444" spans="1:23" ht="14.25" customHeight="1" x14ac:dyDescent="0.3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  <c r="W2444" s="2">
        <f>Table_1[[#This Row],[Profit]]/Table_1[[#This Row],[Sales]]</f>
        <v>0.26000000000000006</v>
      </c>
    </row>
    <row r="2445" spans="1:23" ht="14.25" customHeight="1" x14ac:dyDescent="0.3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  <c r="W2445" s="2">
        <f>Table_1[[#This Row],[Profit]]/Table_1[[#This Row],[Sales]]</f>
        <v>0.31999999999999995</v>
      </c>
    </row>
    <row r="2446" spans="1:23" ht="14.25" customHeight="1" x14ac:dyDescent="0.3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  <c r="W2446" s="2">
        <f>Table_1[[#This Row],[Profit]]/Table_1[[#This Row],[Sales]]</f>
        <v>0.48000000000000004</v>
      </c>
    </row>
    <row r="2447" spans="1:23" ht="14.25" customHeight="1" x14ac:dyDescent="0.3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  <c r="W2447" s="2">
        <f>Table_1[[#This Row],[Profit]]/Table_1[[#This Row],[Sales]]</f>
        <v>0.28999999999999998</v>
      </c>
    </row>
    <row r="2448" spans="1:23" ht="14.25" customHeight="1" x14ac:dyDescent="0.3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  <c r="W2448" s="2">
        <f>Table_1[[#This Row],[Profit]]/Table_1[[#This Row],[Sales]]</f>
        <v>0.47000000000000003</v>
      </c>
    </row>
    <row r="2449" spans="1:23" ht="14.25" customHeight="1" x14ac:dyDescent="0.3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  <c r="W2449" s="2">
        <f>Table_1[[#This Row],[Profit]]/Table_1[[#This Row],[Sales]]</f>
        <v>-2.857142857142855E-2</v>
      </c>
    </row>
    <row r="2450" spans="1:23" ht="14.25" customHeight="1" x14ac:dyDescent="0.3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  <c r="W2450" s="2">
        <f>Table_1[[#This Row],[Profit]]/Table_1[[#This Row],[Sales]]</f>
        <v>1.9999999999999976E-2</v>
      </c>
    </row>
    <row r="2451" spans="1:23" ht="14.25" customHeight="1" x14ac:dyDescent="0.3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  <c r="W2451" s="2">
        <f>Table_1[[#This Row],[Profit]]/Table_1[[#This Row],[Sales]]</f>
        <v>0.3374999999999998</v>
      </c>
    </row>
    <row r="2452" spans="1:23" ht="14.25" customHeight="1" x14ac:dyDescent="0.3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  <c r="W2452" s="2">
        <f>Table_1[[#This Row],[Profit]]/Table_1[[#This Row],[Sales]]</f>
        <v>0.48</v>
      </c>
    </row>
    <row r="2453" spans="1:23" ht="14.25" customHeight="1" x14ac:dyDescent="0.3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  <c r="W2453" s="2">
        <f>Table_1[[#This Row],[Profit]]/Table_1[[#This Row],[Sales]]</f>
        <v>0.26</v>
      </c>
    </row>
    <row r="2454" spans="1:23" ht="14.25" customHeight="1" x14ac:dyDescent="0.3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  <c r="W2454" s="2">
        <f>Table_1[[#This Row],[Profit]]/Table_1[[#This Row],[Sales]]</f>
        <v>0.33749999999999997</v>
      </c>
    </row>
    <row r="2455" spans="1:23" ht="14.25" customHeight="1" x14ac:dyDescent="0.3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  <c r="W2455" s="2">
        <f>Table_1[[#This Row],[Profit]]/Table_1[[#This Row],[Sales]]</f>
        <v>0.32</v>
      </c>
    </row>
    <row r="2456" spans="1:23" ht="14.25" customHeight="1" x14ac:dyDescent="0.3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  <c r="W2456" s="2">
        <f>Table_1[[#This Row],[Profit]]/Table_1[[#This Row],[Sales]]</f>
        <v>0.18999999999999989</v>
      </c>
    </row>
    <row r="2457" spans="1:23" ht="14.25" customHeight="1" x14ac:dyDescent="0.3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  <c r="W2457" s="2">
        <f>Table_1[[#This Row],[Profit]]/Table_1[[#This Row],[Sales]]</f>
        <v>0.25999999999999995</v>
      </c>
    </row>
    <row r="2458" spans="1:23" ht="14.25" customHeight="1" x14ac:dyDescent="0.3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  <c r="W2458" s="2">
        <f>Table_1[[#This Row],[Profit]]/Table_1[[#This Row],[Sales]]</f>
        <v>0.47</v>
      </c>
    </row>
    <row r="2459" spans="1:23" ht="14.25" customHeight="1" x14ac:dyDescent="0.3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  <c r="W2459" s="2">
        <f>Table_1[[#This Row],[Profit]]/Table_1[[#This Row],[Sales]]</f>
        <v>0.38000000000000006</v>
      </c>
    </row>
    <row r="2460" spans="1:23" ht="14.25" customHeight="1" x14ac:dyDescent="0.3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  <c r="W2460" s="2">
        <f>Table_1[[#This Row],[Profit]]/Table_1[[#This Row],[Sales]]</f>
        <v>0.26</v>
      </c>
    </row>
    <row r="2461" spans="1:23" ht="14.25" customHeight="1" x14ac:dyDescent="0.3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  <c r="W2461" s="2">
        <f>Table_1[[#This Row],[Profit]]/Table_1[[#This Row],[Sales]]</f>
        <v>0.26</v>
      </c>
    </row>
    <row r="2462" spans="1:23" ht="14.25" customHeight="1" x14ac:dyDescent="0.3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  <c r="W2462" s="2">
        <f>Table_1[[#This Row],[Profit]]/Table_1[[#This Row],[Sales]]</f>
        <v>0.45</v>
      </c>
    </row>
    <row r="2463" spans="1:23" ht="14.25" customHeight="1" x14ac:dyDescent="0.3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  <c r="W2463" s="2">
        <f>Table_1[[#This Row],[Profit]]/Table_1[[#This Row],[Sales]]</f>
        <v>0.34999999999999987</v>
      </c>
    </row>
    <row r="2464" spans="1:23" ht="14.25" customHeight="1" x14ac:dyDescent="0.3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  <c r="W2464" s="2">
        <f>Table_1[[#This Row],[Profit]]/Table_1[[#This Row],[Sales]]</f>
        <v>0.34999999999999987</v>
      </c>
    </row>
    <row r="2465" spans="1:23" ht="14.25" customHeight="1" x14ac:dyDescent="0.3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  <c r="W2465" s="2">
        <f>Table_1[[#This Row],[Profit]]/Table_1[[#This Row],[Sales]]</f>
        <v>0.34999999999999992</v>
      </c>
    </row>
    <row r="2466" spans="1:23" ht="14.25" customHeight="1" x14ac:dyDescent="0.3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  <c r="W2466" s="2">
        <f>Table_1[[#This Row],[Profit]]/Table_1[[#This Row],[Sales]]</f>
        <v>0.27</v>
      </c>
    </row>
    <row r="2467" spans="1:23" ht="14.25" customHeight="1" x14ac:dyDescent="0.3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  <c r="W2467" s="2">
        <f>Table_1[[#This Row],[Profit]]/Table_1[[#This Row],[Sales]]</f>
        <v>0.48000000000000004</v>
      </c>
    </row>
    <row r="2468" spans="1:23" ht="14.25" customHeight="1" x14ac:dyDescent="0.3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  <c r="W2468" s="2">
        <f>Table_1[[#This Row],[Profit]]/Table_1[[#This Row],[Sales]]</f>
        <v>0.4499999999999999</v>
      </c>
    </row>
    <row r="2469" spans="1:23" ht="14.25" customHeight="1" x14ac:dyDescent="0.3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  <c r="W2469" s="2">
        <f>Table_1[[#This Row],[Profit]]/Table_1[[#This Row],[Sales]]</f>
        <v>0.28999999999999987</v>
      </c>
    </row>
    <row r="2470" spans="1:23" ht="14.25" customHeight="1" x14ac:dyDescent="0.3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  <c r="W2470" s="2">
        <f>Table_1[[#This Row],[Profit]]/Table_1[[#This Row],[Sales]]</f>
        <v>0.48</v>
      </c>
    </row>
    <row r="2471" spans="1:23" ht="14.25" customHeight="1" x14ac:dyDescent="0.3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  <c r="W2471" s="2">
        <f>Table_1[[#This Row],[Profit]]/Table_1[[#This Row],[Sales]]</f>
        <v>0.26999999999999996</v>
      </c>
    </row>
    <row r="2472" spans="1:23" ht="14.25" customHeight="1" x14ac:dyDescent="0.3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  <c r="W2472" s="2">
        <f>Table_1[[#This Row],[Profit]]/Table_1[[#This Row],[Sales]]</f>
        <v>0.30000000000000004</v>
      </c>
    </row>
    <row r="2473" spans="1:23" ht="14.25" customHeight="1" x14ac:dyDescent="0.3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  <c r="W2473" s="2">
        <f>Table_1[[#This Row],[Profit]]/Table_1[[#This Row],[Sales]]</f>
        <v>-0.14999999999999994</v>
      </c>
    </row>
    <row r="2474" spans="1:23" ht="14.25" customHeight="1" x14ac:dyDescent="0.3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  <c r="W2474" s="2">
        <f>Table_1[[#This Row],[Profit]]/Table_1[[#This Row],[Sales]]</f>
        <v>0.10000000000000005</v>
      </c>
    </row>
    <row r="2475" spans="1:23" ht="14.25" customHeight="1" x14ac:dyDescent="0.3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  <c r="W2475" s="2">
        <f>Table_1[[#This Row],[Profit]]/Table_1[[#This Row],[Sales]]</f>
        <v>-0.13750000000000007</v>
      </c>
    </row>
    <row r="2476" spans="1:23" ht="14.25" customHeight="1" x14ac:dyDescent="0.3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  <c r="W2476" s="2">
        <f>Table_1[[#This Row],[Profit]]/Table_1[[#This Row],[Sales]]</f>
        <v>0.35</v>
      </c>
    </row>
    <row r="2477" spans="1:23" ht="14.25" customHeight="1" x14ac:dyDescent="0.3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  <c r="W2477" s="2">
        <f>Table_1[[#This Row],[Profit]]/Table_1[[#This Row],[Sales]]</f>
        <v>0.47</v>
      </c>
    </row>
    <row r="2478" spans="1:23" ht="14.25" customHeight="1" x14ac:dyDescent="0.3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  <c r="W2478" s="2">
        <f>Table_1[[#This Row],[Profit]]/Table_1[[#This Row],[Sales]]</f>
        <v>0.39000000000000007</v>
      </c>
    </row>
    <row r="2479" spans="1:23" ht="14.25" customHeight="1" x14ac:dyDescent="0.3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  <c r="W2479" s="2">
        <f>Table_1[[#This Row],[Profit]]/Table_1[[#This Row],[Sales]]</f>
        <v>-7.4999999999999997E-2</v>
      </c>
    </row>
    <row r="2480" spans="1:23" ht="14.25" customHeight="1" x14ac:dyDescent="0.3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  <c r="W2480" s="2">
        <f>Table_1[[#This Row],[Profit]]/Table_1[[#This Row],[Sales]]</f>
        <v>0.27</v>
      </c>
    </row>
    <row r="2481" spans="1:23" ht="14.25" customHeight="1" x14ac:dyDescent="0.3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  <c r="W2481" s="2">
        <f>Table_1[[#This Row],[Profit]]/Table_1[[#This Row],[Sales]]</f>
        <v>7.4999999999999997E-2</v>
      </c>
    </row>
    <row r="2482" spans="1:23" ht="14.25" customHeight="1" x14ac:dyDescent="0.3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  <c r="W2482" s="2">
        <f>Table_1[[#This Row],[Profit]]/Table_1[[#This Row],[Sales]]</f>
        <v>-0.21249999999999999</v>
      </c>
    </row>
    <row r="2483" spans="1:23" ht="14.25" customHeight="1" x14ac:dyDescent="0.3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  <c r="W2483" s="2">
        <f>Table_1[[#This Row],[Profit]]/Table_1[[#This Row],[Sales]]</f>
        <v>0</v>
      </c>
    </row>
    <row r="2484" spans="1:23" ht="14.25" customHeight="1" x14ac:dyDescent="0.3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  <c r="W2484" s="2">
        <f>Table_1[[#This Row],[Profit]]/Table_1[[#This Row],[Sales]]</f>
        <v>0.32499999999999996</v>
      </c>
    </row>
    <row r="2485" spans="1:23" ht="14.25" customHeight="1" x14ac:dyDescent="0.3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  <c r="W2485" s="2">
        <f>Table_1[[#This Row],[Profit]]/Table_1[[#This Row],[Sales]]</f>
        <v>0.22000000000000003</v>
      </c>
    </row>
    <row r="2486" spans="1:23" ht="14.25" customHeight="1" x14ac:dyDescent="0.3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  <c r="W2486" s="2">
        <f>Table_1[[#This Row],[Profit]]/Table_1[[#This Row],[Sales]]</f>
        <v>0.32499999999999996</v>
      </c>
    </row>
    <row r="2487" spans="1:23" ht="14.25" customHeight="1" x14ac:dyDescent="0.3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  <c r="W2487" s="2">
        <f>Table_1[[#This Row],[Profit]]/Table_1[[#This Row],[Sales]]</f>
        <v>0.25999999999999995</v>
      </c>
    </row>
    <row r="2488" spans="1:23" ht="14.25" customHeight="1" x14ac:dyDescent="0.3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  <c r="W2488" s="2">
        <f>Table_1[[#This Row],[Profit]]/Table_1[[#This Row],[Sales]]</f>
        <v>0.26</v>
      </c>
    </row>
    <row r="2489" spans="1:23" ht="14.25" customHeight="1" x14ac:dyDescent="0.3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  <c r="W2489" s="2">
        <f>Table_1[[#This Row],[Profit]]/Table_1[[#This Row],[Sales]]</f>
        <v>0.27000000000000007</v>
      </c>
    </row>
    <row r="2490" spans="1:23" ht="14.25" customHeight="1" x14ac:dyDescent="0.3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  <c r="W2490" s="2">
        <f>Table_1[[#This Row],[Profit]]/Table_1[[#This Row],[Sales]]</f>
        <v>0.48</v>
      </c>
    </row>
    <row r="2491" spans="1:23" ht="14.25" customHeight="1" x14ac:dyDescent="0.3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  <c r="W2491" s="2">
        <f>Table_1[[#This Row],[Profit]]/Table_1[[#This Row],[Sales]]</f>
        <v>0.48</v>
      </c>
    </row>
    <row r="2492" spans="1:23" ht="14.25" customHeight="1" x14ac:dyDescent="0.3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  <c r="W2492" s="2">
        <f>Table_1[[#This Row],[Profit]]/Table_1[[#This Row],[Sales]]</f>
        <v>0.44999999999999996</v>
      </c>
    </row>
    <row r="2493" spans="1:23" ht="14.25" customHeight="1" x14ac:dyDescent="0.3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  <c r="W2493" s="2">
        <f>Table_1[[#This Row],[Profit]]/Table_1[[#This Row],[Sales]]</f>
        <v>0.45999999999999991</v>
      </c>
    </row>
    <row r="2494" spans="1:23" ht="14.25" customHeight="1" x14ac:dyDescent="0.3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  <c r="W2494" s="2">
        <f>Table_1[[#This Row],[Profit]]/Table_1[[#This Row],[Sales]]</f>
        <v>0.27000000000000007</v>
      </c>
    </row>
    <row r="2495" spans="1:23" ht="14.25" customHeight="1" x14ac:dyDescent="0.3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  <c r="W2495" s="2">
        <f>Table_1[[#This Row],[Profit]]/Table_1[[#This Row],[Sales]]</f>
        <v>-0.11428571428571431</v>
      </c>
    </row>
    <row r="2496" spans="1:23" ht="14.25" customHeight="1" x14ac:dyDescent="0.3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  <c r="W2496" s="2">
        <f>Table_1[[#This Row],[Profit]]/Table_1[[#This Row],[Sales]]</f>
        <v>7.5000000000000053E-2</v>
      </c>
    </row>
    <row r="2497" spans="1:23" ht="14.25" customHeight="1" x14ac:dyDescent="0.3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  <c r="W2497" s="2">
        <f>Table_1[[#This Row],[Profit]]/Table_1[[#This Row],[Sales]]</f>
        <v>4.9999999999999906E-2</v>
      </c>
    </row>
    <row r="2498" spans="1:23" ht="14.25" customHeight="1" x14ac:dyDescent="0.3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  <c r="W2498" s="2">
        <f>Table_1[[#This Row],[Profit]]/Table_1[[#This Row],[Sales]]</f>
        <v>0.28999999999999998</v>
      </c>
    </row>
    <row r="2499" spans="1:23" ht="14.25" customHeight="1" x14ac:dyDescent="0.3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  <c r="W2499" s="2">
        <f>Table_1[[#This Row],[Profit]]/Table_1[[#This Row],[Sales]]</f>
        <v>0.46999999999999992</v>
      </c>
    </row>
    <row r="2500" spans="1:23" ht="14.25" customHeight="1" x14ac:dyDescent="0.3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  <c r="W2500" s="2">
        <f>Table_1[[#This Row],[Profit]]/Table_1[[#This Row],[Sales]]</f>
        <v>0.34999999999999992</v>
      </c>
    </row>
    <row r="2501" spans="1:23" ht="14.25" customHeight="1" x14ac:dyDescent="0.3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  <c r="W2501" s="2">
        <f>Table_1[[#This Row],[Profit]]/Table_1[[#This Row],[Sales]]</f>
        <v>0.33749999999999986</v>
      </c>
    </row>
    <row r="2502" spans="1:23" ht="14.25" customHeight="1" x14ac:dyDescent="0.3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  <c r="W2502" s="2">
        <f>Table_1[[#This Row],[Profit]]/Table_1[[#This Row],[Sales]]</f>
        <v>0.36249999999999993</v>
      </c>
    </row>
    <row r="2503" spans="1:23" ht="14.25" customHeight="1" x14ac:dyDescent="0.3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  <c r="W2503" s="2">
        <f>Table_1[[#This Row],[Profit]]/Table_1[[#This Row],[Sales]]</f>
        <v>-1.55</v>
      </c>
    </row>
    <row r="2504" spans="1:23" ht="14.25" customHeight="1" x14ac:dyDescent="0.3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  <c r="W2504" s="2">
        <f>Table_1[[#This Row],[Profit]]/Table_1[[#This Row],[Sales]]</f>
        <v>-1.7500000000000007</v>
      </c>
    </row>
    <row r="2505" spans="1:23" ht="14.25" customHeight="1" x14ac:dyDescent="0.3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  <c r="W2505" s="2">
        <f>Table_1[[#This Row],[Profit]]/Table_1[[#This Row],[Sales]]</f>
        <v>0.47</v>
      </c>
    </row>
    <row r="2506" spans="1:23" ht="14.25" customHeight="1" x14ac:dyDescent="0.3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  <c r="W2506" s="2">
        <f>Table_1[[#This Row],[Profit]]/Table_1[[#This Row],[Sales]]</f>
        <v>0.28000000000000003</v>
      </c>
    </row>
    <row r="2507" spans="1:23" ht="14.25" customHeight="1" x14ac:dyDescent="0.3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  <c r="W2507" s="2">
        <f>Table_1[[#This Row],[Profit]]/Table_1[[#This Row],[Sales]]</f>
        <v>3.9999999999999959E-2</v>
      </c>
    </row>
    <row r="2508" spans="1:23" ht="14.25" customHeight="1" x14ac:dyDescent="0.3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  <c r="W2508" s="2">
        <f>Table_1[[#This Row],[Profit]]/Table_1[[#This Row],[Sales]]</f>
        <v>0.44000000000000006</v>
      </c>
    </row>
    <row r="2509" spans="1:23" ht="14.25" customHeight="1" x14ac:dyDescent="0.3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  <c r="W2509" s="2">
        <f>Table_1[[#This Row],[Profit]]/Table_1[[#This Row],[Sales]]</f>
        <v>-2.6000000000000005</v>
      </c>
    </row>
    <row r="2510" spans="1:23" ht="14.25" customHeight="1" x14ac:dyDescent="0.3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  <c r="W2510" s="2">
        <f>Table_1[[#This Row],[Profit]]/Table_1[[#This Row],[Sales]]</f>
        <v>7.4999999999999969E-2</v>
      </c>
    </row>
    <row r="2511" spans="1:23" ht="14.25" customHeight="1" x14ac:dyDescent="0.3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  <c r="W2511" s="2">
        <f>Table_1[[#This Row],[Profit]]/Table_1[[#This Row],[Sales]]</f>
        <v>0.11000000000000006</v>
      </c>
    </row>
    <row r="2512" spans="1:23" ht="14.25" customHeight="1" x14ac:dyDescent="0.3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  <c r="W2512" s="2">
        <f>Table_1[[#This Row],[Profit]]/Table_1[[#This Row],[Sales]]</f>
        <v>4.9999999999999961E-2</v>
      </c>
    </row>
    <row r="2513" spans="1:23" ht="14.25" customHeight="1" x14ac:dyDescent="0.3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  <c r="W2513" s="2">
        <f>Table_1[[#This Row],[Profit]]/Table_1[[#This Row],[Sales]]</f>
        <v>0.38999999999999996</v>
      </c>
    </row>
    <row r="2514" spans="1:23" ht="14.25" customHeight="1" x14ac:dyDescent="0.3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  <c r="W2514" s="2">
        <f>Table_1[[#This Row],[Profit]]/Table_1[[#This Row],[Sales]]</f>
        <v>-0.73333333333333306</v>
      </c>
    </row>
    <row r="2515" spans="1:23" ht="14.25" customHeight="1" x14ac:dyDescent="0.3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  <c r="W2515" s="2">
        <f>Table_1[[#This Row],[Profit]]/Table_1[[#This Row],[Sales]]</f>
        <v>1.2499999999999928E-2</v>
      </c>
    </row>
    <row r="2516" spans="1:23" ht="14.25" customHeight="1" x14ac:dyDescent="0.3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  <c r="W2516" s="2">
        <f>Table_1[[#This Row],[Profit]]/Table_1[[#This Row],[Sales]]</f>
        <v>-4.2857142857142844E-2</v>
      </c>
    </row>
    <row r="2517" spans="1:23" ht="14.25" customHeight="1" x14ac:dyDescent="0.3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  <c r="W2517" s="2">
        <f>Table_1[[#This Row],[Profit]]/Table_1[[#This Row],[Sales]]</f>
        <v>7.4999999999999997E-2</v>
      </c>
    </row>
    <row r="2518" spans="1:23" ht="14.25" customHeight="1" x14ac:dyDescent="0.3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  <c r="W2518" s="2">
        <f>Table_1[[#This Row],[Profit]]/Table_1[[#This Row],[Sales]]</f>
        <v>0.33749999999999991</v>
      </c>
    </row>
    <row r="2519" spans="1:23" ht="14.25" customHeight="1" x14ac:dyDescent="0.3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  <c r="W2519" s="2">
        <f>Table_1[[#This Row],[Profit]]/Table_1[[#This Row],[Sales]]</f>
        <v>9.9999999999999908E-2</v>
      </c>
    </row>
    <row r="2520" spans="1:23" ht="14.25" customHeight="1" x14ac:dyDescent="0.3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  <c r="W2520" s="2">
        <f>Table_1[[#This Row],[Profit]]/Table_1[[#This Row],[Sales]]</f>
        <v>0.48999999999999994</v>
      </c>
    </row>
    <row r="2521" spans="1:23" ht="14.25" customHeight="1" x14ac:dyDescent="0.3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  <c r="W2521" s="2">
        <f>Table_1[[#This Row],[Profit]]/Table_1[[#This Row],[Sales]]</f>
        <v>0.49</v>
      </c>
    </row>
    <row r="2522" spans="1:23" ht="14.25" customHeight="1" x14ac:dyDescent="0.3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  <c r="W2522" s="2">
        <f>Table_1[[#This Row],[Profit]]/Table_1[[#This Row],[Sales]]</f>
        <v>0.28999999999999987</v>
      </c>
    </row>
    <row r="2523" spans="1:23" ht="14.25" customHeight="1" x14ac:dyDescent="0.3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  <c r="W2523" s="2">
        <f>Table_1[[#This Row],[Profit]]/Table_1[[#This Row],[Sales]]</f>
        <v>0.48000000000000004</v>
      </c>
    </row>
    <row r="2524" spans="1:23" ht="14.25" customHeight="1" x14ac:dyDescent="0.3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  <c r="W2524" s="2">
        <f>Table_1[[#This Row],[Profit]]/Table_1[[#This Row],[Sales]]</f>
        <v>0.25</v>
      </c>
    </row>
    <row r="2525" spans="1:23" ht="14.25" customHeight="1" x14ac:dyDescent="0.3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  <c r="W2525" s="2">
        <f>Table_1[[#This Row],[Profit]]/Table_1[[#This Row],[Sales]]</f>
        <v>0.45999999999999996</v>
      </c>
    </row>
    <row r="2526" spans="1:23" ht="14.25" customHeight="1" x14ac:dyDescent="0.3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  <c r="W2526" s="2">
        <f>Table_1[[#This Row],[Profit]]/Table_1[[#This Row],[Sales]]</f>
        <v>0.12499999999999997</v>
      </c>
    </row>
    <row r="2527" spans="1:23" ht="14.25" customHeight="1" x14ac:dyDescent="0.3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  <c r="W2527" s="2">
        <f>Table_1[[#This Row],[Profit]]/Table_1[[#This Row],[Sales]]</f>
        <v>0.17499999999999999</v>
      </c>
    </row>
    <row r="2528" spans="1:23" ht="14.25" customHeight="1" x14ac:dyDescent="0.3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  <c r="W2528" s="2">
        <f>Table_1[[#This Row],[Profit]]/Table_1[[#This Row],[Sales]]</f>
        <v>-1.7500000000000007</v>
      </c>
    </row>
    <row r="2529" spans="1:23" ht="14.25" customHeight="1" x14ac:dyDescent="0.3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  <c r="W2529" s="2">
        <f>Table_1[[#This Row],[Profit]]/Table_1[[#This Row],[Sales]]</f>
        <v>-1.7500000000000007</v>
      </c>
    </row>
    <row r="2530" spans="1:23" ht="14.25" customHeight="1" x14ac:dyDescent="0.3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  <c r="W2530" s="2">
        <f>Table_1[[#This Row],[Profit]]/Table_1[[#This Row],[Sales]]</f>
        <v>0.36250000000000004</v>
      </c>
    </row>
    <row r="2531" spans="1:23" ht="14.25" customHeight="1" x14ac:dyDescent="0.3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  <c r="W2531" s="2">
        <f>Table_1[[#This Row],[Profit]]/Table_1[[#This Row],[Sales]]</f>
        <v>0.34999999999999992</v>
      </c>
    </row>
    <row r="2532" spans="1:23" ht="14.25" customHeight="1" x14ac:dyDescent="0.3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  <c r="W2532" s="2">
        <f>Table_1[[#This Row],[Profit]]/Table_1[[#This Row],[Sales]]</f>
        <v>0.45999999999999996</v>
      </c>
    </row>
    <row r="2533" spans="1:23" ht="14.25" customHeight="1" x14ac:dyDescent="0.3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  <c r="W2533" s="2">
        <f>Table_1[[#This Row],[Profit]]/Table_1[[#This Row],[Sales]]</f>
        <v>0.45999999999999996</v>
      </c>
    </row>
    <row r="2534" spans="1:23" ht="14.25" customHeight="1" x14ac:dyDescent="0.3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  <c r="W2534" s="2">
        <f>Table_1[[#This Row],[Profit]]/Table_1[[#This Row],[Sales]]</f>
        <v>0.36</v>
      </c>
    </row>
    <row r="2535" spans="1:23" ht="14.25" customHeight="1" x14ac:dyDescent="0.3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  <c r="W2535" s="2">
        <f>Table_1[[#This Row],[Profit]]/Table_1[[#This Row],[Sales]]</f>
        <v>0.36</v>
      </c>
    </row>
    <row r="2536" spans="1:23" ht="14.25" customHeight="1" x14ac:dyDescent="0.3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  <c r="W2536" s="2">
        <f>Table_1[[#This Row],[Profit]]/Table_1[[#This Row],[Sales]]</f>
        <v>-0.18750000000000003</v>
      </c>
    </row>
    <row r="2537" spans="1:23" ht="14.25" customHeight="1" x14ac:dyDescent="0.3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  <c r="W2537" s="2">
        <f>Table_1[[#This Row],[Profit]]/Table_1[[#This Row],[Sales]]</f>
        <v>0.39</v>
      </c>
    </row>
    <row r="2538" spans="1:23" ht="14.25" customHeight="1" x14ac:dyDescent="0.3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  <c r="W2538" s="2">
        <f>Table_1[[#This Row],[Profit]]/Table_1[[#This Row],[Sales]]</f>
        <v>-0.3</v>
      </c>
    </row>
    <row r="2539" spans="1:23" ht="14.25" customHeight="1" x14ac:dyDescent="0.3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  <c r="W2539" s="2">
        <f>Table_1[[#This Row],[Profit]]/Table_1[[#This Row],[Sales]]</f>
        <v>-0.23333333333333334</v>
      </c>
    </row>
    <row r="2540" spans="1:23" ht="14.25" customHeight="1" x14ac:dyDescent="0.3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  <c r="W2540" s="2">
        <f>Table_1[[#This Row],[Profit]]/Table_1[[#This Row],[Sales]]</f>
        <v>-0.23333333333333336</v>
      </c>
    </row>
    <row r="2541" spans="1:23" ht="14.25" customHeight="1" x14ac:dyDescent="0.3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  <c r="W2541" s="2">
        <f>Table_1[[#This Row],[Profit]]/Table_1[[#This Row],[Sales]]</f>
        <v>-0.16250000000000014</v>
      </c>
    </row>
    <row r="2542" spans="1:23" ht="14.25" customHeight="1" x14ac:dyDescent="0.3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  <c r="W2542" s="2">
        <f>Table_1[[#This Row],[Profit]]/Table_1[[#This Row],[Sales]]</f>
        <v>0.11249999999999995</v>
      </c>
    </row>
    <row r="2543" spans="1:23" ht="14.25" customHeight="1" x14ac:dyDescent="0.3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  <c r="W2543" s="2">
        <f>Table_1[[#This Row],[Profit]]/Table_1[[#This Row],[Sales]]</f>
        <v>0.2</v>
      </c>
    </row>
    <row r="2544" spans="1:23" ht="14.25" customHeight="1" x14ac:dyDescent="0.3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  <c r="W2544" s="2">
        <f>Table_1[[#This Row],[Profit]]/Table_1[[#This Row],[Sales]]</f>
        <v>0.10000000000000007</v>
      </c>
    </row>
    <row r="2545" spans="1:23" ht="14.25" customHeight="1" x14ac:dyDescent="0.3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  <c r="W2545" s="2">
        <f>Table_1[[#This Row],[Profit]]/Table_1[[#This Row],[Sales]]</f>
        <v>7.9999999999999946E-2</v>
      </c>
    </row>
    <row r="2546" spans="1:23" ht="14.25" customHeight="1" x14ac:dyDescent="0.3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  <c r="W2546" s="2">
        <f>Table_1[[#This Row],[Profit]]/Table_1[[#This Row],[Sales]]</f>
        <v>0.47</v>
      </c>
    </row>
    <row r="2547" spans="1:23" ht="14.25" customHeight="1" x14ac:dyDescent="0.3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  <c r="W2547" s="2">
        <f>Table_1[[#This Row],[Profit]]/Table_1[[#This Row],[Sales]]</f>
        <v>1.0000000000000021E-2</v>
      </c>
    </row>
    <row r="2548" spans="1:23" ht="14.25" customHeight="1" x14ac:dyDescent="0.3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  <c r="W2548" s="2">
        <f>Table_1[[#This Row],[Profit]]/Table_1[[#This Row],[Sales]]</f>
        <v>-5.8823529411764705E-2</v>
      </c>
    </row>
    <row r="2549" spans="1:23" ht="14.25" customHeight="1" x14ac:dyDescent="0.3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  <c r="W2549" s="2">
        <f>Table_1[[#This Row],[Profit]]/Table_1[[#This Row],[Sales]]</f>
        <v>0.1125</v>
      </c>
    </row>
    <row r="2550" spans="1:23" ht="14.25" customHeight="1" x14ac:dyDescent="0.3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  <c r="W2550" s="2">
        <f>Table_1[[#This Row],[Profit]]/Table_1[[#This Row],[Sales]]</f>
        <v>0.11249999999999988</v>
      </c>
    </row>
    <row r="2551" spans="1:23" ht="14.25" customHeight="1" x14ac:dyDescent="0.3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  <c r="W2551" s="2">
        <f>Table_1[[#This Row],[Profit]]/Table_1[[#This Row],[Sales]]</f>
        <v>0.33749999999999991</v>
      </c>
    </row>
    <row r="2552" spans="1:23" ht="14.25" customHeight="1" x14ac:dyDescent="0.3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  <c r="W2552" s="2">
        <f>Table_1[[#This Row],[Profit]]/Table_1[[#This Row],[Sales]]</f>
        <v>0.35</v>
      </c>
    </row>
    <row r="2553" spans="1:23" ht="14.25" customHeight="1" x14ac:dyDescent="0.3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  <c r="W2553" s="2">
        <f>Table_1[[#This Row],[Profit]]/Table_1[[#This Row],[Sales]]</f>
        <v>0.26000000000000006</v>
      </c>
    </row>
    <row r="2554" spans="1:23" ht="14.25" customHeight="1" x14ac:dyDescent="0.3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  <c r="W2554" s="2">
        <f>Table_1[[#This Row],[Profit]]/Table_1[[#This Row],[Sales]]</f>
        <v>0.49</v>
      </c>
    </row>
    <row r="2555" spans="1:23" ht="14.25" customHeight="1" x14ac:dyDescent="0.3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  <c r="W2555" s="2">
        <f>Table_1[[#This Row],[Profit]]/Table_1[[#This Row],[Sales]]</f>
        <v>0.48000000000000004</v>
      </c>
    </row>
    <row r="2556" spans="1:23" ht="14.25" customHeight="1" x14ac:dyDescent="0.3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  <c r="W2556" s="2">
        <f>Table_1[[#This Row],[Profit]]/Table_1[[#This Row],[Sales]]</f>
        <v>0.1000000000000001</v>
      </c>
    </row>
    <row r="2557" spans="1:23" ht="14.25" customHeight="1" x14ac:dyDescent="0.3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  <c r="W2557" s="2">
        <f>Table_1[[#This Row],[Profit]]/Table_1[[#This Row],[Sales]]</f>
        <v>0.24</v>
      </c>
    </row>
    <row r="2558" spans="1:23" ht="14.25" customHeight="1" x14ac:dyDescent="0.3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  <c r="W2558" s="2">
        <f>Table_1[[#This Row],[Profit]]/Table_1[[#This Row],[Sales]]</f>
        <v>-0.62500000000000011</v>
      </c>
    </row>
    <row r="2559" spans="1:23" ht="14.25" customHeight="1" x14ac:dyDescent="0.3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  <c r="W2559" s="2">
        <f>Table_1[[#This Row],[Profit]]/Table_1[[#This Row],[Sales]]</f>
        <v>7.4999999999999983E-2</v>
      </c>
    </row>
    <row r="2560" spans="1:23" ht="14.25" customHeight="1" x14ac:dyDescent="0.3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  <c r="W2560" s="2">
        <f>Table_1[[#This Row],[Profit]]/Table_1[[#This Row],[Sales]]</f>
        <v>9.9999999999999936E-2</v>
      </c>
    </row>
    <row r="2561" spans="1:23" ht="14.25" customHeight="1" x14ac:dyDescent="0.3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  <c r="W2561" s="2">
        <f>Table_1[[#This Row],[Profit]]/Table_1[[#This Row],[Sales]]</f>
        <v>0.48000000000000004</v>
      </c>
    </row>
    <row r="2562" spans="1:23" ht="14.25" customHeight="1" x14ac:dyDescent="0.3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  <c r="W2562" s="2">
        <f>Table_1[[#This Row],[Profit]]/Table_1[[#This Row],[Sales]]</f>
        <v>0.19000000000000003</v>
      </c>
    </row>
    <row r="2563" spans="1:23" ht="14.25" customHeight="1" x14ac:dyDescent="0.3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  <c r="W2563" s="2">
        <f>Table_1[[#This Row],[Profit]]/Table_1[[#This Row],[Sales]]</f>
        <v>0.36250000000000004</v>
      </c>
    </row>
    <row r="2564" spans="1:23" ht="14.25" customHeight="1" x14ac:dyDescent="0.3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  <c r="W2564" s="2">
        <f>Table_1[[#This Row],[Profit]]/Table_1[[#This Row],[Sales]]</f>
        <v>0.34999999999999992</v>
      </c>
    </row>
    <row r="2565" spans="1:23" ht="14.25" customHeight="1" x14ac:dyDescent="0.3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  <c r="W2565" s="2">
        <f>Table_1[[#This Row],[Profit]]/Table_1[[#This Row],[Sales]]</f>
        <v>0.18</v>
      </c>
    </row>
    <row r="2566" spans="1:23" ht="14.25" customHeight="1" x14ac:dyDescent="0.3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  <c r="W2566" s="2">
        <f>Table_1[[#This Row],[Profit]]/Table_1[[#This Row],[Sales]]</f>
        <v>0.26999999999999996</v>
      </c>
    </row>
    <row r="2567" spans="1:23" ht="14.25" customHeight="1" x14ac:dyDescent="0.3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  <c r="W2567" s="2">
        <f>Table_1[[#This Row],[Profit]]/Table_1[[#This Row],[Sales]]</f>
        <v>0.38999999999999996</v>
      </c>
    </row>
    <row r="2568" spans="1:23" ht="14.25" customHeight="1" x14ac:dyDescent="0.3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  <c r="W2568" s="2">
        <f>Table_1[[#This Row],[Profit]]/Table_1[[#This Row],[Sales]]</f>
        <v>0.31249999999999983</v>
      </c>
    </row>
    <row r="2569" spans="1:23" ht="14.25" customHeight="1" x14ac:dyDescent="0.3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  <c r="W2569" s="2">
        <f>Table_1[[#This Row],[Profit]]/Table_1[[#This Row],[Sales]]</f>
        <v>9.0000000000000052E-2</v>
      </c>
    </row>
    <row r="2570" spans="1:23" ht="14.25" customHeight="1" x14ac:dyDescent="0.3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  <c r="W2570" s="2">
        <f>Table_1[[#This Row],[Profit]]/Table_1[[#This Row],[Sales]]</f>
        <v>0.28000000000000008</v>
      </c>
    </row>
    <row r="2571" spans="1:23" ht="14.25" customHeight="1" x14ac:dyDescent="0.3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  <c r="W2571" s="2">
        <f>Table_1[[#This Row],[Profit]]/Table_1[[#This Row],[Sales]]</f>
        <v>-0.21666666666666667</v>
      </c>
    </row>
    <row r="2572" spans="1:23" ht="14.25" customHeight="1" x14ac:dyDescent="0.3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  <c r="W2572" s="2">
        <f>Table_1[[#This Row],[Profit]]/Table_1[[#This Row],[Sales]]</f>
        <v>0.27500000000000002</v>
      </c>
    </row>
    <row r="2573" spans="1:23" ht="14.25" customHeight="1" x14ac:dyDescent="0.3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  <c r="W2573" s="2">
        <f>Table_1[[#This Row],[Profit]]/Table_1[[#This Row],[Sales]]</f>
        <v>0.31249999999999989</v>
      </c>
    </row>
    <row r="2574" spans="1:23" ht="14.25" customHeight="1" x14ac:dyDescent="0.3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  <c r="W2574" s="2">
        <f>Table_1[[#This Row],[Profit]]/Table_1[[#This Row],[Sales]]</f>
        <v>3.7500000000000006E-2</v>
      </c>
    </row>
    <row r="2575" spans="1:23" ht="14.25" customHeight="1" x14ac:dyDescent="0.3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  <c r="W2575" s="2">
        <f>Table_1[[#This Row],[Profit]]/Table_1[[#This Row],[Sales]]</f>
        <v>5.9999999999999921E-2</v>
      </c>
    </row>
    <row r="2576" spans="1:23" ht="14.25" customHeight="1" x14ac:dyDescent="0.3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  <c r="W2576" s="2">
        <f>Table_1[[#This Row],[Profit]]/Table_1[[#This Row],[Sales]]</f>
        <v>0.49</v>
      </c>
    </row>
    <row r="2577" spans="1:23" ht="14.25" customHeight="1" x14ac:dyDescent="0.3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  <c r="W2577" s="2">
        <f>Table_1[[#This Row],[Profit]]/Table_1[[#This Row],[Sales]]</f>
        <v>0.49000000000000005</v>
      </c>
    </row>
    <row r="2578" spans="1:23" ht="14.25" customHeight="1" x14ac:dyDescent="0.3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  <c r="W2578" s="2">
        <f>Table_1[[#This Row],[Profit]]/Table_1[[#This Row],[Sales]]</f>
        <v>0.46999999999999992</v>
      </c>
    </row>
    <row r="2579" spans="1:23" ht="14.25" customHeight="1" x14ac:dyDescent="0.3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  <c r="W2579" s="2">
        <f>Table_1[[#This Row],[Profit]]/Table_1[[#This Row],[Sales]]</f>
        <v>0.43</v>
      </c>
    </row>
    <row r="2580" spans="1:23" ht="14.25" customHeight="1" x14ac:dyDescent="0.3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  <c r="W2580" s="2">
        <f>Table_1[[#This Row],[Profit]]/Table_1[[#This Row],[Sales]]</f>
        <v>0.48999999999999994</v>
      </c>
    </row>
    <row r="2581" spans="1:23" ht="14.25" customHeight="1" x14ac:dyDescent="0.3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  <c r="W2581" s="2">
        <f>Table_1[[#This Row],[Profit]]/Table_1[[#This Row],[Sales]]</f>
        <v>0</v>
      </c>
    </row>
    <row r="2582" spans="1:23" ht="14.25" customHeight="1" x14ac:dyDescent="0.3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  <c r="W2582" s="2">
        <f>Table_1[[#This Row],[Profit]]/Table_1[[#This Row],[Sales]]</f>
        <v>0.48000000000000004</v>
      </c>
    </row>
    <row r="2583" spans="1:23" ht="14.25" customHeight="1" x14ac:dyDescent="0.3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  <c r="W2583" s="2">
        <f>Table_1[[#This Row],[Profit]]/Table_1[[#This Row],[Sales]]</f>
        <v>0.5</v>
      </c>
    </row>
    <row r="2584" spans="1:23" ht="14.25" customHeight="1" x14ac:dyDescent="0.3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  <c r="W2584" s="2">
        <f>Table_1[[#This Row],[Profit]]/Table_1[[#This Row],[Sales]]</f>
        <v>0</v>
      </c>
    </row>
    <row r="2585" spans="1:23" ht="14.25" customHeight="1" x14ac:dyDescent="0.3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  <c r="W2585" s="2">
        <f>Table_1[[#This Row],[Profit]]/Table_1[[#This Row],[Sales]]</f>
        <v>0.36000000000000004</v>
      </c>
    </row>
    <row r="2586" spans="1:23" ht="14.25" customHeight="1" x14ac:dyDescent="0.3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  <c r="W2586" s="2">
        <f>Table_1[[#This Row],[Profit]]/Table_1[[#This Row],[Sales]]</f>
        <v>0.28000000000000003</v>
      </c>
    </row>
    <row r="2587" spans="1:23" ht="14.25" customHeight="1" x14ac:dyDescent="0.3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  <c r="W2587" s="2">
        <f>Table_1[[#This Row],[Profit]]/Table_1[[#This Row],[Sales]]</f>
        <v>0.32499999999999996</v>
      </c>
    </row>
    <row r="2588" spans="1:23" ht="14.25" customHeight="1" x14ac:dyDescent="0.3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  <c r="W2588" s="2">
        <f>Table_1[[#This Row],[Profit]]/Table_1[[#This Row],[Sales]]</f>
        <v>0.27000000000000007</v>
      </c>
    </row>
    <row r="2589" spans="1:23" ht="14.25" customHeight="1" x14ac:dyDescent="0.3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  <c r="W2589" s="2">
        <f>Table_1[[#This Row],[Profit]]/Table_1[[#This Row],[Sales]]</f>
        <v>0.44000000000000006</v>
      </c>
    </row>
    <row r="2590" spans="1:23" ht="14.25" customHeight="1" x14ac:dyDescent="0.3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  <c r="W2590" s="2">
        <f>Table_1[[#This Row],[Profit]]/Table_1[[#This Row],[Sales]]</f>
        <v>0.1699999999999999</v>
      </c>
    </row>
    <row r="2591" spans="1:23" ht="14.25" customHeight="1" x14ac:dyDescent="0.3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  <c r="W2591" s="2">
        <f>Table_1[[#This Row],[Profit]]/Table_1[[#This Row],[Sales]]</f>
        <v>8.7499999999999981E-2</v>
      </c>
    </row>
    <row r="2592" spans="1:23" ht="14.25" customHeight="1" x14ac:dyDescent="0.3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  <c r="W2592" s="2">
        <f>Table_1[[#This Row],[Profit]]/Table_1[[#This Row],[Sales]]</f>
        <v>-0.54999999999999982</v>
      </c>
    </row>
    <row r="2593" spans="1:23" ht="14.25" customHeight="1" x14ac:dyDescent="0.3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  <c r="W2593" s="2">
        <f>Table_1[[#This Row],[Profit]]/Table_1[[#This Row],[Sales]]</f>
        <v>-0.5</v>
      </c>
    </row>
    <row r="2594" spans="1:23" ht="14.25" customHeight="1" x14ac:dyDescent="0.3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  <c r="W2594" s="2">
        <f>Table_1[[#This Row],[Profit]]/Table_1[[#This Row],[Sales]]</f>
        <v>0.5</v>
      </c>
    </row>
    <row r="2595" spans="1:23" ht="14.25" customHeight="1" x14ac:dyDescent="0.3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  <c r="W2595" s="2">
        <f>Table_1[[#This Row],[Profit]]/Table_1[[#This Row],[Sales]]</f>
        <v>0.48</v>
      </c>
    </row>
    <row r="2596" spans="1:23" ht="14.25" customHeight="1" x14ac:dyDescent="0.3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  <c r="W2596" s="2">
        <f>Table_1[[#This Row],[Profit]]/Table_1[[#This Row],[Sales]]</f>
        <v>0.45</v>
      </c>
    </row>
    <row r="2597" spans="1:23" ht="14.25" customHeight="1" x14ac:dyDescent="0.3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  <c r="W2597" s="2">
        <f>Table_1[[#This Row],[Profit]]/Table_1[[#This Row],[Sales]]</f>
        <v>0.44999999999999996</v>
      </c>
    </row>
    <row r="2598" spans="1:23" ht="14.25" customHeight="1" x14ac:dyDescent="0.3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  <c r="W2598" s="2">
        <f>Table_1[[#This Row],[Profit]]/Table_1[[#This Row],[Sales]]</f>
        <v>0.27000000000000007</v>
      </c>
    </row>
    <row r="2599" spans="1:23" ht="14.25" customHeight="1" x14ac:dyDescent="0.3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  <c r="W2599" s="2">
        <f>Table_1[[#This Row],[Profit]]/Table_1[[#This Row],[Sales]]</f>
        <v>0.17999999999999991</v>
      </c>
    </row>
    <row r="2600" spans="1:23" ht="14.25" customHeight="1" x14ac:dyDescent="0.3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  <c r="W2600" s="2">
        <f>Table_1[[#This Row],[Profit]]/Table_1[[#This Row],[Sales]]</f>
        <v>0.49</v>
      </c>
    </row>
    <row r="2601" spans="1:23" ht="14.25" customHeight="1" x14ac:dyDescent="0.3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  <c r="W2601" s="2">
        <f>Table_1[[#This Row],[Profit]]/Table_1[[#This Row],[Sales]]</f>
        <v>0.28999999999999987</v>
      </c>
    </row>
    <row r="2602" spans="1:23" ht="14.25" customHeight="1" x14ac:dyDescent="0.3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  <c r="W2602" s="2">
        <f>Table_1[[#This Row],[Profit]]/Table_1[[#This Row],[Sales]]</f>
        <v>0.29999999999999988</v>
      </c>
    </row>
    <row r="2603" spans="1:23" ht="14.25" customHeight="1" x14ac:dyDescent="0.3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  <c r="W2603" s="2">
        <f>Table_1[[#This Row],[Profit]]/Table_1[[#This Row],[Sales]]</f>
        <v>0.47000000000000003</v>
      </c>
    </row>
    <row r="2604" spans="1:23" ht="14.25" customHeight="1" x14ac:dyDescent="0.3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  <c r="W2604" s="2">
        <f>Table_1[[#This Row],[Profit]]/Table_1[[#This Row],[Sales]]</f>
        <v>0.26999999999999996</v>
      </c>
    </row>
    <row r="2605" spans="1:23" ht="14.25" customHeight="1" x14ac:dyDescent="0.3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  <c r="W2605" s="2">
        <f>Table_1[[#This Row],[Profit]]/Table_1[[#This Row],[Sales]]</f>
        <v>3.7500000000000033E-2</v>
      </c>
    </row>
    <row r="2606" spans="1:23" ht="14.25" customHeight="1" x14ac:dyDescent="0.3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  <c r="W2606" s="2">
        <f>Table_1[[#This Row],[Profit]]/Table_1[[#This Row],[Sales]]</f>
        <v>0.34</v>
      </c>
    </row>
    <row r="2607" spans="1:23" ht="14.25" customHeight="1" x14ac:dyDescent="0.3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  <c r="W2607" s="2">
        <f>Table_1[[#This Row],[Profit]]/Table_1[[#This Row],[Sales]]</f>
        <v>-0.73333333333333306</v>
      </c>
    </row>
    <row r="2608" spans="1:23" ht="14.25" customHeight="1" x14ac:dyDescent="0.3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  <c r="W2608" s="2">
        <f>Table_1[[#This Row],[Profit]]/Table_1[[#This Row],[Sales]]</f>
        <v>0.28999999999999987</v>
      </c>
    </row>
    <row r="2609" spans="1:23" ht="14.25" customHeight="1" x14ac:dyDescent="0.3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  <c r="W2609" s="2">
        <f>Table_1[[#This Row],[Profit]]/Table_1[[#This Row],[Sales]]</f>
        <v>0</v>
      </c>
    </row>
    <row r="2610" spans="1:23" ht="14.25" customHeight="1" x14ac:dyDescent="0.3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  <c r="W2610" s="2">
        <f>Table_1[[#This Row],[Profit]]/Table_1[[#This Row],[Sales]]</f>
        <v>0.35</v>
      </c>
    </row>
    <row r="2611" spans="1:23" ht="14.25" customHeight="1" x14ac:dyDescent="0.3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  <c r="W2611" s="2">
        <f>Table_1[[#This Row],[Profit]]/Table_1[[#This Row],[Sales]]</f>
        <v>-9.9999999999999964E-2</v>
      </c>
    </row>
    <row r="2612" spans="1:23" ht="14.25" customHeight="1" x14ac:dyDescent="0.3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  <c r="W2612" s="2">
        <f>Table_1[[#This Row],[Profit]]/Table_1[[#This Row],[Sales]]</f>
        <v>0.33749999999999997</v>
      </c>
    </row>
    <row r="2613" spans="1:23" ht="14.25" customHeight="1" x14ac:dyDescent="0.3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  <c r="W2613" s="2">
        <f>Table_1[[#This Row],[Profit]]/Table_1[[#This Row],[Sales]]</f>
        <v>0.32499999999999996</v>
      </c>
    </row>
    <row r="2614" spans="1:23" ht="14.25" customHeight="1" x14ac:dyDescent="0.3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  <c r="W2614" s="2">
        <f>Table_1[[#This Row],[Profit]]/Table_1[[#This Row],[Sales]]</f>
        <v>-0.65000000000000013</v>
      </c>
    </row>
    <row r="2615" spans="1:23" ht="14.25" customHeight="1" x14ac:dyDescent="0.3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  <c r="W2615" s="2">
        <f>Table_1[[#This Row],[Profit]]/Table_1[[#This Row],[Sales]]</f>
        <v>6.2500000000000014E-2</v>
      </c>
    </row>
    <row r="2616" spans="1:23" ht="14.25" customHeight="1" x14ac:dyDescent="0.3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  <c r="W2616" s="2">
        <f>Table_1[[#This Row],[Profit]]/Table_1[[#This Row],[Sales]]</f>
        <v>9.999999999999995E-2</v>
      </c>
    </row>
    <row r="2617" spans="1:23" ht="14.25" customHeight="1" x14ac:dyDescent="0.3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  <c r="W2617" s="2">
        <f>Table_1[[#This Row],[Profit]]/Table_1[[#This Row],[Sales]]</f>
        <v>0.31249999999999994</v>
      </c>
    </row>
    <row r="2618" spans="1:23" ht="14.25" customHeight="1" x14ac:dyDescent="0.3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  <c r="W2618" s="2">
        <f>Table_1[[#This Row],[Profit]]/Table_1[[#This Row],[Sales]]</f>
        <v>0.47000000000000003</v>
      </c>
    </row>
    <row r="2619" spans="1:23" ht="14.25" customHeight="1" x14ac:dyDescent="0.3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  <c r="W2619" s="2">
        <f>Table_1[[#This Row],[Profit]]/Table_1[[#This Row],[Sales]]</f>
        <v>0.31249999999999983</v>
      </c>
    </row>
    <row r="2620" spans="1:23" ht="14.25" customHeight="1" x14ac:dyDescent="0.3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  <c r="W2620" s="2">
        <f>Table_1[[#This Row],[Profit]]/Table_1[[#This Row],[Sales]]</f>
        <v>0.25999999999999995</v>
      </c>
    </row>
    <row r="2621" spans="1:23" ht="14.25" customHeight="1" x14ac:dyDescent="0.3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  <c r="W2621" s="2">
        <f>Table_1[[#This Row],[Profit]]/Table_1[[#This Row],[Sales]]</f>
        <v>9.999999999999995E-2</v>
      </c>
    </row>
    <row r="2622" spans="1:23" ht="14.25" customHeight="1" x14ac:dyDescent="0.3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  <c r="W2622" s="2">
        <f>Table_1[[#This Row],[Profit]]/Table_1[[#This Row],[Sales]]</f>
        <v>0.28000000000000003</v>
      </c>
    </row>
    <row r="2623" spans="1:23" ht="14.25" customHeight="1" x14ac:dyDescent="0.3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  <c r="W2623" s="2">
        <f>Table_1[[#This Row],[Profit]]/Table_1[[#This Row],[Sales]]</f>
        <v>0.47000000000000003</v>
      </c>
    </row>
    <row r="2624" spans="1:23" ht="14.25" customHeight="1" x14ac:dyDescent="0.3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  <c r="W2624" s="2">
        <f>Table_1[[#This Row],[Profit]]/Table_1[[#This Row],[Sales]]</f>
        <v>0.48000000000000004</v>
      </c>
    </row>
    <row r="2625" spans="1:23" ht="14.25" customHeight="1" x14ac:dyDescent="0.3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  <c r="W2625" s="2">
        <f>Table_1[[#This Row],[Profit]]/Table_1[[#This Row],[Sales]]</f>
        <v>0.34999999999999992</v>
      </c>
    </row>
    <row r="2626" spans="1:23" ht="14.25" customHeight="1" x14ac:dyDescent="0.3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  <c r="W2626" s="2">
        <f>Table_1[[#This Row],[Profit]]/Table_1[[#This Row],[Sales]]</f>
        <v>0.27</v>
      </c>
    </row>
    <row r="2627" spans="1:23" ht="14.25" customHeight="1" x14ac:dyDescent="0.3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  <c r="W2627" s="2">
        <f>Table_1[[#This Row],[Profit]]/Table_1[[#This Row],[Sales]]</f>
        <v>0.44999999999999996</v>
      </c>
    </row>
    <row r="2628" spans="1:23" ht="14.25" customHeight="1" x14ac:dyDescent="0.3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  <c r="W2628" s="2">
        <f>Table_1[[#This Row],[Profit]]/Table_1[[#This Row],[Sales]]</f>
        <v>9.9999999999999586E-3</v>
      </c>
    </row>
    <row r="2629" spans="1:23" ht="14.25" customHeight="1" x14ac:dyDescent="0.3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  <c r="W2629" s="2">
        <f>Table_1[[#This Row],[Profit]]/Table_1[[#This Row],[Sales]]</f>
        <v>0.14999999999999994</v>
      </c>
    </row>
    <row r="2630" spans="1:23" ht="14.25" customHeight="1" x14ac:dyDescent="0.3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  <c r="W2630" s="2">
        <f>Table_1[[#This Row],[Profit]]/Table_1[[#This Row],[Sales]]</f>
        <v>-1.4333333333333329</v>
      </c>
    </row>
    <row r="2631" spans="1:23" ht="14.25" customHeight="1" x14ac:dyDescent="0.3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  <c r="W2631" s="2">
        <f>Table_1[[#This Row],[Profit]]/Table_1[[#This Row],[Sales]]</f>
        <v>-0.6666666666666663</v>
      </c>
    </row>
    <row r="2632" spans="1:23" ht="14.25" customHeight="1" x14ac:dyDescent="0.3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  <c r="W2632" s="2">
        <f>Table_1[[#This Row],[Profit]]/Table_1[[#This Row],[Sales]]</f>
        <v>0.47000000000000003</v>
      </c>
    </row>
    <row r="2633" spans="1:23" ht="14.25" customHeight="1" x14ac:dyDescent="0.3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  <c r="W2633" s="2">
        <f>Table_1[[#This Row],[Profit]]/Table_1[[#This Row],[Sales]]</f>
        <v>0.4300000000000001</v>
      </c>
    </row>
    <row r="2634" spans="1:23" ht="14.25" customHeight="1" x14ac:dyDescent="0.3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  <c r="W2634" s="2">
        <f>Table_1[[#This Row],[Profit]]/Table_1[[#This Row],[Sales]]</f>
        <v>9.9999999999999936E-2</v>
      </c>
    </row>
    <row r="2635" spans="1:23" ht="14.25" customHeight="1" x14ac:dyDescent="0.3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  <c r="W2635" s="2">
        <f>Table_1[[#This Row],[Profit]]/Table_1[[#This Row],[Sales]]</f>
        <v>0.11249999999999992</v>
      </c>
    </row>
    <row r="2636" spans="1:23" ht="14.25" customHeight="1" x14ac:dyDescent="0.3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  <c r="W2636" s="2">
        <f>Table_1[[#This Row],[Profit]]/Table_1[[#This Row],[Sales]]</f>
        <v>0.14999999999999986</v>
      </c>
    </row>
    <row r="2637" spans="1:23" ht="14.25" customHeight="1" x14ac:dyDescent="0.3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  <c r="W2637" s="2">
        <f>Table_1[[#This Row],[Profit]]/Table_1[[#This Row],[Sales]]</f>
        <v>-0.79999999999999982</v>
      </c>
    </row>
    <row r="2638" spans="1:23" ht="14.25" customHeight="1" x14ac:dyDescent="0.3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  <c r="W2638" s="2">
        <f>Table_1[[#This Row],[Profit]]/Table_1[[#This Row],[Sales]]</f>
        <v>0.19000000000000003</v>
      </c>
    </row>
    <row r="2639" spans="1:23" ht="14.25" customHeight="1" x14ac:dyDescent="0.3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  <c r="W2639" s="2">
        <f>Table_1[[#This Row],[Profit]]/Table_1[[#This Row],[Sales]]</f>
        <v>0.49</v>
      </c>
    </row>
    <row r="2640" spans="1:23" ht="14.25" customHeight="1" x14ac:dyDescent="0.3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  <c r="W2640" s="2">
        <f>Table_1[[#This Row],[Profit]]/Table_1[[#This Row],[Sales]]</f>
        <v>0.3249999999999999</v>
      </c>
    </row>
    <row r="2641" spans="1:23" ht="14.25" customHeight="1" x14ac:dyDescent="0.3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  <c r="W2641" s="2">
        <f>Table_1[[#This Row],[Profit]]/Table_1[[#This Row],[Sales]]</f>
        <v>0.26</v>
      </c>
    </row>
    <row r="2642" spans="1:23" ht="14.25" customHeight="1" x14ac:dyDescent="0.3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  <c r="W2642" s="2">
        <f>Table_1[[#This Row],[Profit]]/Table_1[[#This Row],[Sales]]</f>
        <v>0.16666666666666663</v>
      </c>
    </row>
    <row r="2643" spans="1:23" ht="14.25" customHeight="1" x14ac:dyDescent="0.3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  <c r="W2643" s="2">
        <f>Table_1[[#This Row],[Profit]]/Table_1[[#This Row],[Sales]]</f>
        <v>9.9999999999999964E-2</v>
      </c>
    </row>
    <row r="2644" spans="1:23" ht="14.25" customHeight="1" x14ac:dyDescent="0.3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  <c r="W2644" s="2">
        <f>Table_1[[#This Row],[Profit]]/Table_1[[#This Row],[Sales]]</f>
        <v>0.36249999999999993</v>
      </c>
    </row>
    <row r="2645" spans="1:23" ht="14.25" customHeight="1" x14ac:dyDescent="0.3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  <c r="W2645" s="2">
        <f>Table_1[[#This Row],[Profit]]/Table_1[[#This Row],[Sales]]</f>
        <v>0.11249999999999998</v>
      </c>
    </row>
    <row r="2646" spans="1:23" ht="14.25" customHeight="1" x14ac:dyDescent="0.3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  <c r="W2646" s="2">
        <f>Table_1[[#This Row],[Profit]]/Table_1[[#This Row],[Sales]]</f>
        <v>0.33749999999999991</v>
      </c>
    </row>
    <row r="2647" spans="1:23" ht="14.25" customHeight="1" x14ac:dyDescent="0.3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  <c r="W2647" s="2">
        <f>Table_1[[#This Row],[Profit]]/Table_1[[#This Row],[Sales]]</f>
        <v>0.41000000000000009</v>
      </c>
    </row>
    <row r="2648" spans="1:23" ht="14.25" customHeight="1" x14ac:dyDescent="0.3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  <c r="W2648" s="2">
        <f>Table_1[[#This Row],[Profit]]/Table_1[[#This Row],[Sales]]</f>
        <v>0.47</v>
      </c>
    </row>
    <row r="2649" spans="1:23" ht="14.25" customHeight="1" x14ac:dyDescent="0.3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  <c r="W2649" s="2">
        <f>Table_1[[#This Row],[Profit]]/Table_1[[#This Row],[Sales]]</f>
        <v>0.48000000000000004</v>
      </c>
    </row>
    <row r="2650" spans="1:23" ht="14.25" customHeight="1" x14ac:dyDescent="0.3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  <c r="W2650" s="2">
        <f>Table_1[[#This Row],[Profit]]/Table_1[[#This Row],[Sales]]</f>
        <v>0.26000000000000006</v>
      </c>
    </row>
    <row r="2651" spans="1:23" ht="14.25" customHeight="1" x14ac:dyDescent="0.3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  <c r="W2651" s="2">
        <f>Table_1[[#This Row],[Profit]]/Table_1[[#This Row],[Sales]]</f>
        <v>0.27</v>
      </c>
    </row>
    <row r="2652" spans="1:23" ht="14.25" customHeight="1" x14ac:dyDescent="0.3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  <c r="W2652" s="2">
        <f>Table_1[[#This Row],[Profit]]/Table_1[[#This Row],[Sales]]</f>
        <v>4.7058823529411715E-2</v>
      </c>
    </row>
    <row r="2653" spans="1:23" ht="14.25" customHeight="1" x14ac:dyDescent="0.3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  <c r="W2653" s="2">
        <f>Table_1[[#This Row],[Profit]]/Table_1[[#This Row],[Sales]]</f>
        <v>0.32499999999999984</v>
      </c>
    </row>
    <row r="2654" spans="1:23" ht="14.25" customHeight="1" x14ac:dyDescent="0.3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  <c r="W2654" s="2">
        <f>Table_1[[#This Row],[Profit]]/Table_1[[#This Row],[Sales]]</f>
        <v>0.36249999999999993</v>
      </c>
    </row>
    <row r="2655" spans="1:23" ht="14.25" customHeight="1" x14ac:dyDescent="0.3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  <c r="W2655" s="2">
        <f>Table_1[[#This Row],[Profit]]/Table_1[[#This Row],[Sales]]</f>
        <v>0.49000000000000005</v>
      </c>
    </row>
    <row r="2656" spans="1:23" ht="14.25" customHeight="1" x14ac:dyDescent="0.3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  <c r="W2656" s="2">
        <f>Table_1[[#This Row],[Profit]]/Table_1[[#This Row],[Sales]]</f>
        <v>5.9999999999999935E-2</v>
      </c>
    </row>
    <row r="2657" spans="1:23" ht="14.25" customHeight="1" x14ac:dyDescent="0.3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  <c r="W2657" s="2">
        <f>Table_1[[#This Row],[Profit]]/Table_1[[#This Row],[Sales]]</f>
        <v>0.34999999999999992</v>
      </c>
    </row>
    <row r="2658" spans="1:23" ht="14.25" customHeight="1" x14ac:dyDescent="0.3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  <c r="W2658" s="2">
        <f>Table_1[[#This Row],[Profit]]/Table_1[[#This Row],[Sales]]</f>
        <v>0.25</v>
      </c>
    </row>
    <row r="2659" spans="1:23" ht="14.25" customHeight="1" x14ac:dyDescent="0.3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  <c r="W2659" s="2">
        <f>Table_1[[#This Row],[Profit]]/Table_1[[#This Row],[Sales]]</f>
        <v>0.49000000000000005</v>
      </c>
    </row>
    <row r="2660" spans="1:23" ht="14.25" customHeight="1" x14ac:dyDescent="0.3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  <c r="W2660" s="2">
        <f>Table_1[[#This Row],[Profit]]/Table_1[[#This Row],[Sales]]</f>
        <v>0.47000000000000008</v>
      </c>
    </row>
    <row r="2661" spans="1:23" ht="14.25" customHeight="1" x14ac:dyDescent="0.3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  <c r="W2661" s="2">
        <f>Table_1[[#This Row],[Profit]]/Table_1[[#This Row],[Sales]]</f>
        <v>0.11249999999999992</v>
      </c>
    </row>
    <row r="2662" spans="1:23" ht="14.25" customHeight="1" x14ac:dyDescent="0.3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  <c r="W2662" s="2">
        <f>Table_1[[#This Row],[Profit]]/Table_1[[#This Row],[Sales]]</f>
        <v>0.25</v>
      </c>
    </row>
    <row r="2663" spans="1:23" ht="14.25" customHeight="1" x14ac:dyDescent="0.3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  <c r="W2663" s="2">
        <f>Table_1[[#This Row],[Profit]]/Table_1[[#This Row],[Sales]]</f>
        <v>0.44999999999999996</v>
      </c>
    </row>
    <row r="2664" spans="1:23" ht="14.25" customHeight="1" x14ac:dyDescent="0.3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  <c r="W2664" s="2">
        <f>Table_1[[#This Row],[Profit]]/Table_1[[#This Row],[Sales]]</f>
        <v>0.48</v>
      </c>
    </row>
    <row r="2665" spans="1:23" ht="14.25" customHeight="1" x14ac:dyDescent="0.3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  <c r="W2665" s="2">
        <f>Table_1[[#This Row],[Profit]]/Table_1[[#This Row],[Sales]]</f>
        <v>0.32499999999999996</v>
      </c>
    </row>
    <row r="2666" spans="1:23" ht="14.25" customHeight="1" x14ac:dyDescent="0.3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  <c r="W2666" s="2">
        <f>Table_1[[#This Row],[Profit]]/Table_1[[#This Row],[Sales]]</f>
        <v>-0.38333333333333353</v>
      </c>
    </row>
    <row r="2667" spans="1:23" ht="14.25" customHeight="1" x14ac:dyDescent="0.3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  <c r="W2667" s="2">
        <f>Table_1[[#This Row],[Profit]]/Table_1[[#This Row],[Sales]]</f>
        <v>-0.73333333333333306</v>
      </c>
    </row>
    <row r="2668" spans="1:23" ht="14.25" customHeight="1" x14ac:dyDescent="0.3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  <c r="W2668" s="2">
        <f>Table_1[[#This Row],[Profit]]/Table_1[[#This Row],[Sales]]</f>
        <v>0.26249999999999996</v>
      </c>
    </row>
    <row r="2669" spans="1:23" ht="14.25" customHeight="1" x14ac:dyDescent="0.3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  <c r="W2669" s="2">
        <f>Table_1[[#This Row],[Profit]]/Table_1[[#This Row],[Sales]]</f>
        <v>0.33749999999999986</v>
      </c>
    </row>
    <row r="2670" spans="1:23" ht="14.25" customHeight="1" x14ac:dyDescent="0.3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  <c r="W2670" s="2">
        <f>Table_1[[#This Row],[Profit]]/Table_1[[#This Row],[Sales]]</f>
        <v>0.11249999999999998</v>
      </c>
    </row>
    <row r="2671" spans="1:23" ht="14.25" customHeight="1" x14ac:dyDescent="0.3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  <c r="W2671" s="2">
        <f>Table_1[[#This Row],[Profit]]/Table_1[[#This Row],[Sales]]</f>
        <v>0.28000000000000008</v>
      </c>
    </row>
    <row r="2672" spans="1:23" ht="14.25" customHeight="1" x14ac:dyDescent="0.3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  <c r="W2672" s="2">
        <f>Table_1[[#This Row],[Profit]]/Table_1[[#This Row],[Sales]]</f>
        <v>0.48</v>
      </c>
    </row>
    <row r="2673" spans="1:23" ht="14.25" customHeight="1" x14ac:dyDescent="0.3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  <c r="W2673" s="2">
        <f>Table_1[[#This Row],[Profit]]/Table_1[[#This Row],[Sales]]</f>
        <v>0.27</v>
      </c>
    </row>
    <row r="2674" spans="1:23" ht="14.25" customHeight="1" x14ac:dyDescent="0.3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  <c r="W2674" s="2">
        <f>Table_1[[#This Row],[Profit]]/Table_1[[#This Row],[Sales]]</f>
        <v>0.49</v>
      </c>
    </row>
    <row r="2675" spans="1:23" ht="14.25" customHeight="1" x14ac:dyDescent="0.3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  <c r="W2675" s="2">
        <f>Table_1[[#This Row],[Profit]]/Table_1[[#This Row],[Sales]]</f>
        <v>0.17999999999999991</v>
      </c>
    </row>
    <row r="2676" spans="1:23" ht="14.25" customHeight="1" x14ac:dyDescent="0.3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  <c r="W2676" s="2">
        <f>Table_1[[#This Row],[Profit]]/Table_1[[#This Row],[Sales]]</f>
        <v>0.48</v>
      </c>
    </row>
    <row r="2677" spans="1:23" ht="14.25" customHeight="1" x14ac:dyDescent="0.3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  <c r="W2677" s="2">
        <f>Table_1[[#This Row],[Profit]]/Table_1[[#This Row],[Sales]]</f>
        <v>8.7499999999999967E-2</v>
      </c>
    </row>
    <row r="2678" spans="1:23" ht="14.25" customHeight="1" x14ac:dyDescent="0.3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  <c r="W2678" s="2">
        <f>Table_1[[#This Row],[Profit]]/Table_1[[#This Row],[Sales]]</f>
        <v>0.10000000000000006</v>
      </c>
    </row>
    <row r="2679" spans="1:23" ht="14.25" customHeight="1" x14ac:dyDescent="0.3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  <c r="W2679" s="2">
        <f>Table_1[[#This Row],[Profit]]/Table_1[[#This Row],[Sales]]</f>
        <v>-0.73333333333333317</v>
      </c>
    </row>
    <row r="2680" spans="1:23" ht="14.25" customHeight="1" x14ac:dyDescent="0.3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  <c r="W2680" s="2">
        <f>Table_1[[#This Row],[Profit]]/Table_1[[#This Row],[Sales]]</f>
        <v>-0.66666666666666652</v>
      </c>
    </row>
    <row r="2681" spans="1:23" ht="14.25" customHeight="1" x14ac:dyDescent="0.3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  <c r="W2681" s="2">
        <f>Table_1[[#This Row],[Profit]]/Table_1[[#This Row],[Sales]]</f>
        <v>0.49000000000000005</v>
      </c>
    </row>
    <row r="2682" spans="1:23" ht="14.25" customHeight="1" x14ac:dyDescent="0.3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  <c r="W2682" s="2">
        <f>Table_1[[#This Row],[Profit]]/Table_1[[#This Row],[Sales]]</f>
        <v>0.17999999999999994</v>
      </c>
    </row>
    <row r="2683" spans="1:23" ht="14.25" customHeight="1" x14ac:dyDescent="0.3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  <c r="W2683" s="2">
        <f>Table_1[[#This Row],[Profit]]/Table_1[[#This Row],[Sales]]</f>
        <v>0.47</v>
      </c>
    </row>
    <row r="2684" spans="1:23" ht="14.25" customHeight="1" x14ac:dyDescent="0.3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  <c r="W2684" s="2">
        <f>Table_1[[#This Row],[Profit]]/Table_1[[#This Row],[Sales]]</f>
        <v>0.43333333333333318</v>
      </c>
    </row>
    <row r="2685" spans="1:23" ht="14.25" customHeight="1" x14ac:dyDescent="0.3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  <c r="W2685" s="2">
        <f>Table_1[[#This Row],[Profit]]/Table_1[[#This Row],[Sales]]</f>
        <v>0.29999999999999988</v>
      </c>
    </row>
    <row r="2686" spans="1:23" ht="14.25" customHeight="1" x14ac:dyDescent="0.3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  <c r="W2686" s="2">
        <f>Table_1[[#This Row],[Profit]]/Table_1[[#This Row],[Sales]]</f>
        <v>0.32499999999999996</v>
      </c>
    </row>
    <row r="2687" spans="1:23" ht="14.25" customHeight="1" x14ac:dyDescent="0.3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  <c r="W2687" s="2">
        <f>Table_1[[#This Row],[Profit]]/Table_1[[#This Row],[Sales]]</f>
        <v>0.31249999999999983</v>
      </c>
    </row>
    <row r="2688" spans="1:23" ht="14.25" customHeight="1" x14ac:dyDescent="0.3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  <c r="W2688" s="2">
        <f>Table_1[[#This Row],[Profit]]/Table_1[[#This Row],[Sales]]</f>
        <v>-0.7666666666666665</v>
      </c>
    </row>
    <row r="2689" spans="1:23" ht="14.25" customHeight="1" x14ac:dyDescent="0.3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  <c r="W2689" s="2">
        <f>Table_1[[#This Row],[Profit]]/Table_1[[#This Row],[Sales]]</f>
        <v>-1.6500000000000008</v>
      </c>
    </row>
    <row r="2690" spans="1:23" ht="14.25" customHeight="1" x14ac:dyDescent="0.3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  <c r="W2690" s="2">
        <f>Table_1[[#This Row],[Profit]]/Table_1[[#This Row],[Sales]]</f>
        <v>0.44999999999999996</v>
      </c>
    </row>
    <row r="2691" spans="1:23" ht="14.25" customHeight="1" x14ac:dyDescent="0.3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  <c r="W2691" s="2">
        <f>Table_1[[#This Row],[Profit]]/Table_1[[#This Row],[Sales]]</f>
        <v>0.31249999999999989</v>
      </c>
    </row>
    <row r="2692" spans="1:23" ht="14.25" customHeight="1" x14ac:dyDescent="0.3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  <c r="W2692" s="2">
        <f>Table_1[[#This Row],[Profit]]/Table_1[[#This Row],[Sales]]</f>
        <v>-0.83333333333333304</v>
      </c>
    </row>
    <row r="2693" spans="1:23" ht="14.25" customHeight="1" x14ac:dyDescent="0.3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  <c r="W2693" s="2">
        <f>Table_1[[#This Row],[Profit]]/Table_1[[#This Row],[Sales]]</f>
        <v>0.36249999999999999</v>
      </c>
    </row>
    <row r="2694" spans="1:23" ht="14.25" customHeight="1" x14ac:dyDescent="0.3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  <c r="W2694" s="2">
        <f>Table_1[[#This Row],[Profit]]/Table_1[[#This Row],[Sales]]</f>
        <v>7.5000000000000011E-2</v>
      </c>
    </row>
    <row r="2695" spans="1:23" ht="14.25" customHeight="1" x14ac:dyDescent="0.3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  <c r="W2695" s="2">
        <f>Table_1[[#This Row],[Profit]]/Table_1[[#This Row],[Sales]]</f>
        <v>0.33999999999999997</v>
      </c>
    </row>
    <row r="2696" spans="1:23" ht="14.25" customHeight="1" x14ac:dyDescent="0.3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  <c r="W2696" s="2">
        <f>Table_1[[#This Row],[Profit]]/Table_1[[#This Row],[Sales]]</f>
        <v>0.26250000000000007</v>
      </c>
    </row>
    <row r="2697" spans="1:23" ht="14.25" customHeight="1" x14ac:dyDescent="0.3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  <c r="W2697" s="2">
        <f>Table_1[[#This Row],[Profit]]/Table_1[[#This Row],[Sales]]</f>
        <v>0.34999999999999992</v>
      </c>
    </row>
    <row r="2698" spans="1:23" ht="14.25" customHeight="1" x14ac:dyDescent="0.3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  <c r="W2698" s="2">
        <f>Table_1[[#This Row],[Profit]]/Table_1[[#This Row],[Sales]]</f>
        <v>-2.0000000000000056E-2</v>
      </c>
    </row>
    <row r="2699" spans="1:23" ht="14.25" customHeight="1" x14ac:dyDescent="0.3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  <c r="W2699" s="2">
        <f>Table_1[[#This Row],[Profit]]/Table_1[[#This Row],[Sales]]</f>
        <v>-8.0000000000000099E-2</v>
      </c>
    </row>
    <row r="2700" spans="1:23" ht="14.25" customHeight="1" x14ac:dyDescent="0.3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  <c r="W2700" s="2">
        <f>Table_1[[#This Row],[Profit]]/Table_1[[#This Row],[Sales]]</f>
        <v>0.35</v>
      </c>
    </row>
    <row r="2701" spans="1:23" ht="14.25" customHeight="1" x14ac:dyDescent="0.3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  <c r="W2701" s="2">
        <f>Table_1[[#This Row],[Profit]]/Table_1[[#This Row],[Sales]]</f>
        <v>0.12499999999999992</v>
      </c>
    </row>
    <row r="2702" spans="1:23" ht="14.25" customHeight="1" x14ac:dyDescent="0.3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  <c r="W2702" s="2">
        <f>Table_1[[#This Row],[Profit]]/Table_1[[#This Row],[Sales]]</f>
        <v>0.26250000000000007</v>
      </c>
    </row>
    <row r="2703" spans="1:23" ht="14.25" customHeight="1" x14ac:dyDescent="0.3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  <c r="W2703" s="2">
        <f>Table_1[[#This Row],[Profit]]/Table_1[[#This Row],[Sales]]</f>
        <v>0.31249999999999994</v>
      </c>
    </row>
    <row r="2704" spans="1:23" ht="14.25" customHeight="1" x14ac:dyDescent="0.3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  <c r="W2704" s="2">
        <f>Table_1[[#This Row],[Profit]]/Table_1[[#This Row],[Sales]]</f>
        <v>0.12499999999999992</v>
      </c>
    </row>
    <row r="2705" spans="1:23" ht="14.25" customHeight="1" x14ac:dyDescent="0.3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  <c r="W2705" s="2">
        <f>Table_1[[#This Row],[Profit]]/Table_1[[#This Row],[Sales]]</f>
        <v>0.48999999999999994</v>
      </c>
    </row>
    <row r="2706" spans="1:23" ht="14.25" customHeight="1" x14ac:dyDescent="0.3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  <c r="W2706" s="2">
        <f>Table_1[[#This Row],[Profit]]/Table_1[[#This Row],[Sales]]</f>
        <v>0.13000000000000003</v>
      </c>
    </row>
    <row r="2707" spans="1:23" ht="14.25" customHeight="1" x14ac:dyDescent="0.3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  <c r="W2707" s="2">
        <f>Table_1[[#This Row],[Profit]]/Table_1[[#This Row],[Sales]]</f>
        <v>0.26</v>
      </c>
    </row>
    <row r="2708" spans="1:23" ht="14.25" customHeight="1" x14ac:dyDescent="0.3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  <c r="W2708" s="2">
        <f>Table_1[[#This Row],[Profit]]/Table_1[[#This Row],[Sales]]</f>
        <v>0.48000000000000004</v>
      </c>
    </row>
    <row r="2709" spans="1:23" ht="14.25" customHeight="1" x14ac:dyDescent="0.3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  <c r="W2709" s="2">
        <f>Table_1[[#This Row],[Profit]]/Table_1[[#This Row],[Sales]]</f>
        <v>0.47999999999999993</v>
      </c>
    </row>
    <row r="2710" spans="1:23" ht="14.25" customHeight="1" x14ac:dyDescent="0.3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  <c r="W2710" s="2">
        <f>Table_1[[#This Row],[Profit]]/Table_1[[#This Row],[Sales]]</f>
        <v>0.35999999999999993</v>
      </c>
    </row>
    <row r="2711" spans="1:23" ht="14.25" customHeight="1" x14ac:dyDescent="0.3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  <c r="W2711" s="2">
        <f>Table_1[[#This Row],[Profit]]/Table_1[[#This Row],[Sales]]</f>
        <v>0.11249999999999988</v>
      </c>
    </row>
    <row r="2712" spans="1:23" ht="14.25" customHeight="1" x14ac:dyDescent="0.3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  <c r="W2712" s="2">
        <f>Table_1[[#This Row],[Profit]]/Table_1[[#This Row],[Sales]]</f>
        <v>-0.69999999999999973</v>
      </c>
    </row>
    <row r="2713" spans="1:23" ht="14.25" customHeight="1" x14ac:dyDescent="0.3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  <c r="W2713" s="2">
        <f>Table_1[[#This Row],[Profit]]/Table_1[[#This Row],[Sales]]</f>
        <v>0.19999999999999993</v>
      </c>
    </row>
    <row r="2714" spans="1:23" ht="14.25" customHeight="1" x14ac:dyDescent="0.3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  <c r="W2714" s="2">
        <f>Table_1[[#This Row],[Profit]]/Table_1[[#This Row],[Sales]]</f>
        <v>0.36999999999999994</v>
      </c>
    </row>
    <row r="2715" spans="1:23" ht="14.25" customHeight="1" x14ac:dyDescent="0.3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  <c r="W2715" s="2">
        <f>Table_1[[#This Row],[Profit]]/Table_1[[#This Row],[Sales]]</f>
        <v>0.125</v>
      </c>
    </row>
    <row r="2716" spans="1:23" ht="14.25" customHeight="1" x14ac:dyDescent="0.3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  <c r="W2716" s="2">
        <f>Table_1[[#This Row],[Profit]]/Table_1[[#This Row],[Sales]]</f>
        <v>0.4</v>
      </c>
    </row>
    <row r="2717" spans="1:23" ht="14.25" customHeight="1" x14ac:dyDescent="0.3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  <c r="W2717" s="2">
        <f>Table_1[[#This Row],[Profit]]/Table_1[[#This Row],[Sales]]</f>
        <v>0.48000000000000004</v>
      </c>
    </row>
    <row r="2718" spans="1:23" ht="14.25" customHeight="1" x14ac:dyDescent="0.3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  <c r="W2718" s="2">
        <f>Table_1[[#This Row],[Profit]]/Table_1[[#This Row],[Sales]]</f>
        <v>0.21</v>
      </c>
    </row>
    <row r="2719" spans="1:23" ht="14.25" customHeight="1" x14ac:dyDescent="0.3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  <c r="W2719" s="2">
        <f>Table_1[[#This Row],[Profit]]/Table_1[[#This Row],[Sales]]</f>
        <v>0.28999999999999998</v>
      </c>
    </row>
    <row r="2720" spans="1:23" ht="14.25" customHeight="1" x14ac:dyDescent="0.3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  <c r="W2720" s="2">
        <f>Table_1[[#This Row],[Profit]]/Table_1[[#This Row],[Sales]]</f>
        <v>0.27</v>
      </c>
    </row>
    <row r="2721" spans="1:23" ht="14.25" customHeight="1" x14ac:dyDescent="0.3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  <c r="W2721" s="2">
        <f>Table_1[[#This Row],[Profit]]/Table_1[[#This Row],[Sales]]</f>
        <v>-0.59999999999999976</v>
      </c>
    </row>
    <row r="2722" spans="1:23" ht="14.25" customHeight="1" x14ac:dyDescent="0.3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  <c r="W2722" s="2">
        <f>Table_1[[#This Row],[Profit]]/Table_1[[#This Row],[Sales]]</f>
        <v>0.32499999999999996</v>
      </c>
    </row>
    <row r="2723" spans="1:23" ht="14.25" customHeight="1" x14ac:dyDescent="0.3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  <c r="W2723" s="2">
        <f>Table_1[[#This Row],[Profit]]/Table_1[[#This Row],[Sales]]</f>
        <v>8.7499999999999994E-2</v>
      </c>
    </row>
    <row r="2724" spans="1:23" ht="14.25" customHeight="1" x14ac:dyDescent="0.3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  <c r="W2724" s="2">
        <f>Table_1[[#This Row],[Profit]]/Table_1[[#This Row],[Sales]]</f>
        <v>0.15000000000000002</v>
      </c>
    </row>
    <row r="2725" spans="1:23" ht="14.25" customHeight="1" x14ac:dyDescent="0.3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  <c r="W2725" s="2">
        <f>Table_1[[#This Row],[Profit]]/Table_1[[#This Row],[Sales]]</f>
        <v>0.47</v>
      </c>
    </row>
    <row r="2726" spans="1:23" ht="14.25" customHeight="1" x14ac:dyDescent="0.3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  <c r="W2726" s="2">
        <f>Table_1[[#This Row],[Profit]]/Table_1[[#This Row],[Sales]]</f>
        <v>0.32499999999999984</v>
      </c>
    </row>
    <row r="2727" spans="1:23" ht="14.25" customHeight="1" x14ac:dyDescent="0.3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  <c r="W2727" s="2">
        <f>Table_1[[#This Row],[Profit]]/Table_1[[#This Row],[Sales]]</f>
        <v>-0.20000000000000007</v>
      </c>
    </row>
    <row r="2728" spans="1:23" ht="14.25" customHeight="1" x14ac:dyDescent="0.3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  <c r="W2728" s="2">
        <f>Table_1[[#This Row],[Profit]]/Table_1[[#This Row],[Sales]]</f>
        <v>-0.39999999999999991</v>
      </c>
    </row>
    <row r="2729" spans="1:23" ht="14.25" customHeight="1" x14ac:dyDescent="0.3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  <c r="W2729" s="2">
        <f>Table_1[[#This Row],[Profit]]/Table_1[[#This Row],[Sales]]</f>
        <v>-0.8</v>
      </c>
    </row>
    <row r="2730" spans="1:23" ht="14.25" customHeight="1" x14ac:dyDescent="0.3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  <c r="W2730" s="2">
        <f>Table_1[[#This Row],[Profit]]/Table_1[[#This Row],[Sales]]</f>
        <v>0.15</v>
      </c>
    </row>
    <row r="2731" spans="1:23" ht="14.25" customHeight="1" x14ac:dyDescent="0.3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  <c r="W2731" s="2">
        <f>Table_1[[#This Row],[Profit]]/Table_1[[#This Row],[Sales]]</f>
        <v>0.27</v>
      </c>
    </row>
    <row r="2732" spans="1:23" ht="14.25" customHeight="1" x14ac:dyDescent="0.3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  <c r="W2732" s="2">
        <f>Table_1[[#This Row],[Profit]]/Table_1[[#This Row],[Sales]]</f>
        <v>0.43000000000000005</v>
      </c>
    </row>
    <row r="2733" spans="1:23" ht="14.25" customHeight="1" x14ac:dyDescent="0.3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  <c r="W2733" s="2">
        <f>Table_1[[#This Row],[Profit]]/Table_1[[#This Row],[Sales]]</f>
        <v>0.2</v>
      </c>
    </row>
    <row r="2734" spans="1:23" ht="14.25" customHeight="1" x14ac:dyDescent="0.3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  <c r="W2734" s="2">
        <f>Table_1[[#This Row],[Profit]]/Table_1[[#This Row],[Sales]]</f>
        <v>0.27</v>
      </c>
    </row>
    <row r="2735" spans="1:23" ht="14.25" customHeight="1" x14ac:dyDescent="0.3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  <c r="W2735" s="2">
        <f>Table_1[[#This Row],[Profit]]/Table_1[[#This Row],[Sales]]</f>
        <v>0.39</v>
      </c>
    </row>
    <row r="2736" spans="1:23" ht="14.25" customHeight="1" x14ac:dyDescent="0.3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  <c r="W2736" s="2">
        <f>Table_1[[#This Row],[Profit]]/Table_1[[#This Row],[Sales]]</f>
        <v>0.47</v>
      </c>
    </row>
    <row r="2737" spans="1:23" ht="14.25" customHeight="1" x14ac:dyDescent="0.3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  <c r="W2737" s="2">
        <f>Table_1[[#This Row],[Profit]]/Table_1[[#This Row],[Sales]]</f>
        <v>0.25000000000000006</v>
      </c>
    </row>
    <row r="2738" spans="1:23" ht="14.25" customHeight="1" x14ac:dyDescent="0.3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  <c r="W2738" s="2">
        <f>Table_1[[#This Row],[Profit]]/Table_1[[#This Row],[Sales]]</f>
        <v>0.47000000000000003</v>
      </c>
    </row>
    <row r="2739" spans="1:23" ht="14.25" customHeight="1" x14ac:dyDescent="0.3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  <c r="W2739" s="2">
        <f>Table_1[[#This Row],[Profit]]/Table_1[[#This Row],[Sales]]</f>
        <v>0.18999999999999995</v>
      </c>
    </row>
    <row r="2740" spans="1:23" ht="14.25" customHeight="1" x14ac:dyDescent="0.3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  <c r="W2740" s="2">
        <f>Table_1[[#This Row],[Profit]]/Table_1[[#This Row],[Sales]]</f>
        <v>0.47999999999999993</v>
      </c>
    </row>
    <row r="2741" spans="1:23" ht="14.25" customHeight="1" x14ac:dyDescent="0.3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  <c r="W2741" s="2">
        <f>Table_1[[#This Row],[Profit]]/Table_1[[#This Row],[Sales]]</f>
        <v>2.0000000000000018E-2</v>
      </c>
    </row>
    <row r="2742" spans="1:23" ht="14.25" customHeight="1" x14ac:dyDescent="0.3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  <c r="W2742" s="2">
        <f>Table_1[[#This Row],[Profit]]/Table_1[[#This Row],[Sales]]</f>
        <v>5.9999999999999921E-2</v>
      </c>
    </row>
    <row r="2743" spans="1:23" ht="14.25" customHeight="1" x14ac:dyDescent="0.3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  <c r="W2743" s="2">
        <f>Table_1[[#This Row],[Profit]]/Table_1[[#This Row],[Sales]]</f>
        <v>0.375</v>
      </c>
    </row>
    <row r="2744" spans="1:23" ht="14.25" customHeight="1" x14ac:dyDescent="0.3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  <c r="W2744" s="2">
        <f>Table_1[[#This Row],[Profit]]/Table_1[[#This Row],[Sales]]</f>
        <v>0.38</v>
      </c>
    </row>
    <row r="2745" spans="1:23" ht="14.25" customHeight="1" x14ac:dyDescent="0.3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  <c r="W2745" s="2">
        <f>Table_1[[#This Row],[Profit]]/Table_1[[#This Row],[Sales]]</f>
        <v>0.39</v>
      </c>
    </row>
    <row r="2746" spans="1:23" ht="14.25" customHeight="1" x14ac:dyDescent="0.3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  <c r="W2746" s="2">
        <f>Table_1[[#This Row],[Profit]]/Table_1[[#This Row],[Sales]]</f>
        <v>0.37499999999999994</v>
      </c>
    </row>
    <row r="2747" spans="1:23" ht="14.25" customHeight="1" x14ac:dyDescent="0.3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  <c r="W2747" s="2">
        <f>Table_1[[#This Row],[Profit]]/Table_1[[#This Row],[Sales]]</f>
        <v>0.27500000000000002</v>
      </c>
    </row>
    <row r="2748" spans="1:23" ht="14.25" customHeight="1" x14ac:dyDescent="0.3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  <c r="W2748" s="2">
        <f>Table_1[[#This Row],[Profit]]/Table_1[[#This Row],[Sales]]</f>
        <v>-0.18571428571428572</v>
      </c>
    </row>
    <row r="2749" spans="1:23" ht="14.25" customHeight="1" x14ac:dyDescent="0.3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  <c r="W2749" s="2">
        <f>Table_1[[#This Row],[Profit]]/Table_1[[#This Row],[Sales]]</f>
        <v>-4.9999999999999947E-2</v>
      </c>
    </row>
    <row r="2750" spans="1:23" ht="14.25" customHeight="1" x14ac:dyDescent="0.3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  <c r="W2750" s="2">
        <f>Table_1[[#This Row],[Profit]]/Table_1[[#This Row],[Sales]]</f>
        <v>-0.73333333333333317</v>
      </c>
    </row>
    <row r="2751" spans="1:23" ht="14.25" customHeight="1" x14ac:dyDescent="0.3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  <c r="W2751" s="2">
        <f>Table_1[[#This Row],[Profit]]/Table_1[[#This Row],[Sales]]</f>
        <v>0.12499999999999993</v>
      </c>
    </row>
    <row r="2752" spans="1:23" ht="14.25" customHeight="1" x14ac:dyDescent="0.3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  <c r="W2752" s="2">
        <f>Table_1[[#This Row],[Profit]]/Table_1[[#This Row],[Sales]]</f>
        <v>0.26</v>
      </c>
    </row>
    <row r="2753" spans="1:23" ht="14.25" customHeight="1" x14ac:dyDescent="0.3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  <c r="W2753" s="2">
        <f>Table_1[[#This Row],[Profit]]/Table_1[[#This Row],[Sales]]</f>
        <v>9.9999999999999964E-2</v>
      </c>
    </row>
    <row r="2754" spans="1:23" ht="14.25" customHeight="1" x14ac:dyDescent="0.3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  <c r="W2754" s="2">
        <f>Table_1[[#This Row],[Profit]]/Table_1[[#This Row],[Sales]]</f>
        <v>0.39999999999999997</v>
      </c>
    </row>
    <row r="2755" spans="1:23" ht="14.25" customHeight="1" x14ac:dyDescent="0.3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  <c r="W2755" s="2">
        <f>Table_1[[#This Row],[Profit]]/Table_1[[#This Row],[Sales]]</f>
        <v>0.4</v>
      </c>
    </row>
    <row r="2756" spans="1:23" ht="14.25" customHeight="1" x14ac:dyDescent="0.3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  <c r="W2756" s="2">
        <f>Table_1[[#This Row],[Profit]]/Table_1[[#This Row],[Sales]]</f>
        <v>8.7500000000000008E-2</v>
      </c>
    </row>
    <row r="2757" spans="1:23" ht="14.25" customHeight="1" x14ac:dyDescent="0.3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  <c r="W2757" s="2">
        <f>Table_1[[#This Row],[Profit]]/Table_1[[#This Row],[Sales]]</f>
        <v>0.28999999999999987</v>
      </c>
    </row>
    <row r="2758" spans="1:23" ht="14.25" customHeight="1" x14ac:dyDescent="0.3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  <c r="W2758" s="2">
        <f>Table_1[[#This Row],[Profit]]/Table_1[[#This Row],[Sales]]</f>
        <v>0.49</v>
      </c>
    </row>
    <row r="2759" spans="1:23" ht="14.25" customHeight="1" x14ac:dyDescent="0.3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  <c r="W2759" s="2">
        <f>Table_1[[#This Row],[Profit]]/Table_1[[#This Row],[Sales]]</f>
        <v>0.3</v>
      </c>
    </row>
    <row r="2760" spans="1:23" ht="14.25" customHeight="1" x14ac:dyDescent="0.3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  <c r="W2760" s="2">
        <f>Table_1[[#This Row],[Profit]]/Table_1[[#This Row],[Sales]]</f>
        <v>0.41000000000000009</v>
      </c>
    </row>
    <row r="2761" spans="1:23" ht="14.25" customHeight="1" x14ac:dyDescent="0.3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  <c r="W2761" s="2">
        <f>Table_1[[#This Row],[Profit]]/Table_1[[#This Row],[Sales]]</f>
        <v>0.25999999999999995</v>
      </c>
    </row>
    <row r="2762" spans="1:23" ht="14.25" customHeight="1" x14ac:dyDescent="0.3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  <c r="W2762" s="2">
        <f>Table_1[[#This Row],[Profit]]/Table_1[[#This Row],[Sales]]</f>
        <v>0.48</v>
      </c>
    </row>
    <row r="2763" spans="1:23" ht="14.25" customHeight="1" x14ac:dyDescent="0.3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  <c r="W2763" s="2">
        <f>Table_1[[#This Row],[Profit]]/Table_1[[#This Row],[Sales]]</f>
        <v>0.44000000000000011</v>
      </c>
    </row>
    <row r="2764" spans="1:23" ht="14.25" customHeight="1" x14ac:dyDescent="0.3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  <c r="W2764" s="2">
        <f>Table_1[[#This Row],[Profit]]/Table_1[[#This Row],[Sales]]</f>
        <v>0.36249999999999999</v>
      </c>
    </row>
    <row r="2765" spans="1:23" ht="14.25" customHeight="1" x14ac:dyDescent="0.3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  <c r="W2765" s="2">
        <f>Table_1[[#This Row],[Profit]]/Table_1[[#This Row],[Sales]]</f>
        <v>-0.73333333333333306</v>
      </c>
    </row>
    <row r="2766" spans="1:23" ht="14.25" customHeight="1" x14ac:dyDescent="0.3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  <c r="W2766" s="2">
        <f>Table_1[[#This Row],[Profit]]/Table_1[[#This Row],[Sales]]</f>
        <v>-0.76666666666666661</v>
      </c>
    </row>
    <row r="2767" spans="1:23" ht="14.25" customHeight="1" x14ac:dyDescent="0.3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  <c r="W2767" s="2">
        <f>Table_1[[#This Row],[Profit]]/Table_1[[#This Row],[Sales]]</f>
        <v>7.4999999999999983E-2</v>
      </c>
    </row>
    <row r="2768" spans="1:23" ht="14.25" customHeight="1" x14ac:dyDescent="0.3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  <c r="W2768" s="2">
        <f>Table_1[[#This Row],[Profit]]/Table_1[[#This Row],[Sales]]</f>
        <v>0.11249999999999984</v>
      </c>
    </row>
    <row r="2769" spans="1:23" ht="14.25" customHeight="1" x14ac:dyDescent="0.3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  <c r="W2769" s="2">
        <f>Table_1[[#This Row],[Profit]]/Table_1[[#This Row],[Sales]]</f>
        <v>0.16249999999999998</v>
      </c>
    </row>
    <row r="2770" spans="1:23" ht="14.25" customHeight="1" x14ac:dyDescent="0.3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  <c r="W2770" s="2">
        <f>Table_1[[#This Row],[Profit]]/Table_1[[#This Row],[Sales]]</f>
        <v>-2.5000000000000004</v>
      </c>
    </row>
    <row r="2771" spans="1:23" ht="14.25" customHeight="1" x14ac:dyDescent="0.3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  <c r="W2771" s="2">
        <f>Table_1[[#This Row],[Profit]]/Table_1[[#This Row],[Sales]]</f>
        <v>-1.2500000000000141E-2</v>
      </c>
    </row>
    <row r="2772" spans="1:23" ht="14.25" customHeight="1" x14ac:dyDescent="0.3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  <c r="W2772" s="2">
        <f>Table_1[[#This Row],[Profit]]/Table_1[[#This Row],[Sales]]</f>
        <v>3.7499999999999985E-2</v>
      </c>
    </row>
    <row r="2773" spans="1:23" ht="14.25" customHeight="1" x14ac:dyDescent="0.3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  <c r="W2773" s="2">
        <f>Table_1[[#This Row],[Profit]]/Table_1[[#This Row],[Sales]]</f>
        <v>0.25999999999999995</v>
      </c>
    </row>
    <row r="2774" spans="1:23" ht="14.25" customHeight="1" x14ac:dyDescent="0.3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  <c r="W2774" s="2">
        <f>Table_1[[#This Row],[Profit]]/Table_1[[#This Row],[Sales]]</f>
        <v>0.3000000000000001</v>
      </c>
    </row>
    <row r="2775" spans="1:23" ht="14.25" customHeight="1" x14ac:dyDescent="0.3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  <c r="W2775" s="2">
        <f>Table_1[[#This Row],[Profit]]/Table_1[[#This Row],[Sales]]</f>
        <v>0.49000000000000005</v>
      </c>
    </row>
    <row r="2776" spans="1:23" ht="14.25" customHeight="1" x14ac:dyDescent="0.3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  <c r="W2776" s="2">
        <f>Table_1[[#This Row],[Profit]]/Table_1[[#This Row],[Sales]]</f>
        <v>0.34999999999999992</v>
      </c>
    </row>
    <row r="2777" spans="1:23" ht="14.25" customHeight="1" x14ac:dyDescent="0.3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  <c r="W2777" s="2">
        <f>Table_1[[#This Row],[Profit]]/Table_1[[#This Row],[Sales]]</f>
        <v>1.0000000000000021E-2</v>
      </c>
    </row>
    <row r="2778" spans="1:23" ht="14.25" customHeight="1" x14ac:dyDescent="0.3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  <c r="W2778" s="2">
        <f>Table_1[[#This Row],[Profit]]/Table_1[[#This Row],[Sales]]</f>
        <v>7.4999999999999969E-2</v>
      </c>
    </row>
    <row r="2779" spans="1:23" ht="14.25" customHeight="1" x14ac:dyDescent="0.3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  <c r="W2779" s="2">
        <f>Table_1[[#This Row],[Profit]]/Table_1[[#This Row],[Sales]]</f>
        <v>-7.0588235294117729E-2</v>
      </c>
    </row>
    <row r="2780" spans="1:23" ht="14.25" customHeight="1" x14ac:dyDescent="0.3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  <c r="W2780" s="2">
        <f>Table_1[[#This Row],[Profit]]/Table_1[[#This Row],[Sales]]</f>
        <v>0.26250000000000007</v>
      </c>
    </row>
    <row r="2781" spans="1:23" ht="14.25" customHeight="1" x14ac:dyDescent="0.3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  <c r="W2781" s="2">
        <f>Table_1[[#This Row],[Profit]]/Table_1[[#This Row],[Sales]]</f>
        <v>0.31249999999999994</v>
      </c>
    </row>
    <row r="2782" spans="1:23" ht="14.25" customHeight="1" x14ac:dyDescent="0.3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  <c r="W2782" s="2">
        <f>Table_1[[#This Row],[Profit]]/Table_1[[#This Row],[Sales]]</f>
        <v>0.5</v>
      </c>
    </row>
    <row r="2783" spans="1:23" ht="14.25" customHeight="1" x14ac:dyDescent="0.3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  <c r="W2783" s="2">
        <f>Table_1[[#This Row],[Profit]]/Table_1[[#This Row],[Sales]]</f>
        <v>0.44000000000000006</v>
      </c>
    </row>
    <row r="2784" spans="1:23" ht="14.25" customHeight="1" x14ac:dyDescent="0.3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  <c r="W2784" s="2">
        <f>Table_1[[#This Row],[Profit]]/Table_1[[#This Row],[Sales]]</f>
        <v>0.28999999999999998</v>
      </c>
    </row>
    <row r="2785" spans="1:23" ht="14.25" customHeight="1" x14ac:dyDescent="0.3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  <c r="W2785" s="2">
        <f>Table_1[[#This Row],[Profit]]/Table_1[[#This Row],[Sales]]</f>
        <v>-0.66666666666666674</v>
      </c>
    </row>
    <row r="2786" spans="1:23" ht="14.25" customHeight="1" x14ac:dyDescent="0.3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  <c r="W2786" s="2">
        <f>Table_1[[#This Row],[Profit]]/Table_1[[#This Row],[Sales]]</f>
        <v>-0.65000000000000013</v>
      </c>
    </row>
    <row r="2787" spans="1:23" ht="14.25" customHeight="1" x14ac:dyDescent="0.3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  <c r="W2787" s="2">
        <f>Table_1[[#This Row],[Profit]]/Table_1[[#This Row],[Sales]]</f>
        <v>0</v>
      </c>
    </row>
    <row r="2788" spans="1:23" ht="14.25" customHeight="1" x14ac:dyDescent="0.3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  <c r="W2788" s="2">
        <f>Table_1[[#This Row],[Profit]]/Table_1[[#This Row],[Sales]]</f>
        <v>0.31999999999999995</v>
      </c>
    </row>
    <row r="2789" spans="1:23" ht="14.25" customHeight="1" x14ac:dyDescent="0.3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  <c r="W2789" s="2">
        <f>Table_1[[#This Row],[Profit]]/Table_1[[#This Row],[Sales]]</f>
        <v>-0.42499999999999993</v>
      </c>
    </row>
    <row r="2790" spans="1:23" ht="14.25" customHeight="1" x14ac:dyDescent="0.3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  <c r="W2790" s="2">
        <f>Table_1[[#This Row],[Profit]]/Table_1[[#This Row],[Sales]]</f>
        <v>8.750000000000005E-2</v>
      </c>
    </row>
    <row r="2791" spans="1:23" ht="14.25" customHeight="1" x14ac:dyDescent="0.3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  <c r="W2791" s="2">
        <f>Table_1[[#This Row],[Profit]]/Table_1[[#This Row],[Sales]]</f>
        <v>-0.59999999999999987</v>
      </c>
    </row>
    <row r="2792" spans="1:23" ht="14.25" customHeight="1" x14ac:dyDescent="0.3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  <c r="W2792" s="2">
        <f>Table_1[[#This Row],[Profit]]/Table_1[[#This Row],[Sales]]</f>
        <v>0.28999999999999992</v>
      </c>
    </row>
    <row r="2793" spans="1:23" ht="14.25" customHeight="1" x14ac:dyDescent="0.3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  <c r="W2793" s="2">
        <f>Table_1[[#This Row],[Profit]]/Table_1[[#This Row],[Sales]]</f>
        <v>0.29999999999999993</v>
      </c>
    </row>
    <row r="2794" spans="1:23" ht="14.25" customHeight="1" x14ac:dyDescent="0.3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  <c r="W2794" s="2">
        <f>Table_1[[#This Row],[Profit]]/Table_1[[#This Row],[Sales]]</f>
        <v>0.48000000000000004</v>
      </c>
    </row>
    <row r="2795" spans="1:23" ht="14.25" customHeight="1" x14ac:dyDescent="0.3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  <c r="W2795" s="2">
        <f>Table_1[[#This Row],[Profit]]/Table_1[[#This Row],[Sales]]</f>
        <v>8.7499999999999953E-2</v>
      </c>
    </row>
    <row r="2796" spans="1:23" ht="14.25" customHeight="1" x14ac:dyDescent="0.3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  <c r="W2796" s="2">
        <f>Table_1[[#This Row],[Profit]]/Table_1[[#This Row],[Sales]]</f>
        <v>8.7500000000000008E-2</v>
      </c>
    </row>
    <row r="2797" spans="1:23" ht="14.25" customHeight="1" x14ac:dyDescent="0.3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  <c r="W2797" s="2">
        <f>Table_1[[#This Row],[Profit]]/Table_1[[#This Row],[Sales]]</f>
        <v>0.36249999999999999</v>
      </c>
    </row>
    <row r="2798" spans="1:23" ht="14.25" customHeight="1" x14ac:dyDescent="0.3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  <c r="W2798" s="2">
        <f>Table_1[[#This Row],[Profit]]/Table_1[[#This Row],[Sales]]</f>
        <v>-5.8823529411764698E-2</v>
      </c>
    </row>
    <row r="2799" spans="1:23" ht="14.25" customHeight="1" x14ac:dyDescent="0.3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  <c r="W2799" s="2">
        <f>Table_1[[#This Row],[Profit]]/Table_1[[#This Row],[Sales]]</f>
        <v>0.30999999999999989</v>
      </c>
    </row>
    <row r="2800" spans="1:23" ht="14.25" customHeight="1" x14ac:dyDescent="0.3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  <c r="W2800" s="2">
        <f>Table_1[[#This Row],[Profit]]/Table_1[[#This Row],[Sales]]</f>
        <v>0.47</v>
      </c>
    </row>
    <row r="2801" spans="1:23" ht="14.25" customHeight="1" x14ac:dyDescent="0.3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  <c r="W2801" s="2">
        <f>Table_1[[#This Row],[Profit]]/Table_1[[#This Row],[Sales]]</f>
        <v>0.47999999999999987</v>
      </c>
    </row>
    <row r="2802" spans="1:23" ht="14.25" customHeight="1" x14ac:dyDescent="0.3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  <c r="W2802" s="2">
        <f>Table_1[[#This Row],[Profit]]/Table_1[[#This Row],[Sales]]</f>
        <v>0.10000000000000003</v>
      </c>
    </row>
    <row r="2803" spans="1:23" ht="14.25" customHeight="1" x14ac:dyDescent="0.3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  <c r="W2803" s="2">
        <f>Table_1[[#This Row],[Profit]]/Table_1[[#This Row],[Sales]]</f>
        <v>0.22500000000000006</v>
      </c>
    </row>
    <row r="2804" spans="1:23" ht="14.25" customHeight="1" x14ac:dyDescent="0.3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  <c r="W2804" s="2">
        <f>Table_1[[#This Row],[Profit]]/Table_1[[#This Row],[Sales]]</f>
        <v>0.42</v>
      </c>
    </row>
    <row r="2805" spans="1:23" ht="14.25" customHeight="1" x14ac:dyDescent="0.3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  <c r="W2805" s="2">
        <f>Table_1[[#This Row],[Profit]]/Table_1[[#This Row],[Sales]]</f>
        <v>0.4499999999999999</v>
      </c>
    </row>
    <row r="2806" spans="1:23" ht="14.25" customHeight="1" x14ac:dyDescent="0.3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  <c r="W2806" s="2">
        <f>Table_1[[#This Row],[Profit]]/Table_1[[#This Row],[Sales]]</f>
        <v>0.4499999999999999</v>
      </c>
    </row>
    <row r="2807" spans="1:23" ht="14.25" customHeight="1" x14ac:dyDescent="0.3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  <c r="W2807" s="2">
        <f>Table_1[[#This Row],[Profit]]/Table_1[[#This Row],[Sales]]</f>
        <v>-4.2857142857142871E-2</v>
      </c>
    </row>
    <row r="2808" spans="1:23" ht="14.25" customHeight="1" x14ac:dyDescent="0.3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  <c r="W2808" s="2">
        <f>Table_1[[#This Row],[Profit]]/Table_1[[#This Row],[Sales]]</f>
        <v>5.000000000000001E-2</v>
      </c>
    </row>
    <row r="2809" spans="1:23" ht="14.25" customHeight="1" x14ac:dyDescent="0.3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  <c r="W2809" s="2">
        <f>Table_1[[#This Row],[Profit]]/Table_1[[#This Row],[Sales]]</f>
        <v>0.48000000000000004</v>
      </c>
    </row>
    <row r="2810" spans="1:23" ht="14.25" customHeight="1" x14ac:dyDescent="0.3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  <c r="W2810" s="2">
        <f>Table_1[[#This Row],[Profit]]/Table_1[[#This Row],[Sales]]</f>
        <v>8.0000000000000043E-2</v>
      </c>
    </row>
    <row r="2811" spans="1:23" ht="14.25" customHeight="1" x14ac:dyDescent="0.3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  <c r="W2811" s="2">
        <f>Table_1[[#This Row],[Profit]]/Table_1[[#This Row],[Sales]]</f>
        <v>5.0000000000000024E-2</v>
      </c>
    </row>
    <row r="2812" spans="1:23" ht="14.25" customHeight="1" x14ac:dyDescent="0.3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  <c r="W2812" s="2">
        <f>Table_1[[#This Row],[Profit]]/Table_1[[#This Row],[Sales]]</f>
        <v>0.47000000000000003</v>
      </c>
    </row>
    <row r="2813" spans="1:23" ht="14.25" customHeight="1" x14ac:dyDescent="0.3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  <c r="W2813" s="2">
        <f>Table_1[[#This Row],[Profit]]/Table_1[[#This Row],[Sales]]</f>
        <v>0.41000000000000003</v>
      </c>
    </row>
    <row r="2814" spans="1:23" ht="14.25" customHeight="1" x14ac:dyDescent="0.3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  <c r="W2814" s="2">
        <f>Table_1[[#This Row],[Profit]]/Table_1[[#This Row],[Sales]]</f>
        <v>0.16999999999999987</v>
      </c>
    </row>
    <row r="2815" spans="1:23" ht="14.25" customHeight="1" x14ac:dyDescent="0.3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  <c r="W2815" s="2">
        <f>Table_1[[#This Row],[Profit]]/Table_1[[#This Row],[Sales]]</f>
        <v>0.23000000000000004</v>
      </c>
    </row>
    <row r="2816" spans="1:23" ht="14.25" customHeight="1" x14ac:dyDescent="0.3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  <c r="W2816" s="2">
        <f>Table_1[[#This Row],[Profit]]/Table_1[[#This Row],[Sales]]</f>
        <v>0.16999999999999993</v>
      </c>
    </row>
    <row r="2817" spans="1:23" ht="14.25" customHeight="1" x14ac:dyDescent="0.3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  <c r="W2817" s="2">
        <f>Table_1[[#This Row],[Profit]]/Table_1[[#This Row],[Sales]]</f>
        <v>0.44999999999999996</v>
      </c>
    </row>
    <row r="2818" spans="1:23" ht="14.25" customHeight="1" x14ac:dyDescent="0.3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  <c r="W2818" s="2">
        <f>Table_1[[#This Row],[Profit]]/Table_1[[#This Row],[Sales]]</f>
        <v>0.25000000000000006</v>
      </c>
    </row>
    <row r="2819" spans="1:23" ht="14.25" customHeight="1" x14ac:dyDescent="0.3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  <c r="W2819" s="2">
        <f>Table_1[[#This Row],[Profit]]/Table_1[[#This Row],[Sales]]</f>
        <v>0.22</v>
      </c>
    </row>
    <row r="2820" spans="1:23" ht="14.25" customHeight="1" x14ac:dyDescent="0.3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  <c r="W2820" s="2">
        <f>Table_1[[#This Row],[Profit]]/Table_1[[#This Row],[Sales]]</f>
        <v>0.28999999999999987</v>
      </c>
    </row>
    <row r="2821" spans="1:23" ht="14.25" customHeight="1" x14ac:dyDescent="0.3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  <c r="W2821" s="2">
        <f>Table_1[[#This Row],[Profit]]/Table_1[[#This Row],[Sales]]</f>
        <v>0.34999999999999981</v>
      </c>
    </row>
    <row r="2822" spans="1:23" ht="14.25" customHeight="1" x14ac:dyDescent="0.3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  <c r="W2822" s="2">
        <f>Table_1[[#This Row],[Profit]]/Table_1[[#This Row],[Sales]]</f>
        <v>2.4999999999999977E-2</v>
      </c>
    </row>
    <row r="2823" spans="1:23" ht="14.25" customHeight="1" x14ac:dyDescent="0.3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  <c r="W2823" s="2">
        <f>Table_1[[#This Row],[Profit]]/Table_1[[#This Row],[Sales]]</f>
        <v>7.5000000000000067E-2</v>
      </c>
    </row>
    <row r="2824" spans="1:23" ht="14.25" customHeight="1" x14ac:dyDescent="0.3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  <c r="W2824" s="2">
        <f>Table_1[[#This Row],[Profit]]/Table_1[[#This Row],[Sales]]</f>
        <v>6.2499999999999875E-2</v>
      </c>
    </row>
    <row r="2825" spans="1:23" ht="14.25" customHeight="1" x14ac:dyDescent="0.3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  <c r="W2825" s="2">
        <f>Table_1[[#This Row],[Profit]]/Table_1[[#This Row],[Sales]]</f>
        <v>-6.2499999999999924E-2</v>
      </c>
    </row>
    <row r="2826" spans="1:23" ht="14.25" customHeight="1" x14ac:dyDescent="0.3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  <c r="W2826" s="2">
        <f>Table_1[[#This Row],[Profit]]/Table_1[[#This Row],[Sales]]</f>
        <v>0.31249999999999994</v>
      </c>
    </row>
    <row r="2827" spans="1:23" ht="14.25" customHeight="1" x14ac:dyDescent="0.3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  <c r="W2827" s="2">
        <f>Table_1[[#This Row],[Profit]]/Table_1[[#This Row],[Sales]]</f>
        <v>-0.32352941176470601</v>
      </c>
    </row>
    <row r="2828" spans="1:23" ht="14.25" customHeight="1" x14ac:dyDescent="0.3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  <c r="W2828" s="2">
        <f>Table_1[[#This Row],[Profit]]/Table_1[[#This Row],[Sales]]</f>
        <v>-1.600000000000001</v>
      </c>
    </row>
    <row r="2829" spans="1:23" ht="14.25" customHeight="1" x14ac:dyDescent="0.3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  <c r="W2829" s="2">
        <f>Table_1[[#This Row],[Profit]]/Table_1[[#This Row],[Sales]]</f>
        <v>0.33749999999999986</v>
      </c>
    </row>
    <row r="2830" spans="1:23" ht="14.25" customHeight="1" x14ac:dyDescent="0.3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  <c r="W2830" s="2">
        <f>Table_1[[#This Row],[Profit]]/Table_1[[#This Row],[Sales]]</f>
        <v>0.34999999999999992</v>
      </c>
    </row>
    <row r="2831" spans="1:23" ht="14.25" customHeight="1" x14ac:dyDescent="0.3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  <c r="W2831" s="2">
        <f>Table_1[[#This Row],[Profit]]/Table_1[[#This Row],[Sales]]</f>
        <v>0.1125</v>
      </c>
    </row>
    <row r="2832" spans="1:23" ht="14.25" customHeight="1" x14ac:dyDescent="0.3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  <c r="W2832" s="2">
        <f>Table_1[[#This Row],[Profit]]/Table_1[[#This Row],[Sales]]</f>
        <v>0.37499999999999994</v>
      </c>
    </row>
    <row r="2833" spans="1:23" ht="14.25" customHeight="1" x14ac:dyDescent="0.3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  <c r="W2833" s="2">
        <f>Table_1[[#This Row],[Profit]]/Table_1[[#This Row],[Sales]]</f>
        <v>-0.21249999999999991</v>
      </c>
    </row>
    <row r="2834" spans="1:23" ht="14.25" customHeight="1" x14ac:dyDescent="0.3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  <c r="W2834" s="2">
        <f>Table_1[[#This Row],[Profit]]/Table_1[[#This Row],[Sales]]</f>
        <v>0.35</v>
      </c>
    </row>
    <row r="2835" spans="1:23" ht="14.25" customHeight="1" x14ac:dyDescent="0.3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  <c r="W2835" s="2">
        <f>Table_1[[#This Row],[Profit]]/Table_1[[#This Row],[Sales]]</f>
        <v>0.27</v>
      </c>
    </row>
    <row r="2836" spans="1:23" ht="14.25" customHeight="1" x14ac:dyDescent="0.3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  <c r="W2836" s="2">
        <f>Table_1[[#This Row],[Profit]]/Table_1[[#This Row],[Sales]]</f>
        <v>0.48</v>
      </c>
    </row>
    <row r="2837" spans="1:23" ht="14.25" customHeight="1" x14ac:dyDescent="0.3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  <c r="W2837" s="2">
        <f>Table_1[[#This Row],[Profit]]/Table_1[[#This Row],[Sales]]</f>
        <v>0.26</v>
      </c>
    </row>
    <row r="2838" spans="1:23" ht="14.25" customHeight="1" x14ac:dyDescent="0.3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  <c r="W2838" s="2">
        <f>Table_1[[#This Row],[Profit]]/Table_1[[#This Row],[Sales]]</f>
        <v>0.48000000000000004</v>
      </c>
    </row>
    <row r="2839" spans="1:23" ht="14.25" customHeight="1" x14ac:dyDescent="0.3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  <c r="W2839" s="2">
        <f>Table_1[[#This Row],[Profit]]/Table_1[[#This Row],[Sales]]</f>
        <v>0.3249999999999999</v>
      </c>
    </row>
    <row r="2840" spans="1:23" ht="14.25" customHeight="1" x14ac:dyDescent="0.3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  <c r="W2840" s="2">
        <f>Table_1[[#This Row],[Profit]]/Table_1[[#This Row],[Sales]]</f>
        <v>-3.9999999999999959E-2</v>
      </c>
    </row>
    <row r="2841" spans="1:23" ht="14.25" customHeight="1" x14ac:dyDescent="0.3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  <c r="W2841" s="2">
        <f>Table_1[[#This Row],[Profit]]/Table_1[[#This Row],[Sales]]</f>
        <v>0.25999999999999995</v>
      </c>
    </row>
    <row r="2842" spans="1:23" ht="14.25" customHeight="1" x14ac:dyDescent="0.3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  <c r="W2842" s="2">
        <f>Table_1[[#This Row],[Profit]]/Table_1[[#This Row],[Sales]]</f>
        <v>0.25</v>
      </c>
    </row>
    <row r="2843" spans="1:23" ht="14.25" customHeight="1" x14ac:dyDescent="0.3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  <c r="W2843" s="2">
        <f>Table_1[[#This Row],[Profit]]/Table_1[[#This Row],[Sales]]</f>
        <v>0.36249999999999999</v>
      </c>
    </row>
    <row r="2844" spans="1:23" ht="14.25" customHeight="1" x14ac:dyDescent="0.3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  <c r="W2844" s="2">
        <f>Table_1[[#This Row],[Profit]]/Table_1[[#This Row],[Sales]]</f>
        <v>-0.22500000000000003</v>
      </c>
    </row>
    <row r="2845" spans="1:23" ht="14.25" customHeight="1" x14ac:dyDescent="0.3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  <c r="W2845" s="2">
        <f>Table_1[[#This Row],[Profit]]/Table_1[[#This Row],[Sales]]</f>
        <v>-2.5000000000000029E-2</v>
      </c>
    </row>
    <row r="2846" spans="1:23" ht="14.25" customHeight="1" x14ac:dyDescent="0.3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  <c r="W2846" s="2">
        <f>Table_1[[#This Row],[Profit]]/Table_1[[#This Row],[Sales]]</f>
        <v>-1.4285714285714407E-2</v>
      </c>
    </row>
    <row r="2847" spans="1:23" ht="14.25" customHeight="1" x14ac:dyDescent="0.3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  <c r="W2847" s="2">
        <f>Table_1[[#This Row],[Profit]]/Table_1[[#This Row],[Sales]]</f>
        <v>0.28000000000000003</v>
      </c>
    </row>
    <row r="2848" spans="1:23" ht="14.25" customHeight="1" x14ac:dyDescent="0.3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  <c r="W2848" s="2">
        <f>Table_1[[#This Row],[Profit]]/Table_1[[#This Row],[Sales]]</f>
        <v>-1.5000000000000004</v>
      </c>
    </row>
    <row r="2849" spans="1:23" ht="14.25" customHeight="1" x14ac:dyDescent="0.3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  <c r="W2849" s="2">
        <f>Table_1[[#This Row],[Profit]]/Table_1[[#This Row],[Sales]]</f>
        <v>0.28000000000000003</v>
      </c>
    </row>
    <row r="2850" spans="1:23" ht="14.25" customHeight="1" x14ac:dyDescent="0.3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  <c r="W2850" s="2">
        <f>Table_1[[#This Row],[Profit]]/Table_1[[#This Row],[Sales]]</f>
        <v>0.46999999999999992</v>
      </c>
    </row>
    <row r="2851" spans="1:23" ht="14.25" customHeight="1" x14ac:dyDescent="0.3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  <c r="W2851" s="2">
        <f>Table_1[[#This Row],[Profit]]/Table_1[[#This Row],[Sales]]</f>
        <v>-0.76666666666666616</v>
      </c>
    </row>
    <row r="2852" spans="1:23" ht="14.25" customHeight="1" x14ac:dyDescent="0.3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  <c r="W2852" s="2">
        <f>Table_1[[#This Row],[Profit]]/Table_1[[#This Row],[Sales]]</f>
        <v>-0.20000000000000007</v>
      </c>
    </row>
    <row r="2853" spans="1:23" ht="14.25" customHeight="1" x14ac:dyDescent="0.3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  <c r="W2853" s="2">
        <f>Table_1[[#This Row],[Profit]]/Table_1[[#This Row],[Sales]]</f>
        <v>0.47</v>
      </c>
    </row>
    <row r="2854" spans="1:23" ht="14.25" customHeight="1" x14ac:dyDescent="0.3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  <c r="W2854" s="2">
        <f>Table_1[[#This Row],[Profit]]/Table_1[[#This Row],[Sales]]</f>
        <v>0.46</v>
      </c>
    </row>
    <row r="2855" spans="1:23" ht="14.25" customHeight="1" x14ac:dyDescent="0.3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  <c r="W2855" s="2">
        <f>Table_1[[#This Row],[Profit]]/Table_1[[#This Row],[Sales]]</f>
        <v>0.33999999999999997</v>
      </c>
    </row>
    <row r="2856" spans="1:23" ht="14.25" customHeight="1" x14ac:dyDescent="0.3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  <c r="W2856" s="2">
        <f>Table_1[[#This Row],[Profit]]/Table_1[[#This Row],[Sales]]</f>
        <v>0.25999999999999995</v>
      </c>
    </row>
    <row r="2857" spans="1:23" ht="14.25" customHeight="1" x14ac:dyDescent="0.3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  <c r="W2857" s="2">
        <f>Table_1[[#This Row],[Profit]]/Table_1[[#This Row],[Sales]]</f>
        <v>0.47000000000000003</v>
      </c>
    </row>
    <row r="2858" spans="1:23" ht="14.25" customHeight="1" x14ac:dyDescent="0.3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  <c r="W2858" s="2">
        <f>Table_1[[#This Row],[Profit]]/Table_1[[#This Row],[Sales]]</f>
        <v>6.2499999999999972E-2</v>
      </c>
    </row>
    <row r="2859" spans="1:23" ht="14.25" customHeight="1" x14ac:dyDescent="0.3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  <c r="W2859" s="2">
        <f>Table_1[[#This Row],[Profit]]/Table_1[[#This Row],[Sales]]</f>
        <v>9.9999999999999964E-2</v>
      </c>
    </row>
    <row r="2860" spans="1:23" ht="14.25" customHeight="1" x14ac:dyDescent="0.3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  <c r="W2860" s="2">
        <f>Table_1[[#This Row],[Profit]]/Table_1[[#This Row],[Sales]]</f>
        <v>5.999999999999997E-2</v>
      </c>
    </row>
    <row r="2861" spans="1:23" ht="14.25" customHeight="1" x14ac:dyDescent="0.3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  <c r="W2861" s="2">
        <f>Table_1[[#This Row],[Profit]]/Table_1[[#This Row],[Sales]]</f>
        <v>0.26000000000000006</v>
      </c>
    </row>
    <row r="2862" spans="1:23" ht="14.25" customHeight="1" x14ac:dyDescent="0.3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  <c r="W2862" s="2">
        <f>Table_1[[#This Row],[Profit]]/Table_1[[#This Row],[Sales]]</f>
        <v>0.22999999999999995</v>
      </c>
    </row>
    <row r="2863" spans="1:23" ht="14.25" customHeight="1" x14ac:dyDescent="0.3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  <c r="W2863" s="2">
        <f>Table_1[[#This Row],[Profit]]/Table_1[[#This Row],[Sales]]</f>
        <v>0.49</v>
      </c>
    </row>
    <row r="2864" spans="1:23" ht="14.25" customHeight="1" x14ac:dyDescent="0.3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  <c r="W2864" s="2">
        <f>Table_1[[#This Row],[Profit]]/Table_1[[#This Row],[Sales]]</f>
        <v>0.34999999999999992</v>
      </c>
    </row>
    <row r="2865" spans="1:23" ht="14.25" customHeight="1" x14ac:dyDescent="0.3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  <c r="W2865" s="2">
        <f>Table_1[[#This Row],[Profit]]/Table_1[[#This Row],[Sales]]</f>
        <v>0.27</v>
      </c>
    </row>
    <row r="2866" spans="1:23" ht="14.25" customHeight="1" x14ac:dyDescent="0.3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  <c r="W2866" s="2">
        <f>Table_1[[#This Row],[Profit]]/Table_1[[#This Row],[Sales]]</f>
        <v>0.26999999999999996</v>
      </c>
    </row>
    <row r="2867" spans="1:23" ht="14.25" customHeight="1" x14ac:dyDescent="0.3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  <c r="W2867" s="2">
        <f>Table_1[[#This Row],[Profit]]/Table_1[[#This Row],[Sales]]</f>
        <v>0.26</v>
      </c>
    </row>
    <row r="2868" spans="1:23" ht="14.25" customHeight="1" x14ac:dyDescent="0.3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  <c r="W2868" s="2">
        <f>Table_1[[#This Row],[Profit]]/Table_1[[#This Row],[Sales]]</f>
        <v>0.28999999999999992</v>
      </c>
    </row>
    <row r="2869" spans="1:23" ht="14.25" customHeight="1" x14ac:dyDescent="0.3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  <c r="W2869" s="2">
        <f>Table_1[[#This Row],[Profit]]/Table_1[[#This Row],[Sales]]</f>
        <v>-0.22500000000000003</v>
      </c>
    </row>
    <row r="2870" spans="1:23" ht="14.25" customHeight="1" x14ac:dyDescent="0.3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  <c r="W2870" s="2">
        <f>Table_1[[#This Row],[Profit]]/Table_1[[#This Row],[Sales]]</f>
        <v>-6.25E-2</v>
      </c>
    </row>
    <row r="2871" spans="1:23" ht="14.25" customHeight="1" x14ac:dyDescent="0.3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  <c r="W2871" s="2">
        <f>Table_1[[#This Row],[Profit]]/Table_1[[#This Row],[Sales]]</f>
        <v>6.2499999999999972E-2</v>
      </c>
    </row>
    <row r="2872" spans="1:23" ht="14.25" customHeight="1" x14ac:dyDescent="0.3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  <c r="W2872" s="2">
        <f>Table_1[[#This Row],[Profit]]/Table_1[[#This Row],[Sales]]</f>
        <v>0.31249999999999989</v>
      </c>
    </row>
    <row r="2873" spans="1:23" ht="14.25" customHeight="1" x14ac:dyDescent="0.3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  <c r="W2873" s="2">
        <f>Table_1[[#This Row],[Profit]]/Table_1[[#This Row],[Sales]]</f>
        <v>-0.11250000000000004</v>
      </c>
    </row>
    <row r="2874" spans="1:23" ht="14.25" customHeight="1" x14ac:dyDescent="0.3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  <c r="W2874" s="2">
        <f>Table_1[[#This Row],[Profit]]/Table_1[[#This Row],[Sales]]</f>
        <v>0.41000000000000003</v>
      </c>
    </row>
    <row r="2875" spans="1:23" ht="14.25" customHeight="1" x14ac:dyDescent="0.3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  <c r="W2875" s="2">
        <f>Table_1[[#This Row],[Profit]]/Table_1[[#This Row],[Sales]]</f>
        <v>2.9999999999999975E-2</v>
      </c>
    </row>
    <row r="2876" spans="1:23" ht="14.25" customHeight="1" x14ac:dyDescent="0.3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  <c r="W2876" s="2">
        <f>Table_1[[#This Row],[Profit]]/Table_1[[#This Row],[Sales]]</f>
        <v>0.49000000000000005</v>
      </c>
    </row>
    <row r="2877" spans="1:23" ht="14.25" customHeight="1" x14ac:dyDescent="0.3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  <c r="W2877" s="2">
        <f>Table_1[[#This Row],[Profit]]/Table_1[[#This Row],[Sales]]</f>
        <v>-3.7500000000000096E-2</v>
      </c>
    </row>
    <row r="2878" spans="1:23" ht="14.25" customHeight="1" x14ac:dyDescent="0.3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  <c r="W2878" s="2">
        <f>Table_1[[#This Row],[Profit]]/Table_1[[#This Row],[Sales]]</f>
        <v>7.5000000000000025E-2</v>
      </c>
    </row>
    <row r="2879" spans="1:23" ht="14.25" customHeight="1" x14ac:dyDescent="0.3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  <c r="W2879" s="2">
        <f>Table_1[[#This Row],[Profit]]/Table_1[[#This Row],[Sales]]</f>
        <v>0.47000000000000003</v>
      </c>
    </row>
    <row r="2880" spans="1:23" ht="14.25" customHeight="1" x14ac:dyDescent="0.3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  <c r="W2880" s="2">
        <f>Table_1[[#This Row],[Profit]]/Table_1[[#This Row],[Sales]]</f>
        <v>0.28999999999999987</v>
      </c>
    </row>
    <row r="2881" spans="1:23" ht="14.25" customHeight="1" x14ac:dyDescent="0.3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  <c r="W2881" s="2">
        <f>Table_1[[#This Row],[Profit]]/Table_1[[#This Row],[Sales]]</f>
        <v>0.36000000000000004</v>
      </c>
    </row>
    <row r="2882" spans="1:23" ht="14.25" customHeight="1" x14ac:dyDescent="0.3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  <c r="W2882" s="2">
        <f>Table_1[[#This Row],[Profit]]/Table_1[[#This Row],[Sales]]</f>
        <v>0.5</v>
      </c>
    </row>
    <row r="2883" spans="1:23" ht="14.25" customHeight="1" x14ac:dyDescent="0.3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  <c r="W2883" s="2">
        <f>Table_1[[#This Row],[Profit]]/Table_1[[#This Row],[Sales]]</f>
        <v>0.28999999999999992</v>
      </c>
    </row>
    <row r="2884" spans="1:23" ht="14.25" customHeight="1" x14ac:dyDescent="0.3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  <c r="W2884" s="2">
        <f>Table_1[[#This Row],[Profit]]/Table_1[[#This Row],[Sales]]</f>
        <v>-1.55</v>
      </c>
    </row>
    <row r="2885" spans="1:23" ht="14.25" customHeight="1" x14ac:dyDescent="0.3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  <c r="W2885" s="2">
        <f>Table_1[[#This Row],[Profit]]/Table_1[[#This Row],[Sales]]</f>
        <v>0.32</v>
      </c>
    </row>
    <row r="2886" spans="1:23" ht="14.25" customHeight="1" x14ac:dyDescent="0.3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  <c r="W2886" s="2">
        <f>Table_1[[#This Row],[Profit]]/Table_1[[#This Row],[Sales]]</f>
        <v>0.33750000000000002</v>
      </c>
    </row>
    <row r="2887" spans="1:23" ht="14.25" customHeight="1" x14ac:dyDescent="0.3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  <c r="W2887" s="2">
        <f>Table_1[[#This Row],[Profit]]/Table_1[[#This Row],[Sales]]</f>
        <v>-0.11250000000000006</v>
      </c>
    </row>
    <row r="2888" spans="1:23" ht="14.25" customHeight="1" x14ac:dyDescent="0.3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  <c r="W2888" s="2">
        <f>Table_1[[#This Row],[Profit]]/Table_1[[#This Row],[Sales]]</f>
        <v>0.27</v>
      </c>
    </row>
    <row r="2889" spans="1:23" ht="14.25" customHeight="1" x14ac:dyDescent="0.3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  <c r="W2889" s="2">
        <f>Table_1[[#This Row],[Profit]]/Table_1[[#This Row],[Sales]]</f>
        <v>0.48000000000000004</v>
      </c>
    </row>
    <row r="2890" spans="1:23" ht="14.25" customHeight="1" x14ac:dyDescent="0.3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  <c r="W2890" s="2">
        <f>Table_1[[#This Row],[Profit]]/Table_1[[#This Row],[Sales]]</f>
        <v>0.48</v>
      </c>
    </row>
    <row r="2891" spans="1:23" ht="14.25" customHeight="1" x14ac:dyDescent="0.3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  <c r="W2891" s="2">
        <f>Table_1[[#This Row],[Profit]]/Table_1[[#This Row],[Sales]]</f>
        <v>0.44999999999999996</v>
      </c>
    </row>
    <row r="2892" spans="1:23" ht="14.25" customHeight="1" x14ac:dyDescent="0.3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  <c r="W2892" s="2">
        <f>Table_1[[#This Row],[Profit]]/Table_1[[#This Row],[Sales]]</f>
        <v>0.25000000000000006</v>
      </c>
    </row>
    <row r="2893" spans="1:23" ht="14.25" customHeight="1" x14ac:dyDescent="0.3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  <c r="W2893" s="2">
        <f>Table_1[[#This Row],[Profit]]/Table_1[[#This Row],[Sales]]</f>
        <v>0.48</v>
      </c>
    </row>
    <row r="2894" spans="1:23" ht="14.25" customHeight="1" x14ac:dyDescent="0.3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  <c r="W2894" s="2">
        <f>Table_1[[#This Row],[Profit]]/Table_1[[#This Row],[Sales]]</f>
        <v>0.49000000000000005</v>
      </c>
    </row>
    <row r="2895" spans="1:23" ht="14.25" customHeight="1" x14ac:dyDescent="0.3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  <c r="W2895" s="2">
        <f>Table_1[[#This Row],[Profit]]/Table_1[[#This Row],[Sales]]</f>
        <v>0.4499999999999999</v>
      </c>
    </row>
    <row r="2896" spans="1:23" ht="14.25" customHeight="1" x14ac:dyDescent="0.3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  <c r="W2896" s="2">
        <f>Table_1[[#This Row],[Profit]]/Table_1[[#This Row],[Sales]]</f>
        <v>0.42000000000000004</v>
      </c>
    </row>
    <row r="2897" spans="1:23" ht="14.25" customHeight="1" x14ac:dyDescent="0.3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  <c r="W2897" s="2">
        <f>Table_1[[#This Row],[Profit]]/Table_1[[#This Row],[Sales]]</f>
        <v>0.28000000000000003</v>
      </c>
    </row>
    <row r="2898" spans="1:23" ht="14.25" customHeight="1" x14ac:dyDescent="0.3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  <c r="W2898" s="2">
        <f>Table_1[[#This Row],[Profit]]/Table_1[[#This Row],[Sales]]</f>
        <v>0.42000000000000004</v>
      </c>
    </row>
    <row r="2899" spans="1:23" ht="14.25" customHeight="1" x14ac:dyDescent="0.3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  <c r="W2899" s="2">
        <f>Table_1[[#This Row],[Profit]]/Table_1[[#This Row],[Sales]]</f>
        <v>0.12499999999999992</v>
      </c>
    </row>
    <row r="2900" spans="1:23" ht="14.25" customHeight="1" x14ac:dyDescent="0.3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  <c r="W2900" s="2">
        <f>Table_1[[#This Row],[Profit]]/Table_1[[#This Row],[Sales]]</f>
        <v>-1.4285714285714341E-2</v>
      </c>
    </row>
    <row r="2901" spans="1:23" ht="14.25" customHeight="1" x14ac:dyDescent="0.3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  <c r="W2901" s="2">
        <f>Table_1[[#This Row],[Profit]]/Table_1[[#This Row],[Sales]]</f>
        <v>0.12499999999999992</v>
      </c>
    </row>
    <row r="2902" spans="1:23" ht="14.25" customHeight="1" x14ac:dyDescent="0.3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  <c r="W2902" s="2">
        <f>Table_1[[#This Row],[Profit]]/Table_1[[#This Row],[Sales]]</f>
        <v>0.48000000000000004</v>
      </c>
    </row>
    <row r="2903" spans="1:23" ht="14.25" customHeight="1" x14ac:dyDescent="0.3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  <c r="W2903" s="2">
        <f>Table_1[[#This Row],[Profit]]/Table_1[[#This Row],[Sales]]</f>
        <v>0.45999999999999996</v>
      </c>
    </row>
    <row r="2904" spans="1:23" ht="14.25" customHeight="1" x14ac:dyDescent="0.3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  <c r="W2904" s="2">
        <f>Table_1[[#This Row],[Profit]]/Table_1[[#This Row],[Sales]]</f>
        <v>0.36249999999999993</v>
      </c>
    </row>
    <row r="2905" spans="1:23" ht="14.25" customHeight="1" x14ac:dyDescent="0.3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  <c r="W2905" s="2">
        <f>Table_1[[#This Row],[Profit]]/Table_1[[#This Row],[Sales]]</f>
        <v>0.32499999999999996</v>
      </c>
    </row>
    <row r="2906" spans="1:23" ht="14.25" customHeight="1" x14ac:dyDescent="0.3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  <c r="W2906" s="2">
        <f>Table_1[[#This Row],[Profit]]/Table_1[[#This Row],[Sales]]</f>
        <v>-1.4285714285714474E-2</v>
      </c>
    </row>
    <row r="2907" spans="1:23" ht="14.25" customHeight="1" x14ac:dyDescent="0.3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  <c r="W2907" s="2">
        <f>Table_1[[#This Row],[Profit]]/Table_1[[#This Row],[Sales]]</f>
        <v>0.26</v>
      </c>
    </row>
    <row r="2908" spans="1:23" ht="14.25" customHeight="1" x14ac:dyDescent="0.3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  <c r="W2908" s="2">
        <f>Table_1[[#This Row],[Profit]]/Table_1[[#This Row],[Sales]]</f>
        <v>0.4499999999999999</v>
      </c>
    </row>
    <row r="2909" spans="1:23" ht="14.25" customHeight="1" x14ac:dyDescent="0.3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  <c r="W2909" s="2">
        <f>Table_1[[#This Row],[Profit]]/Table_1[[#This Row],[Sales]]</f>
        <v>0.26999999999999996</v>
      </c>
    </row>
    <row r="2910" spans="1:23" ht="14.25" customHeight="1" x14ac:dyDescent="0.3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  <c r="W2910" s="2">
        <f>Table_1[[#This Row],[Profit]]/Table_1[[#This Row],[Sales]]</f>
        <v>0.45999999999999996</v>
      </c>
    </row>
    <row r="2911" spans="1:23" ht="14.25" customHeight="1" x14ac:dyDescent="0.3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  <c r="W2911" s="2">
        <f>Table_1[[#This Row],[Profit]]/Table_1[[#This Row],[Sales]]</f>
        <v>2.0000000000000052E-2</v>
      </c>
    </row>
    <row r="2912" spans="1:23" ht="14.25" customHeight="1" x14ac:dyDescent="0.3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  <c r="W2912" s="2">
        <f>Table_1[[#This Row],[Profit]]/Table_1[[#This Row],[Sales]]</f>
        <v>6.2500000000000028E-2</v>
      </c>
    </row>
    <row r="2913" spans="1:23" ht="14.25" customHeight="1" x14ac:dyDescent="0.3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  <c r="W2913" s="2">
        <f>Table_1[[#This Row],[Profit]]/Table_1[[#This Row],[Sales]]</f>
        <v>0.47</v>
      </c>
    </row>
    <row r="2914" spans="1:23" ht="14.25" customHeight="1" x14ac:dyDescent="0.3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  <c r="W2914" s="2">
        <f>Table_1[[#This Row],[Profit]]/Table_1[[#This Row],[Sales]]</f>
        <v>0.29999999999999988</v>
      </c>
    </row>
    <row r="2915" spans="1:23" ht="14.25" customHeight="1" x14ac:dyDescent="0.3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  <c r="W2915" s="2">
        <f>Table_1[[#This Row],[Profit]]/Table_1[[#This Row],[Sales]]</f>
        <v>0.36249999999999988</v>
      </c>
    </row>
    <row r="2916" spans="1:23" ht="14.25" customHeight="1" x14ac:dyDescent="0.3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  <c r="W2916" s="2">
        <f>Table_1[[#This Row],[Profit]]/Table_1[[#This Row],[Sales]]</f>
        <v>0.26</v>
      </c>
    </row>
    <row r="2917" spans="1:23" ht="14.25" customHeight="1" x14ac:dyDescent="0.3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  <c r="W2917" s="2">
        <f>Table_1[[#This Row],[Profit]]/Table_1[[#This Row],[Sales]]</f>
        <v>0.4499999999999999</v>
      </c>
    </row>
    <row r="2918" spans="1:23" ht="14.25" customHeight="1" x14ac:dyDescent="0.3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  <c r="W2918" s="2">
        <f>Table_1[[#This Row],[Profit]]/Table_1[[#This Row],[Sales]]</f>
        <v>0.27000000000000007</v>
      </c>
    </row>
    <row r="2919" spans="1:23" ht="14.25" customHeight="1" x14ac:dyDescent="0.3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  <c r="W2919" s="2">
        <f>Table_1[[#This Row],[Profit]]/Table_1[[#This Row],[Sales]]</f>
        <v>6.2500000000000014E-2</v>
      </c>
    </row>
    <row r="2920" spans="1:23" ht="14.25" customHeight="1" x14ac:dyDescent="0.3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  <c r="W2920" s="2">
        <f>Table_1[[#This Row],[Profit]]/Table_1[[#This Row],[Sales]]</f>
        <v>0.14999999999999988</v>
      </c>
    </row>
    <row r="2921" spans="1:23" ht="14.25" customHeight="1" x14ac:dyDescent="0.3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  <c r="W2921" s="2">
        <f>Table_1[[#This Row],[Profit]]/Table_1[[#This Row],[Sales]]</f>
        <v>0.27499999999999997</v>
      </c>
    </row>
    <row r="2922" spans="1:23" ht="14.25" customHeight="1" x14ac:dyDescent="0.3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  <c r="W2922" s="2">
        <f>Table_1[[#This Row],[Profit]]/Table_1[[#This Row],[Sales]]</f>
        <v>0.17499999999999979</v>
      </c>
    </row>
    <row r="2923" spans="1:23" ht="14.25" customHeight="1" x14ac:dyDescent="0.3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  <c r="W2923" s="2">
        <f>Table_1[[#This Row],[Profit]]/Table_1[[#This Row],[Sales]]</f>
        <v>4.9999999999999913E-2</v>
      </c>
    </row>
    <row r="2924" spans="1:23" ht="14.25" customHeight="1" x14ac:dyDescent="0.3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  <c r="W2924" s="2">
        <f>Table_1[[#This Row],[Profit]]/Table_1[[#This Row],[Sales]]</f>
        <v>-1.5000000000000007</v>
      </c>
    </row>
    <row r="2925" spans="1:23" ht="14.25" customHeight="1" x14ac:dyDescent="0.3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  <c r="W2925" s="2">
        <f>Table_1[[#This Row],[Profit]]/Table_1[[#This Row],[Sales]]</f>
        <v>0.5</v>
      </c>
    </row>
    <row r="2926" spans="1:23" ht="14.25" customHeight="1" x14ac:dyDescent="0.3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  <c r="W2926" s="2">
        <f>Table_1[[#This Row],[Profit]]/Table_1[[#This Row],[Sales]]</f>
        <v>0.44999999999999996</v>
      </c>
    </row>
    <row r="2927" spans="1:23" ht="14.25" customHeight="1" x14ac:dyDescent="0.3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  <c r="W2927" s="2">
        <f>Table_1[[#This Row],[Profit]]/Table_1[[#This Row],[Sales]]</f>
        <v>6.999999999999991E-2</v>
      </c>
    </row>
    <row r="2928" spans="1:23" ht="14.25" customHeight="1" x14ac:dyDescent="0.3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  <c r="W2928" s="2">
        <f>Table_1[[#This Row],[Profit]]/Table_1[[#This Row],[Sales]]</f>
        <v>0.42000000000000004</v>
      </c>
    </row>
    <row r="2929" spans="1:23" ht="14.25" customHeight="1" x14ac:dyDescent="0.3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  <c r="W2929" s="2">
        <f>Table_1[[#This Row],[Profit]]/Table_1[[#This Row],[Sales]]</f>
        <v>0.28999999999999998</v>
      </c>
    </row>
    <row r="2930" spans="1:23" ht="14.25" customHeight="1" x14ac:dyDescent="0.3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  <c r="W2930" s="2">
        <f>Table_1[[#This Row],[Profit]]/Table_1[[#This Row],[Sales]]</f>
        <v>-0.79999999999999993</v>
      </c>
    </row>
    <row r="2931" spans="1:23" ht="14.25" customHeight="1" x14ac:dyDescent="0.3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  <c r="W2931" s="2">
        <f>Table_1[[#This Row],[Profit]]/Table_1[[#This Row],[Sales]]</f>
        <v>0.42</v>
      </c>
    </row>
    <row r="2932" spans="1:23" ht="14.25" customHeight="1" x14ac:dyDescent="0.3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  <c r="W2932" s="2">
        <f>Table_1[[#This Row],[Profit]]/Table_1[[#This Row],[Sales]]</f>
        <v>0.33749999999999997</v>
      </c>
    </row>
    <row r="2933" spans="1:23" ht="14.25" customHeight="1" x14ac:dyDescent="0.3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  <c r="W2933" s="2">
        <f>Table_1[[#This Row],[Profit]]/Table_1[[#This Row],[Sales]]</f>
        <v>0.37499999999999994</v>
      </c>
    </row>
    <row r="2934" spans="1:23" ht="14.25" customHeight="1" x14ac:dyDescent="0.3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  <c r="W2934" s="2">
        <f>Table_1[[#This Row],[Profit]]/Table_1[[#This Row],[Sales]]</f>
        <v>7.5000000000000025E-2</v>
      </c>
    </row>
    <row r="2935" spans="1:23" ht="14.25" customHeight="1" x14ac:dyDescent="0.3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  <c r="W2935" s="2">
        <f>Table_1[[#This Row],[Profit]]/Table_1[[#This Row],[Sales]]</f>
        <v>8.7500000000000008E-2</v>
      </c>
    </row>
    <row r="2936" spans="1:23" ht="14.25" customHeight="1" x14ac:dyDescent="0.3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  <c r="W2936" s="2">
        <f>Table_1[[#This Row],[Profit]]/Table_1[[#This Row],[Sales]]</f>
        <v>6.2499999999999972E-2</v>
      </c>
    </row>
    <row r="2937" spans="1:23" ht="14.25" customHeight="1" x14ac:dyDescent="0.3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  <c r="W2937" s="2">
        <f>Table_1[[#This Row],[Profit]]/Table_1[[#This Row],[Sales]]</f>
        <v>0.4499999999999999</v>
      </c>
    </row>
    <row r="2938" spans="1:23" ht="14.25" customHeight="1" x14ac:dyDescent="0.3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  <c r="W2938" s="2">
        <f>Table_1[[#This Row],[Profit]]/Table_1[[#This Row],[Sales]]</f>
        <v>0.32499999999999996</v>
      </c>
    </row>
    <row r="2939" spans="1:23" ht="14.25" customHeight="1" x14ac:dyDescent="0.3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  <c r="W2939" s="2">
        <f>Table_1[[#This Row],[Profit]]/Table_1[[#This Row],[Sales]]</f>
        <v>0.46999999999999992</v>
      </c>
    </row>
    <row r="2940" spans="1:23" ht="14.25" customHeight="1" x14ac:dyDescent="0.3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  <c r="W2940" s="2">
        <f>Table_1[[#This Row],[Profit]]/Table_1[[#This Row],[Sales]]</f>
        <v>0.47</v>
      </c>
    </row>
    <row r="2941" spans="1:23" ht="14.25" customHeight="1" x14ac:dyDescent="0.3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  <c r="W2941" s="2">
        <f>Table_1[[#This Row],[Profit]]/Table_1[[#This Row],[Sales]]</f>
        <v>0.32499999999999996</v>
      </c>
    </row>
    <row r="2942" spans="1:23" ht="14.25" customHeight="1" x14ac:dyDescent="0.3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  <c r="W2942" s="2">
        <f>Table_1[[#This Row],[Profit]]/Table_1[[#This Row],[Sales]]</f>
        <v>0.16000000000000009</v>
      </c>
    </row>
    <row r="2943" spans="1:23" ht="14.25" customHeight="1" x14ac:dyDescent="0.3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  <c r="W2943" s="2">
        <f>Table_1[[#This Row],[Profit]]/Table_1[[#This Row],[Sales]]</f>
        <v>0.27999999999999992</v>
      </c>
    </row>
    <row r="2944" spans="1:23" ht="14.25" customHeight="1" x14ac:dyDescent="0.3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  <c r="W2944" s="2">
        <f>Table_1[[#This Row],[Profit]]/Table_1[[#This Row],[Sales]]</f>
        <v>0.10999999999999996</v>
      </c>
    </row>
    <row r="2945" spans="1:23" ht="14.25" customHeight="1" x14ac:dyDescent="0.3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  <c r="W2945" s="2">
        <f>Table_1[[#This Row],[Profit]]/Table_1[[#This Row],[Sales]]</f>
        <v>0.25</v>
      </c>
    </row>
    <row r="2946" spans="1:23" ht="14.25" customHeight="1" x14ac:dyDescent="0.3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  <c r="W2946" s="2">
        <f>Table_1[[#This Row],[Profit]]/Table_1[[#This Row],[Sales]]</f>
        <v>0.38</v>
      </c>
    </row>
    <row r="2947" spans="1:23" ht="14.25" customHeight="1" x14ac:dyDescent="0.3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  <c r="W2947" s="2">
        <f>Table_1[[#This Row],[Profit]]/Table_1[[#This Row],[Sales]]</f>
        <v>0.43000000000000005</v>
      </c>
    </row>
    <row r="2948" spans="1:23" ht="14.25" customHeight="1" x14ac:dyDescent="0.3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  <c r="W2948" s="2">
        <f>Table_1[[#This Row],[Profit]]/Table_1[[#This Row],[Sales]]</f>
        <v>0.4200000000000001</v>
      </c>
    </row>
    <row r="2949" spans="1:23" ht="14.25" customHeight="1" x14ac:dyDescent="0.3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  <c r="W2949" s="2">
        <f>Table_1[[#This Row],[Profit]]/Table_1[[#This Row],[Sales]]</f>
        <v>0.35000000000000003</v>
      </c>
    </row>
    <row r="2950" spans="1:23" ht="14.25" customHeight="1" x14ac:dyDescent="0.3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  <c r="W2950" s="2">
        <f>Table_1[[#This Row],[Profit]]/Table_1[[#This Row],[Sales]]</f>
        <v>0.47000000000000003</v>
      </c>
    </row>
    <row r="2951" spans="1:23" ht="14.25" customHeight="1" x14ac:dyDescent="0.3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  <c r="W2951" s="2">
        <f>Table_1[[#This Row],[Profit]]/Table_1[[#This Row],[Sales]]</f>
        <v>0.31249999999999994</v>
      </c>
    </row>
    <row r="2952" spans="1:23" ht="14.25" customHeight="1" x14ac:dyDescent="0.3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  <c r="W2952" s="2">
        <f>Table_1[[#This Row],[Profit]]/Table_1[[#This Row],[Sales]]</f>
        <v>0.36249999999999993</v>
      </c>
    </row>
    <row r="2953" spans="1:23" ht="14.25" customHeight="1" x14ac:dyDescent="0.3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  <c r="W2953" s="2">
        <f>Table_1[[#This Row],[Profit]]/Table_1[[#This Row],[Sales]]</f>
        <v>8.7499999999999981E-2</v>
      </c>
    </row>
    <row r="2954" spans="1:23" ht="14.25" customHeight="1" x14ac:dyDescent="0.3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  <c r="W2954" s="2">
        <f>Table_1[[#This Row],[Profit]]/Table_1[[#This Row],[Sales]]</f>
        <v>-5.0000000000000024E-2</v>
      </c>
    </row>
    <row r="2955" spans="1:23" ht="14.25" customHeight="1" x14ac:dyDescent="0.3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  <c r="W2955" s="2">
        <f>Table_1[[#This Row],[Profit]]/Table_1[[#This Row],[Sales]]</f>
        <v>8.7499999999999967E-2</v>
      </c>
    </row>
    <row r="2956" spans="1:23" ht="14.25" customHeight="1" x14ac:dyDescent="0.3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  <c r="W2956" s="2">
        <f>Table_1[[#This Row],[Profit]]/Table_1[[#This Row],[Sales]]</f>
        <v>7.5000000000000025E-2</v>
      </c>
    </row>
    <row r="2957" spans="1:23" ht="14.25" customHeight="1" x14ac:dyDescent="0.3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  <c r="W2957" s="2">
        <f>Table_1[[#This Row],[Profit]]/Table_1[[#This Row],[Sales]]</f>
        <v>0.28999999999999992</v>
      </c>
    </row>
    <row r="2958" spans="1:23" ht="14.25" customHeight="1" x14ac:dyDescent="0.3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  <c r="W2958" s="2">
        <f>Table_1[[#This Row],[Profit]]/Table_1[[#This Row],[Sales]]</f>
        <v>0.16666666666666671</v>
      </c>
    </row>
    <row r="2959" spans="1:23" ht="14.25" customHeight="1" x14ac:dyDescent="0.3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  <c r="W2959" s="2">
        <f>Table_1[[#This Row],[Profit]]/Table_1[[#This Row],[Sales]]</f>
        <v>-0.83333333333333293</v>
      </c>
    </row>
    <row r="2960" spans="1:23" ht="14.25" customHeight="1" x14ac:dyDescent="0.3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  <c r="W2960" s="2">
        <f>Table_1[[#This Row],[Profit]]/Table_1[[#This Row],[Sales]]</f>
        <v>0.36249999999999993</v>
      </c>
    </row>
    <row r="2961" spans="1:23" ht="14.25" customHeight="1" x14ac:dyDescent="0.3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  <c r="W2961" s="2">
        <f>Table_1[[#This Row],[Profit]]/Table_1[[#This Row],[Sales]]</f>
        <v>0.47</v>
      </c>
    </row>
    <row r="2962" spans="1:23" ht="14.25" customHeight="1" x14ac:dyDescent="0.3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  <c r="W2962" s="2">
        <f>Table_1[[#This Row],[Profit]]/Table_1[[#This Row],[Sales]]</f>
        <v>0.45999999999999996</v>
      </c>
    </row>
    <row r="2963" spans="1:23" ht="14.25" customHeight="1" x14ac:dyDescent="0.3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  <c r="W2963" s="2">
        <f>Table_1[[#This Row],[Profit]]/Table_1[[#This Row],[Sales]]</f>
        <v>0.49</v>
      </c>
    </row>
    <row r="2964" spans="1:23" ht="14.25" customHeight="1" x14ac:dyDescent="0.3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  <c r="W2964" s="2">
        <f>Table_1[[#This Row],[Profit]]/Table_1[[#This Row],[Sales]]</f>
        <v>0.11249999999999998</v>
      </c>
    </row>
    <row r="2965" spans="1:23" ht="14.25" customHeight="1" x14ac:dyDescent="0.3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  <c r="W2965" s="2">
        <f>Table_1[[#This Row],[Profit]]/Table_1[[#This Row],[Sales]]</f>
        <v>6.2500000000000014E-2</v>
      </c>
    </row>
    <row r="2966" spans="1:23" ht="14.25" customHeight="1" x14ac:dyDescent="0.3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  <c r="W2966" s="2">
        <f>Table_1[[#This Row],[Profit]]/Table_1[[#This Row],[Sales]]</f>
        <v>0.33749999999999986</v>
      </c>
    </row>
    <row r="2967" spans="1:23" ht="14.25" customHeight="1" x14ac:dyDescent="0.3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  <c r="W2967" s="2">
        <f>Table_1[[#This Row],[Profit]]/Table_1[[#This Row],[Sales]]</f>
        <v>0.40000000000000008</v>
      </c>
    </row>
    <row r="2968" spans="1:23" ht="14.25" customHeight="1" x14ac:dyDescent="0.3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  <c r="W2968" s="2">
        <f>Table_1[[#This Row],[Profit]]/Table_1[[#This Row],[Sales]]</f>
        <v>-0.59999999999999976</v>
      </c>
    </row>
    <row r="2969" spans="1:23" ht="14.25" customHeight="1" x14ac:dyDescent="0.3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  <c r="W2969" s="2">
        <f>Table_1[[#This Row],[Profit]]/Table_1[[#This Row],[Sales]]</f>
        <v>9.9999999999999978E-2</v>
      </c>
    </row>
    <row r="2970" spans="1:23" ht="14.25" customHeight="1" x14ac:dyDescent="0.3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  <c r="W2970" s="2">
        <f>Table_1[[#This Row],[Profit]]/Table_1[[#This Row],[Sales]]</f>
        <v>8.7500000000000022E-2</v>
      </c>
    </row>
    <row r="2971" spans="1:23" ht="14.25" customHeight="1" x14ac:dyDescent="0.3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  <c r="W2971" s="2">
        <f>Table_1[[#This Row],[Profit]]/Table_1[[#This Row],[Sales]]</f>
        <v>0.34999999999999992</v>
      </c>
    </row>
    <row r="2972" spans="1:23" ht="14.25" customHeight="1" x14ac:dyDescent="0.3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  <c r="W2972" s="2">
        <f>Table_1[[#This Row],[Profit]]/Table_1[[#This Row],[Sales]]</f>
        <v>-0.79999999999999982</v>
      </c>
    </row>
    <row r="2973" spans="1:23" ht="14.25" customHeight="1" x14ac:dyDescent="0.3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  <c r="W2973" s="2">
        <f>Table_1[[#This Row],[Profit]]/Table_1[[#This Row],[Sales]]</f>
        <v>0.22499999999999995</v>
      </c>
    </row>
    <row r="2974" spans="1:23" ht="14.25" customHeight="1" x14ac:dyDescent="0.3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  <c r="W2974" s="2">
        <f>Table_1[[#This Row],[Profit]]/Table_1[[#This Row],[Sales]]</f>
        <v>-0.20000000000000007</v>
      </c>
    </row>
    <row r="2975" spans="1:23" ht="14.25" customHeight="1" x14ac:dyDescent="0.3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  <c r="W2975" s="2">
        <f>Table_1[[#This Row],[Profit]]/Table_1[[#This Row],[Sales]]</f>
        <v>0.47999999999999993</v>
      </c>
    </row>
    <row r="2976" spans="1:23" ht="14.25" customHeight="1" x14ac:dyDescent="0.3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  <c r="W2976" s="2">
        <f>Table_1[[#This Row],[Profit]]/Table_1[[#This Row],[Sales]]</f>
        <v>-0.12857142857142861</v>
      </c>
    </row>
    <row r="2977" spans="1:23" ht="14.25" customHeight="1" x14ac:dyDescent="0.3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  <c r="W2977" s="2">
        <f>Table_1[[#This Row],[Profit]]/Table_1[[#This Row],[Sales]]</f>
        <v>0.33750000000000002</v>
      </c>
    </row>
    <row r="2978" spans="1:23" ht="14.25" customHeight="1" x14ac:dyDescent="0.3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  <c r="W2978" s="2">
        <f>Table_1[[#This Row],[Profit]]/Table_1[[#This Row],[Sales]]</f>
        <v>-1.4285714285714459E-2</v>
      </c>
    </row>
    <row r="2979" spans="1:23" ht="14.25" customHeight="1" x14ac:dyDescent="0.3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  <c r="W2979" s="2">
        <f>Table_1[[#This Row],[Profit]]/Table_1[[#This Row],[Sales]]</f>
        <v>0.26</v>
      </c>
    </row>
    <row r="2980" spans="1:23" ht="14.25" customHeight="1" x14ac:dyDescent="0.3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  <c r="W2980" s="2">
        <f>Table_1[[#This Row],[Profit]]/Table_1[[#This Row],[Sales]]</f>
        <v>0.16000000000000009</v>
      </c>
    </row>
    <row r="2981" spans="1:23" ht="14.25" customHeight="1" x14ac:dyDescent="0.3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  <c r="W2981" s="2">
        <f>Table_1[[#This Row],[Profit]]/Table_1[[#This Row],[Sales]]</f>
        <v>0.34999999999999992</v>
      </c>
    </row>
    <row r="2982" spans="1:23" ht="14.25" customHeight="1" x14ac:dyDescent="0.3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  <c r="W2982" s="2">
        <f>Table_1[[#This Row],[Profit]]/Table_1[[#This Row],[Sales]]</f>
        <v>9.9999999999999936E-2</v>
      </c>
    </row>
    <row r="2983" spans="1:23" ht="14.25" customHeight="1" x14ac:dyDescent="0.3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  <c r="W2983" s="2">
        <f>Table_1[[#This Row],[Profit]]/Table_1[[#This Row],[Sales]]</f>
        <v>0.11249999999999985</v>
      </c>
    </row>
    <row r="2984" spans="1:23" ht="14.25" customHeight="1" x14ac:dyDescent="0.3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  <c r="W2984" s="2">
        <f>Table_1[[#This Row],[Profit]]/Table_1[[#This Row],[Sales]]</f>
        <v>0.33749999999999991</v>
      </c>
    </row>
    <row r="2985" spans="1:23" ht="14.25" customHeight="1" x14ac:dyDescent="0.3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  <c r="W2985" s="2">
        <f>Table_1[[#This Row],[Profit]]/Table_1[[#This Row],[Sales]]</f>
        <v>8.7500000000000022E-2</v>
      </c>
    </row>
    <row r="2986" spans="1:23" ht="14.25" customHeight="1" x14ac:dyDescent="0.3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  <c r="W2986" s="2">
        <f>Table_1[[#This Row],[Profit]]/Table_1[[#This Row],[Sales]]</f>
        <v>-0.62000000000000011</v>
      </c>
    </row>
    <row r="2987" spans="1:23" ht="14.25" customHeight="1" x14ac:dyDescent="0.3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  <c r="W2987" s="2">
        <f>Table_1[[#This Row],[Profit]]/Table_1[[#This Row],[Sales]]</f>
        <v>0.25000000000000006</v>
      </c>
    </row>
    <row r="2988" spans="1:23" ht="14.25" customHeight="1" x14ac:dyDescent="0.3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  <c r="W2988" s="2">
        <f>Table_1[[#This Row],[Profit]]/Table_1[[#This Row],[Sales]]</f>
        <v>0.48</v>
      </c>
    </row>
    <row r="2989" spans="1:23" ht="14.25" customHeight="1" x14ac:dyDescent="0.3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  <c r="W2989" s="2">
        <f>Table_1[[#This Row],[Profit]]/Table_1[[#This Row],[Sales]]</f>
        <v>0.12000000000000001</v>
      </c>
    </row>
    <row r="2990" spans="1:23" ht="14.25" customHeight="1" x14ac:dyDescent="0.3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  <c r="W2990" s="2">
        <f>Table_1[[#This Row],[Profit]]/Table_1[[#This Row],[Sales]]</f>
        <v>5.9999999999999921E-2</v>
      </c>
    </row>
    <row r="2991" spans="1:23" ht="14.25" customHeight="1" x14ac:dyDescent="0.3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  <c r="W2991" s="2">
        <f>Table_1[[#This Row],[Profit]]/Table_1[[#This Row],[Sales]]</f>
        <v>0.35</v>
      </c>
    </row>
    <row r="2992" spans="1:23" ht="14.25" customHeight="1" x14ac:dyDescent="0.3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  <c r="W2992" s="2">
        <f>Table_1[[#This Row],[Profit]]/Table_1[[#This Row],[Sales]]</f>
        <v>1.999999999999998E-2</v>
      </c>
    </row>
    <row r="2993" spans="1:23" ht="14.25" customHeight="1" x14ac:dyDescent="0.3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  <c r="W2993" s="2">
        <f>Table_1[[#This Row],[Profit]]/Table_1[[#This Row],[Sales]]</f>
        <v>0.34999999999999987</v>
      </c>
    </row>
    <row r="2994" spans="1:23" ht="14.25" customHeight="1" x14ac:dyDescent="0.3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  <c r="W2994" s="2">
        <f>Table_1[[#This Row],[Profit]]/Table_1[[#This Row],[Sales]]</f>
        <v>0.27</v>
      </c>
    </row>
    <row r="2995" spans="1:23" ht="14.25" customHeight="1" x14ac:dyDescent="0.3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  <c r="W2995" s="2">
        <f>Table_1[[#This Row],[Profit]]/Table_1[[#This Row],[Sales]]</f>
        <v>0.47</v>
      </c>
    </row>
    <row r="2996" spans="1:23" ht="14.25" customHeight="1" x14ac:dyDescent="0.3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  <c r="W2996" s="2">
        <f>Table_1[[#This Row],[Profit]]/Table_1[[#This Row],[Sales]]</f>
        <v>0.33749999999999991</v>
      </c>
    </row>
    <row r="2997" spans="1:23" ht="14.25" customHeight="1" x14ac:dyDescent="0.3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  <c r="W2997" s="2">
        <f>Table_1[[#This Row],[Profit]]/Table_1[[#This Row],[Sales]]</f>
        <v>0.1125</v>
      </c>
    </row>
    <row r="2998" spans="1:23" ht="14.25" customHeight="1" x14ac:dyDescent="0.3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  <c r="W2998" s="2">
        <f>Table_1[[#This Row],[Profit]]/Table_1[[#This Row],[Sales]]</f>
        <v>0.33749999999999997</v>
      </c>
    </row>
    <row r="2999" spans="1:23" ht="14.25" customHeight="1" x14ac:dyDescent="0.3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  <c r="W2999" s="2">
        <f>Table_1[[#This Row],[Profit]]/Table_1[[#This Row],[Sales]]</f>
        <v>0.16249999999999989</v>
      </c>
    </row>
    <row r="3000" spans="1:23" ht="14.25" customHeight="1" x14ac:dyDescent="0.3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  <c r="W3000" s="2">
        <f>Table_1[[#This Row],[Profit]]/Table_1[[#This Row],[Sales]]</f>
        <v>0.3000000000000001</v>
      </c>
    </row>
    <row r="3001" spans="1:23" ht="14.25" customHeight="1" x14ac:dyDescent="0.3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  <c r="W3001" s="2">
        <f>Table_1[[#This Row],[Profit]]/Table_1[[#This Row],[Sales]]</f>
        <v>-0.83333333333333315</v>
      </c>
    </row>
    <row r="3002" spans="1:23" ht="14.25" customHeight="1" x14ac:dyDescent="0.3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  <c r="W3002" s="2">
        <f>Table_1[[#This Row],[Profit]]/Table_1[[#This Row],[Sales]]</f>
        <v>8.7499999999999994E-2</v>
      </c>
    </row>
    <row r="3003" spans="1:23" ht="14.25" customHeight="1" x14ac:dyDescent="0.3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  <c r="W3003" s="2">
        <f>Table_1[[#This Row],[Profit]]/Table_1[[#This Row],[Sales]]</f>
        <v>-0.8</v>
      </c>
    </row>
    <row r="3004" spans="1:23" ht="14.25" customHeight="1" x14ac:dyDescent="0.3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  <c r="W3004" s="2">
        <f>Table_1[[#This Row],[Profit]]/Table_1[[#This Row],[Sales]]</f>
        <v>0.47</v>
      </c>
    </row>
    <row r="3005" spans="1:23" ht="14.25" customHeight="1" x14ac:dyDescent="0.3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  <c r="W3005" s="2">
        <f>Table_1[[#This Row],[Profit]]/Table_1[[#This Row],[Sales]]</f>
        <v>0.31249999999999994</v>
      </c>
    </row>
    <row r="3006" spans="1:23" ht="14.25" customHeight="1" x14ac:dyDescent="0.3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  <c r="W3006" s="2">
        <f>Table_1[[#This Row],[Profit]]/Table_1[[#This Row],[Sales]]</f>
        <v>0.29999999999999988</v>
      </c>
    </row>
    <row r="3007" spans="1:23" ht="14.25" customHeight="1" x14ac:dyDescent="0.3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  <c r="W3007" s="2">
        <f>Table_1[[#This Row],[Profit]]/Table_1[[#This Row],[Sales]]</f>
        <v>0.5</v>
      </c>
    </row>
    <row r="3008" spans="1:23" ht="14.25" customHeight="1" x14ac:dyDescent="0.3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  <c r="W3008" s="2">
        <f>Table_1[[#This Row],[Profit]]/Table_1[[#This Row],[Sales]]</f>
        <v>0.27999999999999997</v>
      </c>
    </row>
    <row r="3009" spans="1:23" ht="14.25" customHeight="1" x14ac:dyDescent="0.3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  <c r="W3009" s="2">
        <f>Table_1[[#This Row],[Profit]]/Table_1[[#This Row],[Sales]]</f>
        <v>0.32500000000000001</v>
      </c>
    </row>
    <row r="3010" spans="1:23" ht="14.25" customHeight="1" x14ac:dyDescent="0.3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  <c r="W3010" s="2">
        <f>Table_1[[#This Row],[Profit]]/Table_1[[#This Row],[Sales]]</f>
        <v>0.39</v>
      </c>
    </row>
    <row r="3011" spans="1:23" ht="14.25" customHeight="1" x14ac:dyDescent="0.3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  <c r="W3011" s="2">
        <f>Table_1[[#This Row],[Profit]]/Table_1[[#This Row],[Sales]]</f>
        <v>0.11249999999999982</v>
      </c>
    </row>
    <row r="3012" spans="1:23" ht="14.25" customHeight="1" x14ac:dyDescent="0.3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  <c r="W3012" s="2">
        <f>Table_1[[#This Row],[Profit]]/Table_1[[#This Row],[Sales]]</f>
        <v>-0.7666666666666665</v>
      </c>
    </row>
    <row r="3013" spans="1:23" ht="14.25" customHeight="1" x14ac:dyDescent="0.3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  <c r="W3013" s="2">
        <f>Table_1[[#This Row],[Profit]]/Table_1[[#This Row],[Sales]]</f>
        <v>-1.3333333333333335</v>
      </c>
    </row>
    <row r="3014" spans="1:23" ht="14.25" customHeight="1" x14ac:dyDescent="0.3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  <c r="W3014" s="2">
        <f>Table_1[[#This Row],[Profit]]/Table_1[[#This Row],[Sales]]</f>
        <v>-0.73333333333333317</v>
      </c>
    </row>
    <row r="3015" spans="1:23" ht="14.25" customHeight="1" x14ac:dyDescent="0.3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  <c r="W3015" s="2">
        <f>Table_1[[#This Row],[Profit]]/Table_1[[#This Row],[Sales]]</f>
        <v>-0.73333333333333306</v>
      </c>
    </row>
    <row r="3016" spans="1:23" ht="14.25" customHeight="1" x14ac:dyDescent="0.3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  <c r="W3016" s="2">
        <f>Table_1[[#This Row],[Profit]]/Table_1[[#This Row],[Sales]]</f>
        <v>0.34999999999999992</v>
      </c>
    </row>
    <row r="3017" spans="1:23" ht="14.25" customHeight="1" x14ac:dyDescent="0.3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  <c r="W3017" s="2">
        <f>Table_1[[#This Row],[Profit]]/Table_1[[#This Row],[Sales]]</f>
        <v>-0.30000000000000004</v>
      </c>
    </row>
    <row r="3018" spans="1:23" ht="14.25" customHeight="1" x14ac:dyDescent="0.3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  <c r="W3018" s="2">
        <f>Table_1[[#This Row],[Profit]]/Table_1[[#This Row],[Sales]]</f>
        <v>-0.23750000000000007</v>
      </c>
    </row>
    <row r="3019" spans="1:23" ht="14.25" customHeight="1" x14ac:dyDescent="0.3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  <c r="W3019" s="2">
        <f>Table_1[[#This Row],[Profit]]/Table_1[[#This Row],[Sales]]</f>
        <v>-0.44999999999999984</v>
      </c>
    </row>
    <row r="3020" spans="1:23" ht="14.25" customHeight="1" x14ac:dyDescent="0.3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  <c r="W3020" s="2">
        <f>Table_1[[#This Row],[Profit]]/Table_1[[#This Row],[Sales]]</f>
        <v>-4.9999999999999947E-2</v>
      </c>
    </row>
    <row r="3021" spans="1:23" ht="14.25" customHeight="1" x14ac:dyDescent="0.3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  <c r="W3021" s="2">
        <f>Table_1[[#This Row],[Profit]]/Table_1[[#This Row],[Sales]]</f>
        <v>3.9999999999999959E-2</v>
      </c>
    </row>
    <row r="3022" spans="1:23" ht="14.25" customHeight="1" x14ac:dyDescent="0.3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  <c r="W3022" s="2">
        <f>Table_1[[#This Row],[Profit]]/Table_1[[#This Row],[Sales]]</f>
        <v>0.44999999999999996</v>
      </c>
    </row>
    <row r="3023" spans="1:23" ht="14.25" customHeight="1" x14ac:dyDescent="0.3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  <c r="W3023" s="2">
        <f>Table_1[[#This Row],[Profit]]/Table_1[[#This Row],[Sales]]</f>
        <v>0.32999999999999996</v>
      </c>
    </row>
    <row r="3024" spans="1:23" ht="14.25" customHeight="1" x14ac:dyDescent="0.3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  <c r="W3024" s="2">
        <f>Table_1[[#This Row],[Profit]]/Table_1[[#This Row],[Sales]]</f>
        <v>0.31249999999999994</v>
      </c>
    </row>
    <row r="3025" spans="1:23" ht="14.25" customHeight="1" x14ac:dyDescent="0.3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  <c r="W3025" s="2">
        <f>Table_1[[#This Row],[Profit]]/Table_1[[#This Row],[Sales]]</f>
        <v>-4.4117647058823616E-2</v>
      </c>
    </row>
    <row r="3026" spans="1:23" ht="14.25" customHeight="1" x14ac:dyDescent="0.3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  <c r="W3026" s="2">
        <f>Table_1[[#This Row],[Profit]]/Table_1[[#This Row],[Sales]]</f>
        <v>0.33749999999999991</v>
      </c>
    </row>
    <row r="3027" spans="1:23" ht="14.25" customHeight="1" x14ac:dyDescent="0.3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  <c r="W3027" s="2">
        <f>Table_1[[#This Row],[Profit]]/Table_1[[#This Row],[Sales]]</f>
        <v>0.45</v>
      </c>
    </row>
    <row r="3028" spans="1:23" ht="14.25" customHeight="1" x14ac:dyDescent="0.3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  <c r="W3028" s="2">
        <f>Table_1[[#This Row],[Profit]]/Table_1[[#This Row],[Sales]]</f>
        <v>0</v>
      </c>
    </row>
    <row r="3029" spans="1:23" ht="14.25" customHeight="1" x14ac:dyDescent="0.3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  <c r="W3029" s="2">
        <f>Table_1[[#This Row],[Profit]]/Table_1[[#This Row],[Sales]]</f>
        <v>0.3249999999999999</v>
      </c>
    </row>
    <row r="3030" spans="1:23" ht="14.25" customHeight="1" x14ac:dyDescent="0.3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  <c r="W3030" s="2">
        <f>Table_1[[#This Row],[Profit]]/Table_1[[#This Row],[Sales]]</f>
        <v>0.16000000000000003</v>
      </c>
    </row>
    <row r="3031" spans="1:23" ht="14.25" customHeight="1" x14ac:dyDescent="0.3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  <c r="W3031" s="2">
        <f>Table_1[[#This Row],[Profit]]/Table_1[[#This Row],[Sales]]</f>
        <v>6.2500000000000014E-2</v>
      </c>
    </row>
    <row r="3032" spans="1:23" ht="14.25" customHeight="1" x14ac:dyDescent="0.3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  <c r="W3032" s="2">
        <f>Table_1[[#This Row],[Profit]]/Table_1[[#This Row],[Sales]]</f>
        <v>0.16000000000000009</v>
      </c>
    </row>
    <row r="3033" spans="1:23" ht="14.25" customHeight="1" x14ac:dyDescent="0.3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  <c r="W3033" s="2">
        <f>Table_1[[#This Row],[Profit]]/Table_1[[#This Row],[Sales]]</f>
        <v>0.28999999999999998</v>
      </c>
    </row>
    <row r="3034" spans="1:23" ht="14.25" customHeight="1" x14ac:dyDescent="0.3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  <c r="W3034" s="2">
        <f>Table_1[[#This Row],[Profit]]/Table_1[[#This Row],[Sales]]</f>
        <v>-6.2500000000000028E-2</v>
      </c>
    </row>
    <row r="3035" spans="1:23" ht="14.25" customHeight="1" x14ac:dyDescent="0.3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  <c r="W3035" s="2">
        <f>Table_1[[#This Row],[Profit]]/Table_1[[#This Row],[Sales]]</f>
        <v>0.34999999999999992</v>
      </c>
    </row>
    <row r="3036" spans="1:23" ht="14.25" customHeight="1" x14ac:dyDescent="0.3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  <c r="W3036" s="2">
        <f>Table_1[[#This Row],[Profit]]/Table_1[[#This Row],[Sales]]</f>
        <v>0.18999999999999989</v>
      </c>
    </row>
    <row r="3037" spans="1:23" ht="14.25" customHeight="1" x14ac:dyDescent="0.3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  <c r="W3037" s="2">
        <f>Table_1[[#This Row],[Profit]]/Table_1[[#This Row],[Sales]]</f>
        <v>0.45999999999999996</v>
      </c>
    </row>
    <row r="3038" spans="1:23" ht="14.25" customHeight="1" x14ac:dyDescent="0.3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  <c r="W3038" s="2">
        <f>Table_1[[#This Row],[Profit]]/Table_1[[#This Row],[Sales]]</f>
        <v>0.28000000000000008</v>
      </c>
    </row>
    <row r="3039" spans="1:23" ht="14.25" customHeight="1" x14ac:dyDescent="0.3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  <c r="W3039" s="2">
        <f>Table_1[[#This Row],[Profit]]/Table_1[[#This Row],[Sales]]</f>
        <v>0.48</v>
      </c>
    </row>
    <row r="3040" spans="1:23" ht="14.25" customHeight="1" x14ac:dyDescent="0.3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  <c r="W3040" s="2">
        <f>Table_1[[#This Row],[Profit]]/Table_1[[#This Row],[Sales]]</f>
        <v>0.37000000000000005</v>
      </c>
    </row>
    <row r="3041" spans="1:23" ht="14.25" customHeight="1" x14ac:dyDescent="0.3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  <c r="W3041" s="2">
        <f>Table_1[[#This Row],[Profit]]/Table_1[[#This Row],[Sales]]</f>
        <v>-3.7500000000000151E-2</v>
      </c>
    </row>
    <row r="3042" spans="1:23" ht="14.25" customHeight="1" x14ac:dyDescent="0.3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  <c r="W3042" s="2">
        <f>Table_1[[#This Row],[Profit]]/Table_1[[#This Row],[Sales]]</f>
        <v>0.19999999999999998</v>
      </c>
    </row>
    <row r="3043" spans="1:23" ht="14.25" customHeight="1" x14ac:dyDescent="0.3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  <c r="W3043" s="2">
        <f>Table_1[[#This Row],[Profit]]/Table_1[[#This Row],[Sales]]</f>
        <v>0.48000000000000004</v>
      </c>
    </row>
    <row r="3044" spans="1:23" ht="14.25" customHeight="1" x14ac:dyDescent="0.3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  <c r="W3044" s="2">
        <f>Table_1[[#This Row],[Profit]]/Table_1[[#This Row],[Sales]]</f>
        <v>0.49</v>
      </c>
    </row>
    <row r="3045" spans="1:23" ht="14.25" customHeight="1" x14ac:dyDescent="0.3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  <c r="W3045" s="2">
        <f>Table_1[[#This Row],[Profit]]/Table_1[[#This Row],[Sales]]</f>
        <v>0.12499999999999986</v>
      </c>
    </row>
    <row r="3046" spans="1:23" ht="14.25" customHeight="1" x14ac:dyDescent="0.3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  <c r="W3046" s="2">
        <f>Table_1[[#This Row],[Profit]]/Table_1[[#This Row],[Sales]]</f>
        <v>-0.25</v>
      </c>
    </row>
    <row r="3047" spans="1:23" ht="14.25" customHeight="1" x14ac:dyDescent="0.3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  <c r="W3047" s="2">
        <f>Table_1[[#This Row],[Profit]]/Table_1[[#This Row],[Sales]]</f>
        <v>0.26</v>
      </c>
    </row>
    <row r="3048" spans="1:23" ht="14.25" customHeight="1" x14ac:dyDescent="0.3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  <c r="W3048" s="2">
        <f>Table_1[[#This Row],[Profit]]/Table_1[[#This Row],[Sales]]</f>
        <v>0.45999999999999996</v>
      </c>
    </row>
    <row r="3049" spans="1:23" ht="14.25" customHeight="1" x14ac:dyDescent="0.3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  <c r="W3049" s="2">
        <f>Table_1[[#This Row],[Profit]]/Table_1[[#This Row],[Sales]]</f>
        <v>0.3125</v>
      </c>
    </row>
    <row r="3050" spans="1:23" ht="14.25" customHeight="1" x14ac:dyDescent="0.3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  <c r="W3050" s="2">
        <f>Table_1[[#This Row],[Profit]]/Table_1[[#This Row],[Sales]]</f>
        <v>0.16999999999999993</v>
      </c>
    </row>
    <row r="3051" spans="1:23" ht="14.25" customHeight="1" x14ac:dyDescent="0.3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  <c r="W3051" s="2">
        <f>Table_1[[#This Row],[Profit]]/Table_1[[#This Row],[Sales]]</f>
        <v>0.36</v>
      </c>
    </row>
    <row r="3052" spans="1:23" ht="14.25" customHeight="1" x14ac:dyDescent="0.3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  <c r="W3052" s="2">
        <f>Table_1[[#This Row],[Profit]]/Table_1[[#This Row],[Sales]]</f>
        <v>6.9999999999999937E-2</v>
      </c>
    </row>
    <row r="3053" spans="1:23" ht="14.25" customHeight="1" x14ac:dyDescent="0.3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  <c r="W3053" s="2">
        <f>Table_1[[#This Row],[Profit]]/Table_1[[#This Row],[Sales]]</f>
        <v>0.28999999999999987</v>
      </c>
    </row>
    <row r="3054" spans="1:23" ht="14.25" customHeight="1" x14ac:dyDescent="0.3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  <c r="W3054" s="2">
        <f>Table_1[[#This Row],[Profit]]/Table_1[[#This Row],[Sales]]</f>
        <v>0.48</v>
      </c>
    </row>
    <row r="3055" spans="1:23" ht="14.25" customHeight="1" x14ac:dyDescent="0.3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  <c r="W3055" s="2">
        <f>Table_1[[#This Row],[Profit]]/Table_1[[#This Row],[Sales]]</f>
        <v>0.26</v>
      </c>
    </row>
    <row r="3056" spans="1:23" ht="14.25" customHeight="1" x14ac:dyDescent="0.3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  <c r="W3056" s="2">
        <f>Table_1[[#This Row],[Profit]]/Table_1[[#This Row],[Sales]]</f>
        <v>0.45999999999999996</v>
      </c>
    </row>
    <row r="3057" spans="1:23" ht="14.25" customHeight="1" x14ac:dyDescent="0.3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  <c r="W3057" s="2">
        <f>Table_1[[#This Row],[Profit]]/Table_1[[#This Row],[Sales]]</f>
        <v>0.31249999999999989</v>
      </c>
    </row>
    <row r="3058" spans="1:23" ht="14.25" customHeight="1" x14ac:dyDescent="0.3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  <c r="W3058" s="2">
        <f>Table_1[[#This Row],[Profit]]/Table_1[[#This Row],[Sales]]</f>
        <v>0.48000000000000004</v>
      </c>
    </row>
    <row r="3059" spans="1:23" ht="14.25" customHeight="1" x14ac:dyDescent="0.3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  <c r="W3059" s="2">
        <f>Table_1[[#This Row],[Profit]]/Table_1[[#This Row],[Sales]]</f>
        <v>0.48000000000000004</v>
      </c>
    </row>
    <row r="3060" spans="1:23" ht="14.25" customHeight="1" x14ac:dyDescent="0.3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  <c r="W3060" s="2">
        <f>Table_1[[#This Row],[Profit]]/Table_1[[#This Row],[Sales]]</f>
        <v>0.34</v>
      </c>
    </row>
    <row r="3061" spans="1:23" ht="14.25" customHeight="1" x14ac:dyDescent="0.3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  <c r="W3061" s="2">
        <f>Table_1[[#This Row],[Profit]]/Table_1[[#This Row],[Sales]]</f>
        <v>-0.13750000000000007</v>
      </c>
    </row>
    <row r="3062" spans="1:23" ht="14.25" customHeight="1" x14ac:dyDescent="0.3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  <c r="W3062" s="2">
        <f>Table_1[[#This Row],[Profit]]/Table_1[[#This Row],[Sales]]</f>
        <v>0.18749999999999989</v>
      </c>
    </row>
    <row r="3063" spans="1:23" ht="14.25" customHeight="1" x14ac:dyDescent="0.3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  <c r="W3063" s="2">
        <f>Table_1[[#This Row],[Profit]]/Table_1[[#This Row],[Sales]]</f>
        <v>0.36249999999999988</v>
      </c>
    </row>
    <row r="3064" spans="1:23" ht="14.25" customHeight="1" x14ac:dyDescent="0.3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  <c r="W3064" s="2">
        <f>Table_1[[#This Row],[Profit]]/Table_1[[#This Row],[Sales]]</f>
        <v>0.27999999999999997</v>
      </c>
    </row>
    <row r="3065" spans="1:23" ht="14.25" customHeight="1" x14ac:dyDescent="0.3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  <c r="W3065" s="2">
        <f>Table_1[[#This Row],[Profit]]/Table_1[[#This Row],[Sales]]</f>
        <v>7.0000000000000021E-2</v>
      </c>
    </row>
    <row r="3066" spans="1:23" ht="14.25" customHeight="1" x14ac:dyDescent="0.3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  <c r="W3066" s="2">
        <f>Table_1[[#This Row],[Profit]]/Table_1[[#This Row],[Sales]]</f>
        <v>0.28000000000000008</v>
      </c>
    </row>
    <row r="3067" spans="1:23" ht="14.25" customHeight="1" x14ac:dyDescent="0.3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  <c r="W3067" s="2">
        <f>Table_1[[#This Row],[Profit]]/Table_1[[#This Row],[Sales]]</f>
        <v>0.35</v>
      </c>
    </row>
    <row r="3068" spans="1:23" ht="14.25" customHeight="1" x14ac:dyDescent="0.3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  <c r="W3068" s="2">
        <f>Table_1[[#This Row],[Profit]]/Table_1[[#This Row],[Sales]]</f>
        <v>0.41</v>
      </c>
    </row>
    <row r="3069" spans="1:23" ht="14.25" customHeight="1" x14ac:dyDescent="0.3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  <c r="W3069" s="2">
        <f>Table_1[[#This Row],[Profit]]/Table_1[[#This Row],[Sales]]</f>
        <v>0.48000000000000009</v>
      </c>
    </row>
    <row r="3070" spans="1:23" ht="14.25" customHeight="1" x14ac:dyDescent="0.3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  <c r="W3070" s="2">
        <f>Table_1[[#This Row],[Profit]]/Table_1[[#This Row],[Sales]]</f>
        <v>0.47999999999999987</v>
      </c>
    </row>
    <row r="3071" spans="1:23" ht="14.25" customHeight="1" x14ac:dyDescent="0.3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  <c r="W3071" s="2">
        <f>Table_1[[#This Row],[Profit]]/Table_1[[#This Row],[Sales]]</f>
        <v>0.12499999999999981</v>
      </c>
    </row>
    <row r="3072" spans="1:23" ht="14.25" customHeight="1" x14ac:dyDescent="0.3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  <c r="W3072" s="2">
        <f>Table_1[[#This Row],[Profit]]/Table_1[[#This Row],[Sales]]</f>
        <v>0.27000000000000007</v>
      </c>
    </row>
    <row r="3073" spans="1:23" ht="14.25" customHeight="1" x14ac:dyDescent="0.3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  <c r="W3073" s="2">
        <f>Table_1[[#This Row],[Profit]]/Table_1[[#This Row],[Sales]]</f>
        <v>0.11999999999999995</v>
      </c>
    </row>
    <row r="3074" spans="1:23" ht="14.25" customHeight="1" x14ac:dyDescent="0.3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  <c r="W3074" s="2">
        <f>Table_1[[#This Row],[Profit]]/Table_1[[#This Row],[Sales]]</f>
        <v>0.45999999999999996</v>
      </c>
    </row>
    <row r="3075" spans="1:23" ht="14.25" customHeight="1" x14ac:dyDescent="0.3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  <c r="W3075" s="2">
        <f>Table_1[[#This Row],[Profit]]/Table_1[[#This Row],[Sales]]</f>
        <v>0.24999999999999997</v>
      </c>
    </row>
    <row r="3076" spans="1:23" ht="14.25" customHeight="1" x14ac:dyDescent="0.3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  <c r="W3076" s="2">
        <f>Table_1[[#This Row],[Profit]]/Table_1[[#This Row],[Sales]]</f>
        <v>0.15294117647058825</v>
      </c>
    </row>
    <row r="3077" spans="1:23" ht="14.25" customHeight="1" x14ac:dyDescent="0.3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  <c r="W3077" s="2">
        <f>Table_1[[#This Row],[Profit]]/Table_1[[#This Row],[Sales]]</f>
        <v>0.11249999999999985</v>
      </c>
    </row>
    <row r="3078" spans="1:23" ht="14.25" customHeight="1" x14ac:dyDescent="0.3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  <c r="W3078" s="2">
        <f>Table_1[[#This Row],[Profit]]/Table_1[[#This Row],[Sales]]</f>
        <v>-0.85</v>
      </c>
    </row>
    <row r="3079" spans="1:23" ht="14.25" customHeight="1" x14ac:dyDescent="0.3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  <c r="W3079" s="2">
        <f>Table_1[[#This Row],[Profit]]/Table_1[[#This Row],[Sales]]</f>
        <v>-0.14285714285714282</v>
      </c>
    </row>
    <row r="3080" spans="1:23" ht="14.25" customHeight="1" x14ac:dyDescent="0.3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  <c r="W3080" s="2">
        <f>Table_1[[#This Row],[Profit]]/Table_1[[#This Row],[Sales]]</f>
        <v>0.3299999999999999</v>
      </c>
    </row>
    <row r="3081" spans="1:23" ht="14.25" customHeight="1" x14ac:dyDescent="0.3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  <c r="W3081" s="2">
        <f>Table_1[[#This Row],[Profit]]/Table_1[[#This Row],[Sales]]</f>
        <v>0.48000000000000004</v>
      </c>
    </row>
    <row r="3082" spans="1:23" ht="14.25" customHeight="1" x14ac:dyDescent="0.3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  <c r="W3082" s="2">
        <f>Table_1[[#This Row],[Profit]]/Table_1[[#This Row],[Sales]]</f>
        <v>0.35</v>
      </c>
    </row>
    <row r="3083" spans="1:23" ht="14.25" customHeight="1" x14ac:dyDescent="0.3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  <c r="W3083" s="2">
        <f>Table_1[[#This Row],[Profit]]/Table_1[[#This Row],[Sales]]</f>
        <v>0.48</v>
      </c>
    </row>
    <row r="3084" spans="1:23" ht="14.25" customHeight="1" x14ac:dyDescent="0.3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  <c r="W3084" s="2">
        <f>Table_1[[#This Row],[Profit]]/Table_1[[#This Row],[Sales]]</f>
        <v>0.25</v>
      </c>
    </row>
    <row r="3085" spans="1:23" ht="14.25" customHeight="1" x14ac:dyDescent="0.3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  <c r="W3085" s="2">
        <f>Table_1[[#This Row],[Profit]]/Table_1[[#This Row],[Sales]]</f>
        <v>0.33749999999999991</v>
      </c>
    </row>
    <row r="3086" spans="1:23" ht="14.25" customHeight="1" x14ac:dyDescent="0.3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  <c r="W3086" s="2">
        <f>Table_1[[#This Row],[Profit]]/Table_1[[#This Row],[Sales]]</f>
        <v>-1.6500000000000004</v>
      </c>
    </row>
    <row r="3087" spans="1:23" ht="14.25" customHeight="1" x14ac:dyDescent="0.3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  <c r="W3087" s="2">
        <f>Table_1[[#This Row],[Profit]]/Table_1[[#This Row],[Sales]]</f>
        <v>0.1249999999999999</v>
      </c>
    </row>
    <row r="3088" spans="1:23" ht="14.25" customHeight="1" x14ac:dyDescent="0.3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  <c r="W3088" s="2">
        <f>Table_1[[#This Row],[Profit]]/Table_1[[#This Row],[Sales]]</f>
        <v>-0.67500000000000004</v>
      </c>
    </row>
    <row r="3089" spans="1:23" ht="14.25" customHeight="1" x14ac:dyDescent="0.3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  <c r="W3089" s="2">
        <f>Table_1[[#This Row],[Profit]]/Table_1[[#This Row],[Sales]]</f>
        <v>-2.5000000000000013</v>
      </c>
    </row>
    <row r="3090" spans="1:23" ht="14.25" customHeight="1" x14ac:dyDescent="0.3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  <c r="W3090" s="2">
        <f>Table_1[[#This Row],[Profit]]/Table_1[[#This Row],[Sales]]</f>
        <v>0.4200000000000001</v>
      </c>
    </row>
    <row r="3091" spans="1:23" ht="14.25" customHeight="1" x14ac:dyDescent="0.3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  <c r="W3091" s="2">
        <f>Table_1[[#This Row],[Profit]]/Table_1[[#This Row],[Sales]]</f>
        <v>0.28000000000000003</v>
      </c>
    </row>
    <row r="3092" spans="1:23" ht="14.25" customHeight="1" x14ac:dyDescent="0.3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  <c r="W3092" s="2">
        <f>Table_1[[#This Row],[Profit]]/Table_1[[#This Row],[Sales]]</f>
        <v>0.49000000000000005</v>
      </c>
    </row>
    <row r="3093" spans="1:23" ht="14.25" customHeight="1" x14ac:dyDescent="0.3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  <c r="W3093" s="2">
        <f>Table_1[[#This Row],[Profit]]/Table_1[[#This Row],[Sales]]</f>
        <v>0.27</v>
      </c>
    </row>
    <row r="3094" spans="1:23" ht="14.25" customHeight="1" x14ac:dyDescent="0.3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  <c r="W3094" s="2">
        <f>Table_1[[#This Row],[Profit]]/Table_1[[#This Row],[Sales]]</f>
        <v>0.48</v>
      </c>
    </row>
    <row r="3095" spans="1:23" ht="14.25" customHeight="1" x14ac:dyDescent="0.3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  <c r="W3095" s="2">
        <f>Table_1[[#This Row],[Profit]]/Table_1[[#This Row],[Sales]]</f>
        <v>8.7499999999999967E-2</v>
      </c>
    </row>
    <row r="3096" spans="1:23" ht="14.25" customHeight="1" x14ac:dyDescent="0.3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  <c r="W3096" s="2">
        <f>Table_1[[#This Row],[Profit]]/Table_1[[#This Row],[Sales]]</f>
        <v>0.34999999999999992</v>
      </c>
    </row>
    <row r="3097" spans="1:23" ht="14.25" customHeight="1" x14ac:dyDescent="0.3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  <c r="W3097" s="2">
        <f>Table_1[[#This Row],[Profit]]/Table_1[[#This Row],[Sales]]</f>
        <v>0.18749999999999994</v>
      </c>
    </row>
    <row r="3098" spans="1:23" ht="14.25" customHeight="1" x14ac:dyDescent="0.3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  <c r="W3098" s="2">
        <f>Table_1[[#This Row],[Profit]]/Table_1[[#This Row],[Sales]]</f>
        <v>-2.350000000000001</v>
      </c>
    </row>
    <row r="3099" spans="1:23" ht="14.25" customHeight="1" x14ac:dyDescent="0.3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  <c r="W3099" s="2">
        <f>Table_1[[#This Row],[Profit]]/Table_1[[#This Row],[Sales]]</f>
        <v>0.35000000000000003</v>
      </c>
    </row>
    <row r="3100" spans="1:23" ht="14.25" customHeight="1" x14ac:dyDescent="0.3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  <c r="W3100" s="2">
        <f>Table_1[[#This Row],[Profit]]/Table_1[[#This Row],[Sales]]</f>
        <v>-0.19117647058823531</v>
      </c>
    </row>
    <row r="3101" spans="1:23" ht="14.25" customHeight="1" x14ac:dyDescent="0.3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  <c r="W3101" s="2">
        <f>Table_1[[#This Row],[Profit]]/Table_1[[#This Row],[Sales]]</f>
        <v>0.32499999999999984</v>
      </c>
    </row>
    <row r="3102" spans="1:23" ht="14.25" customHeight="1" x14ac:dyDescent="0.3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  <c r="W3102" s="2">
        <f>Table_1[[#This Row],[Profit]]/Table_1[[#This Row],[Sales]]</f>
        <v>3.7499999999999881E-2</v>
      </c>
    </row>
    <row r="3103" spans="1:23" ht="14.25" customHeight="1" x14ac:dyDescent="0.3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  <c r="W3103" s="2">
        <f>Table_1[[#This Row],[Profit]]/Table_1[[#This Row],[Sales]]</f>
        <v>4.9999999999999933E-2</v>
      </c>
    </row>
    <row r="3104" spans="1:23" ht="14.25" customHeight="1" x14ac:dyDescent="0.3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  <c r="W3104" s="2">
        <f>Table_1[[#This Row],[Profit]]/Table_1[[#This Row],[Sales]]</f>
        <v>0.23</v>
      </c>
    </row>
    <row r="3105" spans="1:23" ht="14.25" customHeight="1" x14ac:dyDescent="0.3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  <c r="W3105" s="2">
        <f>Table_1[[#This Row],[Profit]]/Table_1[[#This Row],[Sales]]</f>
        <v>-0.7333333333333335</v>
      </c>
    </row>
    <row r="3106" spans="1:23" ht="14.25" customHeight="1" x14ac:dyDescent="0.3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  <c r="W3106" s="2">
        <f>Table_1[[#This Row],[Profit]]/Table_1[[#This Row],[Sales]]</f>
        <v>0.4499999999999999</v>
      </c>
    </row>
    <row r="3107" spans="1:23" ht="14.25" customHeight="1" x14ac:dyDescent="0.3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  <c r="W3107" s="2">
        <f>Table_1[[#This Row],[Profit]]/Table_1[[#This Row],[Sales]]</f>
        <v>0.36249999999999988</v>
      </c>
    </row>
    <row r="3108" spans="1:23" ht="14.25" customHeight="1" x14ac:dyDescent="0.3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  <c r="W3108" s="2">
        <f>Table_1[[#This Row],[Profit]]/Table_1[[#This Row],[Sales]]</f>
        <v>8.750000000000005E-2</v>
      </c>
    </row>
    <row r="3109" spans="1:23" ht="14.25" customHeight="1" x14ac:dyDescent="0.3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  <c r="W3109" s="2">
        <f>Table_1[[#This Row],[Profit]]/Table_1[[#This Row],[Sales]]</f>
        <v>0.45999999999999991</v>
      </c>
    </row>
    <row r="3110" spans="1:23" ht="14.25" customHeight="1" x14ac:dyDescent="0.3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  <c r="W3110" s="2">
        <f>Table_1[[#This Row],[Profit]]/Table_1[[#This Row],[Sales]]</f>
        <v>2.0000000000000066E-2</v>
      </c>
    </row>
    <row r="3111" spans="1:23" ht="14.25" customHeight="1" x14ac:dyDescent="0.3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  <c r="W3111" s="2">
        <f>Table_1[[#This Row],[Profit]]/Table_1[[#This Row],[Sales]]</f>
        <v>0.49</v>
      </c>
    </row>
    <row r="3112" spans="1:23" ht="14.25" customHeight="1" x14ac:dyDescent="0.3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  <c r="W3112" s="2">
        <f>Table_1[[#This Row],[Profit]]/Table_1[[#This Row],[Sales]]</f>
        <v>0.49</v>
      </c>
    </row>
    <row r="3113" spans="1:23" ht="14.25" customHeight="1" x14ac:dyDescent="0.3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  <c r="W3113" s="2">
        <f>Table_1[[#This Row],[Profit]]/Table_1[[#This Row],[Sales]]</f>
        <v>0.17999999999999991</v>
      </c>
    </row>
    <row r="3114" spans="1:23" ht="14.25" customHeight="1" x14ac:dyDescent="0.3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  <c r="W3114" s="2">
        <f>Table_1[[#This Row],[Profit]]/Table_1[[#This Row],[Sales]]</f>
        <v>7.5000000000000067E-2</v>
      </c>
    </row>
    <row r="3115" spans="1:23" ht="14.25" customHeight="1" x14ac:dyDescent="0.3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  <c r="W3115" s="2">
        <f>Table_1[[#This Row],[Profit]]/Table_1[[#This Row],[Sales]]</f>
        <v>0.47</v>
      </c>
    </row>
    <row r="3116" spans="1:23" ht="14.25" customHeight="1" x14ac:dyDescent="0.3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  <c r="W3116" s="2">
        <f>Table_1[[#This Row],[Profit]]/Table_1[[#This Row],[Sales]]</f>
        <v>0.49000000000000005</v>
      </c>
    </row>
    <row r="3117" spans="1:23" ht="14.25" customHeight="1" x14ac:dyDescent="0.3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  <c r="W3117" s="2">
        <f>Table_1[[#This Row],[Profit]]/Table_1[[#This Row],[Sales]]</f>
        <v>-7.5000000000000039E-2</v>
      </c>
    </row>
    <row r="3118" spans="1:23" ht="14.25" customHeight="1" x14ac:dyDescent="0.3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  <c r="W3118" s="2">
        <f>Table_1[[#This Row],[Profit]]/Table_1[[#This Row],[Sales]]</f>
        <v>0.26</v>
      </c>
    </row>
    <row r="3119" spans="1:23" ht="14.25" customHeight="1" x14ac:dyDescent="0.3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  <c r="W3119" s="2">
        <f>Table_1[[#This Row],[Profit]]/Table_1[[#This Row],[Sales]]</f>
        <v>9.9999999999999603E-3</v>
      </c>
    </row>
    <row r="3120" spans="1:23" ht="14.25" customHeight="1" x14ac:dyDescent="0.3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  <c r="W3120" s="2">
        <f>Table_1[[#This Row],[Profit]]/Table_1[[#This Row],[Sales]]</f>
        <v>-0.16250000000000014</v>
      </c>
    </row>
    <row r="3121" spans="1:23" ht="14.25" customHeight="1" x14ac:dyDescent="0.3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  <c r="W3121" s="2">
        <f>Table_1[[#This Row],[Profit]]/Table_1[[#This Row],[Sales]]</f>
        <v>0.12499999999999993</v>
      </c>
    </row>
    <row r="3122" spans="1:23" ht="14.25" customHeight="1" x14ac:dyDescent="0.3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  <c r="W3122" s="2">
        <f>Table_1[[#This Row],[Profit]]/Table_1[[#This Row],[Sales]]</f>
        <v>0.15</v>
      </c>
    </row>
    <row r="3123" spans="1:23" ht="14.25" customHeight="1" x14ac:dyDescent="0.3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  <c r="W3123" s="2">
        <f>Table_1[[#This Row],[Profit]]/Table_1[[#This Row],[Sales]]</f>
        <v>0.12499999999999982</v>
      </c>
    </row>
    <row r="3124" spans="1:23" ht="14.25" customHeight="1" x14ac:dyDescent="0.3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  <c r="W3124" s="2">
        <f>Table_1[[#This Row],[Profit]]/Table_1[[#This Row],[Sales]]</f>
        <v>-0.8</v>
      </c>
    </row>
    <row r="3125" spans="1:23" ht="14.25" customHeight="1" x14ac:dyDescent="0.3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  <c r="W3125" s="2">
        <f>Table_1[[#This Row],[Profit]]/Table_1[[#This Row],[Sales]]</f>
        <v>-0.83333333333333337</v>
      </c>
    </row>
    <row r="3126" spans="1:23" ht="14.25" customHeight="1" x14ac:dyDescent="0.3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  <c r="W3126" s="2">
        <f>Table_1[[#This Row],[Profit]]/Table_1[[#This Row],[Sales]]</f>
        <v>5.0000000000000024E-2</v>
      </c>
    </row>
    <row r="3127" spans="1:23" ht="14.25" customHeight="1" x14ac:dyDescent="0.3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  <c r="W3127" s="2">
        <f>Table_1[[#This Row],[Profit]]/Table_1[[#This Row],[Sales]]</f>
        <v>3.7499999999999936E-2</v>
      </c>
    </row>
    <row r="3128" spans="1:23" ht="14.25" customHeight="1" x14ac:dyDescent="0.3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  <c r="W3128" s="2">
        <f>Table_1[[#This Row],[Profit]]/Table_1[[#This Row],[Sales]]</f>
        <v>-0.1833333333333334</v>
      </c>
    </row>
    <row r="3129" spans="1:23" ht="14.25" customHeight="1" x14ac:dyDescent="0.3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  <c r="W3129" s="2">
        <f>Table_1[[#This Row],[Profit]]/Table_1[[#This Row],[Sales]]</f>
        <v>0.47</v>
      </c>
    </row>
    <row r="3130" spans="1:23" ht="14.25" customHeight="1" x14ac:dyDescent="0.3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  <c r="W3130" s="2">
        <f>Table_1[[#This Row],[Profit]]/Table_1[[#This Row],[Sales]]</f>
        <v>0.32999999999999996</v>
      </c>
    </row>
    <row r="3131" spans="1:23" ht="14.25" customHeight="1" x14ac:dyDescent="0.3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  <c r="W3131" s="2">
        <f>Table_1[[#This Row],[Profit]]/Table_1[[#This Row],[Sales]]</f>
        <v>7.5000000000000053E-2</v>
      </c>
    </row>
    <row r="3132" spans="1:23" ht="14.25" customHeight="1" x14ac:dyDescent="0.3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  <c r="W3132" s="2">
        <f>Table_1[[#This Row],[Profit]]/Table_1[[#This Row],[Sales]]</f>
        <v>9.9999999999999895E-2</v>
      </c>
    </row>
    <row r="3133" spans="1:23" ht="14.25" customHeight="1" x14ac:dyDescent="0.3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  <c r="W3133" s="2">
        <f>Table_1[[#This Row],[Profit]]/Table_1[[#This Row],[Sales]]</f>
        <v>0.11249999999999988</v>
      </c>
    </row>
    <row r="3134" spans="1:23" ht="14.25" customHeight="1" x14ac:dyDescent="0.3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  <c r="W3134" s="2">
        <f>Table_1[[#This Row],[Profit]]/Table_1[[#This Row],[Sales]]</f>
        <v>0.48</v>
      </c>
    </row>
    <row r="3135" spans="1:23" ht="14.25" customHeight="1" x14ac:dyDescent="0.3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  <c r="W3135" s="2">
        <f>Table_1[[#This Row],[Profit]]/Table_1[[#This Row],[Sales]]</f>
        <v>0.35000000000000003</v>
      </c>
    </row>
    <row r="3136" spans="1:23" ht="14.25" customHeight="1" x14ac:dyDescent="0.3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  <c r="W3136" s="2">
        <f>Table_1[[#This Row],[Profit]]/Table_1[[#This Row],[Sales]]</f>
        <v>-1.5000000000000009</v>
      </c>
    </row>
    <row r="3137" spans="1:23" ht="14.25" customHeight="1" x14ac:dyDescent="0.3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  <c r="W3137" s="2">
        <f>Table_1[[#This Row],[Profit]]/Table_1[[#This Row],[Sales]]</f>
        <v>-0.20000000000000004</v>
      </c>
    </row>
    <row r="3138" spans="1:23" ht="14.25" customHeight="1" x14ac:dyDescent="0.3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  <c r="W3138" s="2">
        <f>Table_1[[#This Row],[Profit]]/Table_1[[#This Row],[Sales]]</f>
        <v>0.12499999999999988</v>
      </c>
    </row>
    <row r="3139" spans="1:23" ht="14.25" customHeight="1" x14ac:dyDescent="0.3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  <c r="W3139" s="2">
        <f>Table_1[[#This Row],[Profit]]/Table_1[[#This Row],[Sales]]</f>
        <v>0.36249999999999993</v>
      </c>
    </row>
    <row r="3140" spans="1:23" ht="14.25" customHeight="1" x14ac:dyDescent="0.3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  <c r="W3140" s="2">
        <f>Table_1[[#This Row],[Profit]]/Table_1[[#This Row],[Sales]]</f>
        <v>-1.2500000000000101E-2</v>
      </c>
    </row>
    <row r="3141" spans="1:23" ht="14.25" customHeight="1" x14ac:dyDescent="0.3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  <c r="W3141" s="2">
        <f>Table_1[[#This Row],[Profit]]/Table_1[[#This Row],[Sales]]</f>
        <v>-0.77500000000000036</v>
      </c>
    </row>
    <row r="3142" spans="1:23" ht="14.25" customHeight="1" x14ac:dyDescent="0.3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  <c r="W3142" s="2">
        <f>Table_1[[#This Row],[Profit]]/Table_1[[#This Row],[Sales]]</f>
        <v>0.44000000000000006</v>
      </c>
    </row>
    <row r="3143" spans="1:23" ht="14.25" customHeight="1" x14ac:dyDescent="0.3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  <c r="W3143" s="2">
        <f>Table_1[[#This Row],[Profit]]/Table_1[[#This Row],[Sales]]</f>
        <v>-1.6000000000000008</v>
      </c>
    </row>
    <row r="3144" spans="1:23" ht="14.25" customHeight="1" x14ac:dyDescent="0.3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  <c r="W3144" s="2">
        <f>Table_1[[#This Row],[Profit]]/Table_1[[#This Row],[Sales]]</f>
        <v>0.30000000000000004</v>
      </c>
    </row>
    <row r="3145" spans="1:23" ht="14.25" customHeight="1" x14ac:dyDescent="0.3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  <c r="W3145" s="2">
        <f>Table_1[[#This Row],[Profit]]/Table_1[[#This Row],[Sales]]</f>
        <v>8.7499999999999981E-2</v>
      </c>
    </row>
    <row r="3146" spans="1:23" ht="14.25" customHeight="1" x14ac:dyDescent="0.3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  <c r="W3146" s="2">
        <f>Table_1[[#This Row],[Profit]]/Table_1[[#This Row],[Sales]]</f>
        <v>-7.1428571428571314E-2</v>
      </c>
    </row>
    <row r="3147" spans="1:23" ht="14.25" customHeight="1" x14ac:dyDescent="0.3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  <c r="W3147" s="2">
        <f>Table_1[[#This Row],[Profit]]/Table_1[[#This Row],[Sales]]</f>
        <v>0.11249999999999985</v>
      </c>
    </row>
    <row r="3148" spans="1:23" ht="14.25" customHeight="1" x14ac:dyDescent="0.3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  <c r="W3148" s="2">
        <f>Table_1[[#This Row],[Profit]]/Table_1[[#This Row],[Sales]]</f>
        <v>8.7499999999999994E-2</v>
      </c>
    </row>
    <row r="3149" spans="1:23" ht="14.25" customHeight="1" x14ac:dyDescent="0.3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  <c r="W3149" s="2">
        <f>Table_1[[#This Row],[Profit]]/Table_1[[#This Row],[Sales]]</f>
        <v>0.3199999999999999</v>
      </c>
    </row>
    <row r="3150" spans="1:23" ht="14.25" customHeight="1" x14ac:dyDescent="0.3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  <c r="W3150" s="2">
        <f>Table_1[[#This Row],[Profit]]/Table_1[[#This Row],[Sales]]</f>
        <v>0.48</v>
      </c>
    </row>
    <row r="3151" spans="1:23" ht="14.25" customHeight="1" x14ac:dyDescent="0.3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  <c r="W3151" s="2">
        <f>Table_1[[#This Row],[Profit]]/Table_1[[#This Row],[Sales]]</f>
        <v>0.48000000000000004</v>
      </c>
    </row>
    <row r="3152" spans="1:23" ht="14.25" customHeight="1" x14ac:dyDescent="0.3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  <c r="W3152" s="2">
        <f>Table_1[[#This Row],[Profit]]/Table_1[[#This Row],[Sales]]</f>
        <v>0.3</v>
      </c>
    </row>
    <row r="3153" spans="1:23" ht="14.25" customHeight="1" x14ac:dyDescent="0.3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  <c r="W3153" s="2">
        <f>Table_1[[#This Row],[Profit]]/Table_1[[#This Row],[Sales]]</f>
        <v>-1.4666666666666668</v>
      </c>
    </row>
    <row r="3154" spans="1:23" ht="14.25" customHeight="1" x14ac:dyDescent="0.3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  <c r="W3154" s="2">
        <f>Table_1[[#This Row],[Profit]]/Table_1[[#This Row],[Sales]]</f>
        <v>-0.16666666666666688</v>
      </c>
    </row>
    <row r="3155" spans="1:23" ht="14.25" customHeight="1" x14ac:dyDescent="0.3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  <c r="W3155" s="2">
        <f>Table_1[[#This Row],[Profit]]/Table_1[[#This Row],[Sales]]</f>
        <v>0.26250000000000007</v>
      </c>
    </row>
    <row r="3156" spans="1:23" ht="14.25" customHeight="1" x14ac:dyDescent="0.3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  <c r="W3156" s="2">
        <f>Table_1[[#This Row],[Profit]]/Table_1[[#This Row],[Sales]]</f>
        <v>0.44999999999999996</v>
      </c>
    </row>
    <row r="3157" spans="1:23" ht="14.25" customHeight="1" x14ac:dyDescent="0.3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  <c r="W3157" s="2">
        <f>Table_1[[#This Row],[Profit]]/Table_1[[#This Row],[Sales]]</f>
        <v>0.36249999999999993</v>
      </c>
    </row>
    <row r="3158" spans="1:23" ht="14.25" customHeight="1" x14ac:dyDescent="0.3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  <c r="W3158" s="2">
        <f>Table_1[[#This Row],[Profit]]/Table_1[[#This Row],[Sales]]</f>
        <v>-0.26666666666666689</v>
      </c>
    </row>
    <row r="3159" spans="1:23" ht="14.25" customHeight="1" x14ac:dyDescent="0.3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  <c r="W3159" s="2">
        <f>Table_1[[#This Row],[Profit]]/Table_1[[#This Row],[Sales]]</f>
        <v>0.44999999999999996</v>
      </c>
    </row>
    <row r="3160" spans="1:23" ht="14.25" customHeight="1" x14ac:dyDescent="0.3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  <c r="W3160" s="2">
        <f>Table_1[[#This Row],[Profit]]/Table_1[[#This Row],[Sales]]</f>
        <v>8.7499999999999967E-2</v>
      </c>
    </row>
    <row r="3161" spans="1:23" ht="14.25" customHeight="1" x14ac:dyDescent="0.3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  <c r="W3161" s="2">
        <f>Table_1[[#This Row],[Profit]]/Table_1[[#This Row],[Sales]]</f>
        <v>-0.15000000000000013</v>
      </c>
    </row>
    <row r="3162" spans="1:23" ht="14.25" customHeight="1" x14ac:dyDescent="0.3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  <c r="W3162" s="2">
        <f>Table_1[[#This Row],[Profit]]/Table_1[[#This Row],[Sales]]</f>
        <v>-1.5500000000000003</v>
      </c>
    </row>
    <row r="3163" spans="1:23" ht="14.25" customHeight="1" x14ac:dyDescent="0.3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  <c r="W3163" s="2">
        <f>Table_1[[#This Row],[Profit]]/Table_1[[#This Row],[Sales]]</f>
        <v>0.47</v>
      </c>
    </row>
    <row r="3164" spans="1:23" ht="14.25" customHeight="1" x14ac:dyDescent="0.3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  <c r="W3164" s="2">
        <f>Table_1[[#This Row],[Profit]]/Table_1[[#This Row],[Sales]]</f>
        <v>0.47</v>
      </c>
    </row>
    <row r="3165" spans="1:23" ht="14.25" customHeight="1" x14ac:dyDescent="0.3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  <c r="W3165" s="2">
        <f>Table_1[[#This Row],[Profit]]/Table_1[[#This Row],[Sales]]</f>
        <v>0.26</v>
      </c>
    </row>
    <row r="3166" spans="1:23" ht="14.25" customHeight="1" x14ac:dyDescent="0.3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  <c r="W3166" s="2">
        <f>Table_1[[#This Row],[Profit]]/Table_1[[#This Row],[Sales]]</f>
        <v>0.44999999999999984</v>
      </c>
    </row>
    <row r="3167" spans="1:23" ht="14.25" customHeight="1" x14ac:dyDescent="0.3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  <c r="W3167" s="2">
        <f>Table_1[[#This Row],[Profit]]/Table_1[[#This Row],[Sales]]</f>
        <v>0.1</v>
      </c>
    </row>
    <row r="3168" spans="1:23" ht="14.25" customHeight="1" x14ac:dyDescent="0.3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  <c r="W3168" s="2">
        <f>Table_1[[#This Row],[Profit]]/Table_1[[#This Row],[Sales]]</f>
        <v>0.49</v>
      </c>
    </row>
    <row r="3169" spans="1:23" ht="14.25" customHeight="1" x14ac:dyDescent="0.3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  <c r="W3169" s="2">
        <f>Table_1[[#This Row],[Profit]]/Table_1[[#This Row],[Sales]]</f>
        <v>0.47999999999999993</v>
      </c>
    </row>
    <row r="3170" spans="1:23" ht="14.25" customHeight="1" x14ac:dyDescent="0.3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  <c r="W3170" s="2">
        <f>Table_1[[#This Row],[Profit]]/Table_1[[#This Row],[Sales]]</f>
        <v>-6.2500000000000028E-2</v>
      </c>
    </row>
    <row r="3171" spans="1:23" ht="14.25" customHeight="1" x14ac:dyDescent="0.3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  <c r="W3171" s="2">
        <f>Table_1[[#This Row],[Profit]]/Table_1[[#This Row],[Sales]]</f>
        <v>0.31249999999999989</v>
      </c>
    </row>
    <row r="3172" spans="1:23" ht="14.25" customHeight="1" x14ac:dyDescent="0.3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  <c r="W3172" s="2">
        <f>Table_1[[#This Row],[Profit]]/Table_1[[#This Row],[Sales]]</f>
        <v>0.47000000000000008</v>
      </c>
    </row>
    <row r="3173" spans="1:23" ht="14.25" customHeight="1" x14ac:dyDescent="0.3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  <c r="W3173" s="2">
        <f>Table_1[[#This Row],[Profit]]/Table_1[[#This Row],[Sales]]</f>
        <v>-1.5000000000000007</v>
      </c>
    </row>
    <row r="3174" spans="1:23" ht="14.25" customHeight="1" x14ac:dyDescent="0.3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  <c r="W3174" s="2">
        <f>Table_1[[#This Row],[Profit]]/Table_1[[#This Row],[Sales]]</f>
        <v>0</v>
      </c>
    </row>
    <row r="3175" spans="1:23" ht="14.25" customHeight="1" x14ac:dyDescent="0.3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  <c r="W3175" s="2">
        <f>Table_1[[#This Row],[Profit]]/Table_1[[#This Row],[Sales]]</f>
        <v>0.11249999999999981</v>
      </c>
    </row>
    <row r="3176" spans="1:23" ht="14.25" customHeight="1" x14ac:dyDescent="0.3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  <c r="W3176" s="2">
        <f>Table_1[[#This Row],[Profit]]/Table_1[[#This Row],[Sales]]</f>
        <v>0.27999999999999997</v>
      </c>
    </row>
    <row r="3177" spans="1:23" ht="14.25" customHeight="1" x14ac:dyDescent="0.3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  <c r="W3177" s="2">
        <f>Table_1[[#This Row],[Profit]]/Table_1[[#This Row],[Sales]]</f>
        <v>-1.3333333333333333</v>
      </c>
    </row>
    <row r="3178" spans="1:23" ht="14.25" customHeight="1" x14ac:dyDescent="0.3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  <c r="W3178" s="2">
        <f>Table_1[[#This Row],[Profit]]/Table_1[[#This Row],[Sales]]</f>
        <v>1.2499999999999928E-2</v>
      </c>
    </row>
    <row r="3179" spans="1:23" ht="14.25" customHeight="1" x14ac:dyDescent="0.3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  <c r="W3179" s="2">
        <f>Table_1[[#This Row],[Profit]]/Table_1[[#This Row],[Sales]]</f>
        <v>0.48000000000000004</v>
      </c>
    </row>
    <row r="3180" spans="1:23" ht="14.25" customHeight="1" x14ac:dyDescent="0.3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  <c r="W3180" s="2">
        <f>Table_1[[#This Row],[Profit]]/Table_1[[#This Row],[Sales]]</f>
        <v>0.28999999999999992</v>
      </c>
    </row>
    <row r="3181" spans="1:23" ht="14.25" customHeight="1" x14ac:dyDescent="0.3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  <c r="W3181" s="2">
        <f>Table_1[[#This Row],[Profit]]/Table_1[[#This Row],[Sales]]</f>
        <v>0.30999999999999994</v>
      </c>
    </row>
    <row r="3182" spans="1:23" ht="14.25" customHeight="1" x14ac:dyDescent="0.3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  <c r="W3182" s="2">
        <f>Table_1[[#This Row],[Profit]]/Table_1[[#This Row],[Sales]]</f>
        <v>0.27000000000000007</v>
      </c>
    </row>
    <row r="3183" spans="1:23" ht="14.25" customHeight="1" x14ac:dyDescent="0.3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  <c r="W3183" s="2">
        <f>Table_1[[#This Row],[Profit]]/Table_1[[#This Row],[Sales]]</f>
        <v>0.45999999999999996</v>
      </c>
    </row>
    <row r="3184" spans="1:23" ht="14.25" customHeight="1" x14ac:dyDescent="0.3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  <c r="W3184" s="2">
        <f>Table_1[[#This Row],[Profit]]/Table_1[[#This Row],[Sales]]</f>
        <v>0.43000000000000005</v>
      </c>
    </row>
    <row r="3185" spans="1:23" ht="14.25" customHeight="1" x14ac:dyDescent="0.3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  <c r="W3185" s="2">
        <f>Table_1[[#This Row],[Profit]]/Table_1[[#This Row],[Sales]]</f>
        <v>0.28999999999999981</v>
      </c>
    </row>
    <row r="3186" spans="1:23" ht="14.25" customHeight="1" x14ac:dyDescent="0.3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  <c r="W3186" s="2">
        <f>Table_1[[#This Row],[Profit]]/Table_1[[#This Row],[Sales]]</f>
        <v>0.28999999999999987</v>
      </c>
    </row>
    <row r="3187" spans="1:23" ht="14.25" customHeight="1" x14ac:dyDescent="0.3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  <c r="W3187" s="2">
        <f>Table_1[[#This Row],[Profit]]/Table_1[[#This Row],[Sales]]</f>
        <v>-1.7000000000000004</v>
      </c>
    </row>
    <row r="3188" spans="1:23" ht="14.25" customHeight="1" x14ac:dyDescent="0.3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  <c r="W3188" s="2">
        <f>Table_1[[#This Row],[Profit]]/Table_1[[#This Row],[Sales]]</f>
        <v>0.36249999999999993</v>
      </c>
    </row>
    <row r="3189" spans="1:23" ht="14.25" customHeight="1" x14ac:dyDescent="0.3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  <c r="W3189" s="2">
        <f>Table_1[[#This Row],[Profit]]/Table_1[[#This Row],[Sales]]</f>
        <v>0.45999999999999996</v>
      </c>
    </row>
    <row r="3190" spans="1:23" ht="14.25" customHeight="1" x14ac:dyDescent="0.3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  <c r="W3190" s="2">
        <f>Table_1[[#This Row],[Profit]]/Table_1[[#This Row],[Sales]]</f>
        <v>0.47999999999999993</v>
      </c>
    </row>
    <row r="3191" spans="1:23" ht="14.25" customHeight="1" x14ac:dyDescent="0.3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  <c r="W3191" s="2">
        <f>Table_1[[#This Row],[Profit]]/Table_1[[#This Row],[Sales]]</f>
        <v>0.36249999999999999</v>
      </c>
    </row>
    <row r="3192" spans="1:23" ht="14.25" customHeight="1" x14ac:dyDescent="0.3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  <c r="W3192" s="2">
        <f>Table_1[[#This Row],[Profit]]/Table_1[[#This Row],[Sales]]</f>
        <v>-0.25</v>
      </c>
    </row>
    <row r="3193" spans="1:23" ht="14.25" customHeight="1" x14ac:dyDescent="0.3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  <c r="W3193" s="2">
        <f>Table_1[[#This Row],[Profit]]/Table_1[[#This Row],[Sales]]</f>
        <v>0.26000000000000006</v>
      </c>
    </row>
    <row r="3194" spans="1:23" ht="14.25" customHeight="1" x14ac:dyDescent="0.3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  <c r="W3194" s="2">
        <f>Table_1[[#This Row],[Profit]]/Table_1[[#This Row],[Sales]]</f>
        <v>-1.5000000000000007</v>
      </c>
    </row>
    <row r="3195" spans="1:23" ht="14.25" customHeight="1" x14ac:dyDescent="0.3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  <c r="W3195" s="2">
        <f>Table_1[[#This Row],[Profit]]/Table_1[[#This Row],[Sales]]</f>
        <v>-1.6500000000000012</v>
      </c>
    </row>
    <row r="3196" spans="1:23" ht="14.25" customHeight="1" x14ac:dyDescent="0.3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  <c r="W3196" s="2">
        <f>Table_1[[#This Row],[Profit]]/Table_1[[#This Row],[Sales]]</f>
        <v>0.34999999999999992</v>
      </c>
    </row>
    <row r="3197" spans="1:23" ht="14.25" customHeight="1" x14ac:dyDescent="0.3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  <c r="W3197" s="2">
        <f>Table_1[[#This Row],[Profit]]/Table_1[[#This Row],[Sales]]</f>
        <v>9.9999999999999829E-3</v>
      </c>
    </row>
    <row r="3198" spans="1:23" ht="14.25" customHeight="1" x14ac:dyDescent="0.3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  <c r="W3198" s="2">
        <f>Table_1[[#This Row],[Profit]]/Table_1[[#This Row],[Sales]]</f>
        <v>0.47</v>
      </c>
    </row>
    <row r="3199" spans="1:23" ht="14.25" customHeight="1" x14ac:dyDescent="0.3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  <c r="W3199" s="2">
        <f>Table_1[[#This Row],[Profit]]/Table_1[[#This Row],[Sales]]</f>
        <v>-0.66666666666666619</v>
      </c>
    </row>
    <row r="3200" spans="1:23" ht="14.25" customHeight="1" x14ac:dyDescent="0.3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  <c r="W3200" s="2">
        <f>Table_1[[#This Row],[Profit]]/Table_1[[#This Row],[Sales]]</f>
        <v>0.10000000000000005</v>
      </c>
    </row>
    <row r="3201" spans="1:23" ht="14.25" customHeight="1" x14ac:dyDescent="0.3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  <c r="W3201" s="2">
        <f>Table_1[[#This Row],[Profit]]/Table_1[[#This Row],[Sales]]</f>
        <v>0.1249999999999999</v>
      </c>
    </row>
    <row r="3202" spans="1:23" ht="14.25" customHeight="1" x14ac:dyDescent="0.3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  <c r="W3202" s="2">
        <f>Table_1[[#This Row],[Profit]]/Table_1[[#This Row],[Sales]]</f>
        <v>2.5000000000000015E-2</v>
      </c>
    </row>
    <row r="3203" spans="1:23" ht="14.25" customHeight="1" x14ac:dyDescent="0.3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  <c r="W3203" s="2">
        <f>Table_1[[#This Row],[Profit]]/Table_1[[#This Row],[Sales]]</f>
        <v>0.36250000000000004</v>
      </c>
    </row>
    <row r="3204" spans="1:23" ht="14.25" customHeight="1" x14ac:dyDescent="0.3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  <c r="W3204" s="2">
        <f>Table_1[[#This Row],[Profit]]/Table_1[[#This Row],[Sales]]</f>
        <v>0.10000000000000003</v>
      </c>
    </row>
    <row r="3205" spans="1:23" ht="14.25" customHeight="1" x14ac:dyDescent="0.3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  <c r="W3205" s="2">
        <f>Table_1[[#This Row],[Profit]]/Table_1[[#This Row],[Sales]]</f>
        <v>0.39</v>
      </c>
    </row>
    <row r="3206" spans="1:23" ht="14.25" customHeight="1" x14ac:dyDescent="0.3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  <c r="W3206" s="2">
        <f>Table_1[[#This Row],[Profit]]/Table_1[[#This Row],[Sales]]</f>
        <v>0.28000000000000008</v>
      </c>
    </row>
    <row r="3207" spans="1:23" ht="14.25" customHeight="1" x14ac:dyDescent="0.3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  <c r="W3207" s="2">
        <f>Table_1[[#This Row],[Profit]]/Table_1[[#This Row],[Sales]]</f>
        <v>0.4499999999999999</v>
      </c>
    </row>
    <row r="3208" spans="1:23" ht="14.25" customHeight="1" x14ac:dyDescent="0.3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  <c r="W3208" s="2">
        <f>Table_1[[#This Row],[Profit]]/Table_1[[#This Row],[Sales]]</f>
        <v>0.28000000000000003</v>
      </c>
    </row>
    <row r="3209" spans="1:23" ht="14.25" customHeight="1" x14ac:dyDescent="0.3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  <c r="W3209" s="2">
        <f>Table_1[[#This Row],[Profit]]/Table_1[[#This Row],[Sales]]</f>
        <v>0.45999999999999996</v>
      </c>
    </row>
    <row r="3210" spans="1:23" ht="14.25" customHeight="1" x14ac:dyDescent="0.3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  <c r="W3210" s="2">
        <f>Table_1[[#This Row],[Profit]]/Table_1[[#This Row],[Sales]]</f>
        <v>0.33999999999999997</v>
      </c>
    </row>
    <row r="3211" spans="1:23" ht="14.25" customHeight="1" x14ac:dyDescent="0.3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  <c r="W3211" s="2">
        <f>Table_1[[#This Row],[Profit]]/Table_1[[#This Row],[Sales]]</f>
        <v>0.375</v>
      </c>
    </row>
    <row r="3212" spans="1:23" ht="14.25" customHeight="1" x14ac:dyDescent="0.3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  <c r="W3212" s="2">
        <f>Table_1[[#This Row],[Profit]]/Table_1[[#This Row],[Sales]]</f>
        <v>0.375</v>
      </c>
    </row>
    <row r="3213" spans="1:23" ht="14.25" customHeight="1" x14ac:dyDescent="0.3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  <c r="W3213" s="2">
        <f>Table_1[[#This Row],[Profit]]/Table_1[[#This Row],[Sales]]</f>
        <v>-1.6500000000000012</v>
      </c>
    </row>
    <row r="3214" spans="1:23" ht="14.25" customHeight="1" x14ac:dyDescent="0.3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  <c r="W3214" s="2">
        <f>Table_1[[#This Row],[Profit]]/Table_1[[#This Row],[Sales]]</f>
        <v>0.27999999999999997</v>
      </c>
    </row>
    <row r="3215" spans="1:23" ht="14.25" customHeight="1" x14ac:dyDescent="0.3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  <c r="W3215" s="2">
        <f>Table_1[[#This Row],[Profit]]/Table_1[[#This Row],[Sales]]</f>
        <v>0.11249999999999993</v>
      </c>
    </row>
    <row r="3216" spans="1:23" ht="14.25" customHeight="1" x14ac:dyDescent="0.3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  <c r="W3216" s="2">
        <f>Table_1[[#This Row],[Profit]]/Table_1[[#This Row],[Sales]]</f>
        <v>0.18749999999999989</v>
      </c>
    </row>
    <row r="3217" spans="1:23" ht="14.25" customHeight="1" x14ac:dyDescent="0.3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  <c r="W3217" s="2">
        <f>Table_1[[#This Row],[Profit]]/Table_1[[#This Row],[Sales]]</f>
        <v>0.47</v>
      </c>
    </row>
    <row r="3218" spans="1:23" ht="14.25" customHeight="1" x14ac:dyDescent="0.3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  <c r="W3218" s="2">
        <f>Table_1[[#This Row],[Profit]]/Table_1[[#This Row],[Sales]]</f>
        <v>0.35</v>
      </c>
    </row>
    <row r="3219" spans="1:23" ht="14.25" customHeight="1" x14ac:dyDescent="0.3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  <c r="W3219" s="2">
        <f>Table_1[[#This Row],[Profit]]/Table_1[[#This Row],[Sales]]</f>
        <v>0.33749999999999997</v>
      </c>
    </row>
    <row r="3220" spans="1:23" ht="14.25" customHeight="1" x14ac:dyDescent="0.3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  <c r="W3220" s="2">
        <f>Table_1[[#This Row],[Profit]]/Table_1[[#This Row],[Sales]]</f>
        <v>0.28999999999999998</v>
      </c>
    </row>
    <row r="3221" spans="1:23" ht="14.25" customHeight="1" x14ac:dyDescent="0.3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  <c r="W3221" s="2">
        <f>Table_1[[#This Row],[Profit]]/Table_1[[#This Row],[Sales]]</f>
        <v>0.47999999999999993</v>
      </c>
    </row>
    <row r="3222" spans="1:23" ht="14.25" customHeight="1" x14ac:dyDescent="0.3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  <c r="W3222" s="2">
        <f>Table_1[[#This Row],[Profit]]/Table_1[[#This Row],[Sales]]</f>
        <v>0.44999999999999996</v>
      </c>
    </row>
    <row r="3223" spans="1:23" ht="14.25" customHeight="1" x14ac:dyDescent="0.3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  <c r="W3223" s="2">
        <f>Table_1[[#This Row],[Profit]]/Table_1[[#This Row],[Sales]]</f>
        <v>0.36</v>
      </c>
    </row>
    <row r="3224" spans="1:23" ht="14.25" customHeight="1" x14ac:dyDescent="0.3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  <c r="W3224" s="2">
        <f>Table_1[[#This Row],[Profit]]/Table_1[[#This Row],[Sales]]</f>
        <v>0.36249999999999999</v>
      </c>
    </row>
    <row r="3225" spans="1:23" ht="14.25" customHeight="1" x14ac:dyDescent="0.3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  <c r="W3225" s="2">
        <f>Table_1[[#This Row],[Profit]]/Table_1[[#This Row],[Sales]]</f>
        <v>0.31249999999999994</v>
      </c>
    </row>
    <row r="3226" spans="1:23" ht="14.25" customHeight="1" x14ac:dyDescent="0.3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  <c r="W3226" s="2">
        <f>Table_1[[#This Row],[Profit]]/Table_1[[#This Row],[Sales]]</f>
        <v>0.33749999999999997</v>
      </c>
    </row>
    <row r="3227" spans="1:23" ht="14.25" customHeight="1" x14ac:dyDescent="0.3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  <c r="W3227" s="2">
        <f>Table_1[[#This Row],[Profit]]/Table_1[[#This Row],[Sales]]</f>
        <v>0.36250000000000004</v>
      </c>
    </row>
    <row r="3228" spans="1:23" ht="14.25" customHeight="1" x14ac:dyDescent="0.3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  <c r="W3228" s="2">
        <f>Table_1[[#This Row],[Profit]]/Table_1[[#This Row],[Sales]]</f>
        <v>-0.21249999999999997</v>
      </c>
    </row>
    <row r="3229" spans="1:23" ht="14.25" customHeight="1" x14ac:dyDescent="0.3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  <c r="W3229" s="2">
        <f>Table_1[[#This Row],[Profit]]/Table_1[[#This Row],[Sales]]</f>
        <v>8.7499999999999953E-2</v>
      </c>
    </row>
    <row r="3230" spans="1:23" ht="14.25" customHeight="1" x14ac:dyDescent="0.3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  <c r="W3230" s="2">
        <f>Table_1[[#This Row],[Profit]]/Table_1[[#This Row],[Sales]]</f>
        <v>-1.2500000000000143E-2</v>
      </c>
    </row>
    <row r="3231" spans="1:23" ht="14.25" customHeight="1" x14ac:dyDescent="0.3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  <c r="W3231" s="2">
        <f>Table_1[[#This Row],[Profit]]/Table_1[[#This Row],[Sales]]</f>
        <v>4.9999999999999996E-2</v>
      </c>
    </row>
    <row r="3232" spans="1:23" ht="14.25" customHeight="1" x14ac:dyDescent="0.3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  <c r="W3232" s="2">
        <f>Table_1[[#This Row],[Profit]]/Table_1[[#This Row],[Sales]]</f>
        <v>0.34</v>
      </c>
    </row>
    <row r="3233" spans="1:23" ht="14.25" customHeight="1" x14ac:dyDescent="0.3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  <c r="W3233" s="2">
        <f>Table_1[[#This Row],[Profit]]/Table_1[[#This Row],[Sales]]</f>
        <v>-1.7000000000000004</v>
      </c>
    </row>
    <row r="3234" spans="1:23" ht="14.25" customHeight="1" x14ac:dyDescent="0.3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  <c r="W3234" s="2">
        <f>Table_1[[#This Row],[Profit]]/Table_1[[#This Row],[Sales]]</f>
        <v>-1.6500000000000008</v>
      </c>
    </row>
    <row r="3235" spans="1:23" ht="14.25" customHeight="1" x14ac:dyDescent="0.3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  <c r="W3235" s="2">
        <f>Table_1[[#This Row],[Profit]]/Table_1[[#This Row],[Sales]]</f>
        <v>-0.2375000000000001</v>
      </c>
    </row>
    <row r="3236" spans="1:23" ht="14.25" customHeight="1" x14ac:dyDescent="0.3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  <c r="W3236" s="2">
        <f>Table_1[[#This Row],[Profit]]/Table_1[[#This Row],[Sales]]</f>
        <v>0.35</v>
      </c>
    </row>
    <row r="3237" spans="1:23" ht="14.25" customHeight="1" x14ac:dyDescent="0.3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  <c r="W3237" s="2">
        <f>Table_1[[#This Row],[Profit]]/Table_1[[#This Row],[Sales]]</f>
        <v>-8.5714285714285729E-2</v>
      </c>
    </row>
    <row r="3238" spans="1:23" ht="14.25" customHeight="1" x14ac:dyDescent="0.3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  <c r="W3238" s="2">
        <f>Table_1[[#This Row],[Profit]]/Table_1[[#This Row],[Sales]]</f>
        <v>0.28000000000000003</v>
      </c>
    </row>
    <row r="3239" spans="1:23" ht="14.25" customHeight="1" x14ac:dyDescent="0.3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  <c r="W3239" s="2">
        <f>Table_1[[#This Row],[Profit]]/Table_1[[#This Row],[Sales]]</f>
        <v>0.34999999999999992</v>
      </c>
    </row>
    <row r="3240" spans="1:23" ht="14.25" customHeight="1" x14ac:dyDescent="0.3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  <c r="W3240" s="2">
        <f>Table_1[[#This Row],[Profit]]/Table_1[[#This Row],[Sales]]</f>
        <v>-0.24285714285714288</v>
      </c>
    </row>
    <row r="3241" spans="1:23" ht="14.25" customHeight="1" x14ac:dyDescent="0.3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  <c r="W3241" s="2">
        <f>Table_1[[#This Row],[Profit]]/Table_1[[#This Row],[Sales]]</f>
        <v>0.37500000000000011</v>
      </c>
    </row>
    <row r="3242" spans="1:23" ht="14.25" customHeight="1" x14ac:dyDescent="0.3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  <c r="W3242" s="2">
        <f>Table_1[[#This Row],[Profit]]/Table_1[[#This Row],[Sales]]</f>
        <v>-0.39999999999999997</v>
      </c>
    </row>
    <row r="3243" spans="1:23" ht="14.25" customHeight="1" x14ac:dyDescent="0.3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  <c r="W3243" s="2">
        <f>Table_1[[#This Row],[Profit]]/Table_1[[#This Row],[Sales]]</f>
        <v>0.26</v>
      </c>
    </row>
    <row r="3244" spans="1:23" ht="14.25" customHeight="1" x14ac:dyDescent="0.3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  <c r="W3244" s="2">
        <f>Table_1[[#This Row],[Profit]]/Table_1[[#This Row],[Sales]]</f>
        <v>-1.7000000000000006</v>
      </c>
    </row>
    <row r="3245" spans="1:23" ht="14.25" customHeight="1" x14ac:dyDescent="0.3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  <c r="W3245" s="2">
        <f>Table_1[[#This Row],[Profit]]/Table_1[[#This Row],[Sales]]</f>
        <v>0.11249999999999985</v>
      </c>
    </row>
    <row r="3246" spans="1:23" ht="14.25" customHeight="1" x14ac:dyDescent="0.3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  <c r="W3246" s="2">
        <f>Table_1[[#This Row],[Profit]]/Table_1[[#This Row],[Sales]]</f>
        <v>-5.7142857142857134E-2</v>
      </c>
    </row>
    <row r="3247" spans="1:23" ht="14.25" customHeight="1" x14ac:dyDescent="0.3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  <c r="W3247" s="2">
        <f>Table_1[[#This Row],[Profit]]/Table_1[[#This Row],[Sales]]</f>
        <v>9.999999999999995E-2</v>
      </c>
    </row>
    <row r="3248" spans="1:23" ht="14.25" customHeight="1" x14ac:dyDescent="0.3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  <c r="W3248" s="2">
        <f>Table_1[[#This Row],[Profit]]/Table_1[[#This Row],[Sales]]</f>
        <v>0.12000000000000002</v>
      </c>
    </row>
    <row r="3249" spans="1:23" ht="14.25" customHeight="1" x14ac:dyDescent="0.3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  <c r="W3249" s="2">
        <f>Table_1[[#This Row],[Profit]]/Table_1[[#This Row],[Sales]]</f>
        <v>0.28999999999999987</v>
      </c>
    </row>
    <row r="3250" spans="1:23" ht="14.25" customHeight="1" x14ac:dyDescent="0.3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  <c r="W3250" s="2">
        <f>Table_1[[#This Row],[Profit]]/Table_1[[#This Row],[Sales]]</f>
        <v>8.7499999999999981E-2</v>
      </c>
    </row>
    <row r="3251" spans="1:23" ht="14.25" customHeight="1" x14ac:dyDescent="0.3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  <c r="W3251" s="2">
        <f>Table_1[[#This Row],[Profit]]/Table_1[[#This Row],[Sales]]</f>
        <v>7.5000000000000039E-2</v>
      </c>
    </row>
    <row r="3252" spans="1:23" ht="14.25" customHeight="1" x14ac:dyDescent="0.3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  <c r="W3252" s="2">
        <f>Table_1[[#This Row],[Profit]]/Table_1[[#This Row],[Sales]]</f>
        <v>0.47000000000000003</v>
      </c>
    </row>
    <row r="3253" spans="1:23" ht="14.25" customHeight="1" x14ac:dyDescent="0.3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  <c r="W3253" s="2">
        <f>Table_1[[#This Row],[Profit]]/Table_1[[#This Row],[Sales]]</f>
        <v>8.7500000000000008E-2</v>
      </c>
    </row>
    <row r="3254" spans="1:23" ht="14.25" customHeight="1" x14ac:dyDescent="0.3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  <c r="W3254" s="2">
        <f>Table_1[[#This Row],[Profit]]/Table_1[[#This Row],[Sales]]</f>
        <v>0.31250000000000006</v>
      </c>
    </row>
    <row r="3255" spans="1:23" ht="14.25" customHeight="1" x14ac:dyDescent="0.3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  <c r="W3255" s="2">
        <f>Table_1[[#This Row],[Profit]]/Table_1[[#This Row],[Sales]]</f>
        <v>7.4999999999999942E-2</v>
      </c>
    </row>
    <row r="3256" spans="1:23" ht="14.25" customHeight="1" x14ac:dyDescent="0.3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  <c r="W3256" s="2">
        <f>Table_1[[#This Row],[Profit]]/Table_1[[#This Row],[Sales]]</f>
        <v>8.7499999999999967E-2</v>
      </c>
    </row>
    <row r="3257" spans="1:23" ht="14.25" customHeight="1" x14ac:dyDescent="0.3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  <c r="W3257" s="2">
        <f>Table_1[[#This Row],[Profit]]/Table_1[[#This Row],[Sales]]</f>
        <v>0.3125</v>
      </c>
    </row>
    <row r="3258" spans="1:23" ht="14.25" customHeight="1" x14ac:dyDescent="0.3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  <c r="W3258" s="2">
        <f>Table_1[[#This Row],[Profit]]/Table_1[[#This Row],[Sales]]</f>
        <v>0.36250000000000004</v>
      </c>
    </row>
    <row r="3259" spans="1:23" ht="14.25" customHeight="1" x14ac:dyDescent="0.3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  <c r="W3259" s="2">
        <f>Table_1[[#This Row],[Profit]]/Table_1[[#This Row],[Sales]]</f>
        <v>-0.36666666666666681</v>
      </c>
    </row>
    <row r="3260" spans="1:23" ht="14.25" customHeight="1" x14ac:dyDescent="0.3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  <c r="W3260" s="2">
        <f>Table_1[[#This Row],[Profit]]/Table_1[[#This Row],[Sales]]</f>
        <v>-0.69999999999999973</v>
      </c>
    </row>
    <row r="3261" spans="1:23" ht="14.25" customHeight="1" x14ac:dyDescent="0.3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  <c r="W3261" s="2">
        <f>Table_1[[#This Row],[Profit]]/Table_1[[#This Row],[Sales]]</f>
        <v>-1.5000000000000007</v>
      </c>
    </row>
    <row r="3262" spans="1:23" ht="14.25" customHeight="1" x14ac:dyDescent="0.3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  <c r="W3262" s="2">
        <f>Table_1[[#This Row],[Profit]]/Table_1[[#This Row],[Sales]]</f>
        <v>0.34999999999999992</v>
      </c>
    </row>
    <row r="3263" spans="1:23" ht="14.25" customHeight="1" x14ac:dyDescent="0.3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  <c r="W3263" s="2">
        <f>Table_1[[#This Row],[Profit]]/Table_1[[#This Row],[Sales]]</f>
        <v>7.9999999999999891E-2</v>
      </c>
    </row>
    <row r="3264" spans="1:23" ht="14.25" customHeight="1" x14ac:dyDescent="0.3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  <c r="W3264" s="2">
        <f>Table_1[[#This Row],[Profit]]/Table_1[[#This Row],[Sales]]</f>
        <v>0.48000000000000004</v>
      </c>
    </row>
    <row r="3265" spans="1:23" ht="14.25" customHeight="1" x14ac:dyDescent="0.3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  <c r="W3265" s="2">
        <f>Table_1[[#This Row],[Profit]]/Table_1[[#This Row],[Sales]]</f>
        <v>0.29999999999999993</v>
      </c>
    </row>
    <row r="3266" spans="1:23" ht="14.25" customHeight="1" x14ac:dyDescent="0.3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  <c r="W3266" s="2">
        <f>Table_1[[#This Row],[Profit]]/Table_1[[#This Row],[Sales]]</f>
        <v>0.35</v>
      </c>
    </row>
    <row r="3267" spans="1:23" ht="14.25" customHeight="1" x14ac:dyDescent="0.3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  <c r="W3267" s="2">
        <f>Table_1[[#This Row],[Profit]]/Table_1[[#This Row],[Sales]]</f>
        <v>3.7499999999999936E-2</v>
      </c>
    </row>
    <row r="3268" spans="1:23" ht="14.25" customHeight="1" x14ac:dyDescent="0.3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  <c r="W3268" s="2">
        <f>Table_1[[#This Row],[Profit]]/Table_1[[#This Row],[Sales]]</f>
        <v>0.33749999999999991</v>
      </c>
    </row>
    <row r="3269" spans="1:23" ht="14.25" customHeight="1" x14ac:dyDescent="0.3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  <c r="W3269" s="2">
        <f>Table_1[[#This Row],[Profit]]/Table_1[[#This Row],[Sales]]</f>
        <v>0.25000000000000006</v>
      </c>
    </row>
    <row r="3270" spans="1:23" ht="14.25" customHeight="1" x14ac:dyDescent="0.3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  <c r="W3270" s="2">
        <f>Table_1[[#This Row],[Profit]]/Table_1[[#This Row],[Sales]]</f>
        <v>0.27999999999999997</v>
      </c>
    </row>
    <row r="3271" spans="1:23" ht="14.25" customHeight="1" x14ac:dyDescent="0.3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  <c r="W3271" s="2">
        <f>Table_1[[#This Row],[Profit]]/Table_1[[#This Row],[Sales]]</f>
        <v>0.44000000000000017</v>
      </c>
    </row>
    <row r="3272" spans="1:23" ht="14.25" customHeight="1" x14ac:dyDescent="0.3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  <c r="W3272" s="2">
        <f>Table_1[[#This Row],[Profit]]/Table_1[[#This Row],[Sales]]</f>
        <v>0.41000000000000003</v>
      </c>
    </row>
    <row r="3273" spans="1:23" ht="14.25" customHeight="1" x14ac:dyDescent="0.3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  <c r="W3273" s="2">
        <f>Table_1[[#This Row],[Profit]]/Table_1[[#This Row],[Sales]]</f>
        <v>0.44000000000000011</v>
      </c>
    </row>
    <row r="3274" spans="1:23" ht="14.25" customHeight="1" x14ac:dyDescent="0.3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  <c r="W3274" s="2">
        <f>Table_1[[#This Row],[Profit]]/Table_1[[#This Row],[Sales]]</f>
        <v>0.11249999999999999</v>
      </c>
    </row>
    <row r="3275" spans="1:23" ht="14.25" customHeight="1" x14ac:dyDescent="0.3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  <c r="W3275" s="2">
        <f>Table_1[[#This Row],[Profit]]/Table_1[[#This Row],[Sales]]</f>
        <v>0.31249999999999994</v>
      </c>
    </row>
    <row r="3276" spans="1:23" ht="14.25" customHeight="1" x14ac:dyDescent="0.3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  <c r="W3276" s="2">
        <f>Table_1[[#This Row],[Profit]]/Table_1[[#This Row],[Sales]]</f>
        <v>0.5</v>
      </c>
    </row>
    <row r="3277" spans="1:23" ht="14.25" customHeight="1" x14ac:dyDescent="0.3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  <c r="W3277" s="2">
        <f>Table_1[[#This Row],[Profit]]/Table_1[[#This Row],[Sales]]</f>
        <v>0.32999999999999996</v>
      </c>
    </row>
    <row r="3278" spans="1:23" ht="14.25" customHeight="1" x14ac:dyDescent="0.3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  <c r="W3278" s="2">
        <f>Table_1[[#This Row],[Profit]]/Table_1[[#This Row],[Sales]]</f>
        <v>0.32999999999999996</v>
      </c>
    </row>
    <row r="3279" spans="1:23" ht="14.25" customHeight="1" x14ac:dyDescent="0.3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  <c r="W3279" s="2">
        <f>Table_1[[#This Row],[Profit]]/Table_1[[#This Row],[Sales]]</f>
        <v>0.28999999999999987</v>
      </c>
    </row>
    <row r="3280" spans="1:23" ht="14.25" customHeight="1" x14ac:dyDescent="0.3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  <c r="W3280" s="2">
        <f>Table_1[[#This Row],[Profit]]/Table_1[[#This Row],[Sales]]</f>
        <v>0.49</v>
      </c>
    </row>
    <row r="3281" spans="1:23" ht="14.25" customHeight="1" x14ac:dyDescent="0.3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  <c r="W3281" s="2">
        <f>Table_1[[#This Row],[Profit]]/Table_1[[#This Row],[Sales]]</f>
        <v>0.28999999999999987</v>
      </c>
    </row>
    <row r="3282" spans="1:23" ht="14.25" customHeight="1" x14ac:dyDescent="0.3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  <c r="W3282" s="2">
        <f>Table_1[[#This Row],[Profit]]/Table_1[[#This Row],[Sales]]</f>
        <v>2.0000000000000018E-2</v>
      </c>
    </row>
    <row r="3283" spans="1:23" ht="14.25" customHeight="1" x14ac:dyDescent="0.3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  <c r="W3283" s="2">
        <f>Table_1[[#This Row],[Profit]]/Table_1[[#This Row],[Sales]]</f>
        <v>0.27500000000000002</v>
      </c>
    </row>
    <row r="3284" spans="1:23" ht="14.25" customHeight="1" x14ac:dyDescent="0.3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  <c r="W3284" s="2">
        <f>Table_1[[#This Row],[Profit]]/Table_1[[#This Row],[Sales]]</f>
        <v>0.36249999999999999</v>
      </c>
    </row>
    <row r="3285" spans="1:23" ht="14.25" customHeight="1" x14ac:dyDescent="0.3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  <c r="W3285" s="2">
        <f>Table_1[[#This Row],[Profit]]/Table_1[[#This Row],[Sales]]</f>
        <v>0.33999999999999997</v>
      </c>
    </row>
    <row r="3286" spans="1:23" ht="14.25" customHeight="1" x14ac:dyDescent="0.3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  <c r="W3286" s="2">
        <f>Table_1[[#This Row],[Profit]]/Table_1[[#This Row],[Sales]]</f>
        <v>-0.73333333333333328</v>
      </c>
    </row>
    <row r="3287" spans="1:23" ht="14.25" customHeight="1" x14ac:dyDescent="0.3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  <c r="W3287" s="2">
        <f>Table_1[[#This Row],[Profit]]/Table_1[[#This Row],[Sales]]</f>
        <v>0.28999999999999987</v>
      </c>
    </row>
    <row r="3288" spans="1:23" ht="14.25" customHeight="1" x14ac:dyDescent="0.3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  <c r="W3288" s="2">
        <f>Table_1[[#This Row],[Profit]]/Table_1[[#This Row],[Sales]]</f>
        <v>0.26</v>
      </c>
    </row>
    <row r="3289" spans="1:23" ht="14.25" customHeight="1" x14ac:dyDescent="0.3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  <c r="W3289" s="2">
        <f>Table_1[[#This Row],[Profit]]/Table_1[[#This Row],[Sales]]</f>
        <v>9.9999999999999936E-2</v>
      </c>
    </row>
    <row r="3290" spans="1:23" ht="14.25" customHeight="1" x14ac:dyDescent="0.3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  <c r="W3290" s="2">
        <f>Table_1[[#This Row],[Profit]]/Table_1[[#This Row],[Sales]]</f>
        <v>0.33749999999999991</v>
      </c>
    </row>
    <row r="3291" spans="1:23" ht="14.25" customHeight="1" x14ac:dyDescent="0.3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  <c r="W3291" s="2">
        <f>Table_1[[#This Row],[Profit]]/Table_1[[#This Row],[Sales]]</f>
        <v>0.10999999999999996</v>
      </c>
    </row>
    <row r="3292" spans="1:23" ht="14.25" customHeight="1" x14ac:dyDescent="0.3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  <c r="W3292" s="2">
        <f>Table_1[[#This Row],[Profit]]/Table_1[[#This Row],[Sales]]</f>
        <v>0.42</v>
      </c>
    </row>
    <row r="3293" spans="1:23" ht="14.25" customHeight="1" x14ac:dyDescent="0.3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  <c r="W3293" s="2">
        <f>Table_1[[#This Row],[Profit]]/Table_1[[#This Row],[Sales]]</f>
        <v>0.3</v>
      </c>
    </row>
    <row r="3294" spans="1:23" ht="14.25" customHeight="1" x14ac:dyDescent="0.3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  <c r="W3294" s="2">
        <f>Table_1[[#This Row],[Profit]]/Table_1[[#This Row],[Sales]]</f>
        <v>9.999999999999962E-3</v>
      </c>
    </row>
    <row r="3295" spans="1:23" ht="14.25" customHeight="1" x14ac:dyDescent="0.3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  <c r="W3295" s="2">
        <f>Table_1[[#This Row],[Profit]]/Table_1[[#This Row],[Sales]]</f>
        <v>0.32</v>
      </c>
    </row>
    <row r="3296" spans="1:23" ht="14.25" customHeight="1" x14ac:dyDescent="0.3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  <c r="W3296" s="2">
        <f>Table_1[[#This Row],[Profit]]/Table_1[[#This Row],[Sales]]</f>
        <v>-1.7000000000000011</v>
      </c>
    </row>
    <row r="3297" spans="1:23" ht="14.25" customHeight="1" x14ac:dyDescent="0.3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  <c r="W3297" s="2">
        <f>Table_1[[#This Row],[Profit]]/Table_1[[#This Row],[Sales]]</f>
        <v>0.4499999999999999</v>
      </c>
    </row>
    <row r="3298" spans="1:23" ht="14.25" customHeight="1" x14ac:dyDescent="0.3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  <c r="W3298" s="2">
        <f>Table_1[[#This Row],[Profit]]/Table_1[[#This Row],[Sales]]</f>
        <v>-0.66666666666666652</v>
      </c>
    </row>
    <row r="3299" spans="1:23" ht="14.25" customHeight="1" x14ac:dyDescent="0.3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  <c r="W3299" s="2">
        <f>Table_1[[#This Row],[Profit]]/Table_1[[#This Row],[Sales]]</f>
        <v>0.11249999999999989</v>
      </c>
    </row>
    <row r="3300" spans="1:23" ht="14.25" customHeight="1" x14ac:dyDescent="0.3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  <c r="W3300" s="2">
        <f>Table_1[[#This Row],[Profit]]/Table_1[[#This Row],[Sales]]</f>
        <v>0.11249999999999988</v>
      </c>
    </row>
    <row r="3301" spans="1:23" ht="14.25" customHeight="1" x14ac:dyDescent="0.3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  <c r="W3301" s="2">
        <f>Table_1[[#This Row],[Profit]]/Table_1[[#This Row],[Sales]]</f>
        <v>-0.79999999999999993</v>
      </c>
    </row>
    <row r="3302" spans="1:23" ht="14.25" customHeight="1" x14ac:dyDescent="0.3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  <c r="W3302" s="2">
        <f>Table_1[[#This Row],[Profit]]/Table_1[[#This Row],[Sales]]</f>
        <v>-0.21249999999999999</v>
      </c>
    </row>
    <row r="3303" spans="1:23" ht="14.25" customHeight="1" x14ac:dyDescent="0.3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  <c r="W3303" s="2">
        <f>Table_1[[#This Row],[Profit]]/Table_1[[#This Row],[Sales]]</f>
        <v>-0.20000000000000004</v>
      </c>
    </row>
    <row r="3304" spans="1:23" ht="14.25" customHeight="1" x14ac:dyDescent="0.3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  <c r="W3304" s="2">
        <f>Table_1[[#This Row],[Profit]]/Table_1[[#This Row],[Sales]]</f>
        <v>8.7500000000000008E-2</v>
      </c>
    </row>
    <row r="3305" spans="1:23" ht="14.25" customHeight="1" x14ac:dyDescent="0.3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  <c r="W3305" s="2">
        <f>Table_1[[#This Row],[Profit]]/Table_1[[#This Row],[Sales]]</f>
        <v>-0.73333333333333306</v>
      </c>
    </row>
    <row r="3306" spans="1:23" ht="14.25" customHeight="1" x14ac:dyDescent="0.3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  <c r="W3306" s="2">
        <f>Table_1[[#This Row],[Profit]]/Table_1[[#This Row],[Sales]]</f>
        <v>0.36249999999999993</v>
      </c>
    </row>
    <row r="3307" spans="1:23" ht="14.25" customHeight="1" x14ac:dyDescent="0.3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  <c r="W3307" s="2">
        <f>Table_1[[#This Row],[Profit]]/Table_1[[#This Row],[Sales]]</f>
        <v>8.7500000000000036E-2</v>
      </c>
    </row>
    <row r="3308" spans="1:23" ht="14.25" customHeight="1" x14ac:dyDescent="0.3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  <c r="W3308" s="2">
        <f>Table_1[[#This Row],[Profit]]/Table_1[[#This Row],[Sales]]</f>
        <v>8.7499999999999981E-2</v>
      </c>
    </row>
    <row r="3309" spans="1:23" ht="14.25" customHeight="1" x14ac:dyDescent="0.3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  <c r="W3309" s="2">
        <f>Table_1[[#This Row],[Profit]]/Table_1[[#This Row],[Sales]]</f>
        <v>-1.6000000000000005</v>
      </c>
    </row>
    <row r="3310" spans="1:23" ht="14.25" customHeight="1" x14ac:dyDescent="0.3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  <c r="W3310" s="2">
        <f>Table_1[[#This Row],[Profit]]/Table_1[[#This Row],[Sales]]</f>
        <v>0.3000000000000001</v>
      </c>
    </row>
    <row r="3311" spans="1:23" ht="14.25" customHeight="1" x14ac:dyDescent="0.3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  <c r="W3311" s="2">
        <f>Table_1[[#This Row],[Profit]]/Table_1[[#This Row],[Sales]]</f>
        <v>0.35000000000000003</v>
      </c>
    </row>
    <row r="3312" spans="1:23" ht="14.25" customHeight="1" x14ac:dyDescent="0.3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  <c r="W3312" s="2">
        <f>Table_1[[#This Row],[Profit]]/Table_1[[#This Row],[Sales]]</f>
        <v>0.33749999999999991</v>
      </c>
    </row>
    <row r="3313" spans="1:23" ht="14.25" customHeight="1" x14ac:dyDescent="0.3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  <c r="W3313" s="2">
        <f>Table_1[[#This Row],[Profit]]/Table_1[[#This Row],[Sales]]</f>
        <v>0.44</v>
      </c>
    </row>
    <row r="3314" spans="1:23" ht="14.25" customHeight="1" x14ac:dyDescent="0.3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  <c r="W3314" s="2">
        <f>Table_1[[#This Row],[Profit]]/Table_1[[#This Row],[Sales]]</f>
        <v>7.5000000000000025E-2</v>
      </c>
    </row>
    <row r="3315" spans="1:23" ht="14.25" customHeight="1" x14ac:dyDescent="0.3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  <c r="W3315" s="2">
        <f>Table_1[[#This Row],[Profit]]/Table_1[[#This Row],[Sales]]</f>
        <v>0.49</v>
      </c>
    </row>
    <row r="3316" spans="1:23" ht="14.25" customHeight="1" x14ac:dyDescent="0.3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  <c r="W3316" s="2">
        <f>Table_1[[#This Row],[Profit]]/Table_1[[#This Row],[Sales]]</f>
        <v>0.17777777777777781</v>
      </c>
    </row>
    <row r="3317" spans="1:23" ht="14.25" customHeight="1" x14ac:dyDescent="0.3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  <c r="W3317" s="2">
        <f>Table_1[[#This Row],[Profit]]/Table_1[[#This Row],[Sales]]</f>
        <v>0.33749999999999997</v>
      </c>
    </row>
    <row r="3318" spans="1:23" ht="14.25" customHeight="1" x14ac:dyDescent="0.3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  <c r="W3318" s="2">
        <f>Table_1[[#This Row],[Profit]]/Table_1[[#This Row],[Sales]]</f>
        <v>-1.2500000000000002</v>
      </c>
    </row>
    <row r="3319" spans="1:23" ht="14.25" customHeight="1" x14ac:dyDescent="0.3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  <c r="W3319" s="2">
        <f>Table_1[[#This Row],[Profit]]/Table_1[[#This Row],[Sales]]</f>
        <v>0.27</v>
      </c>
    </row>
    <row r="3320" spans="1:23" ht="14.25" customHeight="1" x14ac:dyDescent="0.3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  <c r="W3320" s="2">
        <f>Table_1[[#This Row],[Profit]]/Table_1[[#This Row],[Sales]]</f>
        <v>0.49</v>
      </c>
    </row>
    <row r="3321" spans="1:23" ht="14.25" customHeight="1" x14ac:dyDescent="0.3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  <c r="W3321" s="2">
        <f>Table_1[[#This Row],[Profit]]/Table_1[[#This Row],[Sales]]</f>
        <v>8.7500000000000036E-2</v>
      </c>
    </row>
    <row r="3322" spans="1:23" ht="14.25" customHeight="1" x14ac:dyDescent="0.3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  <c r="W3322" s="2">
        <f>Table_1[[#This Row],[Profit]]/Table_1[[#This Row],[Sales]]</f>
        <v>0.11249999999999993</v>
      </c>
    </row>
    <row r="3323" spans="1:23" ht="14.25" customHeight="1" x14ac:dyDescent="0.3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  <c r="W3323" s="2">
        <f>Table_1[[#This Row],[Profit]]/Table_1[[#This Row],[Sales]]</f>
        <v>0.34999999999999992</v>
      </c>
    </row>
    <row r="3324" spans="1:23" ht="14.25" customHeight="1" x14ac:dyDescent="0.3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  <c r="W3324" s="2">
        <f>Table_1[[#This Row],[Profit]]/Table_1[[#This Row],[Sales]]</f>
        <v>0.29999999999999993</v>
      </c>
    </row>
    <row r="3325" spans="1:23" ht="14.25" customHeight="1" x14ac:dyDescent="0.3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  <c r="W3325" s="2">
        <f>Table_1[[#This Row],[Profit]]/Table_1[[#This Row],[Sales]]</f>
        <v>0.39</v>
      </c>
    </row>
    <row r="3326" spans="1:23" ht="14.25" customHeight="1" x14ac:dyDescent="0.3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  <c r="W3326" s="2">
        <f>Table_1[[#This Row],[Profit]]/Table_1[[#This Row],[Sales]]</f>
        <v>-1.6500000000000015</v>
      </c>
    </row>
    <row r="3327" spans="1:23" ht="14.25" customHeight="1" x14ac:dyDescent="0.3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  <c r="W3327" s="2">
        <f>Table_1[[#This Row],[Profit]]/Table_1[[#This Row],[Sales]]</f>
        <v>-1.6000000000000005</v>
      </c>
    </row>
    <row r="3328" spans="1:23" ht="14.25" customHeight="1" x14ac:dyDescent="0.3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  <c r="W3328" s="2">
        <f>Table_1[[#This Row],[Profit]]/Table_1[[#This Row],[Sales]]</f>
        <v>0.10000000000000005</v>
      </c>
    </row>
    <row r="3329" spans="1:23" ht="14.25" customHeight="1" x14ac:dyDescent="0.3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  <c r="W3329" s="2">
        <f>Table_1[[#This Row],[Profit]]/Table_1[[#This Row],[Sales]]</f>
        <v>0.36249999999999993</v>
      </c>
    </row>
    <row r="3330" spans="1:23" ht="14.25" customHeight="1" x14ac:dyDescent="0.3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  <c r="W3330" s="2">
        <f>Table_1[[#This Row],[Profit]]/Table_1[[#This Row],[Sales]]</f>
        <v>0.36249999999999999</v>
      </c>
    </row>
    <row r="3331" spans="1:23" ht="14.25" customHeight="1" x14ac:dyDescent="0.3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  <c r="W3331" s="2">
        <f>Table_1[[#This Row],[Profit]]/Table_1[[#This Row],[Sales]]</f>
        <v>0.11249999999999992</v>
      </c>
    </row>
    <row r="3332" spans="1:23" ht="14.25" customHeight="1" x14ac:dyDescent="0.3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  <c r="W3332" s="2">
        <f>Table_1[[#This Row],[Profit]]/Table_1[[#This Row],[Sales]]</f>
        <v>6.2500000000000042E-2</v>
      </c>
    </row>
    <row r="3333" spans="1:23" ht="14.25" customHeight="1" x14ac:dyDescent="0.3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  <c r="W3333" s="2">
        <f>Table_1[[#This Row],[Profit]]/Table_1[[#This Row],[Sales]]</f>
        <v>0.12499999999999982</v>
      </c>
    </row>
    <row r="3334" spans="1:23" ht="14.25" customHeight="1" x14ac:dyDescent="0.3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  <c r="W3334" s="2">
        <f>Table_1[[#This Row],[Profit]]/Table_1[[#This Row],[Sales]]</f>
        <v>0.37500000000000006</v>
      </c>
    </row>
    <row r="3335" spans="1:23" ht="14.25" customHeight="1" x14ac:dyDescent="0.3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  <c r="W3335" s="2">
        <f>Table_1[[#This Row],[Profit]]/Table_1[[#This Row],[Sales]]</f>
        <v>-0.65000000000000013</v>
      </c>
    </row>
    <row r="3336" spans="1:23" ht="14.25" customHeight="1" x14ac:dyDescent="0.3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  <c r="W3336" s="2">
        <f>Table_1[[#This Row],[Profit]]/Table_1[[#This Row],[Sales]]</f>
        <v>0.28999999999999992</v>
      </c>
    </row>
    <row r="3337" spans="1:23" ht="14.25" customHeight="1" x14ac:dyDescent="0.3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  <c r="W3337" s="2">
        <f>Table_1[[#This Row],[Profit]]/Table_1[[#This Row],[Sales]]</f>
        <v>8.7499999999999925E-2</v>
      </c>
    </row>
    <row r="3338" spans="1:23" ht="14.25" customHeight="1" x14ac:dyDescent="0.3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  <c r="W3338" s="2">
        <f>Table_1[[#This Row],[Profit]]/Table_1[[#This Row],[Sales]]</f>
        <v>7.9999999999999946E-2</v>
      </c>
    </row>
    <row r="3339" spans="1:23" ht="14.25" customHeight="1" x14ac:dyDescent="0.3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  <c r="W3339" s="2">
        <f>Table_1[[#This Row],[Profit]]/Table_1[[#This Row],[Sales]]</f>
        <v>4.9999999999999878E-2</v>
      </c>
    </row>
    <row r="3340" spans="1:23" ht="14.25" customHeight="1" x14ac:dyDescent="0.3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  <c r="W3340" s="2">
        <f>Table_1[[#This Row],[Profit]]/Table_1[[#This Row],[Sales]]</f>
        <v>0.36249999999999993</v>
      </c>
    </row>
    <row r="3341" spans="1:23" ht="14.25" customHeight="1" x14ac:dyDescent="0.3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  <c r="W3341" s="2">
        <f>Table_1[[#This Row],[Profit]]/Table_1[[#This Row],[Sales]]</f>
        <v>0.27</v>
      </c>
    </row>
    <row r="3342" spans="1:23" ht="14.25" customHeight="1" x14ac:dyDescent="0.3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  <c r="W3342" s="2">
        <f>Table_1[[#This Row],[Profit]]/Table_1[[#This Row],[Sales]]</f>
        <v>0.48</v>
      </c>
    </row>
    <row r="3343" spans="1:23" ht="14.25" customHeight="1" x14ac:dyDescent="0.3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  <c r="W3343" s="2">
        <f>Table_1[[#This Row],[Profit]]/Table_1[[#This Row],[Sales]]</f>
        <v>0.49000000000000005</v>
      </c>
    </row>
    <row r="3344" spans="1:23" ht="14.25" customHeight="1" x14ac:dyDescent="0.3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  <c r="W3344" s="2">
        <f>Table_1[[#This Row],[Profit]]/Table_1[[#This Row],[Sales]]</f>
        <v>8.5714285714285715E-2</v>
      </c>
    </row>
    <row r="3345" spans="1:23" ht="14.25" customHeight="1" x14ac:dyDescent="0.3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  <c r="W3345" s="2">
        <f>Table_1[[#This Row],[Profit]]/Table_1[[#This Row],[Sales]]</f>
        <v>0.47999999999999993</v>
      </c>
    </row>
    <row r="3346" spans="1:23" ht="14.25" customHeight="1" x14ac:dyDescent="0.3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  <c r="W3346" s="2">
        <f>Table_1[[#This Row],[Profit]]/Table_1[[#This Row],[Sales]]</f>
        <v>0.44999999999999996</v>
      </c>
    </row>
    <row r="3347" spans="1:23" ht="14.25" customHeight="1" x14ac:dyDescent="0.3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  <c r="W3347" s="2">
        <f>Table_1[[#This Row],[Profit]]/Table_1[[#This Row],[Sales]]</f>
        <v>0.44999999999999996</v>
      </c>
    </row>
    <row r="3348" spans="1:23" ht="14.25" customHeight="1" x14ac:dyDescent="0.3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  <c r="W3348" s="2">
        <f>Table_1[[#This Row],[Profit]]/Table_1[[#This Row],[Sales]]</f>
        <v>0.47999999999999993</v>
      </c>
    </row>
    <row r="3349" spans="1:23" ht="14.25" customHeight="1" x14ac:dyDescent="0.3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  <c r="W3349" s="2">
        <f>Table_1[[#This Row],[Profit]]/Table_1[[#This Row],[Sales]]</f>
        <v>0.26000000000000006</v>
      </c>
    </row>
    <row r="3350" spans="1:23" ht="14.25" customHeight="1" x14ac:dyDescent="0.3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  <c r="W3350" s="2">
        <f>Table_1[[#This Row],[Profit]]/Table_1[[#This Row],[Sales]]</f>
        <v>-1.6000000000000005</v>
      </c>
    </row>
    <row r="3351" spans="1:23" ht="14.25" customHeight="1" x14ac:dyDescent="0.3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  <c r="W3351" s="2">
        <f>Table_1[[#This Row],[Profit]]/Table_1[[#This Row],[Sales]]</f>
        <v>0.36249999999999988</v>
      </c>
    </row>
    <row r="3352" spans="1:23" ht="14.25" customHeight="1" x14ac:dyDescent="0.3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  <c r="W3352" s="2">
        <f>Table_1[[#This Row],[Profit]]/Table_1[[#This Row],[Sales]]</f>
        <v>0.20999999999999996</v>
      </c>
    </row>
    <row r="3353" spans="1:23" ht="14.25" customHeight="1" x14ac:dyDescent="0.3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  <c r="W3353" s="2">
        <f>Table_1[[#This Row],[Profit]]/Table_1[[#This Row],[Sales]]</f>
        <v>4.7058823529411736E-2</v>
      </c>
    </row>
    <row r="3354" spans="1:23" ht="14.25" customHeight="1" x14ac:dyDescent="0.3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  <c r="W3354" s="2">
        <f>Table_1[[#This Row],[Profit]]/Table_1[[#This Row],[Sales]]</f>
        <v>0.37499999999999994</v>
      </c>
    </row>
    <row r="3355" spans="1:23" ht="14.25" customHeight="1" x14ac:dyDescent="0.3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  <c r="W3355" s="2">
        <f>Table_1[[#This Row],[Profit]]/Table_1[[#This Row],[Sales]]</f>
        <v>0.26000000000000006</v>
      </c>
    </row>
    <row r="3356" spans="1:23" ht="14.25" customHeight="1" x14ac:dyDescent="0.3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  <c r="W3356" s="2">
        <f>Table_1[[#This Row],[Profit]]/Table_1[[#This Row],[Sales]]</f>
        <v>-5.7142857142857155E-2</v>
      </c>
    </row>
    <row r="3357" spans="1:23" ht="14.25" customHeight="1" x14ac:dyDescent="0.3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  <c r="W3357" s="2">
        <f>Table_1[[#This Row],[Profit]]/Table_1[[#This Row],[Sales]]</f>
        <v>0.45999999999999996</v>
      </c>
    </row>
    <row r="3358" spans="1:23" ht="14.25" customHeight="1" x14ac:dyDescent="0.3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  <c r="W3358" s="2">
        <f>Table_1[[#This Row],[Profit]]/Table_1[[#This Row],[Sales]]</f>
        <v>0.48</v>
      </c>
    </row>
    <row r="3359" spans="1:23" ht="14.25" customHeight="1" x14ac:dyDescent="0.3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  <c r="W3359" s="2">
        <f>Table_1[[#This Row],[Profit]]/Table_1[[#This Row],[Sales]]</f>
        <v>0.3625000000000001</v>
      </c>
    </row>
    <row r="3360" spans="1:23" ht="14.25" customHeight="1" x14ac:dyDescent="0.3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  <c r="W3360" s="2">
        <f>Table_1[[#This Row],[Profit]]/Table_1[[#This Row],[Sales]]</f>
        <v>-1.650000000000001</v>
      </c>
    </row>
    <row r="3361" spans="1:23" ht="14.25" customHeight="1" x14ac:dyDescent="0.3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  <c r="W3361" s="2">
        <f>Table_1[[#This Row],[Profit]]/Table_1[[#This Row],[Sales]]</f>
        <v>-0.12500000000000006</v>
      </c>
    </row>
    <row r="3362" spans="1:23" ht="14.25" customHeight="1" x14ac:dyDescent="0.3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  <c r="W3362" s="2">
        <f>Table_1[[#This Row],[Profit]]/Table_1[[#This Row],[Sales]]</f>
        <v>0.47</v>
      </c>
    </row>
    <row r="3363" spans="1:23" ht="14.25" customHeight="1" x14ac:dyDescent="0.3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  <c r="W3363" s="2">
        <f>Table_1[[#This Row],[Profit]]/Table_1[[#This Row],[Sales]]</f>
        <v>0.33999999999999991</v>
      </c>
    </row>
    <row r="3364" spans="1:23" ht="14.25" customHeight="1" x14ac:dyDescent="0.3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  <c r="W3364" s="2">
        <f>Table_1[[#This Row],[Profit]]/Table_1[[#This Row],[Sales]]</f>
        <v>0.48000000000000004</v>
      </c>
    </row>
    <row r="3365" spans="1:23" ht="14.25" customHeight="1" x14ac:dyDescent="0.3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  <c r="W3365" s="2">
        <f>Table_1[[#This Row],[Profit]]/Table_1[[#This Row],[Sales]]</f>
        <v>0.5</v>
      </c>
    </row>
    <row r="3366" spans="1:23" ht="14.25" customHeight="1" x14ac:dyDescent="0.3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  <c r="W3366" s="2">
        <f>Table_1[[#This Row],[Profit]]/Table_1[[#This Row],[Sales]]</f>
        <v>-0.39999999999999986</v>
      </c>
    </row>
    <row r="3367" spans="1:23" ht="14.25" customHeight="1" x14ac:dyDescent="0.3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  <c r="W3367" s="2">
        <f>Table_1[[#This Row],[Profit]]/Table_1[[#This Row],[Sales]]</f>
        <v>1.1764705882352901E-2</v>
      </c>
    </row>
    <row r="3368" spans="1:23" ht="14.25" customHeight="1" x14ac:dyDescent="0.3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  <c r="W3368" s="2">
        <f>Table_1[[#This Row],[Profit]]/Table_1[[#This Row],[Sales]]</f>
        <v>0.34999999999999992</v>
      </c>
    </row>
    <row r="3369" spans="1:23" ht="14.25" customHeight="1" x14ac:dyDescent="0.3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  <c r="W3369" s="2">
        <f>Table_1[[#This Row],[Profit]]/Table_1[[#This Row],[Sales]]</f>
        <v>0.31249999999999989</v>
      </c>
    </row>
    <row r="3370" spans="1:23" ht="14.25" customHeight="1" x14ac:dyDescent="0.3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  <c r="W3370" s="2">
        <f>Table_1[[#This Row],[Profit]]/Table_1[[#This Row],[Sales]]</f>
        <v>0.28999999999999992</v>
      </c>
    </row>
    <row r="3371" spans="1:23" ht="14.25" customHeight="1" x14ac:dyDescent="0.3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  <c r="W3371" s="2">
        <f>Table_1[[#This Row],[Profit]]/Table_1[[#This Row],[Sales]]</f>
        <v>0.35</v>
      </c>
    </row>
    <row r="3372" spans="1:23" ht="14.25" customHeight="1" x14ac:dyDescent="0.3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  <c r="W3372" s="2">
        <f>Table_1[[#This Row],[Profit]]/Table_1[[#This Row],[Sales]]</f>
        <v>0.18999999999999989</v>
      </c>
    </row>
    <row r="3373" spans="1:23" ht="14.25" customHeight="1" x14ac:dyDescent="0.3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  <c r="W3373" s="2">
        <f>Table_1[[#This Row],[Profit]]/Table_1[[#This Row],[Sales]]</f>
        <v>0.35</v>
      </c>
    </row>
    <row r="3374" spans="1:23" ht="14.25" customHeight="1" x14ac:dyDescent="0.3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  <c r="W3374" s="2">
        <f>Table_1[[#This Row],[Profit]]/Table_1[[#This Row],[Sales]]</f>
        <v>0.3</v>
      </c>
    </row>
    <row r="3375" spans="1:23" ht="14.25" customHeight="1" x14ac:dyDescent="0.3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  <c r="W3375" s="2">
        <f>Table_1[[#This Row],[Profit]]/Table_1[[#This Row],[Sales]]</f>
        <v>0.4</v>
      </c>
    </row>
    <row r="3376" spans="1:23" ht="14.25" customHeight="1" x14ac:dyDescent="0.3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  <c r="W3376" s="2">
        <f>Table_1[[#This Row],[Profit]]/Table_1[[#This Row],[Sales]]</f>
        <v>2.2222222222222275E-2</v>
      </c>
    </row>
    <row r="3377" spans="1:23" ht="14.25" customHeight="1" x14ac:dyDescent="0.3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  <c r="W3377" s="2">
        <f>Table_1[[#This Row],[Profit]]/Table_1[[#This Row],[Sales]]</f>
        <v>0.26</v>
      </c>
    </row>
    <row r="3378" spans="1:23" ht="14.25" customHeight="1" x14ac:dyDescent="0.3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  <c r="W3378" s="2">
        <f>Table_1[[#This Row],[Profit]]/Table_1[[#This Row],[Sales]]</f>
        <v>0.18888888888888888</v>
      </c>
    </row>
    <row r="3379" spans="1:23" ht="14.25" customHeight="1" x14ac:dyDescent="0.3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  <c r="W3379" s="2">
        <f>Table_1[[#This Row],[Profit]]/Table_1[[#This Row],[Sales]]</f>
        <v>6.249999999999991E-2</v>
      </c>
    </row>
    <row r="3380" spans="1:23" ht="14.25" customHeight="1" x14ac:dyDescent="0.3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  <c r="W3380" s="2">
        <f>Table_1[[#This Row],[Profit]]/Table_1[[#This Row],[Sales]]</f>
        <v>-1.6000000000000012</v>
      </c>
    </row>
    <row r="3381" spans="1:23" ht="14.25" customHeight="1" x14ac:dyDescent="0.3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  <c r="W3381" s="2">
        <f>Table_1[[#This Row],[Profit]]/Table_1[[#This Row],[Sales]]</f>
        <v>0.31249999999999978</v>
      </c>
    </row>
    <row r="3382" spans="1:23" ht="14.25" customHeight="1" x14ac:dyDescent="0.3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  <c r="W3382" s="2">
        <f>Table_1[[#This Row],[Profit]]/Table_1[[#This Row],[Sales]]</f>
        <v>0.30000000000000004</v>
      </c>
    </row>
    <row r="3383" spans="1:23" ht="14.25" customHeight="1" x14ac:dyDescent="0.3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  <c r="W3383" s="2">
        <f>Table_1[[#This Row],[Profit]]/Table_1[[#This Row],[Sales]]</f>
        <v>0.33749999999999991</v>
      </c>
    </row>
    <row r="3384" spans="1:23" ht="14.25" customHeight="1" x14ac:dyDescent="0.3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  <c r="W3384" s="2">
        <f>Table_1[[#This Row],[Profit]]/Table_1[[#This Row],[Sales]]</f>
        <v>0.49000000000000005</v>
      </c>
    </row>
    <row r="3385" spans="1:23" ht="14.25" customHeight="1" x14ac:dyDescent="0.3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  <c r="W3385" s="2">
        <f>Table_1[[#This Row],[Profit]]/Table_1[[#This Row],[Sales]]</f>
        <v>7.7777777777777737E-2</v>
      </c>
    </row>
    <row r="3386" spans="1:23" ht="14.25" customHeight="1" x14ac:dyDescent="0.3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  <c r="W3386" s="2">
        <f>Table_1[[#This Row],[Profit]]/Table_1[[#This Row],[Sales]]</f>
        <v>0.3</v>
      </c>
    </row>
    <row r="3387" spans="1:23" ht="14.25" customHeight="1" x14ac:dyDescent="0.3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  <c r="W3387" s="2">
        <f>Table_1[[#This Row],[Profit]]/Table_1[[#This Row],[Sales]]</f>
        <v>0.11249999999999981</v>
      </c>
    </row>
    <row r="3388" spans="1:23" ht="14.25" customHeight="1" x14ac:dyDescent="0.3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  <c r="W3388" s="2">
        <f>Table_1[[#This Row],[Profit]]/Table_1[[#This Row],[Sales]]</f>
        <v>0.31249999999999994</v>
      </c>
    </row>
    <row r="3389" spans="1:23" ht="14.25" customHeight="1" x14ac:dyDescent="0.3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  <c r="W3389" s="2">
        <f>Table_1[[#This Row],[Profit]]/Table_1[[#This Row],[Sales]]</f>
        <v>7.4999999999999969E-2</v>
      </c>
    </row>
    <row r="3390" spans="1:23" ht="14.25" customHeight="1" x14ac:dyDescent="0.3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  <c r="W3390" s="2">
        <f>Table_1[[#This Row],[Profit]]/Table_1[[#This Row],[Sales]]</f>
        <v>-0.66666666666666641</v>
      </c>
    </row>
    <row r="3391" spans="1:23" ht="14.25" customHeight="1" x14ac:dyDescent="0.3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  <c r="W3391" s="2">
        <f>Table_1[[#This Row],[Profit]]/Table_1[[#This Row],[Sales]]</f>
        <v>-0.23333333333333339</v>
      </c>
    </row>
    <row r="3392" spans="1:23" ht="14.25" customHeight="1" x14ac:dyDescent="0.3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  <c r="W3392" s="2">
        <f>Table_1[[#This Row],[Profit]]/Table_1[[#This Row],[Sales]]</f>
        <v>0.31249999999999983</v>
      </c>
    </row>
    <row r="3393" spans="1:23" ht="14.25" customHeight="1" x14ac:dyDescent="0.3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  <c r="W3393" s="2">
        <f>Table_1[[#This Row],[Profit]]/Table_1[[#This Row],[Sales]]</f>
        <v>6.2499999999999972E-2</v>
      </c>
    </row>
    <row r="3394" spans="1:23" ht="14.25" customHeight="1" x14ac:dyDescent="0.3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  <c r="W3394" s="2">
        <f>Table_1[[#This Row],[Profit]]/Table_1[[#This Row],[Sales]]</f>
        <v>-0.20000000000000007</v>
      </c>
    </row>
    <row r="3395" spans="1:23" ht="14.25" customHeight="1" x14ac:dyDescent="0.3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  <c r="W3395" s="2">
        <f>Table_1[[#This Row],[Profit]]/Table_1[[#This Row],[Sales]]</f>
        <v>-1.6000000000000012</v>
      </c>
    </row>
    <row r="3396" spans="1:23" ht="14.25" customHeight="1" x14ac:dyDescent="0.3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  <c r="W3396" s="2">
        <f>Table_1[[#This Row],[Profit]]/Table_1[[#This Row],[Sales]]</f>
        <v>0.37499999999999994</v>
      </c>
    </row>
    <row r="3397" spans="1:23" ht="14.25" customHeight="1" x14ac:dyDescent="0.3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  <c r="W3397" s="2">
        <f>Table_1[[#This Row],[Profit]]/Table_1[[#This Row],[Sales]]</f>
        <v>3.0000000000000061E-2</v>
      </c>
    </row>
    <row r="3398" spans="1:23" ht="14.25" customHeight="1" x14ac:dyDescent="0.3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  <c r="W3398" s="2">
        <f>Table_1[[#This Row],[Profit]]/Table_1[[#This Row],[Sales]]</f>
        <v>0.45999999999999991</v>
      </c>
    </row>
    <row r="3399" spans="1:23" ht="14.25" customHeight="1" x14ac:dyDescent="0.3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  <c r="W3399" s="2">
        <f>Table_1[[#This Row],[Profit]]/Table_1[[#This Row],[Sales]]</f>
        <v>0.48000000000000004</v>
      </c>
    </row>
    <row r="3400" spans="1:23" ht="14.25" customHeight="1" x14ac:dyDescent="0.3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  <c r="W3400" s="2">
        <f>Table_1[[#This Row],[Profit]]/Table_1[[#This Row],[Sales]]</f>
        <v>0.27</v>
      </c>
    </row>
    <row r="3401" spans="1:23" ht="14.25" customHeight="1" x14ac:dyDescent="0.3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  <c r="W3401" s="2">
        <f>Table_1[[#This Row],[Profit]]/Table_1[[#This Row],[Sales]]</f>
        <v>0.48</v>
      </c>
    </row>
    <row r="3402" spans="1:23" ht="14.25" customHeight="1" x14ac:dyDescent="0.3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  <c r="W3402" s="2">
        <f>Table_1[[#This Row],[Profit]]/Table_1[[#This Row],[Sales]]</f>
        <v>4.9999999999999913E-2</v>
      </c>
    </row>
    <row r="3403" spans="1:23" ht="14.25" customHeight="1" x14ac:dyDescent="0.3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  <c r="W3403" s="2">
        <f>Table_1[[#This Row],[Profit]]/Table_1[[#This Row],[Sales]]</f>
        <v>0.27</v>
      </c>
    </row>
    <row r="3404" spans="1:23" ht="14.25" customHeight="1" x14ac:dyDescent="0.3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  <c r="W3404" s="2">
        <f>Table_1[[#This Row],[Profit]]/Table_1[[#This Row],[Sales]]</f>
        <v>-0.39999999999999991</v>
      </c>
    </row>
    <row r="3405" spans="1:23" ht="14.25" customHeight="1" x14ac:dyDescent="0.3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  <c r="W3405" s="2">
        <f>Table_1[[#This Row],[Profit]]/Table_1[[#This Row],[Sales]]</f>
        <v>-0.79999999999999982</v>
      </c>
    </row>
    <row r="3406" spans="1:23" ht="14.25" customHeight="1" x14ac:dyDescent="0.3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  <c r="W3406" s="2">
        <f>Table_1[[#This Row],[Profit]]/Table_1[[#This Row],[Sales]]</f>
        <v>4.9999999999999892E-2</v>
      </c>
    </row>
    <row r="3407" spans="1:23" ht="14.25" customHeight="1" x14ac:dyDescent="0.3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  <c r="W3407" s="2">
        <f>Table_1[[#This Row],[Profit]]/Table_1[[#This Row],[Sales]]</f>
        <v>-4.285714285714283E-2</v>
      </c>
    </row>
    <row r="3408" spans="1:23" ht="14.25" customHeight="1" x14ac:dyDescent="0.3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  <c r="W3408" s="2">
        <f>Table_1[[#This Row],[Profit]]/Table_1[[#This Row],[Sales]]</f>
        <v>-4.285714285714283E-2</v>
      </c>
    </row>
    <row r="3409" spans="1:23" ht="14.25" customHeight="1" x14ac:dyDescent="0.3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  <c r="W3409" s="2">
        <f>Table_1[[#This Row],[Profit]]/Table_1[[#This Row],[Sales]]</f>
        <v>-0.69999999999999962</v>
      </c>
    </row>
    <row r="3410" spans="1:23" ht="14.25" customHeight="1" x14ac:dyDescent="0.3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  <c r="W3410" s="2">
        <f>Table_1[[#This Row],[Profit]]/Table_1[[#This Row],[Sales]]</f>
        <v>0.35</v>
      </c>
    </row>
    <row r="3411" spans="1:23" ht="14.25" customHeight="1" x14ac:dyDescent="0.3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  <c r="W3411" s="2">
        <f>Table_1[[#This Row],[Profit]]/Table_1[[#This Row],[Sales]]</f>
        <v>0.34999999999999992</v>
      </c>
    </row>
    <row r="3412" spans="1:23" ht="14.25" customHeight="1" x14ac:dyDescent="0.3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  <c r="W3412" s="2">
        <f>Table_1[[#This Row],[Profit]]/Table_1[[#This Row],[Sales]]</f>
        <v>0.46</v>
      </c>
    </row>
    <row r="3413" spans="1:23" ht="14.25" customHeight="1" x14ac:dyDescent="0.3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  <c r="W3413" s="2">
        <f>Table_1[[#This Row],[Profit]]/Table_1[[#This Row],[Sales]]</f>
        <v>0.32499999999999984</v>
      </c>
    </row>
    <row r="3414" spans="1:23" ht="14.25" customHeight="1" x14ac:dyDescent="0.3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  <c r="W3414" s="2">
        <f>Table_1[[#This Row],[Profit]]/Table_1[[#This Row],[Sales]]</f>
        <v>0.27</v>
      </c>
    </row>
    <row r="3415" spans="1:23" ht="14.25" customHeight="1" x14ac:dyDescent="0.3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  <c r="W3415" s="2">
        <f>Table_1[[#This Row],[Profit]]/Table_1[[#This Row],[Sales]]</f>
        <v>0.49000000000000005</v>
      </c>
    </row>
    <row r="3416" spans="1:23" ht="14.25" customHeight="1" x14ac:dyDescent="0.3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  <c r="W3416" s="2">
        <f>Table_1[[#This Row],[Profit]]/Table_1[[#This Row],[Sales]]</f>
        <v>0.3249999999999999</v>
      </c>
    </row>
    <row r="3417" spans="1:23" ht="14.25" customHeight="1" x14ac:dyDescent="0.3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  <c r="W3417" s="2">
        <f>Table_1[[#This Row],[Profit]]/Table_1[[#This Row],[Sales]]</f>
        <v>0.36</v>
      </c>
    </row>
    <row r="3418" spans="1:23" ht="14.25" customHeight="1" x14ac:dyDescent="0.3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  <c r="W3418" s="2">
        <f>Table_1[[#This Row],[Profit]]/Table_1[[#This Row],[Sales]]</f>
        <v>0.47000000000000003</v>
      </c>
    </row>
    <row r="3419" spans="1:23" ht="14.25" customHeight="1" x14ac:dyDescent="0.3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  <c r="W3419" s="2">
        <f>Table_1[[#This Row],[Profit]]/Table_1[[#This Row],[Sales]]</f>
        <v>7.4999999999999969E-2</v>
      </c>
    </row>
    <row r="3420" spans="1:23" ht="14.25" customHeight="1" x14ac:dyDescent="0.3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  <c r="W3420" s="2">
        <f>Table_1[[#This Row],[Profit]]/Table_1[[#This Row],[Sales]]</f>
        <v>0.12499999999999993</v>
      </c>
    </row>
    <row r="3421" spans="1:23" ht="14.25" customHeight="1" x14ac:dyDescent="0.3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  <c r="W3421" s="2">
        <f>Table_1[[#This Row],[Profit]]/Table_1[[#This Row],[Sales]]</f>
        <v>0.2222222222222221</v>
      </c>
    </row>
    <row r="3422" spans="1:23" ht="14.25" customHeight="1" x14ac:dyDescent="0.3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  <c r="W3422" s="2">
        <f>Table_1[[#This Row],[Profit]]/Table_1[[#This Row],[Sales]]</f>
        <v>0.3</v>
      </c>
    </row>
    <row r="3423" spans="1:23" ht="14.25" customHeight="1" x14ac:dyDescent="0.3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  <c r="W3423" s="2">
        <f>Table_1[[#This Row],[Profit]]/Table_1[[#This Row],[Sales]]</f>
        <v>0.45999999999999996</v>
      </c>
    </row>
    <row r="3424" spans="1:23" ht="14.25" customHeight="1" x14ac:dyDescent="0.3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  <c r="W3424" s="2">
        <f>Table_1[[#This Row],[Profit]]/Table_1[[#This Row],[Sales]]</f>
        <v>6.0000000000000012E-2</v>
      </c>
    </row>
    <row r="3425" spans="1:23" ht="14.25" customHeight="1" x14ac:dyDescent="0.3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  <c r="W3425" s="2">
        <f>Table_1[[#This Row],[Profit]]/Table_1[[#This Row],[Sales]]</f>
        <v>0.32499999999999996</v>
      </c>
    </row>
    <row r="3426" spans="1:23" ht="14.25" customHeight="1" x14ac:dyDescent="0.3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  <c r="W3426" s="2">
        <f>Table_1[[#This Row],[Profit]]/Table_1[[#This Row],[Sales]]</f>
        <v>7.5000000000000053E-2</v>
      </c>
    </row>
    <row r="3427" spans="1:23" ht="14.25" customHeight="1" x14ac:dyDescent="0.3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  <c r="W3427" s="2">
        <f>Table_1[[#This Row],[Profit]]/Table_1[[#This Row],[Sales]]</f>
        <v>0.4499999999999999</v>
      </c>
    </row>
    <row r="3428" spans="1:23" ht="14.25" customHeight="1" x14ac:dyDescent="0.3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  <c r="W3428" s="2">
        <f>Table_1[[#This Row],[Profit]]/Table_1[[#This Row],[Sales]]</f>
        <v>0.28000000000000003</v>
      </c>
    </row>
    <row r="3429" spans="1:23" ht="14.25" customHeight="1" x14ac:dyDescent="0.3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  <c r="W3429" s="2">
        <f>Table_1[[#This Row],[Profit]]/Table_1[[#This Row],[Sales]]</f>
        <v>0.33749999999999986</v>
      </c>
    </row>
    <row r="3430" spans="1:23" ht="14.25" customHeight="1" x14ac:dyDescent="0.3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  <c r="W3430" s="2">
        <f>Table_1[[#This Row],[Profit]]/Table_1[[#This Row],[Sales]]</f>
        <v>-0.48333333333333323</v>
      </c>
    </row>
    <row r="3431" spans="1:23" ht="14.25" customHeight="1" x14ac:dyDescent="0.3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  <c r="W3431" s="2">
        <f>Table_1[[#This Row],[Profit]]/Table_1[[#This Row],[Sales]]</f>
        <v>0.36249999999999999</v>
      </c>
    </row>
    <row r="3432" spans="1:23" ht="14.25" customHeight="1" x14ac:dyDescent="0.3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  <c r="W3432" s="2">
        <f>Table_1[[#This Row],[Profit]]/Table_1[[#This Row],[Sales]]</f>
        <v>0.28999999999999987</v>
      </c>
    </row>
    <row r="3433" spans="1:23" ht="14.25" customHeight="1" x14ac:dyDescent="0.3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  <c r="W3433" s="2">
        <f>Table_1[[#This Row],[Profit]]/Table_1[[#This Row],[Sales]]</f>
        <v>0.12000000000000002</v>
      </c>
    </row>
    <row r="3434" spans="1:23" ht="14.25" customHeight="1" x14ac:dyDescent="0.3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  <c r="W3434" s="2">
        <f>Table_1[[#This Row],[Profit]]/Table_1[[#This Row],[Sales]]</f>
        <v>0.48</v>
      </c>
    </row>
    <row r="3435" spans="1:23" ht="14.25" customHeight="1" x14ac:dyDescent="0.3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  <c r="W3435" s="2">
        <f>Table_1[[#This Row],[Profit]]/Table_1[[#This Row],[Sales]]</f>
        <v>0.33749999999999991</v>
      </c>
    </row>
    <row r="3436" spans="1:23" ht="14.25" customHeight="1" x14ac:dyDescent="0.3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  <c r="W3436" s="2">
        <f>Table_1[[#This Row],[Profit]]/Table_1[[#This Row],[Sales]]</f>
        <v>0.36249999999999982</v>
      </c>
    </row>
    <row r="3437" spans="1:23" ht="14.25" customHeight="1" x14ac:dyDescent="0.3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  <c r="W3437" s="2">
        <f>Table_1[[#This Row],[Profit]]/Table_1[[#This Row],[Sales]]</f>
        <v>-1.5000000000000004</v>
      </c>
    </row>
    <row r="3438" spans="1:23" ht="14.25" customHeight="1" x14ac:dyDescent="0.3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  <c r="W3438" s="2">
        <f>Table_1[[#This Row],[Profit]]/Table_1[[#This Row],[Sales]]</f>
        <v>-0.52499999999999991</v>
      </c>
    </row>
    <row r="3439" spans="1:23" ht="14.25" customHeight="1" x14ac:dyDescent="0.3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  <c r="W3439" s="2">
        <f>Table_1[[#This Row],[Profit]]/Table_1[[#This Row],[Sales]]</f>
        <v>-0.52499999999999991</v>
      </c>
    </row>
    <row r="3440" spans="1:23" ht="14.25" customHeight="1" x14ac:dyDescent="0.3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  <c r="W3440" s="2">
        <f>Table_1[[#This Row],[Profit]]/Table_1[[#This Row],[Sales]]</f>
        <v>-0.27142857142857141</v>
      </c>
    </row>
    <row r="3441" spans="1:23" ht="14.25" customHeight="1" x14ac:dyDescent="0.3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  <c r="W3441" s="2">
        <f>Table_1[[#This Row],[Profit]]/Table_1[[#This Row],[Sales]]</f>
        <v>7.4999999999999956E-2</v>
      </c>
    </row>
    <row r="3442" spans="1:23" ht="14.25" customHeight="1" x14ac:dyDescent="0.3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  <c r="W3442" s="2">
        <f>Table_1[[#This Row],[Profit]]/Table_1[[#This Row],[Sales]]</f>
        <v>0.36249999999999999</v>
      </c>
    </row>
    <row r="3443" spans="1:23" ht="14.25" customHeight="1" x14ac:dyDescent="0.3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  <c r="W3443" s="2">
        <f>Table_1[[#This Row],[Profit]]/Table_1[[#This Row],[Sales]]</f>
        <v>0.44999999999999996</v>
      </c>
    </row>
    <row r="3444" spans="1:23" ht="14.25" customHeight="1" x14ac:dyDescent="0.3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  <c r="W3444" s="2">
        <f>Table_1[[#This Row],[Profit]]/Table_1[[#This Row],[Sales]]</f>
        <v>0.5</v>
      </c>
    </row>
    <row r="3445" spans="1:23" ht="14.25" customHeight="1" x14ac:dyDescent="0.3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  <c r="W3445" s="2">
        <f>Table_1[[#This Row],[Profit]]/Table_1[[#This Row],[Sales]]</f>
        <v>0.25</v>
      </c>
    </row>
    <row r="3446" spans="1:23" ht="14.25" customHeight="1" x14ac:dyDescent="0.3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  <c r="W3446" s="2">
        <f>Table_1[[#This Row],[Profit]]/Table_1[[#This Row],[Sales]]</f>
        <v>-0.20000000000000004</v>
      </c>
    </row>
    <row r="3447" spans="1:23" ht="14.25" customHeight="1" x14ac:dyDescent="0.3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  <c r="W3447" s="2">
        <f>Table_1[[#This Row],[Profit]]/Table_1[[#This Row],[Sales]]</f>
        <v>0.1699999999999999</v>
      </c>
    </row>
    <row r="3448" spans="1:23" ht="14.25" customHeight="1" x14ac:dyDescent="0.3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  <c r="W3448" s="2">
        <f>Table_1[[#This Row],[Profit]]/Table_1[[#This Row],[Sales]]</f>
        <v>0.46999999999999992</v>
      </c>
    </row>
    <row r="3449" spans="1:23" ht="14.25" customHeight="1" x14ac:dyDescent="0.3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  <c r="W3449" s="2">
        <f>Table_1[[#This Row],[Profit]]/Table_1[[#This Row],[Sales]]</f>
        <v>0.28999999999999998</v>
      </c>
    </row>
    <row r="3450" spans="1:23" ht="14.25" customHeight="1" x14ac:dyDescent="0.3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  <c r="W3450" s="2">
        <f>Table_1[[#This Row],[Profit]]/Table_1[[#This Row],[Sales]]</f>
        <v>0.3249999999999999</v>
      </c>
    </row>
    <row r="3451" spans="1:23" ht="14.25" customHeight="1" x14ac:dyDescent="0.3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  <c r="W3451" s="2">
        <f>Table_1[[#This Row],[Profit]]/Table_1[[#This Row],[Sales]]</f>
        <v>0.4300000000000001</v>
      </c>
    </row>
    <row r="3452" spans="1:23" ht="14.25" customHeight="1" x14ac:dyDescent="0.3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  <c r="W3452" s="2">
        <f>Table_1[[#This Row],[Profit]]/Table_1[[#This Row],[Sales]]</f>
        <v>0.28000000000000008</v>
      </c>
    </row>
    <row r="3453" spans="1:23" ht="14.25" customHeight="1" x14ac:dyDescent="0.3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  <c r="W3453" s="2">
        <f>Table_1[[#This Row],[Profit]]/Table_1[[#This Row],[Sales]]</f>
        <v>0.49</v>
      </c>
    </row>
    <row r="3454" spans="1:23" ht="14.25" customHeight="1" x14ac:dyDescent="0.3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  <c r="W3454" s="2">
        <f>Table_1[[#This Row],[Profit]]/Table_1[[#This Row],[Sales]]</f>
        <v>6.2500000000000042E-2</v>
      </c>
    </row>
    <row r="3455" spans="1:23" ht="14.25" customHeight="1" x14ac:dyDescent="0.3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  <c r="W3455" s="2">
        <f>Table_1[[#This Row],[Profit]]/Table_1[[#This Row],[Sales]]</f>
        <v>0.45999999999999996</v>
      </c>
    </row>
    <row r="3456" spans="1:23" ht="14.25" customHeight="1" x14ac:dyDescent="0.3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  <c r="W3456" s="2">
        <f>Table_1[[#This Row],[Profit]]/Table_1[[#This Row],[Sales]]</f>
        <v>0.16249999999999987</v>
      </c>
    </row>
    <row r="3457" spans="1:23" ht="14.25" customHeight="1" x14ac:dyDescent="0.3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  <c r="W3457" s="2">
        <f>Table_1[[#This Row],[Profit]]/Table_1[[#This Row],[Sales]]</f>
        <v>0.33749999999999991</v>
      </c>
    </row>
    <row r="3458" spans="1:23" ht="14.25" customHeight="1" x14ac:dyDescent="0.3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  <c r="W3458" s="2">
        <f>Table_1[[#This Row],[Profit]]/Table_1[[#This Row],[Sales]]</f>
        <v>0.27500000000000008</v>
      </c>
    </row>
    <row r="3459" spans="1:23" ht="14.25" customHeight="1" x14ac:dyDescent="0.3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  <c r="W3459" s="2">
        <f>Table_1[[#This Row],[Profit]]/Table_1[[#This Row],[Sales]]</f>
        <v>9.9999999999999978E-2</v>
      </c>
    </row>
    <row r="3460" spans="1:23" ht="14.25" customHeight="1" x14ac:dyDescent="0.3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  <c r="W3460" s="2">
        <f>Table_1[[#This Row],[Profit]]/Table_1[[#This Row],[Sales]]</f>
        <v>-0.7999999999999996</v>
      </c>
    </row>
    <row r="3461" spans="1:23" ht="14.25" customHeight="1" x14ac:dyDescent="0.3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  <c r="W3461" s="2">
        <f>Table_1[[#This Row],[Profit]]/Table_1[[#This Row],[Sales]]</f>
        <v>-0.76666666666666639</v>
      </c>
    </row>
    <row r="3462" spans="1:23" ht="14.25" customHeight="1" x14ac:dyDescent="0.3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  <c r="W3462" s="2">
        <f>Table_1[[#This Row],[Profit]]/Table_1[[#This Row],[Sales]]</f>
        <v>0.3000000000000001</v>
      </c>
    </row>
    <row r="3463" spans="1:23" ht="14.25" customHeight="1" x14ac:dyDescent="0.3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  <c r="W3463" s="2">
        <f>Table_1[[#This Row],[Profit]]/Table_1[[#This Row],[Sales]]</f>
        <v>0.11249999999999986</v>
      </c>
    </row>
    <row r="3464" spans="1:23" ht="14.25" customHeight="1" x14ac:dyDescent="0.3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  <c r="W3464" s="2">
        <f>Table_1[[#This Row],[Profit]]/Table_1[[#This Row],[Sales]]</f>
        <v>0.26000000000000006</v>
      </c>
    </row>
    <row r="3465" spans="1:23" ht="14.25" customHeight="1" x14ac:dyDescent="0.3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  <c r="W3465" s="2">
        <f>Table_1[[#This Row],[Profit]]/Table_1[[#This Row],[Sales]]</f>
        <v>0.32499999999999996</v>
      </c>
    </row>
    <row r="3466" spans="1:23" ht="14.25" customHeight="1" x14ac:dyDescent="0.3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  <c r="W3466" s="2">
        <f>Table_1[[#This Row],[Profit]]/Table_1[[#This Row],[Sales]]</f>
        <v>0.14999999999999988</v>
      </c>
    </row>
    <row r="3467" spans="1:23" ht="14.25" customHeight="1" x14ac:dyDescent="0.3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  <c r="W3467" s="2">
        <f>Table_1[[#This Row],[Profit]]/Table_1[[#This Row],[Sales]]</f>
        <v>0.26</v>
      </c>
    </row>
    <row r="3468" spans="1:23" ht="14.25" customHeight="1" x14ac:dyDescent="0.3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  <c r="W3468" s="2">
        <f>Table_1[[#This Row],[Profit]]/Table_1[[#This Row],[Sales]]</f>
        <v>0.22999999999999993</v>
      </c>
    </row>
    <row r="3469" spans="1:23" ht="14.25" customHeight="1" x14ac:dyDescent="0.3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  <c r="W3469" s="2">
        <f>Table_1[[#This Row],[Profit]]/Table_1[[#This Row],[Sales]]</f>
        <v>0.45</v>
      </c>
    </row>
    <row r="3470" spans="1:23" ht="14.25" customHeight="1" x14ac:dyDescent="0.3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  <c r="W3470" s="2">
        <f>Table_1[[#This Row],[Profit]]/Table_1[[#This Row],[Sales]]</f>
        <v>0.44000000000000011</v>
      </c>
    </row>
    <row r="3471" spans="1:23" ht="14.25" customHeight="1" x14ac:dyDescent="0.3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  <c r="W3471" s="2">
        <f>Table_1[[#This Row],[Profit]]/Table_1[[#This Row],[Sales]]</f>
        <v>0.33749999999999991</v>
      </c>
    </row>
    <row r="3472" spans="1:23" ht="14.25" customHeight="1" x14ac:dyDescent="0.3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  <c r="W3472" s="2">
        <f>Table_1[[#This Row],[Profit]]/Table_1[[#This Row],[Sales]]</f>
        <v>0.26</v>
      </c>
    </row>
    <row r="3473" spans="1:23" ht="14.25" customHeight="1" x14ac:dyDescent="0.3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  <c r="W3473" s="2">
        <f>Table_1[[#This Row],[Profit]]/Table_1[[#This Row],[Sales]]</f>
        <v>0.3249999999999999</v>
      </c>
    </row>
    <row r="3474" spans="1:23" ht="14.25" customHeight="1" x14ac:dyDescent="0.3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  <c r="W3474" s="2">
        <f>Table_1[[#This Row],[Profit]]/Table_1[[#This Row],[Sales]]</f>
        <v>0.16249999999999989</v>
      </c>
    </row>
    <row r="3475" spans="1:23" ht="14.25" customHeight="1" x14ac:dyDescent="0.3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  <c r="W3475" s="2">
        <f>Table_1[[#This Row],[Profit]]/Table_1[[#This Row],[Sales]]</f>
        <v>0.26</v>
      </c>
    </row>
    <row r="3476" spans="1:23" ht="14.25" customHeight="1" x14ac:dyDescent="0.3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  <c r="W3476" s="2">
        <f>Table_1[[#This Row],[Profit]]/Table_1[[#This Row],[Sales]]</f>
        <v>0.43000000000000005</v>
      </c>
    </row>
    <row r="3477" spans="1:23" ht="14.25" customHeight="1" x14ac:dyDescent="0.3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  <c r="W3477" s="2">
        <f>Table_1[[#This Row],[Profit]]/Table_1[[#This Row],[Sales]]</f>
        <v>0.44000000000000006</v>
      </c>
    </row>
    <row r="3478" spans="1:23" ht="14.25" customHeight="1" x14ac:dyDescent="0.3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  <c r="W3478" s="2">
        <f>Table_1[[#This Row],[Profit]]/Table_1[[#This Row],[Sales]]</f>
        <v>0.45999999999999991</v>
      </c>
    </row>
    <row r="3479" spans="1:23" ht="14.25" customHeight="1" x14ac:dyDescent="0.3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  <c r="W3479" s="2">
        <f>Table_1[[#This Row],[Profit]]/Table_1[[#This Row],[Sales]]</f>
        <v>0.1999999999999999</v>
      </c>
    </row>
    <row r="3480" spans="1:23" ht="14.25" customHeight="1" x14ac:dyDescent="0.3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  <c r="W3480" s="2">
        <f>Table_1[[#This Row],[Profit]]/Table_1[[#This Row],[Sales]]</f>
        <v>0.28999999999999992</v>
      </c>
    </row>
    <row r="3481" spans="1:23" ht="14.25" customHeight="1" x14ac:dyDescent="0.3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  <c r="W3481" s="2">
        <f>Table_1[[#This Row],[Profit]]/Table_1[[#This Row],[Sales]]</f>
        <v>0.48000000000000009</v>
      </c>
    </row>
    <row r="3482" spans="1:23" ht="14.25" customHeight="1" x14ac:dyDescent="0.3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  <c r="W3482" s="2">
        <f>Table_1[[#This Row],[Profit]]/Table_1[[#This Row],[Sales]]</f>
        <v>-0.13749999999999996</v>
      </c>
    </row>
    <row r="3483" spans="1:23" ht="14.25" customHeight="1" x14ac:dyDescent="0.3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  <c r="W3483" s="2">
        <f>Table_1[[#This Row],[Profit]]/Table_1[[#This Row],[Sales]]</f>
        <v>0.30999999999999994</v>
      </c>
    </row>
    <row r="3484" spans="1:23" ht="14.25" customHeight="1" x14ac:dyDescent="0.3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  <c r="W3484" s="2">
        <f>Table_1[[#This Row],[Profit]]/Table_1[[#This Row],[Sales]]</f>
        <v>0.28999999999999992</v>
      </c>
    </row>
    <row r="3485" spans="1:23" ht="14.25" customHeight="1" x14ac:dyDescent="0.3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  <c r="W3485" s="2">
        <f>Table_1[[#This Row],[Profit]]/Table_1[[#This Row],[Sales]]</f>
        <v>0.4300000000000001</v>
      </c>
    </row>
    <row r="3486" spans="1:23" ht="14.25" customHeight="1" x14ac:dyDescent="0.3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  <c r="W3486" s="2">
        <f>Table_1[[#This Row],[Profit]]/Table_1[[#This Row],[Sales]]</f>
        <v>0.25</v>
      </c>
    </row>
    <row r="3487" spans="1:23" ht="14.25" customHeight="1" x14ac:dyDescent="0.3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  <c r="W3487" s="2">
        <f>Table_1[[#This Row],[Profit]]/Table_1[[#This Row],[Sales]]</f>
        <v>0.45</v>
      </c>
    </row>
    <row r="3488" spans="1:23" ht="14.25" customHeight="1" x14ac:dyDescent="0.3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  <c r="W3488" s="2">
        <f>Table_1[[#This Row],[Profit]]/Table_1[[#This Row],[Sales]]</f>
        <v>7.4999999999999983E-2</v>
      </c>
    </row>
    <row r="3489" spans="1:23" ht="14.25" customHeight="1" x14ac:dyDescent="0.3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  <c r="W3489" s="2">
        <f>Table_1[[#This Row],[Profit]]/Table_1[[#This Row],[Sales]]</f>
        <v>-0.20000000000000009</v>
      </c>
    </row>
    <row r="3490" spans="1:23" ht="14.25" customHeight="1" x14ac:dyDescent="0.3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  <c r="W3490" s="2">
        <f>Table_1[[#This Row],[Profit]]/Table_1[[#This Row],[Sales]]</f>
        <v>-1.4285714285714341E-2</v>
      </c>
    </row>
    <row r="3491" spans="1:23" ht="14.25" customHeight="1" x14ac:dyDescent="0.3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  <c r="W3491" s="2">
        <f>Table_1[[#This Row],[Profit]]/Table_1[[#This Row],[Sales]]</f>
        <v>-0.24285714285714294</v>
      </c>
    </row>
    <row r="3492" spans="1:23" ht="14.25" customHeight="1" x14ac:dyDescent="0.3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  <c r="W3492" s="2">
        <f>Table_1[[#This Row],[Profit]]/Table_1[[#This Row],[Sales]]</f>
        <v>8.7499999999999981E-2</v>
      </c>
    </row>
    <row r="3493" spans="1:23" ht="14.25" customHeight="1" x14ac:dyDescent="0.3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  <c r="W3493" s="2">
        <f>Table_1[[#This Row],[Profit]]/Table_1[[#This Row],[Sales]]</f>
        <v>0.11249999999999981</v>
      </c>
    </row>
    <row r="3494" spans="1:23" ht="14.25" customHeight="1" x14ac:dyDescent="0.3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  <c r="W3494" s="2">
        <f>Table_1[[#This Row],[Profit]]/Table_1[[#This Row],[Sales]]</f>
        <v>0.33749999999999997</v>
      </c>
    </row>
    <row r="3495" spans="1:23" ht="14.25" customHeight="1" x14ac:dyDescent="0.3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  <c r="W3495" s="2">
        <f>Table_1[[#This Row],[Profit]]/Table_1[[#This Row],[Sales]]</f>
        <v>0.17999999999999991</v>
      </c>
    </row>
    <row r="3496" spans="1:23" ht="14.25" customHeight="1" x14ac:dyDescent="0.3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  <c r="W3496" s="2">
        <f>Table_1[[#This Row],[Profit]]/Table_1[[#This Row],[Sales]]</f>
        <v>0.41999999999999993</v>
      </c>
    </row>
    <row r="3497" spans="1:23" ht="14.25" customHeight="1" x14ac:dyDescent="0.3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  <c r="W3497" s="2">
        <f>Table_1[[#This Row],[Profit]]/Table_1[[#This Row],[Sales]]</f>
        <v>0.29999999999999993</v>
      </c>
    </row>
    <row r="3498" spans="1:23" ht="14.25" customHeight="1" x14ac:dyDescent="0.3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  <c r="W3498" s="2">
        <f>Table_1[[#This Row],[Profit]]/Table_1[[#This Row],[Sales]]</f>
        <v>2.499999999999996E-2</v>
      </c>
    </row>
    <row r="3499" spans="1:23" ht="14.25" customHeight="1" x14ac:dyDescent="0.3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  <c r="W3499" s="2">
        <f>Table_1[[#This Row],[Profit]]/Table_1[[#This Row],[Sales]]</f>
        <v>0.27999999999999997</v>
      </c>
    </row>
    <row r="3500" spans="1:23" ht="14.25" customHeight="1" x14ac:dyDescent="0.3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  <c r="W3500" s="2">
        <f>Table_1[[#This Row],[Profit]]/Table_1[[#This Row],[Sales]]</f>
        <v>0.35</v>
      </c>
    </row>
    <row r="3501" spans="1:23" ht="14.25" customHeight="1" x14ac:dyDescent="0.3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  <c r="W3501" s="2">
        <f>Table_1[[#This Row],[Profit]]/Table_1[[#This Row],[Sales]]</f>
        <v>0.34</v>
      </c>
    </row>
    <row r="3502" spans="1:23" ht="14.25" customHeight="1" x14ac:dyDescent="0.3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  <c r="W3502" s="2">
        <f>Table_1[[#This Row],[Profit]]/Table_1[[#This Row],[Sales]]</f>
        <v>0.48</v>
      </c>
    </row>
    <row r="3503" spans="1:23" ht="14.25" customHeight="1" x14ac:dyDescent="0.3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  <c r="W3503" s="2">
        <f>Table_1[[#This Row],[Profit]]/Table_1[[#This Row],[Sales]]</f>
        <v>0.3</v>
      </c>
    </row>
    <row r="3504" spans="1:23" ht="14.25" customHeight="1" x14ac:dyDescent="0.3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  <c r="W3504" s="2">
        <f>Table_1[[#This Row],[Profit]]/Table_1[[#This Row],[Sales]]</f>
        <v>0.34999999999999992</v>
      </c>
    </row>
    <row r="3505" spans="1:23" ht="14.25" customHeight="1" x14ac:dyDescent="0.3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  <c r="W3505" s="2">
        <f>Table_1[[#This Row],[Profit]]/Table_1[[#This Row],[Sales]]</f>
        <v>0.21249999999999999</v>
      </c>
    </row>
    <row r="3506" spans="1:23" ht="14.25" customHeight="1" x14ac:dyDescent="0.3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  <c r="W3506" s="2">
        <f>Table_1[[#This Row],[Profit]]/Table_1[[#This Row],[Sales]]</f>
        <v>0.13</v>
      </c>
    </row>
    <row r="3507" spans="1:23" ht="14.25" customHeight="1" x14ac:dyDescent="0.3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  <c r="W3507" s="2">
        <f>Table_1[[#This Row],[Profit]]/Table_1[[#This Row],[Sales]]</f>
        <v>0.10000000000000007</v>
      </c>
    </row>
    <row r="3508" spans="1:23" ht="14.25" customHeight="1" x14ac:dyDescent="0.3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  <c r="W3508" s="2">
        <f>Table_1[[#This Row],[Profit]]/Table_1[[#This Row],[Sales]]</f>
        <v>-1.5000000000000004</v>
      </c>
    </row>
    <row r="3509" spans="1:23" ht="14.25" customHeight="1" x14ac:dyDescent="0.3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  <c r="W3509" s="2">
        <f>Table_1[[#This Row],[Profit]]/Table_1[[#This Row],[Sales]]</f>
        <v>-0.10294117647058822</v>
      </c>
    </row>
    <row r="3510" spans="1:23" ht="14.25" customHeight="1" x14ac:dyDescent="0.3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  <c r="W3510" s="2">
        <f>Table_1[[#This Row],[Profit]]/Table_1[[#This Row],[Sales]]</f>
        <v>0.34999999999999992</v>
      </c>
    </row>
    <row r="3511" spans="1:23" ht="14.25" customHeight="1" x14ac:dyDescent="0.3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  <c r="W3511" s="2">
        <f>Table_1[[#This Row],[Profit]]/Table_1[[#This Row],[Sales]]</f>
        <v>0.35</v>
      </c>
    </row>
    <row r="3512" spans="1:23" ht="14.25" customHeight="1" x14ac:dyDescent="0.3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  <c r="W3512" s="2">
        <f>Table_1[[#This Row],[Profit]]/Table_1[[#This Row],[Sales]]</f>
        <v>-0.23333333333333325</v>
      </c>
    </row>
    <row r="3513" spans="1:23" ht="14.25" customHeight="1" x14ac:dyDescent="0.3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  <c r="W3513" s="2">
        <f>Table_1[[#This Row],[Profit]]/Table_1[[#This Row],[Sales]]</f>
        <v>-0.25</v>
      </c>
    </row>
    <row r="3514" spans="1:23" ht="14.25" customHeight="1" x14ac:dyDescent="0.3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  <c r="W3514" s="2">
        <f>Table_1[[#This Row],[Profit]]/Table_1[[#This Row],[Sales]]</f>
        <v>-0.14285714285714282</v>
      </c>
    </row>
    <row r="3515" spans="1:23" ht="14.25" customHeight="1" x14ac:dyDescent="0.3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  <c r="W3515" s="2">
        <f>Table_1[[#This Row],[Profit]]/Table_1[[#This Row],[Sales]]</f>
        <v>0.31249999999999994</v>
      </c>
    </row>
    <row r="3516" spans="1:23" ht="14.25" customHeight="1" x14ac:dyDescent="0.3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  <c r="W3516" s="2">
        <f>Table_1[[#This Row],[Profit]]/Table_1[[#This Row],[Sales]]</f>
        <v>0.125</v>
      </c>
    </row>
    <row r="3517" spans="1:23" ht="14.25" customHeight="1" x14ac:dyDescent="0.3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  <c r="W3517" s="2">
        <f>Table_1[[#This Row],[Profit]]/Table_1[[#This Row],[Sales]]</f>
        <v>0.13000000000000003</v>
      </c>
    </row>
    <row r="3518" spans="1:23" ht="14.25" customHeight="1" x14ac:dyDescent="0.3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  <c r="W3518" s="2">
        <f>Table_1[[#This Row],[Profit]]/Table_1[[#This Row],[Sales]]</f>
        <v>0.31249999999999983</v>
      </c>
    </row>
    <row r="3519" spans="1:23" ht="14.25" customHeight="1" x14ac:dyDescent="0.3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  <c r="W3519" s="2">
        <f>Table_1[[#This Row],[Profit]]/Table_1[[#This Row],[Sales]]</f>
        <v>9.9999999999999978E-2</v>
      </c>
    </row>
    <row r="3520" spans="1:23" ht="14.25" customHeight="1" x14ac:dyDescent="0.3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  <c r="W3520" s="2">
        <f>Table_1[[#This Row],[Profit]]/Table_1[[#This Row],[Sales]]</f>
        <v>0.11249999999999992</v>
      </c>
    </row>
    <row r="3521" spans="1:23" ht="14.25" customHeight="1" x14ac:dyDescent="0.3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  <c r="W3521" s="2">
        <f>Table_1[[#This Row],[Profit]]/Table_1[[#This Row],[Sales]]</f>
        <v>-0.66000000000000014</v>
      </c>
    </row>
    <row r="3522" spans="1:23" ht="14.25" customHeight="1" x14ac:dyDescent="0.3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  <c r="W3522" s="2">
        <f>Table_1[[#This Row],[Profit]]/Table_1[[#This Row],[Sales]]</f>
        <v>0.33749999999999986</v>
      </c>
    </row>
    <row r="3523" spans="1:23" ht="14.25" customHeight="1" x14ac:dyDescent="0.3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  <c r="W3523" s="2">
        <f>Table_1[[#This Row],[Profit]]/Table_1[[#This Row],[Sales]]</f>
        <v>0.49000000000000005</v>
      </c>
    </row>
    <row r="3524" spans="1:23" ht="14.25" customHeight="1" x14ac:dyDescent="0.3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  <c r="W3524" s="2">
        <f>Table_1[[#This Row],[Profit]]/Table_1[[#This Row],[Sales]]</f>
        <v>0.27</v>
      </c>
    </row>
    <row r="3525" spans="1:23" ht="14.25" customHeight="1" x14ac:dyDescent="0.3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  <c r="W3525" s="2">
        <f>Table_1[[#This Row],[Profit]]/Table_1[[#This Row],[Sales]]</f>
        <v>0.25</v>
      </c>
    </row>
    <row r="3526" spans="1:23" ht="14.25" customHeight="1" x14ac:dyDescent="0.3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  <c r="W3526" s="2">
        <f>Table_1[[#This Row],[Profit]]/Table_1[[#This Row],[Sales]]</f>
        <v>7.4999999999999969E-2</v>
      </c>
    </row>
    <row r="3527" spans="1:23" ht="14.25" customHeight="1" x14ac:dyDescent="0.3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  <c r="W3527" s="2">
        <f>Table_1[[#This Row],[Profit]]/Table_1[[#This Row],[Sales]]</f>
        <v>0.43000000000000005</v>
      </c>
    </row>
    <row r="3528" spans="1:23" ht="14.25" customHeight="1" x14ac:dyDescent="0.3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  <c r="W3528" s="2">
        <f>Table_1[[#This Row],[Profit]]/Table_1[[#This Row],[Sales]]</f>
        <v>2.0000000000000021E-2</v>
      </c>
    </row>
    <row r="3529" spans="1:23" ht="14.25" customHeight="1" x14ac:dyDescent="0.3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  <c r="W3529" s="2">
        <f>Table_1[[#This Row],[Profit]]/Table_1[[#This Row],[Sales]]</f>
        <v>0.48</v>
      </c>
    </row>
    <row r="3530" spans="1:23" ht="14.25" customHeight="1" x14ac:dyDescent="0.3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  <c r="W3530" s="2">
        <f>Table_1[[#This Row],[Profit]]/Table_1[[#This Row],[Sales]]</f>
        <v>-0.25</v>
      </c>
    </row>
    <row r="3531" spans="1:23" ht="14.25" customHeight="1" x14ac:dyDescent="0.3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  <c r="W3531" s="2">
        <f>Table_1[[#This Row],[Profit]]/Table_1[[#This Row],[Sales]]</f>
        <v>0.12499999999999983</v>
      </c>
    </row>
    <row r="3532" spans="1:23" ht="14.25" customHeight="1" x14ac:dyDescent="0.3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  <c r="W3532" s="2">
        <f>Table_1[[#This Row],[Profit]]/Table_1[[#This Row],[Sales]]</f>
        <v>0.28999999999999987</v>
      </c>
    </row>
    <row r="3533" spans="1:23" ht="14.25" customHeight="1" x14ac:dyDescent="0.3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  <c r="W3533" s="2">
        <f>Table_1[[#This Row],[Profit]]/Table_1[[#This Row],[Sales]]</f>
        <v>0.28000000000000003</v>
      </c>
    </row>
    <row r="3534" spans="1:23" ht="14.25" customHeight="1" x14ac:dyDescent="0.3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  <c r="W3534" s="2">
        <f>Table_1[[#This Row],[Profit]]/Table_1[[#This Row],[Sales]]</f>
        <v>0.33749999999999991</v>
      </c>
    </row>
    <row r="3535" spans="1:23" ht="14.25" customHeight="1" x14ac:dyDescent="0.3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  <c r="W3535" s="2">
        <f>Table_1[[#This Row],[Profit]]/Table_1[[#This Row],[Sales]]</f>
        <v>0.28999999999999987</v>
      </c>
    </row>
    <row r="3536" spans="1:23" ht="14.25" customHeight="1" x14ac:dyDescent="0.3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  <c r="W3536" s="2">
        <f>Table_1[[#This Row],[Profit]]/Table_1[[#This Row],[Sales]]</f>
        <v>0.3299999999999999</v>
      </c>
    </row>
    <row r="3537" spans="1:23" ht="14.25" customHeight="1" x14ac:dyDescent="0.3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  <c r="W3537" s="2">
        <f>Table_1[[#This Row],[Profit]]/Table_1[[#This Row],[Sales]]</f>
        <v>0.31</v>
      </c>
    </row>
    <row r="3538" spans="1:23" ht="14.25" customHeight="1" x14ac:dyDescent="0.3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  <c r="W3538" s="2">
        <f>Table_1[[#This Row],[Profit]]/Table_1[[#This Row],[Sales]]</f>
        <v>9.9999999999999777E-3</v>
      </c>
    </row>
    <row r="3539" spans="1:23" ht="14.25" customHeight="1" x14ac:dyDescent="0.3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  <c r="W3539" s="2">
        <f>Table_1[[#This Row],[Profit]]/Table_1[[#This Row],[Sales]]</f>
        <v>0.17999999999999991</v>
      </c>
    </row>
    <row r="3540" spans="1:23" ht="14.25" customHeight="1" x14ac:dyDescent="0.3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  <c r="W3540" s="2">
        <f>Table_1[[#This Row],[Profit]]/Table_1[[#This Row],[Sales]]</f>
        <v>0.48</v>
      </c>
    </row>
    <row r="3541" spans="1:23" ht="14.25" customHeight="1" x14ac:dyDescent="0.3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  <c r="W3541" s="2">
        <f>Table_1[[#This Row],[Profit]]/Table_1[[#This Row],[Sales]]</f>
        <v>0.45999999999999996</v>
      </c>
    </row>
    <row r="3542" spans="1:23" ht="14.25" customHeight="1" x14ac:dyDescent="0.3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  <c r="W3542" s="2">
        <f>Table_1[[#This Row],[Profit]]/Table_1[[#This Row],[Sales]]</f>
        <v>0.48000000000000009</v>
      </c>
    </row>
    <row r="3543" spans="1:23" ht="14.25" customHeight="1" x14ac:dyDescent="0.3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  <c r="W3543" s="2">
        <f>Table_1[[#This Row],[Profit]]/Table_1[[#This Row],[Sales]]</f>
        <v>0.3</v>
      </c>
    </row>
    <row r="3544" spans="1:23" ht="14.25" customHeight="1" x14ac:dyDescent="0.3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  <c r="W3544" s="2">
        <f>Table_1[[#This Row],[Profit]]/Table_1[[#This Row],[Sales]]</f>
        <v>-7.1428571428571341E-2</v>
      </c>
    </row>
    <row r="3545" spans="1:23" ht="14.25" customHeight="1" x14ac:dyDescent="0.3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  <c r="W3545" s="2">
        <f>Table_1[[#This Row],[Profit]]/Table_1[[#This Row],[Sales]]</f>
        <v>0.13749999999999984</v>
      </c>
    </row>
    <row r="3546" spans="1:23" ht="14.25" customHeight="1" x14ac:dyDescent="0.3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  <c r="W3546" s="2">
        <f>Table_1[[#This Row],[Profit]]/Table_1[[#This Row],[Sales]]</f>
        <v>0.36249999999999999</v>
      </c>
    </row>
    <row r="3547" spans="1:23" ht="14.25" customHeight="1" x14ac:dyDescent="0.3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  <c r="W3547" s="2">
        <f>Table_1[[#This Row],[Profit]]/Table_1[[#This Row],[Sales]]</f>
        <v>-2.5500000000000007</v>
      </c>
    </row>
    <row r="3548" spans="1:23" ht="14.25" customHeight="1" x14ac:dyDescent="0.3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  <c r="W3548" s="2">
        <f>Table_1[[#This Row],[Profit]]/Table_1[[#This Row],[Sales]]</f>
        <v>3.9999999999999931E-2</v>
      </c>
    </row>
    <row r="3549" spans="1:23" ht="14.25" customHeight="1" x14ac:dyDescent="0.3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  <c r="W3549" s="2">
        <f>Table_1[[#This Row],[Profit]]/Table_1[[#This Row],[Sales]]</f>
        <v>0.29999999999999988</v>
      </c>
    </row>
    <row r="3550" spans="1:23" ht="14.25" customHeight="1" x14ac:dyDescent="0.3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  <c r="W3550" s="2">
        <f>Table_1[[#This Row],[Profit]]/Table_1[[#This Row],[Sales]]</f>
        <v>0.26999999999999996</v>
      </c>
    </row>
    <row r="3551" spans="1:23" ht="14.25" customHeight="1" x14ac:dyDescent="0.3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  <c r="W3551" s="2">
        <f>Table_1[[#This Row],[Profit]]/Table_1[[#This Row],[Sales]]</f>
        <v>0.47999999999999993</v>
      </c>
    </row>
    <row r="3552" spans="1:23" ht="14.25" customHeight="1" x14ac:dyDescent="0.3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  <c r="W3552" s="2">
        <f>Table_1[[#This Row],[Profit]]/Table_1[[#This Row],[Sales]]</f>
        <v>0.35</v>
      </c>
    </row>
    <row r="3553" spans="1:23" ht="14.25" customHeight="1" x14ac:dyDescent="0.3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  <c r="W3553" s="2">
        <f>Table_1[[#This Row],[Profit]]/Table_1[[#This Row],[Sales]]</f>
        <v>-4.2857142857142864E-2</v>
      </c>
    </row>
    <row r="3554" spans="1:23" ht="14.25" customHeight="1" x14ac:dyDescent="0.3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  <c r="W3554" s="2">
        <f>Table_1[[#This Row],[Profit]]/Table_1[[#This Row],[Sales]]</f>
        <v>7.4999999999999956E-2</v>
      </c>
    </row>
    <row r="3555" spans="1:23" ht="14.25" customHeight="1" x14ac:dyDescent="0.3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  <c r="W3555" s="2">
        <f>Table_1[[#This Row],[Profit]]/Table_1[[#This Row],[Sales]]</f>
        <v>-0.7999999999999996</v>
      </c>
    </row>
    <row r="3556" spans="1:23" ht="14.25" customHeight="1" x14ac:dyDescent="0.3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  <c r="W3556" s="2">
        <f>Table_1[[#This Row],[Profit]]/Table_1[[#This Row],[Sales]]</f>
        <v>0.26</v>
      </c>
    </row>
    <row r="3557" spans="1:23" ht="14.25" customHeight="1" x14ac:dyDescent="0.3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  <c r="W3557" s="2">
        <f>Table_1[[#This Row],[Profit]]/Table_1[[#This Row],[Sales]]</f>
        <v>6.2500000000000042E-2</v>
      </c>
    </row>
    <row r="3558" spans="1:23" ht="14.25" customHeight="1" x14ac:dyDescent="0.3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  <c r="W3558" s="2">
        <f>Table_1[[#This Row],[Profit]]/Table_1[[#This Row],[Sales]]</f>
        <v>0.48000000000000009</v>
      </c>
    </row>
    <row r="3559" spans="1:23" ht="14.25" customHeight="1" x14ac:dyDescent="0.3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  <c r="W3559" s="2">
        <f>Table_1[[#This Row],[Profit]]/Table_1[[#This Row],[Sales]]</f>
        <v>0.36250000000000004</v>
      </c>
    </row>
    <row r="3560" spans="1:23" ht="14.25" customHeight="1" x14ac:dyDescent="0.3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  <c r="W3560" s="2">
        <f>Table_1[[#This Row],[Profit]]/Table_1[[#This Row],[Sales]]</f>
        <v>0.34999999999999992</v>
      </c>
    </row>
    <row r="3561" spans="1:23" ht="14.25" customHeight="1" x14ac:dyDescent="0.3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  <c r="W3561" s="2">
        <f>Table_1[[#This Row],[Profit]]/Table_1[[#This Row],[Sales]]</f>
        <v>0.33</v>
      </c>
    </row>
    <row r="3562" spans="1:23" ht="14.25" customHeight="1" x14ac:dyDescent="0.3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  <c r="W3562" s="2">
        <f>Table_1[[#This Row],[Profit]]/Table_1[[#This Row],[Sales]]</f>
        <v>7.5000000000000025E-2</v>
      </c>
    </row>
    <row r="3563" spans="1:23" ht="14.25" customHeight="1" x14ac:dyDescent="0.3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  <c r="W3563" s="2">
        <f>Table_1[[#This Row],[Profit]]/Table_1[[#This Row],[Sales]]</f>
        <v>-0.79999999999999993</v>
      </c>
    </row>
    <row r="3564" spans="1:23" ht="14.25" customHeight="1" x14ac:dyDescent="0.3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  <c r="W3564" s="2">
        <f>Table_1[[#This Row],[Profit]]/Table_1[[#This Row],[Sales]]</f>
        <v>-0.69999999999999973</v>
      </c>
    </row>
    <row r="3565" spans="1:23" ht="14.25" customHeight="1" x14ac:dyDescent="0.3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  <c r="W3565" s="2">
        <f>Table_1[[#This Row],[Profit]]/Table_1[[#This Row],[Sales]]</f>
        <v>0.3249999999999999</v>
      </c>
    </row>
    <row r="3566" spans="1:23" ht="14.25" customHeight="1" x14ac:dyDescent="0.3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  <c r="W3566" s="2">
        <f>Table_1[[#This Row],[Profit]]/Table_1[[#This Row],[Sales]]</f>
        <v>0.48000000000000004</v>
      </c>
    </row>
    <row r="3567" spans="1:23" ht="14.25" customHeight="1" x14ac:dyDescent="0.3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  <c r="W3567" s="2">
        <f>Table_1[[#This Row],[Profit]]/Table_1[[#This Row],[Sales]]</f>
        <v>2.0000000000000042E-2</v>
      </c>
    </row>
    <row r="3568" spans="1:23" ht="14.25" customHeight="1" x14ac:dyDescent="0.3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  <c r="W3568" s="2">
        <f>Table_1[[#This Row],[Profit]]/Table_1[[#This Row],[Sales]]</f>
        <v>0.48</v>
      </c>
    </row>
    <row r="3569" spans="1:23" ht="14.25" customHeight="1" x14ac:dyDescent="0.3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  <c r="W3569" s="2">
        <f>Table_1[[#This Row],[Profit]]/Table_1[[#This Row],[Sales]]</f>
        <v>-0.79999999999999982</v>
      </c>
    </row>
    <row r="3570" spans="1:23" ht="14.25" customHeight="1" x14ac:dyDescent="0.3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  <c r="W3570" s="2">
        <f>Table_1[[#This Row],[Profit]]/Table_1[[#This Row],[Sales]]</f>
        <v>0.44000000000000011</v>
      </c>
    </row>
    <row r="3571" spans="1:23" ht="14.25" customHeight="1" x14ac:dyDescent="0.3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  <c r="W3571" s="2">
        <f>Table_1[[#This Row],[Profit]]/Table_1[[#This Row],[Sales]]</f>
        <v>8.7500000000000008E-2</v>
      </c>
    </row>
    <row r="3572" spans="1:23" ht="14.25" customHeight="1" x14ac:dyDescent="0.3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  <c r="W3572" s="2">
        <f>Table_1[[#This Row],[Profit]]/Table_1[[#This Row],[Sales]]</f>
        <v>0.44000000000000006</v>
      </c>
    </row>
    <row r="3573" spans="1:23" ht="14.25" customHeight="1" x14ac:dyDescent="0.3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  <c r="W3573" s="2">
        <f>Table_1[[#This Row],[Profit]]/Table_1[[#This Row],[Sales]]</f>
        <v>0.33749999999999986</v>
      </c>
    </row>
    <row r="3574" spans="1:23" ht="14.25" customHeight="1" x14ac:dyDescent="0.3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  <c r="W3574" s="2">
        <f>Table_1[[#This Row],[Profit]]/Table_1[[#This Row],[Sales]]</f>
        <v>0.34999999999999992</v>
      </c>
    </row>
    <row r="3575" spans="1:23" ht="14.25" customHeight="1" x14ac:dyDescent="0.3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  <c r="W3575" s="2">
        <f>Table_1[[#This Row],[Profit]]/Table_1[[#This Row],[Sales]]</f>
        <v>0.47</v>
      </c>
    </row>
    <row r="3576" spans="1:23" ht="14.25" customHeight="1" x14ac:dyDescent="0.3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  <c r="W3576" s="2">
        <f>Table_1[[#This Row],[Profit]]/Table_1[[#This Row],[Sales]]</f>
        <v>0.25</v>
      </c>
    </row>
    <row r="3577" spans="1:23" ht="14.25" customHeight="1" x14ac:dyDescent="0.3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  <c r="W3577" s="2">
        <f>Table_1[[#This Row],[Profit]]/Table_1[[#This Row],[Sales]]</f>
        <v>0.33749999999999997</v>
      </c>
    </row>
    <row r="3578" spans="1:23" ht="14.25" customHeight="1" x14ac:dyDescent="0.3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  <c r="W3578" s="2">
        <f>Table_1[[#This Row],[Profit]]/Table_1[[#This Row],[Sales]]</f>
        <v>0.3249999999999999</v>
      </c>
    </row>
    <row r="3579" spans="1:23" ht="14.25" customHeight="1" x14ac:dyDescent="0.3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  <c r="W3579" s="2">
        <f>Table_1[[#This Row],[Profit]]/Table_1[[#This Row],[Sales]]</f>
        <v>0.49000000000000005</v>
      </c>
    </row>
    <row r="3580" spans="1:23" ht="14.25" customHeight="1" x14ac:dyDescent="0.3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  <c r="W3580" s="2">
        <f>Table_1[[#This Row],[Profit]]/Table_1[[#This Row],[Sales]]</f>
        <v>3.9999999999999876E-2</v>
      </c>
    </row>
    <row r="3581" spans="1:23" ht="14.25" customHeight="1" x14ac:dyDescent="0.3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  <c r="W3581" s="2">
        <f>Table_1[[#This Row],[Profit]]/Table_1[[#This Row],[Sales]]</f>
        <v>0.49</v>
      </c>
    </row>
    <row r="3582" spans="1:23" ht="14.25" customHeight="1" x14ac:dyDescent="0.3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  <c r="W3582" s="2">
        <f>Table_1[[#This Row],[Profit]]/Table_1[[#This Row],[Sales]]</f>
        <v>0.16000000000000006</v>
      </c>
    </row>
    <row r="3583" spans="1:23" ht="14.25" customHeight="1" x14ac:dyDescent="0.3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  <c r="W3583" s="2">
        <f>Table_1[[#This Row],[Profit]]/Table_1[[#This Row],[Sales]]</f>
        <v>0.48</v>
      </c>
    </row>
    <row r="3584" spans="1:23" ht="14.25" customHeight="1" x14ac:dyDescent="0.3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  <c r="W3584" s="2">
        <f>Table_1[[#This Row],[Profit]]/Table_1[[#This Row],[Sales]]</f>
        <v>0.38999999999999996</v>
      </c>
    </row>
    <row r="3585" spans="1:23" ht="14.25" customHeight="1" x14ac:dyDescent="0.3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  <c r="W3585" s="2">
        <f>Table_1[[#This Row],[Profit]]/Table_1[[#This Row],[Sales]]</f>
        <v>0.25</v>
      </c>
    </row>
    <row r="3586" spans="1:23" ht="14.25" customHeight="1" x14ac:dyDescent="0.3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  <c r="W3586" s="2">
        <f>Table_1[[#This Row],[Profit]]/Table_1[[#This Row],[Sales]]</f>
        <v>0.16999999999999993</v>
      </c>
    </row>
    <row r="3587" spans="1:23" ht="14.25" customHeight="1" x14ac:dyDescent="0.3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  <c r="W3587" s="2">
        <f>Table_1[[#This Row],[Profit]]/Table_1[[#This Row],[Sales]]</f>
        <v>0.45999999999999996</v>
      </c>
    </row>
    <row r="3588" spans="1:23" ht="14.25" customHeight="1" x14ac:dyDescent="0.3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  <c r="W3588" s="2">
        <f>Table_1[[#This Row],[Profit]]/Table_1[[#This Row],[Sales]]</f>
        <v>0.28000000000000003</v>
      </c>
    </row>
    <row r="3589" spans="1:23" ht="14.25" customHeight="1" x14ac:dyDescent="0.3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  <c r="W3589" s="2">
        <f>Table_1[[#This Row],[Profit]]/Table_1[[#This Row],[Sales]]</f>
        <v>-0.21666666666666662</v>
      </c>
    </row>
    <row r="3590" spans="1:23" ht="14.25" customHeight="1" x14ac:dyDescent="0.3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  <c r="W3590" s="2">
        <f>Table_1[[#This Row],[Profit]]/Table_1[[#This Row],[Sales]]</f>
        <v>2.0000000000000018E-2</v>
      </c>
    </row>
    <row r="3591" spans="1:23" ht="14.25" customHeight="1" x14ac:dyDescent="0.3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  <c r="W3591" s="2">
        <f>Table_1[[#This Row],[Profit]]/Table_1[[#This Row],[Sales]]</f>
        <v>0.49000000000000005</v>
      </c>
    </row>
    <row r="3592" spans="1:23" ht="14.25" customHeight="1" x14ac:dyDescent="0.3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  <c r="W3592" s="2">
        <f>Table_1[[#This Row],[Profit]]/Table_1[[#This Row],[Sales]]</f>
        <v>0.25999999999999995</v>
      </c>
    </row>
    <row r="3593" spans="1:23" ht="14.25" customHeight="1" x14ac:dyDescent="0.3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  <c r="W3593" s="2">
        <f>Table_1[[#This Row],[Profit]]/Table_1[[#This Row],[Sales]]</f>
        <v>0.12499999999999993</v>
      </c>
    </row>
    <row r="3594" spans="1:23" ht="14.25" customHeight="1" x14ac:dyDescent="0.3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  <c r="W3594" s="2">
        <f>Table_1[[#This Row],[Profit]]/Table_1[[#This Row],[Sales]]</f>
        <v>0.26</v>
      </c>
    </row>
    <row r="3595" spans="1:23" ht="14.25" customHeight="1" x14ac:dyDescent="0.3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  <c r="W3595" s="2">
        <f>Table_1[[#This Row],[Profit]]/Table_1[[#This Row],[Sales]]</f>
        <v>-0.79999999999999949</v>
      </c>
    </row>
    <row r="3596" spans="1:23" ht="14.25" customHeight="1" x14ac:dyDescent="0.3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  <c r="W3596" s="2">
        <f>Table_1[[#This Row],[Profit]]/Table_1[[#This Row],[Sales]]</f>
        <v>9.999999999999995E-2</v>
      </c>
    </row>
    <row r="3597" spans="1:23" ht="14.25" customHeight="1" x14ac:dyDescent="0.3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  <c r="W3597" s="2">
        <f>Table_1[[#This Row],[Profit]]/Table_1[[#This Row],[Sales]]</f>
        <v>0.16249999999999992</v>
      </c>
    </row>
    <row r="3598" spans="1:23" ht="14.25" customHeight="1" x14ac:dyDescent="0.3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  <c r="W3598" s="2">
        <f>Table_1[[#This Row],[Profit]]/Table_1[[#This Row],[Sales]]</f>
        <v>0.34999999999999992</v>
      </c>
    </row>
    <row r="3599" spans="1:23" ht="14.25" customHeight="1" x14ac:dyDescent="0.3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  <c r="W3599" s="2">
        <f>Table_1[[#This Row],[Profit]]/Table_1[[#This Row],[Sales]]</f>
        <v>-7.5000000000000025E-2</v>
      </c>
    </row>
    <row r="3600" spans="1:23" ht="14.25" customHeight="1" x14ac:dyDescent="0.3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  <c r="W3600" s="2">
        <f>Table_1[[#This Row],[Profit]]/Table_1[[#This Row],[Sales]]</f>
        <v>0.28750000000000003</v>
      </c>
    </row>
    <row r="3601" spans="1:23" ht="14.25" customHeight="1" x14ac:dyDescent="0.3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  <c r="W3601" s="2">
        <f>Table_1[[#This Row],[Profit]]/Table_1[[#This Row],[Sales]]</f>
        <v>-0.23333333333333336</v>
      </c>
    </row>
    <row r="3602" spans="1:23" ht="14.25" customHeight="1" x14ac:dyDescent="0.3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  <c r="W3602" s="2">
        <f>Table_1[[#This Row],[Profit]]/Table_1[[#This Row],[Sales]]</f>
        <v>0.14999999999999986</v>
      </c>
    </row>
    <row r="3603" spans="1:23" ht="14.25" customHeight="1" x14ac:dyDescent="0.3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  <c r="W3603" s="2">
        <f>Table_1[[#This Row],[Profit]]/Table_1[[#This Row],[Sales]]</f>
        <v>0.31249999999999989</v>
      </c>
    </row>
    <row r="3604" spans="1:23" ht="14.25" customHeight="1" x14ac:dyDescent="0.3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  <c r="W3604" s="2">
        <f>Table_1[[#This Row],[Profit]]/Table_1[[#This Row],[Sales]]</f>
        <v>-0.14285714285714279</v>
      </c>
    </row>
    <row r="3605" spans="1:23" ht="14.25" customHeight="1" x14ac:dyDescent="0.3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  <c r="W3605" s="2">
        <f>Table_1[[#This Row],[Profit]]/Table_1[[#This Row],[Sales]]</f>
        <v>0.48</v>
      </c>
    </row>
    <row r="3606" spans="1:23" ht="14.25" customHeight="1" x14ac:dyDescent="0.3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  <c r="W3606" s="2">
        <f>Table_1[[#This Row],[Profit]]/Table_1[[#This Row],[Sales]]</f>
        <v>0.33999999999999991</v>
      </c>
    </row>
    <row r="3607" spans="1:23" ht="14.25" customHeight="1" x14ac:dyDescent="0.3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  <c r="W3607" s="2">
        <f>Table_1[[#This Row],[Profit]]/Table_1[[#This Row],[Sales]]</f>
        <v>0.34</v>
      </c>
    </row>
    <row r="3608" spans="1:23" ht="14.25" customHeight="1" x14ac:dyDescent="0.3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  <c r="W3608" s="2">
        <f>Table_1[[#This Row],[Profit]]/Table_1[[#This Row],[Sales]]</f>
        <v>0.45999999999999996</v>
      </c>
    </row>
    <row r="3609" spans="1:23" ht="14.25" customHeight="1" x14ac:dyDescent="0.3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  <c r="W3609" s="2">
        <f>Table_1[[#This Row],[Profit]]/Table_1[[#This Row],[Sales]]</f>
        <v>0.33749999999999997</v>
      </c>
    </row>
    <row r="3610" spans="1:23" ht="14.25" customHeight="1" x14ac:dyDescent="0.3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  <c r="W3610" s="2">
        <f>Table_1[[#This Row],[Profit]]/Table_1[[#This Row],[Sales]]</f>
        <v>0.3625000000000001</v>
      </c>
    </row>
    <row r="3611" spans="1:23" ht="14.25" customHeight="1" x14ac:dyDescent="0.3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  <c r="W3611" s="2">
        <f>Table_1[[#This Row],[Profit]]/Table_1[[#This Row],[Sales]]</f>
        <v>7.4999999999999956E-2</v>
      </c>
    </row>
    <row r="3612" spans="1:23" ht="14.25" customHeight="1" x14ac:dyDescent="0.3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  <c r="W3612" s="2">
        <f>Table_1[[#This Row],[Profit]]/Table_1[[#This Row],[Sales]]</f>
        <v>-0.21249999999999994</v>
      </c>
    </row>
    <row r="3613" spans="1:23" ht="14.25" customHeight="1" x14ac:dyDescent="0.3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  <c r="W3613" s="2">
        <f>Table_1[[#This Row],[Profit]]/Table_1[[#This Row],[Sales]]</f>
        <v>0.28750000000000003</v>
      </c>
    </row>
    <row r="3614" spans="1:23" ht="14.25" customHeight="1" x14ac:dyDescent="0.3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  <c r="W3614" s="2">
        <f>Table_1[[#This Row],[Profit]]/Table_1[[#This Row],[Sales]]</f>
        <v>0.33749999999999986</v>
      </c>
    </row>
    <row r="3615" spans="1:23" ht="14.25" customHeight="1" x14ac:dyDescent="0.3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  <c r="W3615" s="2">
        <f>Table_1[[#This Row],[Profit]]/Table_1[[#This Row],[Sales]]</f>
        <v>0.28750000000000003</v>
      </c>
    </row>
    <row r="3616" spans="1:23" ht="14.25" customHeight="1" x14ac:dyDescent="0.3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  <c r="W3616" s="2">
        <f>Table_1[[#This Row],[Profit]]/Table_1[[#This Row],[Sales]]</f>
        <v>-0.10000000000000002</v>
      </c>
    </row>
    <row r="3617" spans="1:23" ht="14.25" customHeight="1" x14ac:dyDescent="0.3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  <c r="W3617" s="2">
        <f>Table_1[[#This Row],[Profit]]/Table_1[[#This Row],[Sales]]</f>
        <v>0.27500000000000008</v>
      </c>
    </row>
    <row r="3618" spans="1:23" ht="14.25" customHeight="1" x14ac:dyDescent="0.3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  <c r="W3618" s="2">
        <f>Table_1[[#This Row],[Profit]]/Table_1[[#This Row],[Sales]]</f>
        <v>-0.76666666666666639</v>
      </c>
    </row>
    <row r="3619" spans="1:23" ht="14.25" customHeight="1" x14ac:dyDescent="0.3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  <c r="W3619" s="2">
        <f>Table_1[[#This Row],[Profit]]/Table_1[[#This Row],[Sales]]</f>
        <v>0.31249999999999994</v>
      </c>
    </row>
    <row r="3620" spans="1:23" ht="14.25" customHeight="1" x14ac:dyDescent="0.3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  <c r="W3620" s="2">
        <f>Table_1[[#This Row],[Profit]]/Table_1[[#This Row],[Sales]]</f>
        <v>0.31249999999999994</v>
      </c>
    </row>
    <row r="3621" spans="1:23" ht="14.25" customHeight="1" x14ac:dyDescent="0.3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  <c r="W3621" s="2">
        <f>Table_1[[#This Row],[Profit]]/Table_1[[#This Row],[Sales]]</f>
        <v>0.29999999999999993</v>
      </c>
    </row>
    <row r="3622" spans="1:23" ht="14.25" customHeight="1" x14ac:dyDescent="0.3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  <c r="W3622" s="2">
        <f>Table_1[[#This Row],[Profit]]/Table_1[[#This Row],[Sales]]</f>
        <v>0.11249999999999985</v>
      </c>
    </row>
    <row r="3623" spans="1:23" ht="14.25" customHeight="1" x14ac:dyDescent="0.3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  <c r="W3623" s="2">
        <f>Table_1[[#This Row],[Profit]]/Table_1[[#This Row],[Sales]]</f>
        <v>8.7499999999999994E-2</v>
      </c>
    </row>
    <row r="3624" spans="1:23" ht="14.25" customHeight="1" x14ac:dyDescent="0.3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  <c r="W3624" s="2">
        <f>Table_1[[#This Row],[Profit]]/Table_1[[#This Row],[Sales]]</f>
        <v>0.37</v>
      </c>
    </row>
    <row r="3625" spans="1:23" ht="14.25" customHeight="1" x14ac:dyDescent="0.3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  <c r="W3625" s="2">
        <f>Table_1[[#This Row],[Profit]]/Table_1[[#This Row],[Sales]]</f>
        <v>0.48</v>
      </c>
    </row>
    <row r="3626" spans="1:23" ht="14.25" customHeight="1" x14ac:dyDescent="0.3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  <c r="W3626" s="2">
        <f>Table_1[[#This Row],[Profit]]/Table_1[[#This Row],[Sales]]</f>
        <v>6.2500000000000028E-2</v>
      </c>
    </row>
    <row r="3627" spans="1:23" ht="14.25" customHeight="1" x14ac:dyDescent="0.3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  <c r="W3627" s="2">
        <f>Table_1[[#This Row],[Profit]]/Table_1[[#This Row],[Sales]]</f>
        <v>0.28999999999999998</v>
      </c>
    </row>
    <row r="3628" spans="1:23" ht="14.25" customHeight="1" x14ac:dyDescent="0.3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  <c r="W3628" s="2">
        <f>Table_1[[#This Row],[Profit]]/Table_1[[#This Row],[Sales]]</f>
        <v>0.24999999999999992</v>
      </c>
    </row>
    <row r="3629" spans="1:23" ht="14.25" customHeight="1" x14ac:dyDescent="0.3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  <c r="W3629" s="2">
        <f>Table_1[[#This Row],[Profit]]/Table_1[[#This Row],[Sales]]</f>
        <v>0.29999999999999993</v>
      </c>
    </row>
    <row r="3630" spans="1:23" ht="14.25" customHeight="1" x14ac:dyDescent="0.3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  <c r="W3630" s="2">
        <f>Table_1[[#This Row],[Profit]]/Table_1[[#This Row],[Sales]]</f>
        <v>0.31249999999999994</v>
      </c>
    </row>
    <row r="3631" spans="1:23" ht="14.25" customHeight="1" x14ac:dyDescent="0.3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  <c r="W3631" s="2">
        <f>Table_1[[#This Row],[Profit]]/Table_1[[#This Row],[Sales]]</f>
        <v>0.18749999999999994</v>
      </c>
    </row>
    <row r="3632" spans="1:23" ht="14.25" customHeight="1" x14ac:dyDescent="0.3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  <c r="W3632" s="2">
        <f>Table_1[[#This Row],[Profit]]/Table_1[[#This Row],[Sales]]</f>
        <v>0.11249999999999993</v>
      </c>
    </row>
    <row r="3633" spans="1:23" ht="14.25" customHeight="1" x14ac:dyDescent="0.3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  <c r="W3633" s="2">
        <f>Table_1[[#This Row],[Profit]]/Table_1[[#This Row],[Sales]]</f>
        <v>0.28000000000000003</v>
      </c>
    </row>
    <row r="3634" spans="1:23" ht="14.25" customHeight="1" x14ac:dyDescent="0.3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  <c r="W3634" s="2">
        <f>Table_1[[#This Row],[Profit]]/Table_1[[#This Row],[Sales]]</f>
        <v>5.9999999999999915E-2</v>
      </c>
    </row>
    <row r="3635" spans="1:23" ht="14.25" customHeight="1" x14ac:dyDescent="0.3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  <c r="W3635" s="2">
        <f>Table_1[[#This Row],[Profit]]/Table_1[[#This Row],[Sales]]</f>
        <v>0.36250000000000004</v>
      </c>
    </row>
    <row r="3636" spans="1:23" ht="14.25" customHeight="1" x14ac:dyDescent="0.3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  <c r="W3636" s="2">
        <f>Table_1[[#This Row],[Profit]]/Table_1[[#This Row],[Sales]]</f>
        <v>-0.23333333333333331</v>
      </c>
    </row>
    <row r="3637" spans="1:23" ht="14.25" customHeight="1" x14ac:dyDescent="0.3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  <c r="W3637" s="2">
        <f>Table_1[[#This Row],[Profit]]/Table_1[[#This Row],[Sales]]</f>
        <v>0.36250000000000004</v>
      </c>
    </row>
    <row r="3638" spans="1:23" ht="14.25" customHeight="1" x14ac:dyDescent="0.3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  <c r="W3638" s="2">
        <f>Table_1[[#This Row],[Profit]]/Table_1[[#This Row],[Sales]]</f>
        <v>0.33749999999999991</v>
      </c>
    </row>
    <row r="3639" spans="1:23" ht="14.25" customHeight="1" x14ac:dyDescent="0.3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  <c r="W3639" s="2">
        <f>Table_1[[#This Row],[Profit]]/Table_1[[#This Row],[Sales]]</f>
        <v>8.7499999999999925E-2</v>
      </c>
    </row>
    <row r="3640" spans="1:23" ht="14.25" customHeight="1" x14ac:dyDescent="0.3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  <c r="W3640" s="2">
        <f>Table_1[[#This Row],[Profit]]/Table_1[[#This Row],[Sales]]</f>
        <v>0.1999999999999999</v>
      </c>
    </row>
    <row r="3641" spans="1:23" ht="14.25" customHeight="1" x14ac:dyDescent="0.3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  <c r="W3641" s="2">
        <f>Table_1[[#This Row],[Profit]]/Table_1[[#This Row],[Sales]]</f>
        <v>0.36249999999999999</v>
      </c>
    </row>
    <row r="3642" spans="1:23" ht="14.25" customHeight="1" x14ac:dyDescent="0.3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  <c r="W3642" s="2">
        <f>Table_1[[#This Row],[Profit]]/Table_1[[#This Row],[Sales]]</f>
        <v>-0.16250000000000003</v>
      </c>
    </row>
    <row r="3643" spans="1:23" ht="14.25" customHeight="1" x14ac:dyDescent="0.3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  <c r="W3643" s="2">
        <f>Table_1[[#This Row],[Profit]]/Table_1[[#This Row],[Sales]]</f>
        <v>-0.66666666666666663</v>
      </c>
    </row>
    <row r="3644" spans="1:23" ht="14.25" customHeight="1" x14ac:dyDescent="0.3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  <c r="W3644" s="2">
        <f>Table_1[[#This Row],[Profit]]/Table_1[[#This Row],[Sales]]</f>
        <v>0.31249999999999994</v>
      </c>
    </row>
    <row r="3645" spans="1:23" ht="14.25" customHeight="1" x14ac:dyDescent="0.3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  <c r="W3645" s="2">
        <f>Table_1[[#This Row],[Profit]]/Table_1[[#This Row],[Sales]]</f>
        <v>0.26000000000000006</v>
      </c>
    </row>
    <row r="3646" spans="1:23" ht="14.25" customHeight="1" x14ac:dyDescent="0.3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  <c r="W3646" s="2">
        <f>Table_1[[#This Row],[Profit]]/Table_1[[#This Row],[Sales]]</f>
        <v>0.28000000000000003</v>
      </c>
    </row>
    <row r="3647" spans="1:23" ht="14.25" customHeight="1" x14ac:dyDescent="0.3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  <c r="W3647" s="2">
        <f>Table_1[[#This Row],[Profit]]/Table_1[[#This Row],[Sales]]</f>
        <v>0.3249999999999999</v>
      </c>
    </row>
    <row r="3648" spans="1:23" ht="14.25" customHeight="1" x14ac:dyDescent="0.3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  <c r="W3648" s="2">
        <f>Table_1[[#This Row],[Profit]]/Table_1[[#This Row],[Sales]]</f>
        <v>0.49</v>
      </c>
    </row>
    <row r="3649" spans="1:23" ht="14.25" customHeight="1" x14ac:dyDescent="0.3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  <c r="W3649" s="2">
        <f>Table_1[[#This Row],[Profit]]/Table_1[[#This Row],[Sales]]</f>
        <v>0.28999999999999987</v>
      </c>
    </row>
    <row r="3650" spans="1:23" ht="14.25" customHeight="1" x14ac:dyDescent="0.3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  <c r="W3650" s="2">
        <f>Table_1[[#This Row],[Profit]]/Table_1[[#This Row],[Sales]]</f>
        <v>-0.69999999999999973</v>
      </c>
    </row>
    <row r="3651" spans="1:23" ht="14.25" customHeight="1" x14ac:dyDescent="0.3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  <c r="W3651" s="2">
        <f>Table_1[[#This Row],[Profit]]/Table_1[[#This Row],[Sales]]</f>
        <v>0.33749999999999986</v>
      </c>
    </row>
    <row r="3652" spans="1:23" ht="14.25" customHeight="1" x14ac:dyDescent="0.3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  <c r="W3652" s="2">
        <f>Table_1[[#This Row],[Profit]]/Table_1[[#This Row],[Sales]]</f>
        <v>0.40000000000000008</v>
      </c>
    </row>
    <row r="3653" spans="1:23" ht="14.25" customHeight="1" x14ac:dyDescent="0.3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  <c r="W3653" s="2">
        <f>Table_1[[#This Row],[Profit]]/Table_1[[#This Row],[Sales]]</f>
        <v>0.36</v>
      </c>
    </row>
    <row r="3654" spans="1:23" ht="14.25" customHeight="1" x14ac:dyDescent="0.3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  <c r="W3654" s="2">
        <f>Table_1[[#This Row],[Profit]]/Table_1[[#This Row],[Sales]]</f>
        <v>0.45999999999999996</v>
      </c>
    </row>
    <row r="3655" spans="1:23" ht="14.25" customHeight="1" x14ac:dyDescent="0.3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  <c r="W3655" s="2">
        <f>Table_1[[#This Row],[Profit]]/Table_1[[#This Row],[Sales]]</f>
        <v>0.47000000000000003</v>
      </c>
    </row>
    <row r="3656" spans="1:23" ht="14.25" customHeight="1" x14ac:dyDescent="0.3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  <c r="W3656" s="2">
        <f>Table_1[[#This Row],[Profit]]/Table_1[[#This Row],[Sales]]</f>
        <v>0.25999999999999995</v>
      </c>
    </row>
    <row r="3657" spans="1:23" ht="14.25" customHeight="1" x14ac:dyDescent="0.3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  <c r="W3657" s="2">
        <f>Table_1[[#This Row],[Profit]]/Table_1[[#This Row],[Sales]]</f>
        <v>-0.18750000000000014</v>
      </c>
    </row>
    <row r="3658" spans="1:23" ht="14.25" customHeight="1" x14ac:dyDescent="0.3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  <c r="W3658" s="2">
        <f>Table_1[[#This Row],[Profit]]/Table_1[[#This Row],[Sales]]</f>
        <v>0.18749999999999997</v>
      </c>
    </row>
    <row r="3659" spans="1:23" ht="14.25" customHeight="1" x14ac:dyDescent="0.3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  <c r="W3659" s="2">
        <f>Table_1[[#This Row],[Profit]]/Table_1[[#This Row],[Sales]]</f>
        <v>0.33750000000000002</v>
      </c>
    </row>
    <row r="3660" spans="1:23" ht="14.25" customHeight="1" x14ac:dyDescent="0.3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  <c r="W3660" s="2">
        <f>Table_1[[#This Row],[Profit]]/Table_1[[#This Row],[Sales]]</f>
        <v>0.12499999999999992</v>
      </c>
    </row>
    <row r="3661" spans="1:23" ht="14.25" customHeight="1" x14ac:dyDescent="0.3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  <c r="W3661" s="2">
        <f>Table_1[[#This Row],[Profit]]/Table_1[[#This Row],[Sales]]</f>
        <v>0.22499999999999998</v>
      </c>
    </row>
    <row r="3662" spans="1:23" ht="14.25" customHeight="1" x14ac:dyDescent="0.3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  <c r="W3662" s="2">
        <f>Table_1[[#This Row],[Profit]]/Table_1[[#This Row],[Sales]]</f>
        <v>0.12499999999999994</v>
      </c>
    </row>
    <row r="3663" spans="1:23" ht="14.25" customHeight="1" x14ac:dyDescent="0.3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  <c r="W3663" s="2">
        <f>Table_1[[#This Row],[Profit]]/Table_1[[#This Row],[Sales]]</f>
        <v>0.25000000000000006</v>
      </c>
    </row>
    <row r="3664" spans="1:23" ht="14.25" customHeight="1" x14ac:dyDescent="0.3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  <c r="W3664" s="2">
        <f>Table_1[[#This Row],[Profit]]/Table_1[[#This Row],[Sales]]</f>
        <v>0.36</v>
      </c>
    </row>
    <row r="3665" spans="1:23" ht="14.25" customHeight="1" x14ac:dyDescent="0.3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  <c r="W3665" s="2">
        <f>Table_1[[#This Row],[Profit]]/Table_1[[#This Row],[Sales]]</f>
        <v>0.47</v>
      </c>
    </row>
    <row r="3666" spans="1:23" ht="14.25" customHeight="1" x14ac:dyDescent="0.3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  <c r="W3666" s="2">
        <f>Table_1[[#This Row],[Profit]]/Table_1[[#This Row],[Sales]]</f>
        <v>0.3249999999999999</v>
      </c>
    </row>
    <row r="3667" spans="1:23" ht="14.25" customHeight="1" x14ac:dyDescent="0.3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  <c r="W3667" s="2">
        <f>Table_1[[#This Row],[Profit]]/Table_1[[#This Row],[Sales]]</f>
        <v>-0.69999999999999962</v>
      </c>
    </row>
    <row r="3668" spans="1:23" ht="14.25" customHeight="1" x14ac:dyDescent="0.3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  <c r="W3668" s="2">
        <f>Table_1[[#This Row],[Profit]]/Table_1[[#This Row],[Sales]]</f>
        <v>0.37500000000000006</v>
      </c>
    </row>
    <row r="3669" spans="1:23" ht="14.25" customHeight="1" x14ac:dyDescent="0.3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  <c r="W3669" s="2">
        <f>Table_1[[#This Row],[Profit]]/Table_1[[#This Row],[Sales]]</f>
        <v>-0.18750000000000008</v>
      </c>
    </row>
    <row r="3670" spans="1:23" ht="14.25" customHeight="1" x14ac:dyDescent="0.3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  <c r="W3670" s="2">
        <f>Table_1[[#This Row],[Profit]]/Table_1[[#This Row],[Sales]]</f>
        <v>-0.1750000000000001</v>
      </c>
    </row>
    <row r="3671" spans="1:23" ht="14.25" customHeight="1" x14ac:dyDescent="0.3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  <c r="W3671" s="2">
        <f>Table_1[[#This Row],[Profit]]/Table_1[[#This Row],[Sales]]</f>
        <v>0.3249999999999999</v>
      </c>
    </row>
    <row r="3672" spans="1:23" ht="14.25" customHeight="1" x14ac:dyDescent="0.3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  <c r="W3672" s="2">
        <f>Table_1[[#This Row],[Profit]]/Table_1[[#This Row],[Sales]]</f>
        <v>0.34999999999999992</v>
      </c>
    </row>
    <row r="3673" spans="1:23" ht="14.25" customHeight="1" x14ac:dyDescent="0.3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  <c r="W3673" s="2">
        <f>Table_1[[#This Row],[Profit]]/Table_1[[#This Row],[Sales]]</f>
        <v>7.5000000000000053E-2</v>
      </c>
    </row>
    <row r="3674" spans="1:23" ht="14.25" customHeight="1" x14ac:dyDescent="0.3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  <c r="W3674" s="2">
        <f>Table_1[[#This Row],[Profit]]/Table_1[[#This Row],[Sales]]</f>
        <v>0.36249999999999999</v>
      </c>
    </row>
    <row r="3675" spans="1:23" ht="14.25" customHeight="1" x14ac:dyDescent="0.3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  <c r="W3675" s="2">
        <f>Table_1[[#This Row],[Profit]]/Table_1[[#This Row],[Sales]]</f>
        <v>-0.83333333333333304</v>
      </c>
    </row>
    <row r="3676" spans="1:23" ht="14.25" customHeight="1" x14ac:dyDescent="0.3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  <c r="W3676" s="2">
        <f>Table_1[[#This Row],[Profit]]/Table_1[[#This Row],[Sales]]</f>
        <v>-0.24285714285714291</v>
      </c>
    </row>
    <row r="3677" spans="1:23" ht="14.25" customHeight="1" x14ac:dyDescent="0.3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  <c r="W3677" s="2">
        <f>Table_1[[#This Row],[Profit]]/Table_1[[#This Row],[Sales]]</f>
        <v>0.33749999999999991</v>
      </c>
    </row>
    <row r="3678" spans="1:23" ht="14.25" customHeight="1" x14ac:dyDescent="0.3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  <c r="W3678" s="2">
        <f>Table_1[[#This Row],[Profit]]/Table_1[[#This Row],[Sales]]</f>
        <v>0.32999999999999996</v>
      </c>
    </row>
    <row r="3679" spans="1:23" ht="14.25" customHeight="1" x14ac:dyDescent="0.3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  <c r="W3679" s="2">
        <f>Table_1[[#This Row],[Profit]]/Table_1[[#This Row],[Sales]]</f>
        <v>0.31999999999999995</v>
      </c>
    </row>
    <row r="3680" spans="1:23" ht="14.25" customHeight="1" x14ac:dyDescent="0.3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  <c r="W3680" s="2">
        <f>Table_1[[#This Row],[Profit]]/Table_1[[#This Row],[Sales]]</f>
        <v>0.4499999999999999</v>
      </c>
    </row>
    <row r="3681" spans="1:23" ht="14.25" customHeight="1" x14ac:dyDescent="0.3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  <c r="W3681" s="2">
        <f>Table_1[[#This Row],[Profit]]/Table_1[[#This Row],[Sales]]</f>
        <v>0.11000000000000003</v>
      </c>
    </row>
    <row r="3682" spans="1:23" ht="14.25" customHeight="1" x14ac:dyDescent="0.3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  <c r="W3682" s="2">
        <f>Table_1[[#This Row],[Profit]]/Table_1[[#This Row],[Sales]]</f>
        <v>0.45999999999999996</v>
      </c>
    </row>
    <row r="3683" spans="1:23" ht="14.25" customHeight="1" x14ac:dyDescent="0.3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  <c r="W3683" s="2">
        <f>Table_1[[#This Row],[Profit]]/Table_1[[#This Row],[Sales]]</f>
        <v>0.5</v>
      </c>
    </row>
    <row r="3684" spans="1:23" ht="14.25" customHeight="1" x14ac:dyDescent="0.3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  <c r="W3684" s="2">
        <f>Table_1[[#This Row],[Profit]]/Table_1[[#This Row],[Sales]]</f>
        <v>0.41000000000000009</v>
      </c>
    </row>
    <row r="3685" spans="1:23" ht="14.25" customHeight="1" x14ac:dyDescent="0.3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  <c r="W3685" s="2">
        <f>Table_1[[#This Row],[Profit]]/Table_1[[#This Row],[Sales]]</f>
        <v>0.45999999999999991</v>
      </c>
    </row>
    <row r="3686" spans="1:23" ht="14.25" customHeight="1" x14ac:dyDescent="0.3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  <c r="W3686" s="2">
        <f>Table_1[[#This Row],[Profit]]/Table_1[[#This Row],[Sales]]</f>
        <v>0.49000000000000005</v>
      </c>
    </row>
    <row r="3687" spans="1:23" ht="14.25" customHeight="1" x14ac:dyDescent="0.3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  <c r="W3687" s="2">
        <f>Table_1[[#This Row],[Profit]]/Table_1[[#This Row],[Sales]]</f>
        <v>0.28999999999999987</v>
      </c>
    </row>
    <row r="3688" spans="1:23" ht="14.25" customHeight="1" x14ac:dyDescent="0.3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  <c r="W3688" s="2">
        <f>Table_1[[#This Row],[Profit]]/Table_1[[#This Row],[Sales]]</f>
        <v>0.32999999999999996</v>
      </c>
    </row>
    <row r="3689" spans="1:23" ht="14.25" customHeight="1" x14ac:dyDescent="0.3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  <c r="W3689" s="2">
        <f>Table_1[[#This Row],[Profit]]/Table_1[[#This Row],[Sales]]</f>
        <v>-0.83333333333333326</v>
      </c>
    </row>
    <row r="3690" spans="1:23" ht="14.25" customHeight="1" x14ac:dyDescent="0.3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  <c r="W3690" s="2">
        <f>Table_1[[#This Row],[Profit]]/Table_1[[#This Row],[Sales]]</f>
        <v>0.3125</v>
      </c>
    </row>
    <row r="3691" spans="1:23" ht="14.25" customHeight="1" x14ac:dyDescent="0.3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  <c r="W3691" s="2">
        <f>Table_1[[#This Row],[Profit]]/Table_1[[#This Row],[Sales]]</f>
        <v>0.36250000000000004</v>
      </c>
    </row>
    <row r="3692" spans="1:23" ht="14.25" customHeight="1" x14ac:dyDescent="0.3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  <c r="W3692" s="2">
        <f>Table_1[[#This Row],[Profit]]/Table_1[[#This Row],[Sales]]</f>
        <v>-0.76666666666666661</v>
      </c>
    </row>
    <row r="3693" spans="1:23" ht="14.25" customHeight="1" x14ac:dyDescent="0.3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  <c r="W3693" s="2">
        <f>Table_1[[#This Row],[Profit]]/Table_1[[#This Row],[Sales]]</f>
        <v>0.375</v>
      </c>
    </row>
    <row r="3694" spans="1:23" ht="14.25" customHeight="1" x14ac:dyDescent="0.3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  <c r="W3694" s="2">
        <f>Table_1[[#This Row],[Profit]]/Table_1[[#This Row],[Sales]]</f>
        <v>0.35</v>
      </c>
    </row>
    <row r="3695" spans="1:23" ht="14.25" customHeight="1" x14ac:dyDescent="0.3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  <c r="W3695" s="2">
        <f>Table_1[[#This Row],[Profit]]/Table_1[[#This Row],[Sales]]</f>
        <v>0.23749999999999999</v>
      </c>
    </row>
    <row r="3696" spans="1:23" ht="14.25" customHeight="1" x14ac:dyDescent="0.3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  <c r="W3696" s="2">
        <f>Table_1[[#This Row],[Profit]]/Table_1[[#This Row],[Sales]]</f>
        <v>0.5</v>
      </c>
    </row>
    <row r="3697" spans="1:23" ht="14.25" customHeight="1" x14ac:dyDescent="0.3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  <c r="W3697" s="2">
        <f>Table_1[[#This Row],[Profit]]/Table_1[[#This Row],[Sales]]</f>
        <v>0.49000000000000005</v>
      </c>
    </row>
    <row r="3698" spans="1:23" ht="14.25" customHeight="1" x14ac:dyDescent="0.3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  <c r="W3698" s="2">
        <f>Table_1[[#This Row],[Profit]]/Table_1[[#This Row],[Sales]]</f>
        <v>0.32999999999999996</v>
      </c>
    </row>
    <row r="3699" spans="1:23" ht="14.25" customHeight="1" x14ac:dyDescent="0.3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  <c r="W3699" s="2">
        <f>Table_1[[#This Row],[Profit]]/Table_1[[#This Row],[Sales]]</f>
        <v>0.15999999999999998</v>
      </c>
    </row>
    <row r="3700" spans="1:23" ht="14.25" customHeight="1" x14ac:dyDescent="0.3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  <c r="W3700" s="2">
        <f>Table_1[[#This Row],[Profit]]/Table_1[[#This Row],[Sales]]</f>
        <v>7.5000000000000067E-2</v>
      </c>
    </row>
    <row r="3701" spans="1:23" ht="14.25" customHeight="1" x14ac:dyDescent="0.3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  <c r="W3701" s="2">
        <f>Table_1[[#This Row],[Profit]]/Table_1[[#This Row],[Sales]]</f>
        <v>0.43000000000000005</v>
      </c>
    </row>
    <row r="3702" spans="1:23" ht="14.25" customHeight="1" x14ac:dyDescent="0.3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  <c r="W3702" s="2">
        <f>Table_1[[#This Row],[Profit]]/Table_1[[#This Row],[Sales]]</f>
        <v>0.17999999999999994</v>
      </c>
    </row>
    <row r="3703" spans="1:23" ht="14.25" customHeight="1" x14ac:dyDescent="0.3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  <c r="W3703" s="2">
        <f>Table_1[[#This Row],[Profit]]/Table_1[[#This Row],[Sales]]</f>
        <v>0.25000000000000006</v>
      </c>
    </row>
    <row r="3704" spans="1:23" ht="14.25" customHeight="1" x14ac:dyDescent="0.3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  <c r="W3704" s="2">
        <f>Table_1[[#This Row],[Profit]]/Table_1[[#This Row],[Sales]]</f>
        <v>0.28000000000000003</v>
      </c>
    </row>
    <row r="3705" spans="1:23" ht="14.25" customHeight="1" x14ac:dyDescent="0.3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  <c r="W3705" s="2">
        <f>Table_1[[#This Row],[Profit]]/Table_1[[#This Row],[Sales]]</f>
        <v>0.45999999999999996</v>
      </c>
    </row>
    <row r="3706" spans="1:23" ht="14.25" customHeight="1" x14ac:dyDescent="0.3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  <c r="W3706" s="2">
        <f>Table_1[[#This Row],[Profit]]/Table_1[[#This Row],[Sales]]</f>
        <v>0.35000000000000003</v>
      </c>
    </row>
    <row r="3707" spans="1:23" ht="14.25" customHeight="1" x14ac:dyDescent="0.3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  <c r="W3707" s="2">
        <f>Table_1[[#This Row],[Profit]]/Table_1[[#This Row],[Sales]]</f>
        <v>0.48</v>
      </c>
    </row>
    <row r="3708" spans="1:23" ht="14.25" customHeight="1" x14ac:dyDescent="0.3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  <c r="W3708" s="2">
        <f>Table_1[[#This Row],[Profit]]/Table_1[[#This Row],[Sales]]</f>
        <v>0.27500000000000002</v>
      </c>
    </row>
    <row r="3709" spans="1:23" ht="14.25" customHeight="1" x14ac:dyDescent="0.3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  <c r="W3709" s="2">
        <f>Table_1[[#This Row],[Profit]]/Table_1[[#This Row],[Sales]]</f>
        <v>-0.39999999999999974</v>
      </c>
    </row>
    <row r="3710" spans="1:23" ht="14.25" customHeight="1" x14ac:dyDescent="0.3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  <c r="W3710" s="2">
        <f>Table_1[[#This Row],[Profit]]/Table_1[[#This Row],[Sales]]</f>
        <v>-2.5500000000000012</v>
      </c>
    </row>
    <row r="3711" spans="1:23" ht="14.25" customHeight="1" x14ac:dyDescent="0.3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  <c r="W3711" s="2">
        <f>Table_1[[#This Row],[Profit]]/Table_1[[#This Row],[Sales]]</f>
        <v>0.3000000000000001</v>
      </c>
    </row>
    <row r="3712" spans="1:23" ht="14.25" customHeight="1" x14ac:dyDescent="0.3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  <c r="W3712" s="2">
        <f>Table_1[[#This Row],[Profit]]/Table_1[[#This Row],[Sales]]</f>
        <v>1.2499999999999916E-2</v>
      </c>
    </row>
    <row r="3713" spans="1:23" ht="14.25" customHeight="1" x14ac:dyDescent="0.3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  <c r="W3713" s="2">
        <f>Table_1[[#This Row],[Profit]]/Table_1[[#This Row],[Sales]]</f>
        <v>0.48999999999999994</v>
      </c>
    </row>
    <row r="3714" spans="1:23" ht="14.25" customHeight="1" x14ac:dyDescent="0.3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  <c r="W3714" s="2">
        <f>Table_1[[#This Row],[Profit]]/Table_1[[#This Row],[Sales]]</f>
        <v>0.3</v>
      </c>
    </row>
    <row r="3715" spans="1:23" ht="14.25" customHeight="1" x14ac:dyDescent="0.3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  <c r="W3715" s="2">
        <f>Table_1[[#This Row],[Profit]]/Table_1[[#This Row],[Sales]]</f>
        <v>0.20999999999999994</v>
      </c>
    </row>
    <row r="3716" spans="1:23" ht="14.25" customHeight="1" x14ac:dyDescent="0.3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  <c r="W3716" s="2">
        <f>Table_1[[#This Row],[Profit]]/Table_1[[#This Row],[Sales]]</f>
        <v>0.45999999999999996</v>
      </c>
    </row>
    <row r="3717" spans="1:23" ht="14.25" customHeight="1" x14ac:dyDescent="0.3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  <c r="W3717" s="2">
        <f>Table_1[[#This Row],[Profit]]/Table_1[[#This Row],[Sales]]</f>
        <v>7.5000000000000025E-2</v>
      </c>
    </row>
    <row r="3718" spans="1:23" ht="14.25" customHeight="1" x14ac:dyDescent="0.3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  <c r="W3718" s="2">
        <f>Table_1[[#This Row],[Profit]]/Table_1[[#This Row],[Sales]]</f>
        <v>5.000000000000001E-2</v>
      </c>
    </row>
    <row r="3719" spans="1:23" ht="14.25" customHeight="1" x14ac:dyDescent="0.3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  <c r="W3719" s="2">
        <f>Table_1[[#This Row],[Profit]]/Table_1[[#This Row],[Sales]]</f>
        <v>3.0000000000000044E-2</v>
      </c>
    </row>
    <row r="3720" spans="1:23" ht="14.25" customHeight="1" x14ac:dyDescent="0.3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  <c r="W3720" s="2">
        <f>Table_1[[#This Row],[Profit]]/Table_1[[#This Row],[Sales]]</f>
        <v>0.43</v>
      </c>
    </row>
    <row r="3721" spans="1:23" ht="14.25" customHeight="1" x14ac:dyDescent="0.3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  <c r="W3721" s="2">
        <f>Table_1[[#This Row],[Profit]]/Table_1[[#This Row],[Sales]]</f>
        <v>0.36999999999999994</v>
      </c>
    </row>
    <row r="3722" spans="1:23" ht="14.25" customHeight="1" x14ac:dyDescent="0.3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  <c r="W3722" s="2">
        <f>Table_1[[#This Row],[Profit]]/Table_1[[#This Row],[Sales]]</f>
        <v>0.39000000000000007</v>
      </c>
    </row>
    <row r="3723" spans="1:23" ht="14.25" customHeight="1" x14ac:dyDescent="0.3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  <c r="W3723" s="2">
        <f>Table_1[[#This Row],[Profit]]/Table_1[[#This Row],[Sales]]</f>
        <v>0.45</v>
      </c>
    </row>
    <row r="3724" spans="1:23" ht="14.25" customHeight="1" x14ac:dyDescent="0.3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  <c r="W3724" s="2">
        <f>Table_1[[#This Row],[Profit]]/Table_1[[#This Row],[Sales]]</f>
        <v>6.2499999999999875E-2</v>
      </c>
    </row>
    <row r="3725" spans="1:23" ht="14.25" customHeight="1" x14ac:dyDescent="0.3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  <c r="W3725" s="2">
        <f>Table_1[[#This Row],[Profit]]/Table_1[[#This Row],[Sales]]</f>
        <v>-0.83333333333333348</v>
      </c>
    </row>
    <row r="3726" spans="1:23" ht="14.25" customHeight="1" x14ac:dyDescent="0.3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  <c r="W3726" s="2">
        <f>Table_1[[#This Row],[Profit]]/Table_1[[#This Row],[Sales]]</f>
        <v>0.31250000000000006</v>
      </c>
    </row>
    <row r="3727" spans="1:23" ht="14.25" customHeight="1" x14ac:dyDescent="0.3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  <c r="W3727" s="2">
        <f>Table_1[[#This Row],[Profit]]/Table_1[[#This Row],[Sales]]</f>
        <v>0.1875</v>
      </c>
    </row>
    <row r="3728" spans="1:23" ht="14.25" customHeight="1" x14ac:dyDescent="0.3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  <c r="W3728" s="2">
        <f>Table_1[[#This Row],[Profit]]/Table_1[[#This Row],[Sales]]</f>
        <v>0.26</v>
      </c>
    </row>
    <row r="3729" spans="1:23" ht="14.25" customHeight="1" x14ac:dyDescent="0.3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  <c r="W3729" s="2">
        <f>Table_1[[#This Row],[Profit]]/Table_1[[#This Row],[Sales]]</f>
        <v>0.24999999999999992</v>
      </c>
    </row>
    <row r="3730" spans="1:23" ht="14.25" customHeight="1" x14ac:dyDescent="0.3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  <c r="W3730" s="2">
        <f>Table_1[[#This Row],[Profit]]/Table_1[[#This Row],[Sales]]</f>
        <v>0.45999999999999996</v>
      </c>
    </row>
    <row r="3731" spans="1:23" ht="14.25" customHeight="1" x14ac:dyDescent="0.3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  <c r="W3731" s="2">
        <f>Table_1[[#This Row],[Profit]]/Table_1[[#This Row],[Sales]]</f>
        <v>0.19</v>
      </c>
    </row>
    <row r="3732" spans="1:23" ht="14.25" customHeight="1" x14ac:dyDescent="0.3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  <c r="W3732" s="2">
        <f>Table_1[[#This Row],[Profit]]/Table_1[[#This Row],[Sales]]</f>
        <v>0</v>
      </c>
    </row>
    <row r="3733" spans="1:23" ht="14.25" customHeight="1" x14ac:dyDescent="0.3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  <c r="W3733" s="2">
        <f>Table_1[[#This Row],[Profit]]/Table_1[[#This Row],[Sales]]</f>
        <v>0.26000000000000006</v>
      </c>
    </row>
    <row r="3734" spans="1:23" ht="14.25" customHeight="1" x14ac:dyDescent="0.3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  <c r="W3734" s="2">
        <f>Table_1[[#This Row],[Profit]]/Table_1[[#This Row],[Sales]]</f>
        <v>0.26</v>
      </c>
    </row>
    <row r="3735" spans="1:23" ht="14.25" customHeight="1" x14ac:dyDescent="0.3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  <c r="W3735" s="2">
        <f>Table_1[[#This Row],[Profit]]/Table_1[[#This Row],[Sales]]</f>
        <v>0.48999999999999994</v>
      </c>
    </row>
    <row r="3736" spans="1:23" ht="14.25" customHeight="1" x14ac:dyDescent="0.3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  <c r="W3736" s="2">
        <f>Table_1[[#This Row],[Profit]]/Table_1[[#This Row],[Sales]]</f>
        <v>0.45999999999999996</v>
      </c>
    </row>
    <row r="3737" spans="1:23" ht="14.25" customHeight="1" x14ac:dyDescent="0.3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  <c r="W3737" s="2">
        <f>Table_1[[#This Row],[Profit]]/Table_1[[#This Row],[Sales]]</f>
        <v>0.22999999999999993</v>
      </c>
    </row>
    <row r="3738" spans="1:23" ht="14.25" customHeight="1" x14ac:dyDescent="0.3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  <c r="W3738" s="2">
        <f>Table_1[[#This Row],[Profit]]/Table_1[[#This Row],[Sales]]</f>
        <v>0.48000000000000004</v>
      </c>
    </row>
    <row r="3739" spans="1:23" ht="14.25" customHeight="1" x14ac:dyDescent="0.3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  <c r="W3739" s="2">
        <f>Table_1[[#This Row],[Profit]]/Table_1[[#This Row],[Sales]]</f>
        <v>0.48999999999999994</v>
      </c>
    </row>
    <row r="3740" spans="1:23" ht="14.25" customHeight="1" x14ac:dyDescent="0.3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  <c r="W3740" s="2">
        <f>Table_1[[#This Row],[Profit]]/Table_1[[#This Row],[Sales]]</f>
        <v>0.28000000000000003</v>
      </c>
    </row>
    <row r="3741" spans="1:23" ht="14.25" customHeight="1" x14ac:dyDescent="0.3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  <c r="W3741" s="2">
        <f>Table_1[[#This Row],[Profit]]/Table_1[[#This Row],[Sales]]</f>
        <v>0.42000000000000004</v>
      </c>
    </row>
    <row r="3742" spans="1:23" ht="14.25" customHeight="1" x14ac:dyDescent="0.3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  <c r="W3742" s="2">
        <f>Table_1[[#This Row],[Profit]]/Table_1[[#This Row],[Sales]]</f>
        <v>0.37777777777777782</v>
      </c>
    </row>
    <row r="3743" spans="1:23" ht="14.25" customHeight="1" x14ac:dyDescent="0.3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  <c r="W3743" s="2">
        <f>Table_1[[#This Row],[Profit]]/Table_1[[#This Row],[Sales]]</f>
        <v>0.46</v>
      </c>
    </row>
    <row r="3744" spans="1:23" ht="14.25" customHeight="1" x14ac:dyDescent="0.3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  <c r="W3744" s="2">
        <f>Table_1[[#This Row],[Profit]]/Table_1[[#This Row],[Sales]]</f>
        <v>0.48</v>
      </c>
    </row>
    <row r="3745" spans="1:23" ht="14.25" customHeight="1" x14ac:dyDescent="0.3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  <c r="W3745" s="2">
        <f>Table_1[[#This Row],[Profit]]/Table_1[[#This Row],[Sales]]</f>
        <v>0.35</v>
      </c>
    </row>
    <row r="3746" spans="1:23" ht="14.25" customHeight="1" x14ac:dyDescent="0.3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  <c r="W3746" s="2">
        <f>Table_1[[#This Row],[Profit]]/Table_1[[#This Row],[Sales]]</f>
        <v>0.3199999999999999</v>
      </c>
    </row>
    <row r="3747" spans="1:23" ht="14.25" customHeight="1" x14ac:dyDescent="0.3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  <c r="W3747" s="2">
        <f>Table_1[[#This Row],[Profit]]/Table_1[[#This Row],[Sales]]</f>
        <v>0.28999999999999998</v>
      </c>
    </row>
    <row r="3748" spans="1:23" ht="14.25" customHeight="1" x14ac:dyDescent="0.3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  <c r="W3748" s="2">
        <f>Table_1[[#This Row],[Profit]]/Table_1[[#This Row],[Sales]]</f>
        <v>0.22000000000000003</v>
      </c>
    </row>
    <row r="3749" spans="1:23" ht="14.25" customHeight="1" x14ac:dyDescent="0.3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  <c r="W3749" s="2">
        <f>Table_1[[#This Row],[Profit]]/Table_1[[#This Row],[Sales]]</f>
        <v>0.5</v>
      </c>
    </row>
    <row r="3750" spans="1:23" ht="14.25" customHeight="1" x14ac:dyDescent="0.3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  <c r="W3750" s="2">
        <f>Table_1[[#This Row],[Profit]]/Table_1[[#This Row],[Sales]]</f>
        <v>0.3</v>
      </c>
    </row>
    <row r="3751" spans="1:23" ht="14.25" customHeight="1" x14ac:dyDescent="0.3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  <c r="W3751" s="2">
        <f>Table_1[[#This Row],[Profit]]/Table_1[[#This Row],[Sales]]</f>
        <v>0.375</v>
      </c>
    </row>
    <row r="3752" spans="1:23" ht="14.25" customHeight="1" x14ac:dyDescent="0.3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  <c r="W3752" s="2">
        <f>Table_1[[#This Row],[Profit]]/Table_1[[#This Row],[Sales]]</f>
        <v>0.28999999999999998</v>
      </c>
    </row>
    <row r="3753" spans="1:23" ht="14.25" customHeight="1" x14ac:dyDescent="0.3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  <c r="W3753" s="2">
        <f>Table_1[[#This Row],[Profit]]/Table_1[[#This Row],[Sales]]</f>
        <v>9.999999999999995E-2</v>
      </c>
    </row>
    <row r="3754" spans="1:23" ht="14.25" customHeight="1" x14ac:dyDescent="0.3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  <c r="W3754" s="2">
        <f>Table_1[[#This Row],[Profit]]/Table_1[[#This Row],[Sales]]</f>
        <v>0.48999999999999994</v>
      </c>
    </row>
    <row r="3755" spans="1:23" ht="14.25" customHeight="1" x14ac:dyDescent="0.3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  <c r="W3755" s="2">
        <f>Table_1[[#This Row],[Profit]]/Table_1[[#This Row],[Sales]]</f>
        <v>0.34999999999999987</v>
      </c>
    </row>
    <row r="3756" spans="1:23" ht="14.25" customHeight="1" x14ac:dyDescent="0.3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  <c r="W3756" s="2">
        <f>Table_1[[#This Row],[Profit]]/Table_1[[#This Row],[Sales]]</f>
        <v>4.9999999999999885E-2</v>
      </c>
    </row>
    <row r="3757" spans="1:23" ht="14.25" customHeight="1" x14ac:dyDescent="0.3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  <c r="W3757" s="2">
        <f>Table_1[[#This Row],[Profit]]/Table_1[[#This Row],[Sales]]</f>
        <v>0.36249999999999999</v>
      </c>
    </row>
    <row r="3758" spans="1:23" ht="14.25" customHeight="1" x14ac:dyDescent="0.3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  <c r="W3758" s="2">
        <f>Table_1[[#This Row],[Profit]]/Table_1[[#This Row],[Sales]]</f>
        <v>-0.10000000000000006</v>
      </c>
    </row>
    <row r="3759" spans="1:23" ht="14.25" customHeight="1" x14ac:dyDescent="0.3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  <c r="W3759" s="2">
        <f>Table_1[[#This Row],[Profit]]/Table_1[[#This Row],[Sales]]</f>
        <v>7.5000000000000025E-2</v>
      </c>
    </row>
    <row r="3760" spans="1:23" ht="14.25" customHeight="1" x14ac:dyDescent="0.3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  <c r="W3760" s="2">
        <f>Table_1[[#This Row],[Profit]]/Table_1[[#This Row],[Sales]]</f>
        <v>0.47</v>
      </c>
    </row>
    <row r="3761" spans="1:23" ht="14.25" customHeight="1" x14ac:dyDescent="0.3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  <c r="W3761" s="2">
        <f>Table_1[[#This Row],[Profit]]/Table_1[[#This Row],[Sales]]</f>
        <v>0.29999999999999993</v>
      </c>
    </row>
    <row r="3762" spans="1:23" ht="14.25" customHeight="1" x14ac:dyDescent="0.3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  <c r="W3762" s="2">
        <f>Table_1[[#This Row],[Profit]]/Table_1[[#This Row],[Sales]]</f>
        <v>0.4200000000000001</v>
      </c>
    </row>
    <row r="3763" spans="1:23" ht="14.25" customHeight="1" x14ac:dyDescent="0.3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  <c r="W3763" s="2">
        <f>Table_1[[#This Row],[Profit]]/Table_1[[#This Row],[Sales]]</f>
        <v>0.48</v>
      </c>
    </row>
    <row r="3764" spans="1:23" ht="14.25" customHeight="1" x14ac:dyDescent="0.3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  <c r="W3764" s="2">
        <f>Table_1[[#This Row],[Profit]]/Table_1[[#This Row],[Sales]]</f>
        <v>9.9999999999999992E-2</v>
      </c>
    </row>
    <row r="3765" spans="1:23" ht="14.25" customHeight="1" x14ac:dyDescent="0.3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  <c r="W3765" s="2">
        <f>Table_1[[#This Row],[Profit]]/Table_1[[#This Row],[Sales]]</f>
        <v>0.48999999999999994</v>
      </c>
    </row>
    <row r="3766" spans="1:23" ht="14.25" customHeight="1" x14ac:dyDescent="0.3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  <c r="W3766" s="2">
        <f>Table_1[[#This Row],[Profit]]/Table_1[[#This Row],[Sales]]</f>
        <v>-1.7000000000000004</v>
      </c>
    </row>
    <row r="3767" spans="1:23" ht="14.25" customHeight="1" x14ac:dyDescent="0.3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  <c r="W3767" s="2">
        <f>Table_1[[#This Row],[Profit]]/Table_1[[#This Row],[Sales]]</f>
        <v>-1.4285714285714384E-2</v>
      </c>
    </row>
    <row r="3768" spans="1:23" ht="14.25" customHeight="1" x14ac:dyDescent="0.3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  <c r="W3768" s="2">
        <f>Table_1[[#This Row],[Profit]]/Table_1[[#This Row],[Sales]]</f>
        <v>0.375</v>
      </c>
    </row>
    <row r="3769" spans="1:23" ht="14.25" customHeight="1" x14ac:dyDescent="0.3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  <c r="W3769" s="2">
        <f>Table_1[[#This Row],[Profit]]/Table_1[[#This Row],[Sales]]</f>
        <v>0.1</v>
      </c>
    </row>
    <row r="3770" spans="1:23" ht="14.25" customHeight="1" x14ac:dyDescent="0.3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  <c r="W3770" s="2">
        <f>Table_1[[#This Row],[Profit]]/Table_1[[#This Row],[Sales]]</f>
        <v>9.9999999999999978E-2</v>
      </c>
    </row>
    <row r="3771" spans="1:23" ht="14.25" customHeight="1" x14ac:dyDescent="0.3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  <c r="W3771" s="2">
        <f>Table_1[[#This Row],[Profit]]/Table_1[[#This Row],[Sales]]</f>
        <v>0.33749999999999997</v>
      </c>
    </row>
    <row r="3772" spans="1:23" ht="14.25" customHeight="1" x14ac:dyDescent="0.3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  <c r="W3772" s="2">
        <f>Table_1[[#This Row],[Profit]]/Table_1[[#This Row],[Sales]]</f>
        <v>-0.16250000000000012</v>
      </c>
    </row>
    <row r="3773" spans="1:23" ht="14.25" customHeight="1" x14ac:dyDescent="0.3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  <c r="W3773" s="2">
        <f>Table_1[[#This Row],[Profit]]/Table_1[[#This Row],[Sales]]</f>
        <v>-0.23749999999999996</v>
      </c>
    </row>
    <row r="3774" spans="1:23" ht="14.25" customHeight="1" x14ac:dyDescent="0.3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  <c r="W3774" s="2">
        <f>Table_1[[#This Row],[Profit]]/Table_1[[#This Row],[Sales]]</f>
        <v>0.36</v>
      </c>
    </row>
    <row r="3775" spans="1:23" ht="14.25" customHeight="1" x14ac:dyDescent="0.3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  <c r="W3775" s="2">
        <f>Table_1[[#This Row],[Profit]]/Table_1[[#This Row],[Sales]]</f>
        <v>0.33750000000000002</v>
      </c>
    </row>
    <row r="3776" spans="1:23" ht="14.25" customHeight="1" x14ac:dyDescent="0.3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  <c r="W3776" s="2">
        <f>Table_1[[#This Row],[Profit]]/Table_1[[#This Row],[Sales]]</f>
        <v>0.21249999999999999</v>
      </c>
    </row>
    <row r="3777" spans="1:23" ht="14.25" customHeight="1" x14ac:dyDescent="0.3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  <c r="W3777" s="2">
        <f>Table_1[[#This Row],[Profit]]/Table_1[[#This Row],[Sales]]</f>
        <v>0.34999999999999992</v>
      </c>
    </row>
    <row r="3778" spans="1:23" ht="14.25" customHeight="1" x14ac:dyDescent="0.3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  <c r="W3778" s="2">
        <f>Table_1[[#This Row],[Profit]]/Table_1[[#This Row],[Sales]]</f>
        <v>0.12499999999999997</v>
      </c>
    </row>
    <row r="3779" spans="1:23" ht="14.25" customHeight="1" x14ac:dyDescent="0.3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  <c r="W3779" s="2">
        <f>Table_1[[#This Row],[Profit]]/Table_1[[#This Row],[Sales]]</f>
        <v>0.15999999999999998</v>
      </c>
    </row>
    <row r="3780" spans="1:23" ht="14.25" customHeight="1" x14ac:dyDescent="0.3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  <c r="W3780" s="2">
        <f>Table_1[[#This Row],[Profit]]/Table_1[[#This Row],[Sales]]</f>
        <v>0.12499999999999985</v>
      </c>
    </row>
    <row r="3781" spans="1:23" ht="14.25" customHeight="1" x14ac:dyDescent="0.3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  <c r="W3781" s="2">
        <f>Table_1[[#This Row],[Profit]]/Table_1[[#This Row],[Sales]]</f>
        <v>0.48</v>
      </c>
    </row>
    <row r="3782" spans="1:23" ht="14.25" customHeight="1" x14ac:dyDescent="0.3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  <c r="W3782" s="2">
        <f>Table_1[[#This Row],[Profit]]/Table_1[[#This Row],[Sales]]</f>
        <v>3.9999999999999945E-2</v>
      </c>
    </row>
    <row r="3783" spans="1:23" ht="14.25" customHeight="1" x14ac:dyDescent="0.3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  <c r="W3783" s="2">
        <f>Table_1[[#This Row],[Profit]]/Table_1[[#This Row],[Sales]]</f>
        <v>0.15</v>
      </c>
    </row>
    <row r="3784" spans="1:23" ht="14.25" customHeight="1" x14ac:dyDescent="0.3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  <c r="W3784" s="2">
        <f>Table_1[[#This Row],[Profit]]/Table_1[[#This Row],[Sales]]</f>
        <v>0.37499999999999994</v>
      </c>
    </row>
    <row r="3785" spans="1:23" ht="14.25" customHeight="1" x14ac:dyDescent="0.3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  <c r="W3785" s="2">
        <f>Table_1[[#This Row],[Profit]]/Table_1[[#This Row],[Sales]]</f>
        <v>-8.7500000000000008E-2</v>
      </c>
    </row>
    <row r="3786" spans="1:23" ht="14.25" customHeight="1" x14ac:dyDescent="0.3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  <c r="W3786" s="2">
        <f>Table_1[[#This Row],[Profit]]/Table_1[[#This Row],[Sales]]</f>
        <v>0.1999999999999999</v>
      </c>
    </row>
    <row r="3787" spans="1:23" ht="14.25" customHeight="1" x14ac:dyDescent="0.3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  <c r="W3787" s="2">
        <f>Table_1[[#This Row],[Profit]]/Table_1[[#This Row],[Sales]]</f>
        <v>-0.83333333333333315</v>
      </c>
    </row>
    <row r="3788" spans="1:23" ht="14.25" customHeight="1" x14ac:dyDescent="0.3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  <c r="W3788" s="2">
        <f>Table_1[[#This Row],[Profit]]/Table_1[[#This Row],[Sales]]</f>
        <v>0.26</v>
      </c>
    </row>
    <row r="3789" spans="1:23" ht="14.25" customHeight="1" x14ac:dyDescent="0.3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  <c r="W3789" s="2">
        <f>Table_1[[#This Row],[Profit]]/Table_1[[#This Row],[Sales]]</f>
        <v>0.26250000000000007</v>
      </c>
    </row>
    <row r="3790" spans="1:23" ht="14.25" customHeight="1" x14ac:dyDescent="0.3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  <c r="W3790" s="2">
        <f>Table_1[[#This Row],[Profit]]/Table_1[[#This Row],[Sales]]</f>
        <v>0.11249999999999992</v>
      </c>
    </row>
    <row r="3791" spans="1:23" ht="14.25" customHeight="1" x14ac:dyDescent="0.3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  <c r="W3791" s="2">
        <f>Table_1[[#This Row],[Profit]]/Table_1[[#This Row],[Sales]]</f>
        <v>0.31</v>
      </c>
    </row>
    <row r="3792" spans="1:23" ht="14.25" customHeight="1" x14ac:dyDescent="0.3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  <c r="W3792" s="2">
        <f>Table_1[[#This Row],[Profit]]/Table_1[[#This Row],[Sales]]</f>
        <v>0.37499999999999994</v>
      </c>
    </row>
    <row r="3793" spans="1:23" ht="14.25" customHeight="1" x14ac:dyDescent="0.3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  <c r="W3793" s="2">
        <f>Table_1[[#This Row],[Profit]]/Table_1[[#This Row],[Sales]]</f>
        <v>-0.76666666666666661</v>
      </c>
    </row>
    <row r="3794" spans="1:23" ht="14.25" customHeight="1" x14ac:dyDescent="0.3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  <c r="W3794" s="2">
        <f>Table_1[[#This Row],[Profit]]/Table_1[[#This Row],[Sales]]</f>
        <v>0.13749999999999987</v>
      </c>
    </row>
    <row r="3795" spans="1:23" ht="14.25" customHeight="1" x14ac:dyDescent="0.3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  <c r="W3795" s="2">
        <f>Table_1[[#This Row],[Profit]]/Table_1[[#This Row],[Sales]]</f>
        <v>0.42000000000000004</v>
      </c>
    </row>
    <row r="3796" spans="1:23" ht="14.25" customHeight="1" x14ac:dyDescent="0.3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  <c r="W3796" s="2">
        <f>Table_1[[#This Row],[Profit]]/Table_1[[#This Row],[Sales]]</f>
        <v>0.24999999999999997</v>
      </c>
    </row>
    <row r="3797" spans="1:23" ht="14.25" customHeight="1" x14ac:dyDescent="0.3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  <c r="W3797" s="2">
        <f>Table_1[[#This Row],[Profit]]/Table_1[[#This Row],[Sales]]</f>
        <v>-4.9999999999999975E-2</v>
      </c>
    </row>
    <row r="3798" spans="1:23" ht="14.25" customHeight="1" x14ac:dyDescent="0.3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  <c r="W3798" s="2">
        <f>Table_1[[#This Row],[Profit]]/Table_1[[#This Row],[Sales]]</f>
        <v>0.32999999999999996</v>
      </c>
    </row>
    <row r="3799" spans="1:23" ht="14.25" customHeight="1" x14ac:dyDescent="0.3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  <c r="W3799" s="2">
        <f>Table_1[[#This Row],[Profit]]/Table_1[[#This Row],[Sales]]</f>
        <v>0.35</v>
      </c>
    </row>
    <row r="3800" spans="1:23" ht="14.25" customHeight="1" x14ac:dyDescent="0.3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  <c r="W3800" s="2">
        <f>Table_1[[#This Row],[Profit]]/Table_1[[#This Row],[Sales]]</f>
        <v>-0.36666666666666681</v>
      </c>
    </row>
    <row r="3801" spans="1:23" ht="14.25" customHeight="1" x14ac:dyDescent="0.3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  <c r="W3801" s="2">
        <f>Table_1[[#This Row],[Profit]]/Table_1[[#This Row],[Sales]]</f>
        <v>8.7500000000000022E-2</v>
      </c>
    </row>
    <row r="3802" spans="1:23" ht="14.25" customHeight="1" x14ac:dyDescent="0.3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  <c r="W3802" s="2">
        <f>Table_1[[#This Row],[Profit]]/Table_1[[#This Row],[Sales]]</f>
        <v>9.9999999999999992E-2</v>
      </c>
    </row>
    <row r="3803" spans="1:23" ht="14.25" customHeight="1" x14ac:dyDescent="0.3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  <c r="W3803" s="2">
        <f>Table_1[[#This Row],[Profit]]/Table_1[[#This Row],[Sales]]</f>
        <v>0.26249999999999996</v>
      </c>
    </row>
    <row r="3804" spans="1:23" ht="14.25" customHeight="1" x14ac:dyDescent="0.3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  <c r="W3804" s="2">
        <f>Table_1[[#This Row],[Profit]]/Table_1[[#This Row],[Sales]]</f>
        <v>0.36249999999999993</v>
      </c>
    </row>
    <row r="3805" spans="1:23" ht="14.25" customHeight="1" x14ac:dyDescent="0.3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  <c r="W3805" s="2">
        <f>Table_1[[#This Row],[Profit]]/Table_1[[#This Row],[Sales]]</f>
        <v>0.11249999999999992</v>
      </c>
    </row>
    <row r="3806" spans="1:23" ht="14.25" customHeight="1" x14ac:dyDescent="0.3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  <c r="W3806" s="2">
        <f>Table_1[[#This Row],[Profit]]/Table_1[[#This Row],[Sales]]</f>
        <v>0.37499999999999994</v>
      </c>
    </row>
    <row r="3807" spans="1:23" ht="14.25" customHeight="1" x14ac:dyDescent="0.3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  <c r="W3807" s="2">
        <f>Table_1[[#This Row],[Profit]]/Table_1[[#This Row],[Sales]]</f>
        <v>0.37499999999999994</v>
      </c>
    </row>
    <row r="3808" spans="1:23" ht="14.25" customHeight="1" x14ac:dyDescent="0.3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  <c r="W3808" s="2">
        <f>Table_1[[#This Row],[Profit]]/Table_1[[#This Row],[Sales]]</f>
        <v>0.11249999999999992</v>
      </c>
    </row>
    <row r="3809" spans="1:23" ht="14.25" customHeight="1" x14ac:dyDescent="0.3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  <c r="W3809" s="2">
        <f>Table_1[[#This Row],[Profit]]/Table_1[[#This Row],[Sales]]</f>
        <v>-0.76666666666666661</v>
      </c>
    </row>
    <row r="3810" spans="1:23" ht="14.25" customHeight="1" x14ac:dyDescent="0.3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  <c r="W3810" s="2">
        <f>Table_1[[#This Row],[Profit]]/Table_1[[#This Row],[Sales]]</f>
        <v>-0.79999999999999993</v>
      </c>
    </row>
    <row r="3811" spans="1:23" ht="14.25" customHeight="1" x14ac:dyDescent="0.3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  <c r="W3811" s="2">
        <f>Table_1[[#This Row],[Profit]]/Table_1[[#This Row],[Sales]]</f>
        <v>-0.13750000000000009</v>
      </c>
    </row>
    <row r="3812" spans="1:23" ht="14.25" customHeight="1" x14ac:dyDescent="0.3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  <c r="W3812" s="2">
        <f>Table_1[[#This Row],[Profit]]/Table_1[[#This Row],[Sales]]</f>
        <v>0.10000000000000007</v>
      </c>
    </row>
    <row r="3813" spans="1:23" ht="14.25" customHeight="1" x14ac:dyDescent="0.3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  <c r="W3813" s="2">
        <f>Table_1[[#This Row],[Profit]]/Table_1[[#This Row],[Sales]]</f>
        <v>0.11249999999999989</v>
      </c>
    </row>
    <row r="3814" spans="1:23" ht="14.25" customHeight="1" x14ac:dyDescent="0.3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  <c r="W3814" s="2">
        <f>Table_1[[#This Row],[Profit]]/Table_1[[#This Row],[Sales]]</f>
        <v>0.47</v>
      </c>
    </row>
    <row r="3815" spans="1:23" ht="14.25" customHeight="1" x14ac:dyDescent="0.3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  <c r="W3815" s="2">
        <f>Table_1[[#This Row],[Profit]]/Table_1[[#This Row],[Sales]]</f>
        <v>0.32499999999999996</v>
      </c>
    </row>
    <row r="3816" spans="1:23" ht="14.25" customHeight="1" x14ac:dyDescent="0.3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  <c r="W3816" s="2">
        <f>Table_1[[#This Row],[Profit]]/Table_1[[#This Row],[Sales]]</f>
        <v>6.2499999999999958E-2</v>
      </c>
    </row>
    <row r="3817" spans="1:23" ht="14.25" customHeight="1" x14ac:dyDescent="0.3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  <c r="W3817" s="2">
        <f>Table_1[[#This Row],[Profit]]/Table_1[[#This Row],[Sales]]</f>
        <v>0.31249999999999989</v>
      </c>
    </row>
    <row r="3818" spans="1:23" ht="14.25" customHeight="1" x14ac:dyDescent="0.3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  <c r="W3818" s="2">
        <f>Table_1[[#This Row],[Profit]]/Table_1[[#This Row],[Sales]]</f>
        <v>0.25</v>
      </c>
    </row>
    <row r="3819" spans="1:23" ht="14.25" customHeight="1" x14ac:dyDescent="0.3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  <c r="W3819" s="2">
        <f>Table_1[[#This Row],[Profit]]/Table_1[[#This Row],[Sales]]</f>
        <v>0</v>
      </c>
    </row>
    <row r="3820" spans="1:23" ht="14.25" customHeight="1" x14ac:dyDescent="0.3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  <c r="W3820" s="2">
        <f>Table_1[[#This Row],[Profit]]/Table_1[[#This Row],[Sales]]</f>
        <v>0.28999999999999992</v>
      </c>
    </row>
    <row r="3821" spans="1:23" ht="14.25" customHeight="1" x14ac:dyDescent="0.3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  <c r="W3821" s="2">
        <f>Table_1[[#This Row],[Profit]]/Table_1[[#This Row],[Sales]]</f>
        <v>0.33749999999999986</v>
      </c>
    </row>
    <row r="3822" spans="1:23" ht="14.25" customHeight="1" x14ac:dyDescent="0.3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  <c r="W3822" s="2">
        <f>Table_1[[#This Row],[Profit]]/Table_1[[#This Row],[Sales]]</f>
        <v>-4.9999999999999975E-2</v>
      </c>
    </row>
    <row r="3823" spans="1:23" ht="14.25" customHeight="1" x14ac:dyDescent="0.3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  <c r="W3823" s="2">
        <f>Table_1[[#This Row],[Profit]]/Table_1[[#This Row],[Sales]]</f>
        <v>0.47000000000000003</v>
      </c>
    </row>
    <row r="3824" spans="1:23" ht="14.25" customHeight="1" x14ac:dyDescent="0.3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  <c r="W3824" s="2">
        <f>Table_1[[#This Row],[Profit]]/Table_1[[#This Row],[Sales]]</f>
        <v>0.33750000000000002</v>
      </c>
    </row>
    <row r="3825" spans="1:23" ht="14.25" customHeight="1" x14ac:dyDescent="0.3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  <c r="W3825" s="2">
        <f>Table_1[[#This Row],[Profit]]/Table_1[[#This Row],[Sales]]</f>
        <v>0.26</v>
      </c>
    </row>
    <row r="3826" spans="1:23" ht="14.25" customHeight="1" x14ac:dyDescent="0.3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  <c r="W3826" s="2">
        <f>Table_1[[#This Row],[Profit]]/Table_1[[#This Row],[Sales]]</f>
        <v>0.375</v>
      </c>
    </row>
    <row r="3827" spans="1:23" ht="14.25" customHeight="1" x14ac:dyDescent="0.3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  <c r="W3827" s="2">
        <f>Table_1[[#This Row],[Profit]]/Table_1[[#This Row],[Sales]]</f>
        <v>0.34999999999999992</v>
      </c>
    </row>
    <row r="3828" spans="1:23" ht="14.25" customHeight="1" x14ac:dyDescent="0.3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  <c r="W3828" s="2">
        <f>Table_1[[#This Row],[Profit]]/Table_1[[#This Row],[Sales]]</f>
        <v>0.10000000000000006</v>
      </c>
    </row>
    <row r="3829" spans="1:23" ht="14.25" customHeight="1" x14ac:dyDescent="0.3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  <c r="W3829" s="2">
        <f>Table_1[[#This Row],[Profit]]/Table_1[[#This Row],[Sales]]</f>
        <v>0.28999999999999998</v>
      </c>
    </row>
    <row r="3830" spans="1:23" ht="14.25" customHeight="1" x14ac:dyDescent="0.3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  <c r="W3830" s="2">
        <f>Table_1[[#This Row],[Profit]]/Table_1[[#This Row],[Sales]]</f>
        <v>0.27999999999999997</v>
      </c>
    </row>
    <row r="3831" spans="1:23" ht="14.25" customHeight="1" x14ac:dyDescent="0.3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  <c r="W3831" s="2">
        <f>Table_1[[#This Row],[Profit]]/Table_1[[#This Row],[Sales]]</f>
        <v>0.24999999999999997</v>
      </c>
    </row>
    <row r="3832" spans="1:23" ht="14.25" customHeight="1" x14ac:dyDescent="0.3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  <c r="W3832" s="2">
        <f>Table_1[[#This Row],[Profit]]/Table_1[[#This Row],[Sales]]</f>
        <v>0.21111111111111094</v>
      </c>
    </row>
    <row r="3833" spans="1:23" ht="14.25" customHeight="1" x14ac:dyDescent="0.3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  <c r="W3833" s="2">
        <f>Table_1[[#This Row],[Profit]]/Table_1[[#This Row],[Sales]]</f>
        <v>0.35</v>
      </c>
    </row>
    <row r="3834" spans="1:23" ht="14.25" customHeight="1" x14ac:dyDescent="0.3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  <c r="W3834" s="2">
        <f>Table_1[[#This Row],[Profit]]/Table_1[[#This Row],[Sales]]</f>
        <v>0.47</v>
      </c>
    </row>
    <row r="3835" spans="1:23" ht="14.25" customHeight="1" x14ac:dyDescent="0.3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  <c r="W3835" s="2">
        <f>Table_1[[#This Row],[Profit]]/Table_1[[#This Row],[Sales]]</f>
        <v>-0.1999999999999999</v>
      </c>
    </row>
    <row r="3836" spans="1:23" ht="14.25" customHeight="1" x14ac:dyDescent="0.3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  <c r="W3836" s="2">
        <f>Table_1[[#This Row],[Profit]]/Table_1[[#This Row],[Sales]]</f>
        <v>-5.7142857142857176E-2</v>
      </c>
    </row>
    <row r="3837" spans="1:23" ht="14.25" customHeight="1" x14ac:dyDescent="0.3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  <c r="W3837" s="2">
        <f>Table_1[[#This Row],[Profit]]/Table_1[[#This Row],[Sales]]</f>
        <v>0.35</v>
      </c>
    </row>
    <row r="3838" spans="1:23" ht="14.25" customHeight="1" x14ac:dyDescent="0.3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  <c r="W3838" s="2">
        <f>Table_1[[#This Row],[Profit]]/Table_1[[#This Row],[Sales]]</f>
        <v>0.36249999999999982</v>
      </c>
    </row>
    <row r="3839" spans="1:23" ht="14.25" customHeight="1" x14ac:dyDescent="0.3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  <c r="W3839" s="2">
        <f>Table_1[[#This Row],[Profit]]/Table_1[[#This Row],[Sales]]</f>
        <v>0.12499999999999989</v>
      </c>
    </row>
    <row r="3840" spans="1:23" ht="14.25" customHeight="1" x14ac:dyDescent="0.3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  <c r="W3840" s="2">
        <f>Table_1[[#This Row],[Profit]]/Table_1[[#This Row],[Sales]]</f>
        <v>-0.16250000000000014</v>
      </c>
    </row>
    <row r="3841" spans="1:23" ht="14.25" customHeight="1" x14ac:dyDescent="0.3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  <c r="W3841" s="2">
        <f>Table_1[[#This Row],[Profit]]/Table_1[[#This Row],[Sales]]</f>
        <v>0.27000000000000007</v>
      </c>
    </row>
    <row r="3842" spans="1:23" ht="14.25" customHeight="1" x14ac:dyDescent="0.3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  <c r="W3842" s="2">
        <f>Table_1[[#This Row],[Profit]]/Table_1[[#This Row],[Sales]]</f>
        <v>0.41000000000000003</v>
      </c>
    </row>
    <row r="3843" spans="1:23" ht="14.25" customHeight="1" x14ac:dyDescent="0.3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  <c r="W3843" s="2">
        <f>Table_1[[#This Row],[Profit]]/Table_1[[#This Row],[Sales]]</f>
        <v>6.2500000000000028E-2</v>
      </c>
    </row>
    <row r="3844" spans="1:23" ht="14.25" customHeight="1" x14ac:dyDescent="0.3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  <c r="W3844" s="2">
        <f>Table_1[[#This Row],[Profit]]/Table_1[[#This Row],[Sales]]</f>
        <v>0.31249999999999983</v>
      </c>
    </row>
    <row r="3845" spans="1:23" ht="14.25" customHeight="1" x14ac:dyDescent="0.3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  <c r="W3845" s="2">
        <f>Table_1[[#This Row],[Profit]]/Table_1[[#This Row],[Sales]]</f>
        <v>1.000000000000003E-2</v>
      </c>
    </row>
    <row r="3846" spans="1:23" ht="14.25" customHeight="1" x14ac:dyDescent="0.3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  <c r="W3846" s="2">
        <f>Table_1[[#This Row],[Profit]]/Table_1[[#This Row],[Sales]]</f>
        <v>3.0000000000000065E-2</v>
      </c>
    </row>
    <row r="3847" spans="1:23" ht="14.25" customHeight="1" x14ac:dyDescent="0.3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  <c r="W3847" s="2">
        <f>Table_1[[#This Row],[Profit]]/Table_1[[#This Row],[Sales]]</f>
        <v>-5.8823529411764698E-2</v>
      </c>
    </row>
    <row r="3848" spans="1:23" ht="14.25" customHeight="1" x14ac:dyDescent="0.3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  <c r="W3848" s="2">
        <f>Table_1[[#This Row],[Profit]]/Table_1[[#This Row],[Sales]]</f>
        <v>0.26999999999999996</v>
      </c>
    </row>
    <row r="3849" spans="1:23" ht="14.25" customHeight="1" x14ac:dyDescent="0.3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  <c r="W3849" s="2">
        <f>Table_1[[#This Row],[Profit]]/Table_1[[#This Row],[Sales]]</f>
        <v>0</v>
      </c>
    </row>
    <row r="3850" spans="1:23" ht="14.25" customHeight="1" x14ac:dyDescent="0.3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  <c r="W3850" s="2">
        <f>Table_1[[#This Row],[Profit]]/Table_1[[#This Row],[Sales]]</f>
        <v>0.45999999999999996</v>
      </c>
    </row>
    <row r="3851" spans="1:23" ht="14.25" customHeight="1" x14ac:dyDescent="0.3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  <c r="W3851" s="2">
        <f>Table_1[[#This Row],[Profit]]/Table_1[[#This Row],[Sales]]</f>
        <v>0.44000000000000006</v>
      </c>
    </row>
    <row r="3852" spans="1:23" ht="14.25" customHeight="1" x14ac:dyDescent="0.3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  <c r="W3852" s="2">
        <f>Table_1[[#This Row],[Profit]]/Table_1[[#This Row],[Sales]]</f>
        <v>0.47</v>
      </c>
    </row>
    <row r="3853" spans="1:23" ht="14.25" customHeight="1" x14ac:dyDescent="0.3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  <c r="W3853" s="2">
        <f>Table_1[[#This Row],[Profit]]/Table_1[[#This Row],[Sales]]</f>
        <v>0.1699999999999999</v>
      </c>
    </row>
    <row r="3854" spans="1:23" ht="14.25" customHeight="1" x14ac:dyDescent="0.3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  <c r="W3854" s="2">
        <f>Table_1[[#This Row],[Profit]]/Table_1[[#This Row],[Sales]]</f>
        <v>-1.6000000000000012</v>
      </c>
    </row>
    <row r="3855" spans="1:23" ht="14.25" customHeight="1" x14ac:dyDescent="0.3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  <c r="W3855" s="2">
        <f>Table_1[[#This Row],[Profit]]/Table_1[[#This Row],[Sales]]</f>
        <v>0.44000000000000006</v>
      </c>
    </row>
    <row r="3856" spans="1:23" ht="14.25" customHeight="1" x14ac:dyDescent="0.3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  <c r="W3856" s="2">
        <f>Table_1[[#This Row],[Profit]]/Table_1[[#This Row],[Sales]]</f>
        <v>0</v>
      </c>
    </row>
    <row r="3857" spans="1:23" ht="14.25" customHeight="1" x14ac:dyDescent="0.3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  <c r="W3857" s="2">
        <f>Table_1[[#This Row],[Profit]]/Table_1[[#This Row],[Sales]]</f>
        <v>-1.7500000000000009</v>
      </c>
    </row>
    <row r="3858" spans="1:23" ht="14.25" customHeight="1" x14ac:dyDescent="0.3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  <c r="W3858" s="2">
        <f>Table_1[[#This Row],[Profit]]/Table_1[[#This Row],[Sales]]</f>
        <v>6.2499999999999958E-2</v>
      </c>
    </row>
    <row r="3859" spans="1:23" ht="14.25" customHeight="1" x14ac:dyDescent="0.3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  <c r="W3859" s="2">
        <f>Table_1[[#This Row],[Profit]]/Table_1[[#This Row],[Sales]]</f>
        <v>8.7499999999999981E-2</v>
      </c>
    </row>
    <row r="3860" spans="1:23" ht="14.25" customHeight="1" x14ac:dyDescent="0.3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  <c r="W3860" s="2">
        <f>Table_1[[#This Row],[Profit]]/Table_1[[#This Row],[Sales]]</f>
        <v>0.2</v>
      </c>
    </row>
    <row r="3861" spans="1:23" ht="14.25" customHeight="1" x14ac:dyDescent="0.3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  <c r="W3861" s="2">
        <f>Table_1[[#This Row],[Profit]]/Table_1[[#This Row],[Sales]]</f>
        <v>-0.56000000000000005</v>
      </c>
    </row>
    <row r="3862" spans="1:23" ht="14.25" customHeight="1" x14ac:dyDescent="0.3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  <c r="W3862" s="2">
        <f>Table_1[[#This Row],[Profit]]/Table_1[[#This Row],[Sales]]</f>
        <v>8.7499999999999953E-2</v>
      </c>
    </row>
    <row r="3863" spans="1:23" ht="14.25" customHeight="1" x14ac:dyDescent="0.3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  <c r="W3863" s="2">
        <f>Table_1[[#This Row],[Profit]]/Table_1[[#This Row],[Sales]]</f>
        <v>0.36249999999999993</v>
      </c>
    </row>
    <row r="3864" spans="1:23" ht="14.25" customHeight="1" x14ac:dyDescent="0.3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  <c r="W3864" s="2">
        <f>Table_1[[#This Row],[Profit]]/Table_1[[#This Row],[Sales]]</f>
        <v>0.36249999999999993</v>
      </c>
    </row>
    <row r="3865" spans="1:23" ht="14.25" customHeight="1" x14ac:dyDescent="0.3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  <c r="W3865" s="2">
        <f>Table_1[[#This Row],[Profit]]/Table_1[[#This Row],[Sales]]</f>
        <v>0.26</v>
      </c>
    </row>
    <row r="3866" spans="1:23" ht="14.25" customHeight="1" x14ac:dyDescent="0.3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  <c r="W3866" s="2">
        <f>Table_1[[#This Row],[Profit]]/Table_1[[#This Row],[Sales]]</f>
        <v>-1.2000000000000002</v>
      </c>
    </row>
    <row r="3867" spans="1:23" ht="14.25" customHeight="1" x14ac:dyDescent="0.3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  <c r="W3867" s="2">
        <f>Table_1[[#This Row],[Profit]]/Table_1[[#This Row],[Sales]]</f>
        <v>0.16000000000000006</v>
      </c>
    </row>
    <row r="3868" spans="1:23" ht="14.25" customHeight="1" x14ac:dyDescent="0.3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  <c r="W3868" s="2">
        <f>Table_1[[#This Row],[Profit]]/Table_1[[#This Row],[Sales]]</f>
        <v>0.36</v>
      </c>
    </row>
    <row r="3869" spans="1:23" ht="14.25" customHeight="1" x14ac:dyDescent="0.3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  <c r="W3869" s="2">
        <f>Table_1[[#This Row],[Profit]]/Table_1[[#This Row],[Sales]]</f>
        <v>0.43000000000000005</v>
      </c>
    </row>
    <row r="3870" spans="1:23" ht="14.25" customHeight="1" x14ac:dyDescent="0.3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  <c r="W3870" s="2">
        <f>Table_1[[#This Row],[Profit]]/Table_1[[#This Row],[Sales]]</f>
        <v>0.11249999999999985</v>
      </c>
    </row>
    <row r="3871" spans="1:23" ht="14.25" customHeight="1" x14ac:dyDescent="0.3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  <c r="W3871" s="2">
        <f>Table_1[[#This Row],[Profit]]/Table_1[[#This Row],[Sales]]</f>
        <v>8.7500000000000008E-2</v>
      </c>
    </row>
    <row r="3872" spans="1:23" ht="14.25" customHeight="1" x14ac:dyDescent="0.3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  <c r="W3872" s="2">
        <f>Table_1[[#This Row],[Profit]]/Table_1[[#This Row],[Sales]]</f>
        <v>0.49000000000000005</v>
      </c>
    </row>
    <row r="3873" spans="1:23" ht="14.25" customHeight="1" x14ac:dyDescent="0.3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  <c r="W3873" s="2">
        <f>Table_1[[#This Row],[Profit]]/Table_1[[#This Row],[Sales]]</f>
        <v>0.47999999999999993</v>
      </c>
    </row>
    <row r="3874" spans="1:23" ht="14.25" customHeight="1" x14ac:dyDescent="0.3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  <c r="W3874" s="2">
        <f>Table_1[[#This Row],[Profit]]/Table_1[[#This Row],[Sales]]</f>
        <v>5.0000000000000037E-2</v>
      </c>
    </row>
    <row r="3875" spans="1:23" ht="14.25" customHeight="1" x14ac:dyDescent="0.3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  <c r="W3875" s="2">
        <f>Table_1[[#This Row],[Profit]]/Table_1[[#This Row],[Sales]]</f>
        <v>0.32499999999999984</v>
      </c>
    </row>
    <row r="3876" spans="1:23" ht="14.25" customHeight="1" x14ac:dyDescent="0.3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  <c r="W3876" s="2">
        <f>Table_1[[#This Row],[Profit]]/Table_1[[#This Row],[Sales]]</f>
        <v>-0.73333333333333317</v>
      </c>
    </row>
    <row r="3877" spans="1:23" ht="14.25" customHeight="1" x14ac:dyDescent="0.3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  <c r="W3877" s="2">
        <f>Table_1[[#This Row],[Profit]]/Table_1[[#This Row],[Sales]]</f>
        <v>6.2500000000000069E-2</v>
      </c>
    </row>
    <row r="3878" spans="1:23" ht="14.25" customHeight="1" x14ac:dyDescent="0.3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  <c r="W3878" s="2">
        <f>Table_1[[#This Row],[Profit]]/Table_1[[#This Row],[Sales]]</f>
        <v>0.31249999999999978</v>
      </c>
    </row>
    <row r="3879" spans="1:23" ht="14.25" customHeight="1" x14ac:dyDescent="0.3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  <c r="W3879" s="2">
        <f>Table_1[[#This Row],[Profit]]/Table_1[[#This Row],[Sales]]</f>
        <v>-0.69999999999999973</v>
      </c>
    </row>
    <row r="3880" spans="1:23" ht="14.25" customHeight="1" x14ac:dyDescent="0.3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  <c r="W3880" s="2">
        <f>Table_1[[#This Row],[Profit]]/Table_1[[#This Row],[Sales]]</f>
        <v>7.4999999999999997E-2</v>
      </c>
    </row>
    <row r="3881" spans="1:23" ht="14.25" customHeight="1" x14ac:dyDescent="0.3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  <c r="W3881" s="2">
        <f>Table_1[[#This Row],[Profit]]/Table_1[[#This Row],[Sales]]</f>
        <v>7.5000000000000053E-2</v>
      </c>
    </row>
    <row r="3882" spans="1:23" ht="14.25" customHeight="1" x14ac:dyDescent="0.3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  <c r="W3882" s="2">
        <f>Table_1[[#This Row],[Profit]]/Table_1[[#This Row],[Sales]]</f>
        <v>0.31249999999999989</v>
      </c>
    </row>
    <row r="3883" spans="1:23" ht="14.25" customHeight="1" x14ac:dyDescent="0.3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  <c r="W3883" s="2">
        <f>Table_1[[#This Row],[Profit]]/Table_1[[#This Row],[Sales]]</f>
        <v>-0.23749999999999996</v>
      </c>
    </row>
    <row r="3884" spans="1:23" ht="14.25" customHeight="1" x14ac:dyDescent="0.3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  <c r="W3884" s="2">
        <f>Table_1[[#This Row],[Profit]]/Table_1[[#This Row],[Sales]]</f>
        <v>-0.10000000000000009</v>
      </c>
    </row>
    <row r="3885" spans="1:23" ht="14.25" customHeight="1" x14ac:dyDescent="0.3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  <c r="W3885" s="2">
        <f>Table_1[[#This Row],[Profit]]/Table_1[[#This Row],[Sales]]</f>
        <v>0.27500000000000008</v>
      </c>
    </row>
    <row r="3886" spans="1:23" ht="14.25" customHeight="1" x14ac:dyDescent="0.3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  <c r="W3886" s="2">
        <f>Table_1[[#This Row],[Profit]]/Table_1[[#This Row],[Sales]]</f>
        <v>8.7500000000000008E-2</v>
      </c>
    </row>
    <row r="3887" spans="1:23" ht="14.25" customHeight="1" x14ac:dyDescent="0.3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  <c r="W3887" s="2">
        <f>Table_1[[#This Row],[Profit]]/Table_1[[#This Row],[Sales]]</f>
        <v>-1.7000000000000006</v>
      </c>
    </row>
    <row r="3888" spans="1:23" ht="14.25" customHeight="1" x14ac:dyDescent="0.3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  <c r="W3888" s="2">
        <f>Table_1[[#This Row],[Profit]]/Table_1[[#This Row],[Sales]]</f>
        <v>0.27999999999999992</v>
      </c>
    </row>
    <row r="3889" spans="1:23" ht="14.25" customHeight="1" x14ac:dyDescent="0.3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  <c r="W3889" s="2">
        <f>Table_1[[#This Row],[Profit]]/Table_1[[#This Row],[Sales]]</f>
        <v>0.31</v>
      </c>
    </row>
    <row r="3890" spans="1:23" ht="14.25" customHeight="1" x14ac:dyDescent="0.3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  <c r="W3890" s="2">
        <f>Table_1[[#This Row],[Profit]]/Table_1[[#This Row],[Sales]]</f>
        <v>0.28000000000000003</v>
      </c>
    </row>
    <row r="3891" spans="1:23" ht="14.25" customHeight="1" x14ac:dyDescent="0.3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  <c r="W3891" s="2">
        <f>Table_1[[#This Row],[Profit]]/Table_1[[#This Row],[Sales]]</f>
        <v>0.29999999999999988</v>
      </c>
    </row>
    <row r="3892" spans="1:23" ht="14.25" customHeight="1" x14ac:dyDescent="0.3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  <c r="W3892" s="2">
        <f>Table_1[[#This Row],[Profit]]/Table_1[[#This Row],[Sales]]</f>
        <v>0.3299999999999999</v>
      </c>
    </row>
    <row r="3893" spans="1:23" ht="14.25" customHeight="1" x14ac:dyDescent="0.3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  <c r="W3893" s="2">
        <f>Table_1[[#This Row],[Profit]]/Table_1[[#This Row],[Sales]]</f>
        <v>0.12499999999999985</v>
      </c>
    </row>
    <row r="3894" spans="1:23" ht="14.25" customHeight="1" x14ac:dyDescent="0.3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  <c r="W3894" s="2">
        <f>Table_1[[#This Row],[Profit]]/Table_1[[#This Row],[Sales]]</f>
        <v>0.33999999999999997</v>
      </c>
    </row>
    <row r="3895" spans="1:23" ht="14.25" customHeight="1" x14ac:dyDescent="0.3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  <c r="W3895" s="2">
        <f>Table_1[[#This Row],[Profit]]/Table_1[[#This Row],[Sales]]</f>
        <v>0.17499999999999999</v>
      </c>
    </row>
    <row r="3896" spans="1:23" ht="14.25" customHeight="1" x14ac:dyDescent="0.3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  <c r="W3896" s="2">
        <f>Table_1[[#This Row],[Profit]]/Table_1[[#This Row],[Sales]]</f>
        <v>-1.6500000000000008</v>
      </c>
    </row>
    <row r="3897" spans="1:23" ht="14.25" customHeight="1" x14ac:dyDescent="0.3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  <c r="W3897" s="2">
        <f>Table_1[[#This Row],[Profit]]/Table_1[[#This Row],[Sales]]</f>
        <v>0.37</v>
      </c>
    </row>
    <row r="3898" spans="1:23" ht="14.25" customHeight="1" x14ac:dyDescent="0.3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  <c r="W3898" s="2">
        <f>Table_1[[#This Row],[Profit]]/Table_1[[#This Row],[Sales]]</f>
        <v>0.35</v>
      </c>
    </row>
    <row r="3899" spans="1:23" ht="14.25" customHeight="1" x14ac:dyDescent="0.3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  <c r="W3899" s="2">
        <f>Table_1[[#This Row],[Profit]]/Table_1[[#This Row],[Sales]]</f>
        <v>0.34999999999999992</v>
      </c>
    </row>
    <row r="3900" spans="1:23" ht="14.25" customHeight="1" x14ac:dyDescent="0.3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  <c r="W3900" s="2">
        <f>Table_1[[#This Row],[Profit]]/Table_1[[#This Row],[Sales]]</f>
        <v>0.35</v>
      </c>
    </row>
    <row r="3901" spans="1:23" ht="14.25" customHeight="1" x14ac:dyDescent="0.3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  <c r="W3901" s="2">
        <f>Table_1[[#This Row],[Profit]]/Table_1[[#This Row],[Sales]]</f>
        <v>0.19999999999999998</v>
      </c>
    </row>
    <row r="3902" spans="1:23" ht="14.25" customHeight="1" x14ac:dyDescent="0.3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  <c r="W3902" s="2">
        <f>Table_1[[#This Row],[Profit]]/Table_1[[#This Row],[Sales]]</f>
        <v>0.34999999999999992</v>
      </c>
    </row>
    <row r="3903" spans="1:23" ht="14.25" customHeight="1" x14ac:dyDescent="0.3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  <c r="W3903" s="2">
        <f>Table_1[[#This Row],[Profit]]/Table_1[[#This Row],[Sales]]</f>
        <v>-2.500000000000004E-2</v>
      </c>
    </row>
    <row r="3904" spans="1:23" ht="14.25" customHeight="1" x14ac:dyDescent="0.3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  <c r="W3904" s="2">
        <f>Table_1[[#This Row],[Profit]]/Table_1[[#This Row],[Sales]]</f>
        <v>0.28000000000000003</v>
      </c>
    </row>
    <row r="3905" spans="1:23" ht="14.25" customHeight="1" x14ac:dyDescent="0.3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  <c r="W3905" s="2">
        <f>Table_1[[#This Row],[Profit]]/Table_1[[#This Row],[Sales]]</f>
        <v>0.18750000000000003</v>
      </c>
    </row>
    <row r="3906" spans="1:23" ht="14.25" customHeight="1" x14ac:dyDescent="0.3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  <c r="W3906" s="2">
        <f>Table_1[[#This Row],[Profit]]/Table_1[[#This Row],[Sales]]</f>
        <v>3.7499999999999936E-2</v>
      </c>
    </row>
    <row r="3907" spans="1:23" ht="14.25" customHeight="1" x14ac:dyDescent="0.3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  <c r="W3907" s="2">
        <f>Table_1[[#This Row],[Profit]]/Table_1[[#This Row],[Sales]]</f>
        <v>-0.66666666666666641</v>
      </c>
    </row>
    <row r="3908" spans="1:23" ht="14.25" customHeight="1" x14ac:dyDescent="0.3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  <c r="W3908" s="2">
        <f>Table_1[[#This Row],[Profit]]/Table_1[[#This Row],[Sales]]</f>
        <v>-0.12500000000000011</v>
      </c>
    </row>
    <row r="3909" spans="1:23" ht="14.25" customHeight="1" x14ac:dyDescent="0.3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  <c r="W3909" s="2">
        <f>Table_1[[#This Row],[Profit]]/Table_1[[#This Row],[Sales]]</f>
        <v>-0.21666666666666667</v>
      </c>
    </row>
    <row r="3910" spans="1:23" ht="14.25" customHeight="1" x14ac:dyDescent="0.3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  <c r="W3910" s="2">
        <f>Table_1[[#This Row],[Profit]]/Table_1[[#This Row],[Sales]]</f>
        <v>-0.23333333333333342</v>
      </c>
    </row>
    <row r="3911" spans="1:23" ht="14.25" customHeight="1" x14ac:dyDescent="0.3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  <c r="W3911" s="2">
        <f>Table_1[[#This Row],[Profit]]/Table_1[[#This Row],[Sales]]</f>
        <v>0.3125</v>
      </c>
    </row>
    <row r="3912" spans="1:23" ht="14.25" customHeight="1" x14ac:dyDescent="0.3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  <c r="W3912" s="2">
        <f>Table_1[[#This Row],[Profit]]/Table_1[[#This Row],[Sales]]</f>
        <v>-0.6</v>
      </c>
    </row>
    <row r="3913" spans="1:23" ht="14.25" customHeight="1" x14ac:dyDescent="0.3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  <c r="W3913" s="2">
        <f>Table_1[[#This Row],[Profit]]/Table_1[[#This Row],[Sales]]</f>
        <v>0.11249999999999988</v>
      </c>
    </row>
    <row r="3914" spans="1:23" ht="14.25" customHeight="1" x14ac:dyDescent="0.3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  <c r="W3914" s="2">
        <f>Table_1[[#This Row],[Profit]]/Table_1[[#This Row],[Sales]]</f>
        <v>0.48000000000000004</v>
      </c>
    </row>
    <row r="3915" spans="1:23" ht="14.25" customHeight="1" x14ac:dyDescent="0.3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  <c r="W3915" s="2">
        <f>Table_1[[#This Row],[Profit]]/Table_1[[#This Row],[Sales]]</f>
        <v>0.32999999999999996</v>
      </c>
    </row>
    <row r="3916" spans="1:23" ht="14.25" customHeight="1" x14ac:dyDescent="0.3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  <c r="W3916" s="2">
        <f>Table_1[[#This Row],[Profit]]/Table_1[[#This Row],[Sales]]</f>
        <v>-0.56000000000000005</v>
      </c>
    </row>
    <row r="3917" spans="1:23" ht="14.25" customHeight="1" x14ac:dyDescent="0.3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  <c r="W3917" s="2">
        <f>Table_1[[#This Row],[Profit]]/Table_1[[#This Row],[Sales]]</f>
        <v>6.2500000000000028E-2</v>
      </c>
    </row>
    <row r="3918" spans="1:23" ht="14.25" customHeight="1" x14ac:dyDescent="0.3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  <c r="W3918" s="2">
        <f>Table_1[[#This Row],[Profit]]/Table_1[[#This Row],[Sales]]</f>
        <v>0.32500000000000001</v>
      </c>
    </row>
    <row r="3919" spans="1:23" ht="14.25" customHeight="1" x14ac:dyDescent="0.3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  <c r="W3919" s="2">
        <f>Table_1[[#This Row],[Profit]]/Table_1[[#This Row],[Sales]]</f>
        <v>-0.79999999999999982</v>
      </c>
    </row>
    <row r="3920" spans="1:23" ht="14.25" customHeight="1" x14ac:dyDescent="0.3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  <c r="W3920" s="2">
        <f>Table_1[[#This Row],[Profit]]/Table_1[[#This Row],[Sales]]</f>
        <v>-0.13750000000000001</v>
      </c>
    </row>
    <row r="3921" spans="1:23" ht="14.25" customHeight="1" x14ac:dyDescent="0.3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  <c r="W3921" s="2">
        <f>Table_1[[#This Row],[Profit]]/Table_1[[#This Row],[Sales]]</f>
        <v>0.27000000000000007</v>
      </c>
    </row>
    <row r="3922" spans="1:23" ht="14.25" customHeight="1" x14ac:dyDescent="0.3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  <c r="W3922" s="2">
        <f>Table_1[[#This Row],[Profit]]/Table_1[[#This Row],[Sales]]</f>
        <v>0.48</v>
      </c>
    </row>
    <row r="3923" spans="1:23" ht="14.25" customHeight="1" x14ac:dyDescent="0.3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  <c r="W3923" s="2">
        <f>Table_1[[#This Row],[Profit]]/Table_1[[#This Row],[Sales]]</f>
        <v>0.1</v>
      </c>
    </row>
    <row r="3924" spans="1:23" ht="14.25" customHeight="1" x14ac:dyDescent="0.3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  <c r="W3924" s="2">
        <f>Table_1[[#This Row],[Profit]]/Table_1[[#This Row],[Sales]]</f>
        <v>0.3125</v>
      </c>
    </row>
    <row r="3925" spans="1:23" ht="14.25" customHeight="1" x14ac:dyDescent="0.3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  <c r="W3925" s="2">
        <f>Table_1[[#This Row],[Profit]]/Table_1[[#This Row],[Sales]]</f>
        <v>0.35</v>
      </c>
    </row>
    <row r="3926" spans="1:23" ht="14.25" customHeight="1" x14ac:dyDescent="0.3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  <c r="W3926" s="2">
        <f>Table_1[[#This Row],[Profit]]/Table_1[[#This Row],[Sales]]</f>
        <v>3.9999999999999931E-2</v>
      </c>
    </row>
    <row r="3927" spans="1:23" ht="14.25" customHeight="1" x14ac:dyDescent="0.3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  <c r="W3927" s="2">
        <f>Table_1[[#This Row],[Profit]]/Table_1[[#This Row],[Sales]]</f>
        <v>0.28000000000000008</v>
      </c>
    </row>
    <row r="3928" spans="1:23" ht="14.25" customHeight="1" x14ac:dyDescent="0.3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  <c r="W3928" s="2">
        <f>Table_1[[#This Row],[Profit]]/Table_1[[#This Row],[Sales]]</f>
        <v>0.38</v>
      </c>
    </row>
    <row r="3929" spans="1:23" ht="14.25" customHeight="1" x14ac:dyDescent="0.3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  <c r="W3929" s="2">
        <f>Table_1[[#This Row],[Profit]]/Table_1[[#This Row],[Sales]]</f>
        <v>0.33749999999999997</v>
      </c>
    </row>
    <row r="3930" spans="1:23" ht="14.25" customHeight="1" x14ac:dyDescent="0.3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  <c r="W3930" s="2">
        <f>Table_1[[#This Row],[Profit]]/Table_1[[#This Row],[Sales]]</f>
        <v>-5.8823529411764698E-2</v>
      </c>
    </row>
    <row r="3931" spans="1:23" ht="14.25" customHeight="1" x14ac:dyDescent="0.3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  <c r="W3931" s="2">
        <f>Table_1[[#This Row],[Profit]]/Table_1[[#This Row],[Sales]]</f>
        <v>0.36249999999999993</v>
      </c>
    </row>
    <row r="3932" spans="1:23" ht="14.25" customHeight="1" x14ac:dyDescent="0.3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  <c r="W3932" s="2">
        <f>Table_1[[#This Row],[Profit]]/Table_1[[#This Row],[Sales]]</f>
        <v>0.11249999999999993</v>
      </c>
    </row>
    <row r="3933" spans="1:23" ht="14.25" customHeight="1" x14ac:dyDescent="0.3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  <c r="W3933" s="2">
        <f>Table_1[[#This Row],[Profit]]/Table_1[[#This Row],[Sales]]</f>
        <v>0.3000000000000001</v>
      </c>
    </row>
    <row r="3934" spans="1:23" ht="14.25" customHeight="1" x14ac:dyDescent="0.3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  <c r="W3934" s="2">
        <f>Table_1[[#This Row],[Profit]]/Table_1[[#This Row],[Sales]]</f>
        <v>0.27500000000000002</v>
      </c>
    </row>
    <row r="3935" spans="1:23" ht="14.25" customHeight="1" x14ac:dyDescent="0.3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  <c r="W3935" s="2">
        <f>Table_1[[#This Row],[Profit]]/Table_1[[#This Row],[Sales]]</f>
        <v>0.28999999999999998</v>
      </c>
    </row>
    <row r="3936" spans="1:23" ht="14.25" customHeight="1" x14ac:dyDescent="0.3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  <c r="W3936" s="2">
        <f>Table_1[[#This Row],[Profit]]/Table_1[[#This Row],[Sales]]</f>
        <v>0.5</v>
      </c>
    </row>
    <row r="3937" spans="1:23" ht="14.25" customHeight="1" x14ac:dyDescent="0.3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  <c r="W3937" s="2">
        <f>Table_1[[#This Row],[Profit]]/Table_1[[#This Row],[Sales]]</f>
        <v>6.2500000000000014E-2</v>
      </c>
    </row>
    <row r="3938" spans="1:23" ht="14.25" customHeight="1" x14ac:dyDescent="0.3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  <c r="W3938" s="2">
        <f>Table_1[[#This Row],[Profit]]/Table_1[[#This Row],[Sales]]</f>
        <v>0.3249999999999999</v>
      </c>
    </row>
    <row r="3939" spans="1:23" ht="14.25" customHeight="1" x14ac:dyDescent="0.3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  <c r="W3939" s="2">
        <f>Table_1[[#This Row],[Profit]]/Table_1[[#This Row],[Sales]]</f>
        <v>0.36249999999999993</v>
      </c>
    </row>
    <row r="3940" spans="1:23" ht="14.25" customHeight="1" x14ac:dyDescent="0.3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  <c r="W3940" s="2">
        <f>Table_1[[#This Row],[Profit]]/Table_1[[#This Row],[Sales]]</f>
        <v>-0.12857142857142867</v>
      </c>
    </row>
    <row r="3941" spans="1:23" ht="14.25" customHeight="1" x14ac:dyDescent="0.3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  <c r="W3941" s="2">
        <f>Table_1[[#This Row],[Profit]]/Table_1[[#This Row],[Sales]]</f>
        <v>0.25</v>
      </c>
    </row>
    <row r="3942" spans="1:23" ht="14.25" customHeight="1" x14ac:dyDescent="0.3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  <c r="W3942" s="2">
        <f>Table_1[[#This Row],[Profit]]/Table_1[[#This Row],[Sales]]</f>
        <v>0.4300000000000001</v>
      </c>
    </row>
    <row r="3943" spans="1:23" ht="14.25" customHeight="1" x14ac:dyDescent="0.3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  <c r="W3943" s="2">
        <f>Table_1[[#This Row],[Profit]]/Table_1[[#This Row],[Sales]]</f>
        <v>0.33749999999999991</v>
      </c>
    </row>
    <row r="3944" spans="1:23" ht="14.25" customHeight="1" x14ac:dyDescent="0.3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  <c r="W3944" s="2">
        <f>Table_1[[#This Row],[Profit]]/Table_1[[#This Row],[Sales]]</f>
        <v>0.34999999999999992</v>
      </c>
    </row>
    <row r="3945" spans="1:23" ht="14.25" customHeight="1" x14ac:dyDescent="0.3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  <c r="W3945" s="2">
        <f>Table_1[[#This Row],[Profit]]/Table_1[[#This Row],[Sales]]</f>
        <v>2.0000000000000018E-2</v>
      </c>
    </row>
    <row r="3946" spans="1:23" ht="14.25" customHeight="1" x14ac:dyDescent="0.3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  <c r="W3946" s="2">
        <f>Table_1[[#This Row],[Profit]]/Table_1[[#This Row],[Sales]]</f>
        <v>0.49000000000000005</v>
      </c>
    </row>
    <row r="3947" spans="1:23" ht="14.25" customHeight="1" x14ac:dyDescent="0.3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  <c r="W3947" s="2">
        <f>Table_1[[#This Row],[Profit]]/Table_1[[#This Row],[Sales]]</f>
        <v>0.35</v>
      </c>
    </row>
    <row r="3948" spans="1:23" ht="14.25" customHeight="1" x14ac:dyDescent="0.3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  <c r="W3948" s="2">
        <f>Table_1[[#This Row],[Profit]]/Table_1[[#This Row],[Sales]]</f>
        <v>-0.22500000000000003</v>
      </c>
    </row>
    <row r="3949" spans="1:23" ht="14.25" customHeight="1" x14ac:dyDescent="0.3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  <c r="W3949" s="2">
        <f>Table_1[[#This Row],[Profit]]/Table_1[[#This Row],[Sales]]</f>
        <v>0.16249999999999987</v>
      </c>
    </row>
    <row r="3950" spans="1:23" ht="14.25" customHeight="1" x14ac:dyDescent="0.3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  <c r="W3950" s="2">
        <f>Table_1[[#This Row],[Profit]]/Table_1[[#This Row],[Sales]]</f>
        <v>0.32499999999999996</v>
      </c>
    </row>
    <row r="3951" spans="1:23" ht="14.25" customHeight="1" x14ac:dyDescent="0.3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  <c r="W3951" s="2">
        <f>Table_1[[#This Row],[Profit]]/Table_1[[#This Row],[Sales]]</f>
        <v>0.33749999999999997</v>
      </c>
    </row>
    <row r="3952" spans="1:23" ht="14.25" customHeight="1" x14ac:dyDescent="0.3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  <c r="W3952" s="2">
        <f>Table_1[[#This Row],[Profit]]/Table_1[[#This Row],[Sales]]</f>
        <v>-7.1428571428571411E-2</v>
      </c>
    </row>
    <row r="3953" spans="1:23" ht="14.25" customHeight="1" x14ac:dyDescent="0.3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  <c r="W3953" s="2">
        <f>Table_1[[#This Row],[Profit]]/Table_1[[#This Row],[Sales]]</f>
        <v>0.34999999999999992</v>
      </c>
    </row>
    <row r="3954" spans="1:23" ht="14.25" customHeight="1" x14ac:dyDescent="0.3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  <c r="W3954" s="2">
        <f>Table_1[[#This Row],[Profit]]/Table_1[[#This Row],[Sales]]</f>
        <v>8.7499999999999925E-2</v>
      </c>
    </row>
    <row r="3955" spans="1:23" ht="14.25" customHeight="1" x14ac:dyDescent="0.3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  <c r="W3955" s="2">
        <f>Table_1[[#This Row],[Profit]]/Table_1[[#This Row],[Sales]]</f>
        <v>0.46</v>
      </c>
    </row>
    <row r="3956" spans="1:23" ht="14.25" customHeight="1" x14ac:dyDescent="0.3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  <c r="W3956" s="2">
        <f>Table_1[[#This Row],[Profit]]/Table_1[[#This Row],[Sales]]</f>
        <v>0.43000000000000005</v>
      </c>
    </row>
    <row r="3957" spans="1:23" ht="14.25" customHeight="1" x14ac:dyDescent="0.3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  <c r="W3957" s="2">
        <f>Table_1[[#This Row],[Profit]]/Table_1[[#This Row],[Sales]]</f>
        <v>0.29999999999999993</v>
      </c>
    </row>
    <row r="3958" spans="1:23" ht="14.25" customHeight="1" x14ac:dyDescent="0.3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  <c r="W3958" s="2">
        <f>Table_1[[#This Row],[Profit]]/Table_1[[#This Row],[Sales]]</f>
        <v>0.28999999999999987</v>
      </c>
    </row>
    <row r="3959" spans="1:23" ht="14.25" customHeight="1" x14ac:dyDescent="0.3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  <c r="W3959" s="2">
        <f>Table_1[[#This Row],[Profit]]/Table_1[[#This Row],[Sales]]</f>
        <v>-0.76666666666666639</v>
      </c>
    </row>
    <row r="3960" spans="1:23" ht="14.25" customHeight="1" x14ac:dyDescent="0.3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  <c r="W3960" s="2">
        <f>Table_1[[#This Row],[Profit]]/Table_1[[#This Row],[Sales]]</f>
        <v>7.4999999999999983E-2</v>
      </c>
    </row>
    <row r="3961" spans="1:23" ht="14.25" customHeight="1" x14ac:dyDescent="0.3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  <c r="W3961" s="2">
        <f>Table_1[[#This Row],[Profit]]/Table_1[[#This Row],[Sales]]</f>
        <v>0.3249999999999999</v>
      </c>
    </row>
    <row r="3962" spans="1:23" ht="14.25" customHeight="1" x14ac:dyDescent="0.3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  <c r="W3962" s="2">
        <f>Table_1[[#This Row],[Profit]]/Table_1[[#This Row],[Sales]]</f>
        <v>0.45999999999999996</v>
      </c>
    </row>
    <row r="3963" spans="1:23" ht="14.25" customHeight="1" x14ac:dyDescent="0.3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  <c r="W3963" s="2">
        <f>Table_1[[#This Row],[Profit]]/Table_1[[#This Row],[Sales]]</f>
        <v>0.29999999999999993</v>
      </c>
    </row>
    <row r="3964" spans="1:23" ht="14.25" customHeight="1" x14ac:dyDescent="0.3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  <c r="W3964" s="2">
        <f>Table_1[[#This Row],[Profit]]/Table_1[[#This Row],[Sales]]</f>
        <v>0.27000000000000007</v>
      </c>
    </row>
    <row r="3965" spans="1:23" ht="14.25" customHeight="1" x14ac:dyDescent="0.3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  <c r="W3965" s="2">
        <f>Table_1[[#This Row],[Profit]]/Table_1[[#This Row],[Sales]]</f>
        <v>0.27</v>
      </c>
    </row>
    <row r="3966" spans="1:23" ht="14.25" customHeight="1" x14ac:dyDescent="0.3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  <c r="W3966" s="2">
        <f>Table_1[[#This Row],[Profit]]/Table_1[[#This Row],[Sales]]</f>
        <v>0.11249999999999985</v>
      </c>
    </row>
    <row r="3967" spans="1:23" ht="14.25" customHeight="1" x14ac:dyDescent="0.3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  <c r="W3967" s="2">
        <f>Table_1[[#This Row],[Profit]]/Table_1[[#This Row],[Sales]]</f>
        <v>0.11249999999999985</v>
      </c>
    </row>
    <row r="3968" spans="1:23" ht="14.25" customHeight="1" x14ac:dyDescent="0.3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  <c r="W3968" s="2">
        <f>Table_1[[#This Row],[Profit]]/Table_1[[#This Row],[Sales]]</f>
        <v>0.25999999999999995</v>
      </c>
    </row>
    <row r="3969" spans="1:23" ht="14.25" customHeight="1" x14ac:dyDescent="0.3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  <c r="W3969" s="2">
        <f>Table_1[[#This Row],[Profit]]/Table_1[[#This Row],[Sales]]</f>
        <v>-0.7999999999999996</v>
      </c>
    </row>
    <row r="3970" spans="1:23" ht="14.25" customHeight="1" x14ac:dyDescent="0.3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  <c r="W3970" s="2">
        <f>Table_1[[#This Row],[Profit]]/Table_1[[#This Row],[Sales]]</f>
        <v>-1.600000000000001</v>
      </c>
    </row>
    <row r="3971" spans="1:23" ht="14.25" customHeight="1" x14ac:dyDescent="0.3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  <c r="W3971" s="2">
        <f>Table_1[[#This Row],[Profit]]/Table_1[[#This Row],[Sales]]</f>
        <v>0.31249999999999994</v>
      </c>
    </row>
    <row r="3972" spans="1:23" ht="14.25" customHeight="1" x14ac:dyDescent="0.3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  <c r="W3972" s="2">
        <f>Table_1[[#This Row],[Profit]]/Table_1[[#This Row],[Sales]]</f>
        <v>0.4499999999999999</v>
      </c>
    </row>
    <row r="3973" spans="1:23" ht="14.25" customHeight="1" x14ac:dyDescent="0.3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  <c r="W3973" s="2">
        <f>Table_1[[#This Row],[Profit]]/Table_1[[#This Row],[Sales]]</f>
        <v>0.26</v>
      </c>
    </row>
    <row r="3974" spans="1:23" ht="14.25" customHeight="1" x14ac:dyDescent="0.3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  <c r="W3974" s="2">
        <f>Table_1[[#This Row],[Profit]]/Table_1[[#This Row],[Sales]]</f>
        <v>0.5</v>
      </c>
    </row>
    <row r="3975" spans="1:23" ht="14.25" customHeight="1" x14ac:dyDescent="0.3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  <c r="W3975" s="2">
        <f>Table_1[[#This Row],[Profit]]/Table_1[[#This Row],[Sales]]</f>
        <v>0.31249999999999989</v>
      </c>
    </row>
    <row r="3976" spans="1:23" ht="14.25" customHeight="1" x14ac:dyDescent="0.3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  <c r="W3976" s="2">
        <f>Table_1[[#This Row],[Profit]]/Table_1[[#This Row],[Sales]]</f>
        <v>0.3</v>
      </c>
    </row>
    <row r="3977" spans="1:23" ht="14.25" customHeight="1" x14ac:dyDescent="0.3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  <c r="W3977" s="2">
        <f>Table_1[[#This Row],[Profit]]/Table_1[[#This Row],[Sales]]</f>
        <v>0.36249999999999999</v>
      </c>
    </row>
    <row r="3978" spans="1:23" ht="14.25" customHeight="1" x14ac:dyDescent="0.3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  <c r="W3978" s="2">
        <f>Table_1[[#This Row],[Profit]]/Table_1[[#This Row],[Sales]]</f>
        <v>0.28000000000000003</v>
      </c>
    </row>
    <row r="3979" spans="1:23" ht="14.25" customHeight="1" x14ac:dyDescent="0.3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  <c r="W3979" s="2">
        <f>Table_1[[#This Row],[Profit]]/Table_1[[#This Row],[Sales]]</f>
        <v>0.45999999999999991</v>
      </c>
    </row>
    <row r="3980" spans="1:23" ht="14.25" customHeight="1" x14ac:dyDescent="0.3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  <c r="W3980" s="2">
        <f>Table_1[[#This Row],[Profit]]/Table_1[[#This Row],[Sales]]</f>
        <v>-0.23750000000000004</v>
      </c>
    </row>
    <row r="3981" spans="1:23" ht="14.25" customHeight="1" x14ac:dyDescent="0.3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  <c r="W3981" s="2">
        <f>Table_1[[#This Row],[Profit]]/Table_1[[#This Row],[Sales]]</f>
        <v>-0.36666666666666681</v>
      </c>
    </row>
    <row r="3982" spans="1:23" ht="14.25" customHeight="1" x14ac:dyDescent="0.3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  <c r="W3982" s="2">
        <f>Table_1[[#This Row],[Profit]]/Table_1[[#This Row],[Sales]]</f>
        <v>0.28000000000000003</v>
      </c>
    </row>
    <row r="3983" spans="1:23" ht="14.25" customHeight="1" x14ac:dyDescent="0.3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  <c r="W3983" s="2">
        <f>Table_1[[#This Row],[Profit]]/Table_1[[#This Row],[Sales]]</f>
        <v>0.43</v>
      </c>
    </row>
    <row r="3984" spans="1:23" ht="14.25" customHeight="1" x14ac:dyDescent="0.3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  <c r="W3984" s="2">
        <f>Table_1[[#This Row],[Profit]]/Table_1[[#This Row],[Sales]]</f>
        <v>-1.2500000000000179E-2</v>
      </c>
    </row>
    <row r="3985" spans="1:23" ht="14.25" customHeight="1" x14ac:dyDescent="0.3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  <c r="W3985" s="2">
        <f>Table_1[[#This Row],[Profit]]/Table_1[[#This Row],[Sales]]</f>
        <v>0.33749999999999991</v>
      </c>
    </row>
    <row r="3986" spans="1:23" ht="14.25" customHeight="1" x14ac:dyDescent="0.3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  <c r="W3986" s="2">
        <f>Table_1[[#This Row],[Profit]]/Table_1[[#This Row],[Sales]]</f>
        <v>0.5</v>
      </c>
    </row>
    <row r="3987" spans="1:23" ht="14.25" customHeight="1" x14ac:dyDescent="0.3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  <c r="W3987" s="2">
        <f>Table_1[[#This Row],[Profit]]/Table_1[[#This Row],[Sales]]</f>
        <v>9.4117647058823431E-2</v>
      </c>
    </row>
    <row r="3988" spans="1:23" ht="14.25" customHeight="1" x14ac:dyDescent="0.3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  <c r="W3988" s="2">
        <f>Table_1[[#This Row],[Profit]]/Table_1[[#This Row],[Sales]]</f>
        <v>0.24000000000000002</v>
      </c>
    </row>
    <row r="3989" spans="1:23" ht="14.25" customHeight="1" x14ac:dyDescent="0.3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  <c r="W3989" s="2">
        <f>Table_1[[#This Row],[Profit]]/Table_1[[#This Row],[Sales]]</f>
        <v>0.25</v>
      </c>
    </row>
    <row r="3990" spans="1:23" ht="14.25" customHeight="1" x14ac:dyDescent="0.3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  <c r="W3990" s="2">
        <f>Table_1[[#This Row],[Profit]]/Table_1[[#This Row],[Sales]]</f>
        <v>0.17499999999999993</v>
      </c>
    </row>
    <row r="3991" spans="1:23" ht="14.25" customHeight="1" x14ac:dyDescent="0.3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  <c r="W3991" s="2">
        <f>Table_1[[#This Row],[Profit]]/Table_1[[#This Row],[Sales]]</f>
        <v>0.38</v>
      </c>
    </row>
    <row r="3992" spans="1:23" ht="14.25" customHeight="1" x14ac:dyDescent="0.3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  <c r="W3992" s="2">
        <f>Table_1[[#This Row],[Profit]]/Table_1[[#This Row],[Sales]]</f>
        <v>-0.22499999999999998</v>
      </c>
    </row>
    <row r="3993" spans="1:23" ht="14.25" customHeight="1" x14ac:dyDescent="0.3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  <c r="W3993" s="2">
        <f>Table_1[[#This Row],[Profit]]/Table_1[[#This Row],[Sales]]</f>
        <v>0.22499999999999995</v>
      </c>
    </row>
    <row r="3994" spans="1:23" ht="14.25" customHeight="1" x14ac:dyDescent="0.3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  <c r="W3994" s="2">
        <f>Table_1[[#This Row],[Profit]]/Table_1[[#This Row],[Sales]]</f>
        <v>0.11249999999999984</v>
      </c>
    </row>
    <row r="3995" spans="1:23" ht="14.25" customHeight="1" x14ac:dyDescent="0.3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  <c r="W3995" s="2">
        <f>Table_1[[#This Row],[Profit]]/Table_1[[#This Row],[Sales]]</f>
        <v>6.2499999999999896E-2</v>
      </c>
    </row>
    <row r="3996" spans="1:23" ht="14.25" customHeight="1" x14ac:dyDescent="0.3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  <c r="W3996" s="2">
        <f>Table_1[[#This Row],[Profit]]/Table_1[[#This Row],[Sales]]</f>
        <v>0.19</v>
      </c>
    </row>
    <row r="3997" spans="1:23" ht="14.25" customHeight="1" x14ac:dyDescent="0.3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  <c r="W3997" s="2">
        <f>Table_1[[#This Row],[Profit]]/Table_1[[#This Row],[Sales]]</f>
        <v>0.22000000000000003</v>
      </c>
    </row>
    <row r="3998" spans="1:23" ht="14.25" customHeight="1" x14ac:dyDescent="0.3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  <c r="W3998" s="2">
        <f>Table_1[[#This Row],[Profit]]/Table_1[[#This Row],[Sales]]</f>
        <v>0.28999999999999987</v>
      </c>
    </row>
    <row r="3999" spans="1:23" ht="14.25" customHeight="1" x14ac:dyDescent="0.3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  <c r="W3999" s="2">
        <f>Table_1[[#This Row],[Profit]]/Table_1[[#This Row],[Sales]]</f>
        <v>0.3</v>
      </c>
    </row>
    <row r="4000" spans="1:23" ht="14.25" customHeight="1" x14ac:dyDescent="0.3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  <c r="W4000" s="2">
        <f>Table_1[[#This Row],[Profit]]/Table_1[[#This Row],[Sales]]</f>
        <v>0.22000000000000003</v>
      </c>
    </row>
    <row r="4001" spans="1:23" ht="14.25" customHeight="1" x14ac:dyDescent="0.3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  <c r="W4001" s="2">
        <f>Table_1[[#This Row],[Profit]]/Table_1[[#This Row],[Sales]]</f>
        <v>2.5000000000000005E-2</v>
      </c>
    </row>
    <row r="4002" spans="1:23" ht="14.25" customHeight="1" x14ac:dyDescent="0.3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  <c r="W4002" s="2">
        <f>Table_1[[#This Row],[Profit]]/Table_1[[#This Row],[Sales]]</f>
        <v>0.29999999999999993</v>
      </c>
    </row>
    <row r="4003" spans="1:23" ht="14.25" customHeight="1" x14ac:dyDescent="0.3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  <c r="W4003" s="2">
        <f>Table_1[[#This Row],[Profit]]/Table_1[[#This Row],[Sales]]</f>
        <v>0.16999999999999996</v>
      </c>
    </row>
    <row r="4004" spans="1:23" ht="14.25" customHeight="1" x14ac:dyDescent="0.3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  <c r="W4004" s="2">
        <f>Table_1[[#This Row],[Profit]]/Table_1[[#This Row],[Sales]]</f>
        <v>-0.19999999999999996</v>
      </c>
    </row>
    <row r="4005" spans="1:23" ht="14.25" customHeight="1" x14ac:dyDescent="0.3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  <c r="W4005" s="2">
        <f>Table_1[[#This Row],[Profit]]/Table_1[[#This Row],[Sales]]</f>
        <v>0.11666666666666663</v>
      </c>
    </row>
    <row r="4006" spans="1:23" ht="14.25" customHeight="1" x14ac:dyDescent="0.3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  <c r="W4006" s="2">
        <f>Table_1[[#This Row],[Profit]]/Table_1[[#This Row],[Sales]]</f>
        <v>0.32499999999999984</v>
      </c>
    </row>
    <row r="4007" spans="1:23" ht="14.25" customHeight="1" x14ac:dyDescent="0.3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  <c r="W4007" s="2">
        <f>Table_1[[#This Row],[Profit]]/Table_1[[#This Row],[Sales]]</f>
        <v>0.27999999999999997</v>
      </c>
    </row>
    <row r="4008" spans="1:23" ht="14.25" customHeight="1" x14ac:dyDescent="0.3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  <c r="W4008" s="2">
        <f>Table_1[[#This Row],[Profit]]/Table_1[[#This Row],[Sales]]</f>
        <v>0.48000000000000004</v>
      </c>
    </row>
    <row r="4009" spans="1:23" ht="14.25" customHeight="1" x14ac:dyDescent="0.3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  <c r="W4009" s="2">
        <f>Table_1[[#This Row],[Profit]]/Table_1[[#This Row],[Sales]]</f>
        <v>0.21</v>
      </c>
    </row>
    <row r="4010" spans="1:23" ht="14.25" customHeight="1" x14ac:dyDescent="0.3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  <c r="W4010" s="2">
        <f>Table_1[[#This Row],[Profit]]/Table_1[[#This Row],[Sales]]</f>
        <v>8.7500000000000022E-2</v>
      </c>
    </row>
    <row r="4011" spans="1:23" ht="14.25" customHeight="1" x14ac:dyDescent="0.3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  <c r="W4011" s="2">
        <f>Table_1[[#This Row],[Profit]]/Table_1[[#This Row],[Sales]]</f>
        <v>0.4200000000000001</v>
      </c>
    </row>
    <row r="4012" spans="1:23" ht="14.25" customHeight="1" x14ac:dyDescent="0.3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  <c r="W4012" s="2">
        <f>Table_1[[#This Row],[Profit]]/Table_1[[#This Row],[Sales]]</f>
        <v>0.31249999999999994</v>
      </c>
    </row>
    <row r="4013" spans="1:23" ht="14.25" customHeight="1" x14ac:dyDescent="0.3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  <c r="W4013" s="2">
        <f>Table_1[[#This Row],[Profit]]/Table_1[[#This Row],[Sales]]</f>
        <v>9.9999999999999978E-2</v>
      </c>
    </row>
    <row r="4014" spans="1:23" ht="14.25" customHeight="1" x14ac:dyDescent="0.3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  <c r="W4014" s="2">
        <f>Table_1[[#This Row],[Profit]]/Table_1[[#This Row],[Sales]]</f>
        <v>0.28999999999999992</v>
      </c>
    </row>
    <row r="4015" spans="1:23" ht="14.25" customHeight="1" x14ac:dyDescent="0.3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  <c r="W4015" s="2">
        <f>Table_1[[#This Row],[Profit]]/Table_1[[#This Row],[Sales]]</f>
        <v>0.27999999999999997</v>
      </c>
    </row>
    <row r="4016" spans="1:23" ht="14.25" customHeight="1" x14ac:dyDescent="0.3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  <c r="W4016" s="2">
        <f>Table_1[[#This Row],[Profit]]/Table_1[[#This Row],[Sales]]</f>
        <v>0.49</v>
      </c>
    </row>
    <row r="4017" spans="1:23" ht="14.25" customHeight="1" x14ac:dyDescent="0.3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  <c r="W4017" s="2">
        <f>Table_1[[#This Row],[Profit]]/Table_1[[#This Row],[Sales]]</f>
        <v>0.49000000000000005</v>
      </c>
    </row>
    <row r="4018" spans="1:23" ht="14.25" customHeight="1" x14ac:dyDescent="0.3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  <c r="W4018" s="2">
        <f>Table_1[[#This Row],[Profit]]/Table_1[[#This Row],[Sales]]</f>
        <v>0.4499999999999999</v>
      </c>
    </row>
    <row r="4019" spans="1:23" ht="14.25" customHeight="1" x14ac:dyDescent="0.3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  <c r="W4019" s="2">
        <f>Table_1[[#This Row],[Profit]]/Table_1[[#This Row],[Sales]]</f>
        <v>0.5</v>
      </c>
    </row>
    <row r="4020" spans="1:23" ht="14.25" customHeight="1" x14ac:dyDescent="0.3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  <c r="W4020" s="2">
        <f>Table_1[[#This Row],[Profit]]/Table_1[[#This Row],[Sales]]</f>
        <v>0.18999999999999992</v>
      </c>
    </row>
    <row r="4021" spans="1:23" ht="14.25" customHeight="1" x14ac:dyDescent="0.3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  <c r="W4021" s="2">
        <f>Table_1[[#This Row],[Profit]]/Table_1[[#This Row],[Sales]]</f>
        <v>0.26</v>
      </c>
    </row>
    <row r="4022" spans="1:23" ht="14.25" customHeight="1" x14ac:dyDescent="0.3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  <c r="W4022" s="2">
        <f>Table_1[[#This Row],[Profit]]/Table_1[[#This Row],[Sales]]</f>
        <v>-2.8571428571428501E-2</v>
      </c>
    </row>
    <row r="4023" spans="1:23" ht="14.25" customHeight="1" x14ac:dyDescent="0.3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  <c r="W4023" s="2">
        <f>Table_1[[#This Row],[Profit]]/Table_1[[#This Row],[Sales]]</f>
        <v>-0.18333333333333335</v>
      </c>
    </row>
    <row r="4024" spans="1:23" ht="14.25" customHeight="1" x14ac:dyDescent="0.3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  <c r="W4024" s="2">
        <f>Table_1[[#This Row],[Profit]]/Table_1[[#This Row],[Sales]]</f>
        <v>0</v>
      </c>
    </row>
    <row r="4025" spans="1:23" ht="14.25" customHeight="1" x14ac:dyDescent="0.3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  <c r="W4025" s="2">
        <f>Table_1[[#This Row],[Profit]]/Table_1[[#This Row],[Sales]]</f>
        <v>1.1764705882352979E-2</v>
      </c>
    </row>
    <row r="4026" spans="1:23" ht="14.25" customHeight="1" x14ac:dyDescent="0.3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  <c r="W4026" s="2">
        <f>Table_1[[#This Row],[Profit]]/Table_1[[#This Row],[Sales]]</f>
        <v>0.36249999999999993</v>
      </c>
    </row>
    <row r="4027" spans="1:23" ht="14.25" customHeight="1" x14ac:dyDescent="0.3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  <c r="W4027" s="2">
        <f>Table_1[[#This Row],[Profit]]/Table_1[[#This Row],[Sales]]</f>
        <v>0.33749999999999991</v>
      </c>
    </row>
    <row r="4028" spans="1:23" ht="14.25" customHeight="1" x14ac:dyDescent="0.3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  <c r="W4028" s="2">
        <f>Table_1[[#This Row],[Profit]]/Table_1[[#This Row],[Sales]]</f>
        <v>0.31249999999999989</v>
      </c>
    </row>
    <row r="4029" spans="1:23" ht="14.25" customHeight="1" x14ac:dyDescent="0.3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  <c r="W4029" s="2">
        <f>Table_1[[#This Row],[Profit]]/Table_1[[#This Row],[Sales]]</f>
        <v>8.7499999999999953E-2</v>
      </c>
    </row>
    <row r="4030" spans="1:23" ht="14.25" customHeight="1" x14ac:dyDescent="0.3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  <c r="W4030" s="2">
        <f>Table_1[[#This Row],[Profit]]/Table_1[[#This Row],[Sales]]</f>
        <v>-1.7500000000000007</v>
      </c>
    </row>
    <row r="4031" spans="1:23" ht="14.25" customHeight="1" x14ac:dyDescent="0.3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  <c r="W4031" s="2">
        <f>Table_1[[#This Row],[Profit]]/Table_1[[#This Row],[Sales]]</f>
        <v>0.5</v>
      </c>
    </row>
    <row r="4032" spans="1:23" ht="14.25" customHeight="1" x14ac:dyDescent="0.3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  <c r="W4032" s="2">
        <f>Table_1[[#This Row],[Profit]]/Table_1[[#This Row],[Sales]]</f>
        <v>0.26</v>
      </c>
    </row>
    <row r="4033" spans="1:23" ht="14.25" customHeight="1" x14ac:dyDescent="0.3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  <c r="W4033" s="2">
        <f>Table_1[[#This Row],[Profit]]/Table_1[[#This Row],[Sales]]</f>
        <v>0.28000000000000003</v>
      </c>
    </row>
    <row r="4034" spans="1:23" ht="14.25" customHeight="1" x14ac:dyDescent="0.3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  <c r="W4034" s="2">
        <f>Table_1[[#This Row],[Profit]]/Table_1[[#This Row],[Sales]]</f>
        <v>0.48999999999999994</v>
      </c>
    </row>
    <row r="4035" spans="1:23" ht="14.25" customHeight="1" x14ac:dyDescent="0.3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  <c r="W4035" s="2">
        <f>Table_1[[#This Row],[Profit]]/Table_1[[#This Row],[Sales]]</f>
        <v>0.21</v>
      </c>
    </row>
    <row r="4036" spans="1:23" ht="14.25" customHeight="1" x14ac:dyDescent="0.3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  <c r="W4036" s="2">
        <f>Table_1[[#This Row],[Profit]]/Table_1[[#This Row],[Sales]]</f>
        <v>-0.76666666666666616</v>
      </c>
    </row>
    <row r="4037" spans="1:23" ht="14.25" customHeight="1" x14ac:dyDescent="0.3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  <c r="W4037" s="2">
        <f>Table_1[[#This Row],[Profit]]/Table_1[[#This Row],[Sales]]</f>
        <v>0.19999999999999993</v>
      </c>
    </row>
    <row r="4038" spans="1:23" ht="14.25" customHeight="1" x14ac:dyDescent="0.3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  <c r="W4038" s="2">
        <f>Table_1[[#This Row],[Profit]]/Table_1[[#This Row],[Sales]]</f>
        <v>6.2499999999999931E-2</v>
      </c>
    </row>
    <row r="4039" spans="1:23" ht="14.25" customHeight="1" x14ac:dyDescent="0.3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  <c r="W4039" s="2">
        <f>Table_1[[#This Row],[Profit]]/Table_1[[#This Row],[Sales]]</f>
        <v>0.3299999999999999</v>
      </c>
    </row>
    <row r="4040" spans="1:23" ht="14.25" customHeight="1" x14ac:dyDescent="0.3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  <c r="W4040" s="2">
        <f>Table_1[[#This Row],[Profit]]/Table_1[[#This Row],[Sales]]</f>
        <v>0.44999999999999996</v>
      </c>
    </row>
    <row r="4041" spans="1:23" ht="14.25" customHeight="1" x14ac:dyDescent="0.3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  <c r="W4041" s="2">
        <f>Table_1[[#This Row],[Profit]]/Table_1[[#This Row],[Sales]]</f>
        <v>0.37499999999999989</v>
      </c>
    </row>
    <row r="4042" spans="1:23" ht="14.25" customHeight="1" x14ac:dyDescent="0.3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  <c r="W4042" s="2">
        <f>Table_1[[#This Row],[Profit]]/Table_1[[#This Row],[Sales]]</f>
        <v>0.32499999999999984</v>
      </c>
    </row>
    <row r="4043" spans="1:23" ht="14.25" customHeight="1" x14ac:dyDescent="0.3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  <c r="W4043" s="2">
        <f>Table_1[[#This Row],[Profit]]/Table_1[[#This Row],[Sales]]</f>
        <v>9.9999999999999964E-2</v>
      </c>
    </row>
    <row r="4044" spans="1:23" ht="14.25" customHeight="1" x14ac:dyDescent="0.3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  <c r="W4044" s="2">
        <f>Table_1[[#This Row],[Profit]]/Table_1[[#This Row],[Sales]]</f>
        <v>0.46000000000000008</v>
      </c>
    </row>
    <row r="4045" spans="1:23" ht="14.25" customHeight="1" x14ac:dyDescent="0.3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  <c r="W4045" s="2">
        <f>Table_1[[#This Row],[Profit]]/Table_1[[#This Row],[Sales]]</f>
        <v>0.33999999999999991</v>
      </c>
    </row>
    <row r="4046" spans="1:23" ht="14.25" customHeight="1" x14ac:dyDescent="0.3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  <c r="W4046" s="2">
        <f>Table_1[[#This Row],[Profit]]/Table_1[[#This Row],[Sales]]</f>
        <v>0.28000000000000008</v>
      </c>
    </row>
    <row r="4047" spans="1:23" ht="14.25" customHeight="1" x14ac:dyDescent="0.3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  <c r="W4047" s="2">
        <f>Table_1[[#This Row],[Profit]]/Table_1[[#This Row],[Sales]]</f>
        <v>-1.5000000000000007</v>
      </c>
    </row>
    <row r="4048" spans="1:23" ht="14.25" customHeight="1" x14ac:dyDescent="0.3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  <c r="W4048" s="2">
        <f>Table_1[[#This Row],[Profit]]/Table_1[[#This Row],[Sales]]</f>
        <v>-2.6000000000000005</v>
      </c>
    </row>
    <row r="4049" spans="1:23" ht="14.25" customHeight="1" x14ac:dyDescent="0.3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  <c r="W4049" s="2">
        <f>Table_1[[#This Row],[Profit]]/Table_1[[#This Row],[Sales]]</f>
        <v>0.49000000000000005</v>
      </c>
    </row>
    <row r="4050" spans="1:23" ht="14.25" customHeight="1" x14ac:dyDescent="0.3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  <c r="W4050" s="2">
        <f>Table_1[[#This Row],[Profit]]/Table_1[[#This Row],[Sales]]</f>
        <v>0.31999999999999995</v>
      </c>
    </row>
    <row r="4051" spans="1:23" ht="14.25" customHeight="1" x14ac:dyDescent="0.3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  <c r="W4051" s="2">
        <f>Table_1[[#This Row],[Profit]]/Table_1[[#This Row],[Sales]]</f>
        <v>0.18</v>
      </c>
    </row>
    <row r="4052" spans="1:23" ht="14.25" customHeight="1" x14ac:dyDescent="0.3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  <c r="W4052" s="2">
        <f>Table_1[[#This Row],[Profit]]/Table_1[[#This Row],[Sales]]</f>
        <v>0.18888888888888897</v>
      </c>
    </row>
    <row r="4053" spans="1:23" ht="14.25" customHeight="1" x14ac:dyDescent="0.3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  <c r="W4053" s="2">
        <f>Table_1[[#This Row],[Profit]]/Table_1[[#This Row],[Sales]]</f>
        <v>0.34999999999999992</v>
      </c>
    </row>
    <row r="4054" spans="1:23" ht="14.25" customHeight="1" x14ac:dyDescent="0.3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  <c r="W4054" s="2">
        <f>Table_1[[#This Row],[Profit]]/Table_1[[#This Row],[Sales]]</f>
        <v>-0.2</v>
      </c>
    </row>
    <row r="4055" spans="1:23" ht="14.25" customHeight="1" x14ac:dyDescent="0.3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  <c r="W4055" s="2">
        <f>Table_1[[#This Row],[Profit]]/Table_1[[#This Row],[Sales]]</f>
        <v>0.32499999999999996</v>
      </c>
    </row>
    <row r="4056" spans="1:23" ht="14.25" customHeight="1" x14ac:dyDescent="0.3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  <c r="W4056" s="2">
        <f>Table_1[[#This Row],[Profit]]/Table_1[[#This Row],[Sales]]</f>
        <v>0.32499999999999996</v>
      </c>
    </row>
    <row r="4057" spans="1:23" ht="14.25" customHeight="1" x14ac:dyDescent="0.3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  <c r="W4057" s="2">
        <f>Table_1[[#This Row],[Profit]]/Table_1[[#This Row],[Sales]]</f>
        <v>-0.18750000000000003</v>
      </c>
    </row>
    <row r="4058" spans="1:23" ht="14.25" customHeight="1" x14ac:dyDescent="0.3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  <c r="W4058" s="2">
        <f>Table_1[[#This Row],[Profit]]/Table_1[[#This Row],[Sales]]</f>
        <v>-0.30000000000000016</v>
      </c>
    </row>
    <row r="4059" spans="1:23" ht="14.25" customHeight="1" x14ac:dyDescent="0.3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  <c r="W4059" s="2">
        <f>Table_1[[#This Row],[Profit]]/Table_1[[#This Row],[Sales]]</f>
        <v>-1.2499999999999978E-2</v>
      </c>
    </row>
    <row r="4060" spans="1:23" ht="14.25" customHeight="1" x14ac:dyDescent="0.3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  <c r="W4060" s="2">
        <f>Table_1[[#This Row],[Profit]]/Table_1[[#This Row],[Sales]]</f>
        <v>-0.21250000000000005</v>
      </c>
    </row>
    <row r="4061" spans="1:23" ht="14.25" customHeight="1" x14ac:dyDescent="0.3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  <c r="W4061" s="2">
        <f>Table_1[[#This Row],[Profit]]/Table_1[[#This Row],[Sales]]</f>
        <v>6.2499999999999924E-2</v>
      </c>
    </row>
    <row r="4062" spans="1:23" ht="14.25" customHeight="1" x14ac:dyDescent="0.3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  <c r="W4062" s="2">
        <f>Table_1[[#This Row],[Profit]]/Table_1[[#This Row],[Sales]]</f>
        <v>0.26249999999999996</v>
      </c>
    </row>
    <row r="4063" spans="1:23" ht="14.25" customHeight="1" x14ac:dyDescent="0.3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  <c r="W4063" s="2">
        <f>Table_1[[#This Row],[Profit]]/Table_1[[#This Row],[Sales]]</f>
        <v>0.31249999999999994</v>
      </c>
    </row>
    <row r="4064" spans="1:23" ht="14.25" customHeight="1" x14ac:dyDescent="0.3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  <c r="W4064" s="2">
        <f>Table_1[[#This Row],[Profit]]/Table_1[[#This Row],[Sales]]</f>
        <v>0.18749999999999989</v>
      </c>
    </row>
    <row r="4065" spans="1:23" ht="14.25" customHeight="1" x14ac:dyDescent="0.3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  <c r="W4065" s="2">
        <f>Table_1[[#This Row],[Profit]]/Table_1[[#This Row],[Sales]]</f>
        <v>8.7500000000000022E-2</v>
      </c>
    </row>
    <row r="4066" spans="1:23" ht="14.25" customHeight="1" x14ac:dyDescent="0.3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  <c r="W4066" s="2">
        <f>Table_1[[#This Row],[Profit]]/Table_1[[#This Row],[Sales]]</f>
        <v>0.11249999999999984</v>
      </c>
    </row>
    <row r="4067" spans="1:23" ht="14.25" customHeight="1" x14ac:dyDescent="0.3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  <c r="W4067" s="2">
        <f>Table_1[[#This Row],[Profit]]/Table_1[[#This Row],[Sales]]</f>
        <v>0.18749999999999997</v>
      </c>
    </row>
    <row r="4068" spans="1:23" ht="14.25" customHeight="1" x14ac:dyDescent="0.3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  <c r="W4068" s="2">
        <f>Table_1[[#This Row],[Profit]]/Table_1[[#This Row],[Sales]]</f>
        <v>8.7499999999999981E-2</v>
      </c>
    </row>
    <row r="4069" spans="1:23" ht="14.25" customHeight="1" x14ac:dyDescent="0.3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  <c r="W4069" s="2">
        <f>Table_1[[#This Row],[Profit]]/Table_1[[#This Row],[Sales]]</f>
        <v>0.3249999999999999</v>
      </c>
    </row>
    <row r="4070" spans="1:23" ht="14.25" customHeight="1" x14ac:dyDescent="0.3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  <c r="W4070" s="2">
        <f>Table_1[[#This Row],[Profit]]/Table_1[[#This Row],[Sales]]</f>
        <v>0.11249999999999991</v>
      </c>
    </row>
    <row r="4071" spans="1:23" ht="14.25" customHeight="1" x14ac:dyDescent="0.3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  <c r="W4071" s="2">
        <f>Table_1[[#This Row],[Profit]]/Table_1[[#This Row],[Sales]]</f>
        <v>-1.6500000000000008</v>
      </c>
    </row>
    <row r="4072" spans="1:23" ht="14.25" customHeight="1" x14ac:dyDescent="0.3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  <c r="W4072" s="2">
        <f>Table_1[[#This Row],[Profit]]/Table_1[[#This Row],[Sales]]</f>
        <v>-1.6500000000000012</v>
      </c>
    </row>
    <row r="4073" spans="1:23" ht="14.25" customHeight="1" x14ac:dyDescent="0.3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  <c r="W4073" s="2">
        <f>Table_1[[#This Row],[Profit]]/Table_1[[#This Row],[Sales]]</f>
        <v>-0.33823529411764724</v>
      </c>
    </row>
    <row r="4074" spans="1:23" ht="14.25" customHeight="1" x14ac:dyDescent="0.3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  <c r="W4074" s="2">
        <f>Table_1[[#This Row],[Profit]]/Table_1[[#This Row],[Sales]]</f>
        <v>0.44999999999999996</v>
      </c>
    </row>
    <row r="4075" spans="1:23" ht="14.25" customHeight="1" x14ac:dyDescent="0.3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  <c r="W4075" s="2">
        <f>Table_1[[#This Row],[Profit]]/Table_1[[#This Row],[Sales]]</f>
        <v>0.26</v>
      </c>
    </row>
    <row r="4076" spans="1:23" ht="14.25" customHeight="1" x14ac:dyDescent="0.3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  <c r="W4076" s="2">
        <f>Table_1[[#This Row],[Profit]]/Table_1[[#This Row],[Sales]]</f>
        <v>0.25000000000000006</v>
      </c>
    </row>
    <row r="4077" spans="1:23" ht="14.25" customHeight="1" x14ac:dyDescent="0.3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  <c r="W4077" s="2">
        <f>Table_1[[#This Row],[Profit]]/Table_1[[#This Row],[Sales]]</f>
        <v>0</v>
      </c>
    </row>
    <row r="4078" spans="1:23" ht="14.25" customHeight="1" x14ac:dyDescent="0.3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  <c r="W4078" s="2">
        <f>Table_1[[#This Row],[Profit]]/Table_1[[#This Row],[Sales]]</f>
        <v>0.47</v>
      </c>
    </row>
    <row r="4079" spans="1:23" ht="14.25" customHeight="1" x14ac:dyDescent="0.3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  <c r="W4079" s="2">
        <f>Table_1[[#This Row],[Profit]]/Table_1[[#This Row],[Sales]]</f>
        <v>0.04</v>
      </c>
    </row>
    <row r="4080" spans="1:23" ht="14.25" customHeight="1" x14ac:dyDescent="0.3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  <c r="W4080" s="2">
        <f>Table_1[[#This Row],[Profit]]/Table_1[[#This Row],[Sales]]</f>
        <v>0.48999999999999994</v>
      </c>
    </row>
    <row r="4081" spans="1:23" ht="14.25" customHeight="1" x14ac:dyDescent="0.3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  <c r="W4081" s="2">
        <f>Table_1[[#This Row],[Profit]]/Table_1[[#This Row],[Sales]]</f>
        <v>0.10000000000000006</v>
      </c>
    </row>
    <row r="4082" spans="1:23" ht="14.25" customHeight="1" x14ac:dyDescent="0.3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  <c r="W4082" s="2">
        <f>Table_1[[#This Row],[Profit]]/Table_1[[#This Row],[Sales]]</f>
        <v>0.375</v>
      </c>
    </row>
    <row r="4083" spans="1:23" ht="14.25" customHeight="1" x14ac:dyDescent="0.3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  <c r="W4083" s="2">
        <f>Table_1[[#This Row],[Profit]]/Table_1[[#This Row],[Sales]]</f>
        <v>-0.69999999999999984</v>
      </c>
    </row>
    <row r="4084" spans="1:23" ht="14.25" customHeight="1" x14ac:dyDescent="0.3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  <c r="W4084" s="2">
        <f>Table_1[[#This Row],[Profit]]/Table_1[[#This Row],[Sales]]</f>
        <v>-1.7500000000000011</v>
      </c>
    </row>
    <row r="4085" spans="1:23" ht="14.25" customHeight="1" x14ac:dyDescent="0.3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  <c r="W4085" s="2">
        <f>Table_1[[#This Row],[Profit]]/Table_1[[#This Row],[Sales]]</f>
        <v>0.31249999999999978</v>
      </c>
    </row>
    <row r="4086" spans="1:23" ht="14.25" customHeight="1" x14ac:dyDescent="0.3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  <c r="W4086" s="2">
        <f>Table_1[[#This Row],[Profit]]/Table_1[[#This Row],[Sales]]</f>
        <v>-0.7666666666666665</v>
      </c>
    </row>
    <row r="4087" spans="1:23" ht="14.25" customHeight="1" x14ac:dyDescent="0.3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  <c r="W4087" s="2">
        <f>Table_1[[#This Row],[Profit]]/Table_1[[#This Row],[Sales]]</f>
        <v>0.10000000000000003</v>
      </c>
    </row>
    <row r="4088" spans="1:23" ht="14.25" customHeight="1" x14ac:dyDescent="0.3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  <c r="W4088" s="2">
        <f>Table_1[[#This Row],[Profit]]/Table_1[[#This Row],[Sales]]</f>
        <v>0.33749999999999991</v>
      </c>
    </row>
    <row r="4089" spans="1:23" ht="14.25" customHeight="1" x14ac:dyDescent="0.3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  <c r="W4089" s="2">
        <f>Table_1[[#This Row],[Profit]]/Table_1[[#This Row],[Sales]]</f>
        <v>0.33749999999999997</v>
      </c>
    </row>
    <row r="4090" spans="1:23" ht="14.25" customHeight="1" x14ac:dyDescent="0.3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  <c r="W4090" s="2">
        <f>Table_1[[#This Row],[Profit]]/Table_1[[#This Row],[Sales]]</f>
        <v>0.27</v>
      </c>
    </row>
    <row r="4091" spans="1:23" ht="14.25" customHeight="1" x14ac:dyDescent="0.3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  <c r="W4091" s="2">
        <f>Table_1[[#This Row],[Profit]]/Table_1[[#This Row],[Sales]]</f>
        <v>0.48000000000000004</v>
      </c>
    </row>
    <row r="4092" spans="1:23" ht="14.25" customHeight="1" x14ac:dyDescent="0.3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  <c r="W4092" s="2">
        <f>Table_1[[#This Row],[Profit]]/Table_1[[#This Row],[Sales]]</f>
        <v>0.29999999999999993</v>
      </c>
    </row>
    <row r="4093" spans="1:23" ht="14.25" customHeight="1" x14ac:dyDescent="0.3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  <c r="W4093" s="2">
        <f>Table_1[[#This Row],[Profit]]/Table_1[[#This Row],[Sales]]</f>
        <v>0.32499999999999984</v>
      </c>
    </row>
    <row r="4094" spans="1:23" ht="14.25" customHeight="1" x14ac:dyDescent="0.3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  <c r="W4094" s="2">
        <f>Table_1[[#This Row],[Profit]]/Table_1[[#This Row],[Sales]]</f>
        <v>-0.25</v>
      </c>
    </row>
    <row r="4095" spans="1:23" ht="14.25" customHeight="1" x14ac:dyDescent="0.3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  <c r="W4095" s="2">
        <f>Table_1[[#This Row],[Profit]]/Table_1[[#This Row],[Sales]]</f>
        <v>0.45999999999999991</v>
      </c>
    </row>
    <row r="4096" spans="1:23" ht="14.25" customHeight="1" x14ac:dyDescent="0.3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  <c r="W4096" s="2">
        <f>Table_1[[#This Row],[Profit]]/Table_1[[#This Row],[Sales]]</f>
        <v>0.23</v>
      </c>
    </row>
    <row r="4097" spans="1:23" ht="14.25" customHeight="1" x14ac:dyDescent="0.3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  <c r="W4097" s="2">
        <f>Table_1[[#This Row],[Profit]]/Table_1[[#This Row],[Sales]]</f>
        <v>0.28999999999999992</v>
      </c>
    </row>
    <row r="4098" spans="1:23" ht="14.25" customHeight="1" x14ac:dyDescent="0.3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  <c r="W4098" s="2">
        <f>Table_1[[#This Row],[Profit]]/Table_1[[#This Row],[Sales]]</f>
        <v>0.48</v>
      </c>
    </row>
    <row r="4099" spans="1:23" ht="14.25" customHeight="1" x14ac:dyDescent="0.3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  <c r="W4099" s="2">
        <f>Table_1[[#This Row],[Profit]]/Table_1[[#This Row],[Sales]]</f>
        <v>3.9999999999999959E-2</v>
      </c>
    </row>
    <row r="4100" spans="1:23" ht="14.25" customHeight="1" x14ac:dyDescent="0.3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  <c r="W4100" s="2">
        <f>Table_1[[#This Row],[Profit]]/Table_1[[#This Row],[Sales]]</f>
        <v>0.49</v>
      </c>
    </row>
    <row r="4101" spans="1:23" ht="14.25" customHeight="1" x14ac:dyDescent="0.3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  <c r="W4101" s="2">
        <f>Table_1[[#This Row],[Profit]]/Table_1[[#This Row],[Sales]]</f>
        <v>0.5</v>
      </c>
    </row>
    <row r="4102" spans="1:23" ht="14.25" customHeight="1" x14ac:dyDescent="0.3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  <c r="W4102" s="2">
        <f>Table_1[[#This Row],[Profit]]/Table_1[[#This Row],[Sales]]</f>
        <v>-2.3000000000000012</v>
      </c>
    </row>
    <row r="4103" spans="1:23" ht="14.25" customHeight="1" x14ac:dyDescent="0.3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  <c r="W4103" s="2">
        <f>Table_1[[#This Row],[Profit]]/Table_1[[#This Row],[Sales]]</f>
        <v>-2.5000000000000009</v>
      </c>
    </row>
    <row r="4104" spans="1:23" ht="14.25" customHeight="1" x14ac:dyDescent="0.3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  <c r="W4104" s="2">
        <f>Table_1[[#This Row],[Profit]]/Table_1[[#This Row],[Sales]]</f>
        <v>0.3249999999999999</v>
      </c>
    </row>
    <row r="4105" spans="1:23" ht="14.25" customHeight="1" x14ac:dyDescent="0.3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  <c r="W4105" s="2">
        <f>Table_1[[#This Row],[Profit]]/Table_1[[#This Row],[Sales]]</f>
        <v>0.44000000000000006</v>
      </c>
    </row>
    <row r="4106" spans="1:23" ht="14.25" customHeight="1" x14ac:dyDescent="0.3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  <c r="W4106" s="2">
        <f>Table_1[[#This Row],[Profit]]/Table_1[[#This Row],[Sales]]</f>
        <v>0.11249999999999984</v>
      </c>
    </row>
    <row r="4107" spans="1:23" ht="14.25" customHeight="1" x14ac:dyDescent="0.3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  <c r="W4107" s="2">
        <f>Table_1[[#This Row],[Profit]]/Table_1[[#This Row],[Sales]]</f>
        <v>0.33750000000000002</v>
      </c>
    </row>
    <row r="4108" spans="1:23" ht="14.25" customHeight="1" x14ac:dyDescent="0.3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  <c r="W4108" s="2">
        <f>Table_1[[#This Row],[Profit]]/Table_1[[#This Row],[Sales]]</f>
        <v>-1.600000000000001</v>
      </c>
    </row>
    <row r="4109" spans="1:23" ht="14.25" customHeight="1" x14ac:dyDescent="0.3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  <c r="W4109" s="2">
        <f>Table_1[[#This Row],[Profit]]/Table_1[[#This Row],[Sales]]</f>
        <v>1.9999999999999959E-2</v>
      </c>
    </row>
    <row r="4110" spans="1:23" ht="14.25" customHeight="1" x14ac:dyDescent="0.3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  <c r="W4110" s="2">
        <f>Table_1[[#This Row],[Profit]]/Table_1[[#This Row],[Sales]]</f>
        <v>-0.51666666666666683</v>
      </c>
    </row>
    <row r="4111" spans="1:23" ht="14.25" customHeight="1" x14ac:dyDescent="0.3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  <c r="W4111" s="2">
        <f>Table_1[[#This Row],[Profit]]/Table_1[[#This Row],[Sales]]</f>
        <v>0.27</v>
      </c>
    </row>
    <row r="4112" spans="1:23" ht="14.25" customHeight="1" x14ac:dyDescent="0.3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  <c r="W4112" s="2">
        <f>Table_1[[#This Row],[Profit]]/Table_1[[#This Row],[Sales]]</f>
        <v>0.13000000000000003</v>
      </c>
    </row>
    <row r="4113" spans="1:23" ht="14.25" customHeight="1" x14ac:dyDescent="0.3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  <c r="W4113" s="2">
        <f>Table_1[[#This Row],[Profit]]/Table_1[[#This Row],[Sales]]</f>
        <v>0.49000000000000005</v>
      </c>
    </row>
    <row r="4114" spans="1:23" ht="14.25" customHeight="1" x14ac:dyDescent="0.3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  <c r="W4114" s="2">
        <f>Table_1[[#This Row],[Profit]]/Table_1[[#This Row],[Sales]]</f>
        <v>0.28999999999999987</v>
      </c>
    </row>
    <row r="4115" spans="1:23" ht="14.25" customHeight="1" x14ac:dyDescent="0.3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  <c r="W4115" s="2">
        <f>Table_1[[#This Row],[Profit]]/Table_1[[#This Row],[Sales]]</f>
        <v>0.33749999999999997</v>
      </c>
    </row>
    <row r="4116" spans="1:23" ht="14.25" customHeight="1" x14ac:dyDescent="0.3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  <c r="W4116" s="2">
        <f>Table_1[[#This Row],[Profit]]/Table_1[[#This Row],[Sales]]</f>
        <v>8.750000000000005E-2</v>
      </c>
    </row>
    <row r="4117" spans="1:23" ht="14.25" customHeight="1" x14ac:dyDescent="0.3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  <c r="W4117" s="2">
        <f>Table_1[[#This Row],[Profit]]/Table_1[[#This Row],[Sales]]</f>
        <v>0.31249999999999994</v>
      </c>
    </row>
    <row r="4118" spans="1:23" ht="14.25" customHeight="1" x14ac:dyDescent="0.3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  <c r="W4118" s="2">
        <f>Table_1[[#This Row],[Profit]]/Table_1[[#This Row],[Sales]]</f>
        <v>0.3125</v>
      </c>
    </row>
    <row r="4119" spans="1:23" ht="14.25" customHeight="1" x14ac:dyDescent="0.3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  <c r="W4119" s="2">
        <f>Table_1[[#This Row],[Profit]]/Table_1[[#This Row],[Sales]]</f>
        <v>0.48000000000000004</v>
      </c>
    </row>
    <row r="4120" spans="1:23" ht="14.25" customHeight="1" x14ac:dyDescent="0.3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  <c r="W4120" s="2">
        <f>Table_1[[#This Row],[Profit]]/Table_1[[#This Row],[Sales]]</f>
        <v>0.12000000000000004</v>
      </c>
    </row>
    <row r="4121" spans="1:23" ht="14.25" customHeight="1" x14ac:dyDescent="0.3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  <c r="W4121" s="2">
        <f>Table_1[[#This Row],[Profit]]/Table_1[[#This Row],[Sales]]</f>
        <v>0.32500000000000001</v>
      </c>
    </row>
    <row r="4122" spans="1:23" ht="14.25" customHeight="1" x14ac:dyDescent="0.3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  <c r="W4122" s="2">
        <f>Table_1[[#This Row],[Profit]]/Table_1[[#This Row],[Sales]]</f>
        <v>-7.4999999999999983E-2</v>
      </c>
    </row>
    <row r="4123" spans="1:23" ht="14.25" customHeight="1" x14ac:dyDescent="0.3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  <c r="W4123" s="2">
        <f>Table_1[[#This Row],[Profit]]/Table_1[[#This Row],[Sales]]</f>
        <v>0.45</v>
      </c>
    </row>
    <row r="4124" spans="1:23" ht="14.25" customHeight="1" x14ac:dyDescent="0.3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  <c r="W4124" s="2">
        <f>Table_1[[#This Row],[Profit]]/Table_1[[#This Row],[Sales]]</f>
        <v>0.47</v>
      </c>
    </row>
    <row r="4125" spans="1:23" ht="14.25" customHeight="1" x14ac:dyDescent="0.3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  <c r="W4125" s="2">
        <f>Table_1[[#This Row],[Profit]]/Table_1[[#This Row],[Sales]]</f>
        <v>0.36249999999999993</v>
      </c>
    </row>
    <row r="4126" spans="1:23" ht="14.25" customHeight="1" x14ac:dyDescent="0.3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  <c r="W4126" s="2">
        <f>Table_1[[#This Row],[Profit]]/Table_1[[#This Row],[Sales]]</f>
        <v>0.26999999999999996</v>
      </c>
    </row>
    <row r="4127" spans="1:23" ht="14.25" customHeight="1" x14ac:dyDescent="0.3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  <c r="W4127" s="2">
        <f>Table_1[[#This Row],[Profit]]/Table_1[[#This Row],[Sales]]</f>
        <v>-2.5000000000000116E-2</v>
      </c>
    </row>
    <row r="4128" spans="1:23" ht="14.25" customHeight="1" x14ac:dyDescent="0.3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  <c r="W4128" s="2">
        <f>Table_1[[#This Row],[Profit]]/Table_1[[#This Row],[Sales]]</f>
        <v>0.32999999999999996</v>
      </c>
    </row>
    <row r="4129" spans="1:23" ht="14.25" customHeight="1" x14ac:dyDescent="0.3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  <c r="W4129" s="2">
        <f>Table_1[[#This Row],[Profit]]/Table_1[[#This Row],[Sales]]</f>
        <v>0.11249999999999985</v>
      </c>
    </row>
    <row r="4130" spans="1:23" ht="14.25" customHeight="1" x14ac:dyDescent="0.3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  <c r="W4130" s="2">
        <f>Table_1[[#This Row],[Profit]]/Table_1[[#This Row],[Sales]]</f>
        <v>-0.36000000000000015</v>
      </c>
    </row>
    <row r="4131" spans="1:23" ht="14.25" customHeight="1" x14ac:dyDescent="0.3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  <c r="W4131" s="2">
        <f>Table_1[[#This Row],[Profit]]/Table_1[[#This Row],[Sales]]</f>
        <v>0.28999999999999998</v>
      </c>
    </row>
    <row r="4132" spans="1:23" ht="14.25" customHeight="1" x14ac:dyDescent="0.3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  <c r="W4132" s="2">
        <f>Table_1[[#This Row],[Profit]]/Table_1[[#This Row],[Sales]]</f>
        <v>-1.650000000000001</v>
      </c>
    </row>
    <row r="4133" spans="1:23" ht="14.25" customHeight="1" x14ac:dyDescent="0.3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  <c r="W4133" s="2">
        <f>Table_1[[#This Row],[Profit]]/Table_1[[#This Row],[Sales]]</f>
        <v>0.33749999999999997</v>
      </c>
    </row>
    <row r="4134" spans="1:23" ht="14.25" customHeight="1" x14ac:dyDescent="0.3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  <c r="W4134" s="2">
        <f>Table_1[[#This Row],[Profit]]/Table_1[[#This Row],[Sales]]</f>
        <v>0.36249999999999993</v>
      </c>
    </row>
    <row r="4135" spans="1:23" ht="14.25" customHeight="1" x14ac:dyDescent="0.3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  <c r="W4135" s="2">
        <f>Table_1[[#This Row],[Profit]]/Table_1[[#This Row],[Sales]]</f>
        <v>0.47999999999999993</v>
      </c>
    </row>
    <row r="4136" spans="1:23" ht="14.25" customHeight="1" x14ac:dyDescent="0.3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  <c r="W4136" s="2">
        <f>Table_1[[#This Row],[Profit]]/Table_1[[#This Row],[Sales]]</f>
        <v>0.4300000000000001</v>
      </c>
    </row>
    <row r="4137" spans="1:23" ht="14.25" customHeight="1" x14ac:dyDescent="0.3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  <c r="W4137" s="2">
        <f>Table_1[[#This Row],[Profit]]/Table_1[[#This Row],[Sales]]</f>
        <v>0.37499999999999994</v>
      </c>
    </row>
    <row r="4138" spans="1:23" ht="14.25" customHeight="1" x14ac:dyDescent="0.3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  <c r="W4138" s="2">
        <f>Table_1[[#This Row],[Profit]]/Table_1[[#This Row],[Sales]]</f>
        <v>0.13</v>
      </c>
    </row>
    <row r="4139" spans="1:23" ht="14.25" customHeight="1" x14ac:dyDescent="0.3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  <c r="W4139" s="2">
        <f>Table_1[[#This Row],[Profit]]/Table_1[[#This Row],[Sales]]</f>
        <v>0.5</v>
      </c>
    </row>
    <row r="4140" spans="1:23" ht="14.25" customHeight="1" x14ac:dyDescent="0.3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  <c r="W4140" s="2">
        <f>Table_1[[#This Row],[Profit]]/Table_1[[#This Row],[Sales]]</f>
        <v>-1.5000000000000004</v>
      </c>
    </row>
    <row r="4141" spans="1:23" ht="14.25" customHeight="1" x14ac:dyDescent="0.3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  <c r="W4141" s="2">
        <f>Table_1[[#This Row],[Profit]]/Table_1[[#This Row],[Sales]]</f>
        <v>6.2499999999999938E-2</v>
      </c>
    </row>
    <row r="4142" spans="1:23" ht="14.25" customHeight="1" x14ac:dyDescent="0.3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  <c r="W4142" s="2">
        <f>Table_1[[#This Row],[Profit]]/Table_1[[#This Row],[Sales]]</f>
        <v>0.17499999999999993</v>
      </c>
    </row>
    <row r="4143" spans="1:23" ht="14.25" customHeight="1" x14ac:dyDescent="0.3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  <c r="W4143" s="2">
        <f>Table_1[[#This Row],[Profit]]/Table_1[[#This Row],[Sales]]</f>
        <v>0.45999999999999996</v>
      </c>
    </row>
    <row r="4144" spans="1:23" ht="14.25" customHeight="1" x14ac:dyDescent="0.3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  <c r="W4144" s="2">
        <f>Table_1[[#This Row],[Profit]]/Table_1[[#This Row],[Sales]]</f>
        <v>0.45999999999999991</v>
      </c>
    </row>
    <row r="4145" spans="1:23" ht="14.25" customHeight="1" x14ac:dyDescent="0.3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  <c r="W4145" s="2">
        <f>Table_1[[#This Row],[Profit]]/Table_1[[#This Row],[Sales]]</f>
        <v>0.44999999999999996</v>
      </c>
    </row>
    <row r="4146" spans="1:23" ht="14.25" customHeight="1" x14ac:dyDescent="0.3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  <c r="W4146" s="2">
        <f>Table_1[[#This Row],[Profit]]/Table_1[[#This Row],[Sales]]</f>
        <v>0.27</v>
      </c>
    </row>
    <row r="4147" spans="1:23" ht="14.25" customHeight="1" x14ac:dyDescent="0.3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  <c r="W4147" s="2">
        <f>Table_1[[#This Row],[Profit]]/Table_1[[#This Row],[Sales]]</f>
        <v>-0.11250000000000002</v>
      </c>
    </row>
    <row r="4148" spans="1:23" ht="14.25" customHeight="1" x14ac:dyDescent="0.3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  <c r="W4148" s="2">
        <f>Table_1[[#This Row],[Profit]]/Table_1[[#This Row],[Sales]]</f>
        <v>0.19999999999999998</v>
      </c>
    </row>
    <row r="4149" spans="1:23" ht="14.25" customHeight="1" x14ac:dyDescent="0.3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  <c r="W4149" s="2">
        <f>Table_1[[#This Row],[Profit]]/Table_1[[#This Row],[Sales]]</f>
        <v>-1.5500000000000009</v>
      </c>
    </row>
    <row r="4150" spans="1:23" ht="14.25" customHeight="1" x14ac:dyDescent="0.3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  <c r="W4150" s="2">
        <f>Table_1[[#This Row],[Profit]]/Table_1[[#This Row],[Sales]]</f>
        <v>8.7499999999999994E-2</v>
      </c>
    </row>
    <row r="4151" spans="1:23" ht="14.25" customHeight="1" x14ac:dyDescent="0.3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  <c r="W4151" s="2">
        <f>Table_1[[#This Row],[Profit]]/Table_1[[#This Row],[Sales]]</f>
        <v>-3.7500000000000068E-2</v>
      </c>
    </row>
    <row r="4152" spans="1:23" ht="14.25" customHeight="1" x14ac:dyDescent="0.3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  <c r="W4152" s="2">
        <f>Table_1[[#This Row],[Profit]]/Table_1[[#This Row],[Sales]]</f>
        <v>-0.22499999999999992</v>
      </c>
    </row>
    <row r="4153" spans="1:23" ht="14.25" customHeight="1" x14ac:dyDescent="0.3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  <c r="W4153" s="2">
        <f>Table_1[[#This Row],[Profit]]/Table_1[[#This Row],[Sales]]</f>
        <v>0.33750000000000008</v>
      </c>
    </row>
    <row r="4154" spans="1:23" ht="14.25" customHeight="1" x14ac:dyDescent="0.3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  <c r="W4154" s="2">
        <f>Table_1[[#This Row],[Profit]]/Table_1[[#This Row],[Sales]]</f>
        <v>0.34999999999999992</v>
      </c>
    </row>
    <row r="4155" spans="1:23" ht="14.25" customHeight="1" x14ac:dyDescent="0.3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  <c r="W4155" s="2">
        <f>Table_1[[#This Row],[Profit]]/Table_1[[#This Row],[Sales]]</f>
        <v>0.3374999999999998</v>
      </c>
    </row>
    <row r="4156" spans="1:23" ht="14.25" customHeight="1" x14ac:dyDescent="0.3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  <c r="W4156" s="2">
        <f>Table_1[[#This Row],[Profit]]/Table_1[[#This Row],[Sales]]</f>
        <v>-0.73333333333333306</v>
      </c>
    </row>
    <row r="4157" spans="1:23" ht="14.25" customHeight="1" x14ac:dyDescent="0.3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  <c r="W4157" s="2">
        <f>Table_1[[#This Row],[Profit]]/Table_1[[#This Row],[Sales]]</f>
        <v>-0.7</v>
      </c>
    </row>
    <row r="4158" spans="1:23" ht="14.25" customHeight="1" x14ac:dyDescent="0.3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  <c r="W4158" s="2">
        <f>Table_1[[#This Row],[Profit]]/Table_1[[#This Row],[Sales]]</f>
        <v>1.2499999999999928E-2</v>
      </c>
    </row>
    <row r="4159" spans="1:23" ht="14.25" customHeight="1" x14ac:dyDescent="0.3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  <c r="W4159" s="2">
        <f>Table_1[[#This Row],[Profit]]/Table_1[[#This Row],[Sales]]</f>
        <v>-0.76666666666666616</v>
      </c>
    </row>
    <row r="4160" spans="1:23" ht="14.25" customHeight="1" x14ac:dyDescent="0.3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  <c r="W4160" s="2">
        <f>Table_1[[#This Row],[Profit]]/Table_1[[#This Row],[Sales]]</f>
        <v>0.32499999999999996</v>
      </c>
    </row>
    <row r="4161" spans="1:23" ht="14.25" customHeight="1" x14ac:dyDescent="0.3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  <c r="W4161" s="2">
        <f>Table_1[[#This Row],[Profit]]/Table_1[[#This Row],[Sales]]</f>
        <v>0.28999999999999992</v>
      </c>
    </row>
    <row r="4162" spans="1:23" ht="14.25" customHeight="1" x14ac:dyDescent="0.3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  <c r="W4162" s="2">
        <f>Table_1[[#This Row],[Profit]]/Table_1[[#This Row],[Sales]]</f>
        <v>0.25</v>
      </c>
    </row>
    <row r="4163" spans="1:23" ht="14.25" customHeight="1" x14ac:dyDescent="0.3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  <c r="W4163" s="2">
        <f>Table_1[[#This Row],[Profit]]/Table_1[[#This Row],[Sales]]</f>
        <v>0.26</v>
      </c>
    </row>
    <row r="4164" spans="1:23" ht="14.25" customHeight="1" x14ac:dyDescent="0.3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  <c r="W4164" s="2">
        <f>Table_1[[#This Row],[Profit]]/Table_1[[#This Row],[Sales]]</f>
        <v>0.46</v>
      </c>
    </row>
    <row r="4165" spans="1:23" ht="14.25" customHeight="1" x14ac:dyDescent="0.3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  <c r="W4165" s="2">
        <f>Table_1[[#This Row],[Profit]]/Table_1[[#This Row],[Sales]]</f>
        <v>0.47</v>
      </c>
    </row>
    <row r="4166" spans="1:23" ht="14.25" customHeight="1" x14ac:dyDescent="0.3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  <c r="W4166" s="2">
        <f>Table_1[[#This Row],[Profit]]/Table_1[[#This Row],[Sales]]</f>
        <v>-8.7499999999999967E-2</v>
      </c>
    </row>
    <row r="4167" spans="1:23" ht="14.25" customHeight="1" x14ac:dyDescent="0.3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  <c r="W4167" s="2">
        <f>Table_1[[#This Row],[Profit]]/Table_1[[#This Row],[Sales]]</f>
        <v>8.7499999999999981E-2</v>
      </c>
    </row>
    <row r="4168" spans="1:23" ht="14.25" customHeight="1" x14ac:dyDescent="0.3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  <c r="W4168" s="2">
        <f>Table_1[[#This Row],[Profit]]/Table_1[[#This Row],[Sales]]</f>
        <v>0.48000000000000004</v>
      </c>
    </row>
    <row r="4169" spans="1:23" ht="14.25" customHeight="1" x14ac:dyDescent="0.3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  <c r="W4169" s="2">
        <f>Table_1[[#This Row],[Profit]]/Table_1[[#This Row],[Sales]]</f>
        <v>0.25999999999999995</v>
      </c>
    </row>
    <row r="4170" spans="1:23" ht="14.25" customHeight="1" x14ac:dyDescent="0.3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  <c r="W4170" s="2">
        <f>Table_1[[#This Row],[Profit]]/Table_1[[#This Row],[Sales]]</f>
        <v>-0.15000000000000011</v>
      </c>
    </row>
    <row r="4171" spans="1:23" ht="14.25" customHeight="1" x14ac:dyDescent="0.3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  <c r="W4171" s="2">
        <f>Table_1[[#This Row],[Profit]]/Table_1[[#This Row],[Sales]]</f>
        <v>0.34999999999999992</v>
      </c>
    </row>
    <row r="4172" spans="1:23" ht="14.25" customHeight="1" x14ac:dyDescent="0.3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  <c r="W4172" s="2">
        <f>Table_1[[#This Row],[Profit]]/Table_1[[#This Row],[Sales]]</f>
        <v>0.32499999999999996</v>
      </c>
    </row>
    <row r="4173" spans="1:23" ht="14.25" customHeight="1" x14ac:dyDescent="0.3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  <c r="W4173" s="2">
        <f>Table_1[[#This Row],[Profit]]/Table_1[[#This Row],[Sales]]</f>
        <v>1.9999999999999962E-2</v>
      </c>
    </row>
    <row r="4174" spans="1:23" ht="14.25" customHeight="1" x14ac:dyDescent="0.3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  <c r="W4174" s="2">
        <f>Table_1[[#This Row],[Profit]]/Table_1[[#This Row],[Sales]]</f>
        <v>0.45999999999999996</v>
      </c>
    </row>
    <row r="4175" spans="1:23" ht="14.25" customHeight="1" x14ac:dyDescent="0.3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  <c r="W4175" s="2">
        <f>Table_1[[#This Row],[Profit]]/Table_1[[#This Row],[Sales]]</f>
        <v>0.48000000000000004</v>
      </c>
    </row>
    <row r="4176" spans="1:23" ht="14.25" customHeight="1" x14ac:dyDescent="0.3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  <c r="W4176" s="2">
        <f>Table_1[[#This Row],[Profit]]/Table_1[[#This Row],[Sales]]</f>
        <v>0.48</v>
      </c>
    </row>
    <row r="4177" spans="1:23" ht="14.25" customHeight="1" x14ac:dyDescent="0.3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  <c r="W4177" s="2">
        <f>Table_1[[#This Row],[Profit]]/Table_1[[#This Row],[Sales]]</f>
        <v>0.28000000000000008</v>
      </c>
    </row>
    <row r="4178" spans="1:23" ht="14.25" customHeight="1" x14ac:dyDescent="0.3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  <c r="W4178" s="2">
        <f>Table_1[[#This Row],[Profit]]/Table_1[[#This Row],[Sales]]</f>
        <v>0.26000000000000006</v>
      </c>
    </row>
    <row r="4179" spans="1:23" ht="14.25" customHeight="1" x14ac:dyDescent="0.3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  <c r="W4179" s="2">
        <f>Table_1[[#This Row],[Profit]]/Table_1[[#This Row],[Sales]]</f>
        <v>0.49000000000000005</v>
      </c>
    </row>
    <row r="4180" spans="1:23" ht="14.25" customHeight="1" x14ac:dyDescent="0.3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  <c r="W4180" s="2">
        <f>Table_1[[#This Row],[Profit]]/Table_1[[#This Row],[Sales]]</f>
        <v>0.47000000000000003</v>
      </c>
    </row>
    <row r="4181" spans="1:23" ht="14.25" customHeight="1" x14ac:dyDescent="0.3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  <c r="W4181" s="2">
        <f>Table_1[[#This Row],[Profit]]/Table_1[[#This Row],[Sales]]</f>
        <v>0.36250000000000004</v>
      </c>
    </row>
    <row r="4182" spans="1:23" ht="14.25" customHeight="1" x14ac:dyDescent="0.3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  <c r="W4182" s="2">
        <f>Table_1[[#This Row],[Profit]]/Table_1[[#This Row],[Sales]]</f>
        <v>-1.5</v>
      </c>
    </row>
    <row r="4183" spans="1:23" ht="14.25" customHeight="1" x14ac:dyDescent="0.3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  <c r="W4183" s="2">
        <f>Table_1[[#This Row],[Profit]]/Table_1[[#This Row],[Sales]]</f>
        <v>0.36</v>
      </c>
    </row>
    <row r="4184" spans="1:23" ht="14.25" customHeight="1" x14ac:dyDescent="0.3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  <c r="W4184" s="2">
        <f>Table_1[[#This Row],[Profit]]/Table_1[[#This Row],[Sales]]</f>
        <v>0.44999999999999996</v>
      </c>
    </row>
    <row r="4185" spans="1:23" ht="14.25" customHeight="1" x14ac:dyDescent="0.3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  <c r="W4185" s="2">
        <f>Table_1[[#This Row],[Profit]]/Table_1[[#This Row],[Sales]]</f>
        <v>3.0000000000000016E-2</v>
      </c>
    </row>
    <row r="4186" spans="1:23" ht="14.25" customHeight="1" x14ac:dyDescent="0.3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  <c r="W4186" s="2">
        <f>Table_1[[#This Row],[Profit]]/Table_1[[#This Row],[Sales]]</f>
        <v>0.25</v>
      </c>
    </row>
    <row r="4187" spans="1:23" ht="14.25" customHeight="1" x14ac:dyDescent="0.3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  <c r="W4187" s="2">
        <f>Table_1[[#This Row],[Profit]]/Table_1[[#This Row],[Sales]]</f>
        <v>9.999999999999995E-2</v>
      </c>
    </row>
    <row r="4188" spans="1:23" ht="14.25" customHeight="1" x14ac:dyDescent="0.3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  <c r="W4188" s="2">
        <f>Table_1[[#This Row],[Profit]]/Table_1[[#This Row],[Sales]]</f>
        <v>-1.5500000000000005</v>
      </c>
    </row>
    <row r="4189" spans="1:23" ht="14.25" customHeight="1" x14ac:dyDescent="0.3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  <c r="W4189" s="2">
        <f>Table_1[[#This Row],[Profit]]/Table_1[[#This Row],[Sales]]</f>
        <v>-1.6500000000000008</v>
      </c>
    </row>
    <row r="4190" spans="1:23" ht="14.25" customHeight="1" x14ac:dyDescent="0.3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  <c r="W4190" s="2">
        <f>Table_1[[#This Row],[Profit]]/Table_1[[#This Row],[Sales]]</f>
        <v>7.4999999999999983E-2</v>
      </c>
    </row>
    <row r="4191" spans="1:23" ht="14.25" customHeight="1" x14ac:dyDescent="0.3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  <c r="W4191" s="2">
        <f>Table_1[[#This Row],[Profit]]/Table_1[[#This Row],[Sales]]</f>
        <v>0.44999999999999996</v>
      </c>
    </row>
    <row r="4192" spans="1:23" ht="14.25" customHeight="1" x14ac:dyDescent="0.3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  <c r="W4192" s="2">
        <f>Table_1[[#This Row],[Profit]]/Table_1[[#This Row],[Sales]]</f>
        <v>0.48000000000000004</v>
      </c>
    </row>
    <row r="4193" spans="1:23" ht="14.25" customHeight="1" x14ac:dyDescent="0.3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  <c r="W4193" s="2">
        <f>Table_1[[#This Row],[Profit]]/Table_1[[#This Row],[Sales]]</f>
        <v>0.31249999999999994</v>
      </c>
    </row>
    <row r="4194" spans="1:23" ht="14.25" customHeight="1" x14ac:dyDescent="0.3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  <c r="W4194" s="2">
        <f>Table_1[[#This Row],[Profit]]/Table_1[[#This Row],[Sales]]</f>
        <v>0.23000000000000004</v>
      </c>
    </row>
    <row r="4195" spans="1:23" ht="14.25" customHeight="1" x14ac:dyDescent="0.3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  <c r="W4195" s="2">
        <f>Table_1[[#This Row],[Profit]]/Table_1[[#This Row],[Sales]]</f>
        <v>7.4999999999999942E-2</v>
      </c>
    </row>
    <row r="4196" spans="1:23" ht="14.25" customHeight="1" x14ac:dyDescent="0.3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  <c r="W4196" s="2">
        <f>Table_1[[#This Row],[Profit]]/Table_1[[#This Row],[Sales]]</f>
        <v>0.28999999999999998</v>
      </c>
    </row>
    <row r="4197" spans="1:23" ht="14.25" customHeight="1" x14ac:dyDescent="0.3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  <c r="W4197" s="2">
        <f>Table_1[[#This Row],[Profit]]/Table_1[[#This Row],[Sales]]</f>
        <v>0.42</v>
      </c>
    </row>
    <row r="4198" spans="1:23" ht="14.25" customHeight="1" x14ac:dyDescent="0.3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  <c r="W4198" s="2">
        <f>Table_1[[#This Row],[Profit]]/Table_1[[#This Row],[Sales]]</f>
        <v>0.46999999999999992</v>
      </c>
    </row>
    <row r="4199" spans="1:23" ht="14.25" customHeight="1" x14ac:dyDescent="0.3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  <c r="W4199" s="2">
        <f>Table_1[[#This Row],[Profit]]/Table_1[[#This Row],[Sales]]</f>
        <v>0.23749999999999999</v>
      </c>
    </row>
    <row r="4200" spans="1:23" ht="14.25" customHeight="1" x14ac:dyDescent="0.3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  <c r="W4200" s="2">
        <f>Table_1[[#This Row],[Profit]]/Table_1[[#This Row],[Sales]]</f>
        <v>-0.8</v>
      </c>
    </row>
    <row r="4201" spans="1:23" ht="14.25" customHeight="1" x14ac:dyDescent="0.3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  <c r="W4201" s="2">
        <f>Table_1[[#This Row],[Profit]]/Table_1[[#This Row],[Sales]]</f>
        <v>0.47</v>
      </c>
    </row>
    <row r="4202" spans="1:23" ht="14.25" customHeight="1" x14ac:dyDescent="0.3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  <c r="W4202" s="2">
        <f>Table_1[[#This Row],[Profit]]/Table_1[[#This Row],[Sales]]</f>
        <v>0.31249999999999994</v>
      </c>
    </row>
    <row r="4203" spans="1:23" ht="14.25" customHeight="1" x14ac:dyDescent="0.3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  <c r="W4203" s="2">
        <f>Table_1[[#This Row],[Profit]]/Table_1[[#This Row],[Sales]]</f>
        <v>0.45999999999999991</v>
      </c>
    </row>
    <row r="4204" spans="1:23" ht="14.25" customHeight="1" x14ac:dyDescent="0.3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  <c r="W4204" s="2">
        <f>Table_1[[#This Row],[Profit]]/Table_1[[#This Row],[Sales]]</f>
        <v>0.45999999999999996</v>
      </c>
    </row>
    <row r="4205" spans="1:23" ht="14.25" customHeight="1" x14ac:dyDescent="0.3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  <c r="W4205" s="2">
        <f>Table_1[[#This Row],[Profit]]/Table_1[[#This Row],[Sales]]</f>
        <v>0.38000000000000006</v>
      </c>
    </row>
    <row r="4206" spans="1:23" ht="14.25" customHeight="1" x14ac:dyDescent="0.3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  <c r="W4206" s="2">
        <f>Table_1[[#This Row],[Profit]]/Table_1[[#This Row],[Sales]]</f>
        <v>0.47</v>
      </c>
    </row>
    <row r="4207" spans="1:23" ht="14.25" customHeight="1" x14ac:dyDescent="0.3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  <c r="W4207" s="2">
        <f>Table_1[[#This Row],[Profit]]/Table_1[[#This Row],[Sales]]</f>
        <v>0.28999999999999992</v>
      </c>
    </row>
    <row r="4208" spans="1:23" ht="14.25" customHeight="1" x14ac:dyDescent="0.3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  <c r="W4208" s="2">
        <f>Table_1[[#This Row],[Profit]]/Table_1[[#This Row],[Sales]]</f>
        <v>0.45999999999999991</v>
      </c>
    </row>
    <row r="4209" spans="1:23" ht="14.25" customHeight="1" x14ac:dyDescent="0.3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  <c r="W4209" s="2">
        <f>Table_1[[#This Row],[Profit]]/Table_1[[#This Row],[Sales]]</f>
        <v>0.44000000000000011</v>
      </c>
    </row>
    <row r="4210" spans="1:23" ht="14.25" customHeight="1" x14ac:dyDescent="0.3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  <c r="W4210" s="2">
        <f>Table_1[[#This Row],[Profit]]/Table_1[[#This Row],[Sales]]</f>
        <v>0.29999999999999993</v>
      </c>
    </row>
    <row r="4211" spans="1:23" ht="14.25" customHeight="1" x14ac:dyDescent="0.3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  <c r="W4211" s="2">
        <f>Table_1[[#This Row],[Profit]]/Table_1[[#This Row],[Sales]]</f>
        <v>-0.15714285714285722</v>
      </c>
    </row>
    <row r="4212" spans="1:23" ht="14.25" customHeight="1" x14ac:dyDescent="0.3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  <c r="W4212" s="2">
        <f>Table_1[[#This Row],[Profit]]/Table_1[[#This Row],[Sales]]</f>
        <v>0.31249999999999989</v>
      </c>
    </row>
    <row r="4213" spans="1:23" ht="14.25" customHeight="1" x14ac:dyDescent="0.3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  <c r="W4213" s="2">
        <f>Table_1[[#This Row],[Profit]]/Table_1[[#This Row],[Sales]]</f>
        <v>0.4499999999999999</v>
      </c>
    </row>
    <row r="4214" spans="1:23" ht="14.25" customHeight="1" x14ac:dyDescent="0.3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  <c r="W4214" s="2">
        <f>Table_1[[#This Row],[Profit]]/Table_1[[#This Row],[Sales]]</f>
        <v>0.28999999999999987</v>
      </c>
    </row>
    <row r="4215" spans="1:23" ht="14.25" customHeight="1" x14ac:dyDescent="0.3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  <c r="W4215" s="2">
        <f>Table_1[[#This Row],[Profit]]/Table_1[[#This Row],[Sales]]</f>
        <v>0.47</v>
      </c>
    </row>
    <row r="4216" spans="1:23" ht="14.25" customHeight="1" x14ac:dyDescent="0.3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  <c r="W4216" s="2">
        <f>Table_1[[#This Row],[Profit]]/Table_1[[#This Row],[Sales]]</f>
        <v>0.5</v>
      </c>
    </row>
    <row r="4217" spans="1:23" ht="14.25" customHeight="1" x14ac:dyDescent="0.3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  <c r="W4217" s="2">
        <f>Table_1[[#This Row],[Profit]]/Table_1[[#This Row],[Sales]]</f>
        <v>0.47</v>
      </c>
    </row>
    <row r="4218" spans="1:23" ht="14.25" customHeight="1" x14ac:dyDescent="0.3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  <c r="W4218" s="2">
        <f>Table_1[[#This Row],[Profit]]/Table_1[[#This Row],[Sales]]</f>
        <v>0.48</v>
      </c>
    </row>
    <row r="4219" spans="1:23" ht="14.25" customHeight="1" x14ac:dyDescent="0.3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  <c r="W4219" s="2">
        <f>Table_1[[#This Row],[Profit]]/Table_1[[#This Row],[Sales]]</f>
        <v>0.17647058823529407</v>
      </c>
    </row>
    <row r="4220" spans="1:23" ht="14.25" customHeight="1" x14ac:dyDescent="0.3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  <c r="W4220" s="2">
        <f>Table_1[[#This Row],[Profit]]/Table_1[[#This Row],[Sales]]</f>
        <v>7.4999999999999928E-2</v>
      </c>
    </row>
    <row r="4221" spans="1:23" ht="14.25" customHeight="1" x14ac:dyDescent="0.3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  <c r="W4221" s="2">
        <f>Table_1[[#This Row],[Profit]]/Table_1[[#This Row],[Sales]]</f>
        <v>0.48</v>
      </c>
    </row>
    <row r="4222" spans="1:23" ht="14.25" customHeight="1" x14ac:dyDescent="0.3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  <c r="W4222" s="2">
        <f>Table_1[[#This Row],[Profit]]/Table_1[[#This Row],[Sales]]</f>
        <v>0.36249999999999999</v>
      </c>
    </row>
    <row r="4223" spans="1:23" ht="14.25" customHeight="1" x14ac:dyDescent="0.3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  <c r="W4223" s="2">
        <f>Table_1[[#This Row],[Profit]]/Table_1[[#This Row],[Sales]]</f>
        <v>0.33749999999999991</v>
      </c>
    </row>
    <row r="4224" spans="1:23" ht="14.25" customHeight="1" x14ac:dyDescent="0.3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  <c r="W4224" s="2">
        <f>Table_1[[#This Row],[Profit]]/Table_1[[#This Row],[Sales]]</f>
        <v>1.0000000000000021E-2</v>
      </c>
    </row>
    <row r="4225" spans="1:23" ht="14.25" customHeight="1" x14ac:dyDescent="0.3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  <c r="W4225" s="2">
        <f>Table_1[[#This Row],[Profit]]/Table_1[[#This Row],[Sales]]</f>
        <v>0.24</v>
      </c>
    </row>
    <row r="4226" spans="1:23" ht="14.25" customHeight="1" x14ac:dyDescent="0.3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  <c r="W4226" s="2">
        <f>Table_1[[#This Row],[Profit]]/Table_1[[#This Row],[Sales]]</f>
        <v>-1.6500000000000008</v>
      </c>
    </row>
    <row r="4227" spans="1:23" ht="14.25" customHeight="1" x14ac:dyDescent="0.3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  <c r="W4227" s="2">
        <f>Table_1[[#This Row],[Profit]]/Table_1[[#This Row],[Sales]]</f>
        <v>-0.44999999999999984</v>
      </c>
    </row>
    <row r="4228" spans="1:23" ht="14.25" customHeight="1" x14ac:dyDescent="0.3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  <c r="W4228" s="2">
        <f>Table_1[[#This Row],[Profit]]/Table_1[[#This Row],[Sales]]</f>
        <v>0.47</v>
      </c>
    </row>
    <row r="4229" spans="1:23" ht="14.25" customHeight="1" x14ac:dyDescent="0.3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  <c r="W4229" s="2">
        <f>Table_1[[#This Row],[Profit]]/Table_1[[#This Row],[Sales]]</f>
        <v>-0.11250000000000006</v>
      </c>
    </row>
    <row r="4230" spans="1:23" ht="14.25" customHeight="1" x14ac:dyDescent="0.3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  <c r="W4230" s="2">
        <f>Table_1[[#This Row],[Profit]]/Table_1[[#This Row],[Sales]]</f>
        <v>0.45999999999999996</v>
      </c>
    </row>
    <row r="4231" spans="1:23" ht="14.25" customHeight="1" x14ac:dyDescent="0.3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  <c r="W4231" s="2">
        <f>Table_1[[#This Row],[Profit]]/Table_1[[#This Row],[Sales]]</f>
        <v>-1.05</v>
      </c>
    </row>
    <row r="4232" spans="1:23" ht="14.25" customHeight="1" x14ac:dyDescent="0.3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  <c r="W4232" s="2">
        <f>Table_1[[#This Row],[Profit]]/Table_1[[#This Row],[Sales]]</f>
        <v>-1.55</v>
      </c>
    </row>
    <row r="4233" spans="1:23" ht="14.25" customHeight="1" x14ac:dyDescent="0.3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  <c r="W4233" s="2">
        <f>Table_1[[#This Row],[Profit]]/Table_1[[#This Row],[Sales]]</f>
        <v>0.36249999999999993</v>
      </c>
    </row>
    <row r="4234" spans="1:23" ht="14.25" customHeight="1" x14ac:dyDescent="0.3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  <c r="W4234" s="2">
        <f>Table_1[[#This Row],[Profit]]/Table_1[[#This Row],[Sales]]</f>
        <v>0.36249999999999993</v>
      </c>
    </row>
    <row r="4235" spans="1:23" ht="14.25" customHeight="1" x14ac:dyDescent="0.3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  <c r="W4235" s="2">
        <f>Table_1[[#This Row],[Profit]]/Table_1[[#This Row],[Sales]]</f>
        <v>-1.6500000000000008</v>
      </c>
    </row>
    <row r="4236" spans="1:23" ht="14.25" customHeight="1" x14ac:dyDescent="0.3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  <c r="W4236" s="2">
        <f>Table_1[[#This Row],[Profit]]/Table_1[[#This Row],[Sales]]</f>
        <v>0.36249999999999993</v>
      </c>
    </row>
    <row r="4237" spans="1:23" ht="14.25" customHeight="1" x14ac:dyDescent="0.3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  <c r="W4237" s="2">
        <f>Table_1[[#This Row],[Profit]]/Table_1[[#This Row],[Sales]]</f>
        <v>0.33749999999999991</v>
      </c>
    </row>
    <row r="4238" spans="1:23" ht="14.25" customHeight="1" x14ac:dyDescent="0.3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  <c r="W4238" s="2">
        <f>Table_1[[#This Row],[Profit]]/Table_1[[#This Row],[Sales]]</f>
        <v>-1.6500000000000008</v>
      </c>
    </row>
    <row r="4239" spans="1:23" ht="14.25" customHeight="1" x14ac:dyDescent="0.3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  <c r="W4239" s="2">
        <f>Table_1[[#This Row],[Profit]]/Table_1[[#This Row],[Sales]]</f>
        <v>7.5000000000000039E-2</v>
      </c>
    </row>
    <row r="4240" spans="1:23" ht="14.25" customHeight="1" x14ac:dyDescent="0.3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  <c r="W4240" s="2">
        <f>Table_1[[#This Row],[Profit]]/Table_1[[#This Row],[Sales]]</f>
        <v>0.29999999999999993</v>
      </c>
    </row>
    <row r="4241" spans="1:23" ht="14.25" customHeight="1" x14ac:dyDescent="0.3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  <c r="W4241" s="2">
        <f>Table_1[[#This Row],[Profit]]/Table_1[[#This Row],[Sales]]</f>
        <v>0.48</v>
      </c>
    </row>
    <row r="4242" spans="1:23" ht="14.25" customHeight="1" x14ac:dyDescent="0.3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  <c r="W4242" s="2">
        <f>Table_1[[#This Row],[Profit]]/Table_1[[#This Row],[Sales]]</f>
        <v>0.27000000000000007</v>
      </c>
    </row>
    <row r="4243" spans="1:23" ht="14.25" customHeight="1" x14ac:dyDescent="0.3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  <c r="W4243" s="2">
        <f>Table_1[[#This Row],[Profit]]/Table_1[[#This Row],[Sales]]</f>
        <v>0.32499999999999996</v>
      </c>
    </row>
    <row r="4244" spans="1:23" ht="14.25" customHeight="1" x14ac:dyDescent="0.3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  <c r="W4244" s="2">
        <f>Table_1[[#This Row],[Profit]]/Table_1[[#This Row],[Sales]]</f>
        <v>3.9999999999999876E-2</v>
      </c>
    </row>
    <row r="4245" spans="1:23" ht="14.25" customHeight="1" x14ac:dyDescent="0.3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  <c r="W4245" s="2">
        <f>Table_1[[#This Row],[Profit]]/Table_1[[#This Row],[Sales]]</f>
        <v>0.47</v>
      </c>
    </row>
    <row r="4246" spans="1:23" ht="14.25" customHeight="1" x14ac:dyDescent="0.3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  <c r="W4246" s="2">
        <f>Table_1[[#This Row],[Profit]]/Table_1[[#This Row],[Sales]]</f>
        <v>0.13000000000000003</v>
      </c>
    </row>
    <row r="4247" spans="1:23" ht="14.25" customHeight="1" x14ac:dyDescent="0.3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  <c r="W4247" s="2">
        <f>Table_1[[#This Row],[Profit]]/Table_1[[#This Row],[Sales]]</f>
        <v>0.44999999999999996</v>
      </c>
    </row>
    <row r="4248" spans="1:23" ht="14.25" customHeight="1" x14ac:dyDescent="0.3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  <c r="W4248" s="2">
        <f>Table_1[[#This Row],[Profit]]/Table_1[[#This Row],[Sales]]</f>
        <v>0.26</v>
      </c>
    </row>
    <row r="4249" spans="1:23" ht="14.25" customHeight="1" x14ac:dyDescent="0.3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  <c r="W4249" s="2">
        <f>Table_1[[#This Row],[Profit]]/Table_1[[#This Row],[Sales]]</f>
        <v>0.36</v>
      </c>
    </row>
    <row r="4250" spans="1:23" ht="14.25" customHeight="1" x14ac:dyDescent="0.3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  <c r="W4250" s="2">
        <f>Table_1[[#This Row],[Profit]]/Table_1[[#This Row],[Sales]]</f>
        <v>0.45999999999999996</v>
      </c>
    </row>
    <row r="4251" spans="1:23" ht="14.25" customHeight="1" x14ac:dyDescent="0.3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  <c r="W4251" s="2">
        <f>Table_1[[#This Row],[Profit]]/Table_1[[#This Row],[Sales]]</f>
        <v>0.20000000000000004</v>
      </c>
    </row>
    <row r="4252" spans="1:23" ht="14.25" customHeight="1" x14ac:dyDescent="0.3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  <c r="W4252" s="2">
        <f>Table_1[[#This Row],[Profit]]/Table_1[[#This Row],[Sales]]</f>
        <v>0.19999999999999998</v>
      </c>
    </row>
    <row r="4253" spans="1:23" ht="14.25" customHeight="1" x14ac:dyDescent="0.3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  <c r="W4253" s="2">
        <f>Table_1[[#This Row],[Profit]]/Table_1[[#This Row],[Sales]]</f>
        <v>-0.23750000000000002</v>
      </c>
    </row>
    <row r="4254" spans="1:23" ht="14.25" customHeight="1" x14ac:dyDescent="0.3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  <c r="W4254" s="2">
        <f>Table_1[[#This Row],[Profit]]/Table_1[[#This Row],[Sales]]</f>
        <v>0.21249999999999988</v>
      </c>
    </row>
    <row r="4255" spans="1:23" ht="14.25" customHeight="1" x14ac:dyDescent="0.3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  <c r="W4255" s="2">
        <f>Table_1[[#This Row],[Profit]]/Table_1[[#This Row],[Sales]]</f>
        <v>8.750000000000005E-2</v>
      </c>
    </row>
    <row r="4256" spans="1:23" ht="14.25" customHeight="1" x14ac:dyDescent="0.3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  <c r="W4256" s="2">
        <f>Table_1[[#This Row],[Profit]]/Table_1[[#This Row],[Sales]]</f>
        <v>0.32499999999999996</v>
      </c>
    </row>
    <row r="4257" spans="1:23" ht="14.25" customHeight="1" x14ac:dyDescent="0.3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  <c r="W4257" s="2">
        <f>Table_1[[#This Row],[Profit]]/Table_1[[#This Row],[Sales]]</f>
        <v>-1.5000000000000004</v>
      </c>
    </row>
    <row r="4258" spans="1:23" ht="14.25" customHeight="1" x14ac:dyDescent="0.3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  <c r="W4258" s="2">
        <f>Table_1[[#This Row],[Profit]]/Table_1[[#This Row],[Sales]]</f>
        <v>-0.65000000000000024</v>
      </c>
    </row>
    <row r="4259" spans="1:23" ht="14.25" customHeight="1" x14ac:dyDescent="0.3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  <c r="W4259" s="2">
        <f>Table_1[[#This Row],[Profit]]/Table_1[[#This Row],[Sales]]</f>
        <v>-0.70000000000000007</v>
      </c>
    </row>
    <row r="4260" spans="1:23" ht="14.25" customHeight="1" x14ac:dyDescent="0.3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  <c r="W4260" s="2">
        <f>Table_1[[#This Row],[Profit]]/Table_1[[#This Row],[Sales]]</f>
        <v>-0.11250000000000006</v>
      </c>
    </row>
    <row r="4261" spans="1:23" ht="14.25" customHeight="1" x14ac:dyDescent="0.3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  <c r="W4261" s="2">
        <f>Table_1[[#This Row],[Profit]]/Table_1[[#This Row],[Sales]]</f>
        <v>0.5</v>
      </c>
    </row>
    <row r="4262" spans="1:23" ht="14.25" customHeight="1" x14ac:dyDescent="0.3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  <c r="W4262" s="2">
        <f>Table_1[[#This Row],[Profit]]/Table_1[[#This Row],[Sales]]</f>
        <v>0.45999999999999996</v>
      </c>
    </row>
    <row r="4263" spans="1:23" ht="14.25" customHeight="1" x14ac:dyDescent="0.3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  <c r="W4263" s="2">
        <f>Table_1[[#This Row],[Profit]]/Table_1[[#This Row],[Sales]]</f>
        <v>0.30999999999999994</v>
      </c>
    </row>
    <row r="4264" spans="1:23" ht="14.25" customHeight="1" x14ac:dyDescent="0.3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  <c r="W4264" s="2">
        <f>Table_1[[#This Row],[Profit]]/Table_1[[#This Row],[Sales]]</f>
        <v>0.3</v>
      </c>
    </row>
    <row r="4265" spans="1:23" ht="14.25" customHeight="1" x14ac:dyDescent="0.3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  <c r="W4265" s="2">
        <f>Table_1[[#This Row],[Profit]]/Table_1[[#This Row],[Sales]]</f>
        <v>-0.66666666666666652</v>
      </c>
    </row>
    <row r="4266" spans="1:23" ht="14.25" customHeight="1" x14ac:dyDescent="0.3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  <c r="W4266" s="2">
        <f>Table_1[[#This Row],[Profit]]/Table_1[[#This Row],[Sales]]</f>
        <v>-0.18571428571428583</v>
      </c>
    </row>
    <row r="4267" spans="1:23" ht="14.25" customHeight="1" x14ac:dyDescent="0.3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  <c r="W4267" s="2">
        <f>Table_1[[#This Row],[Profit]]/Table_1[[#This Row],[Sales]]</f>
        <v>-1.7500000000000009</v>
      </c>
    </row>
    <row r="4268" spans="1:23" ht="14.25" customHeight="1" x14ac:dyDescent="0.3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  <c r="W4268" s="2">
        <f>Table_1[[#This Row],[Profit]]/Table_1[[#This Row],[Sales]]</f>
        <v>-0.23529411764705876</v>
      </c>
    </row>
    <row r="4269" spans="1:23" ht="14.25" customHeight="1" x14ac:dyDescent="0.3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  <c r="W4269" s="2">
        <f>Table_1[[#This Row],[Profit]]/Table_1[[#This Row],[Sales]]</f>
        <v>-1.6000000000000008</v>
      </c>
    </row>
    <row r="4270" spans="1:23" ht="14.25" customHeight="1" x14ac:dyDescent="0.3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  <c r="W4270" s="2">
        <f>Table_1[[#This Row],[Profit]]/Table_1[[#This Row],[Sales]]</f>
        <v>0.26250000000000001</v>
      </c>
    </row>
    <row r="4271" spans="1:23" ht="14.25" customHeight="1" x14ac:dyDescent="0.3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  <c r="W4271" s="2">
        <f>Table_1[[#This Row],[Profit]]/Table_1[[#This Row],[Sales]]</f>
        <v>0.1699999999999999</v>
      </c>
    </row>
    <row r="4272" spans="1:23" ht="14.25" customHeight="1" x14ac:dyDescent="0.3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  <c r="W4272" s="2">
        <f>Table_1[[#This Row],[Profit]]/Table_1[[#This Row],[Sales]]</f>
        <v>0.27500000000000008</v>
      </c>
    </row>
    <row r="4273" spans="1:23" ht="14.25" customHeight="1" x14ac:dyDescent="0.3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  <c r="W4273" s="2">
        <f>Table_1[[#This Row],[Profit]]/Table_1[[#This Row],[Sales]]</f>
        <v>0.41000000000000003</v>
      </c>
    </row>
    <row r="4274" spans="1:23" ht="14.25" customHeight="1" x14ac:dyDescent="0.3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  <c r="W4274" s="2">
        <f>Table_1[[#This Row],[Profit]]/Table_1[[#This Row],[Sales]]</f>
        <v>8.7499999999999953E-2</v>
      </c>
    </row>
    <row r="4275" spans="1:23" ht="14.25" customHeight="1" x14ac:dyDescent="0.3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  <c r="W4275" s="2">
        <f>Table_1[[#This Row],[Profit]]/Table_1[[#This Row],[Sales]]</f>
        <v>0.28999999999999998</v>
      </c>
    </row>
    <row r="4276" spans="1:23" ht="14.25" customHeight="1" x14ac:dyDescent="0.3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  <c r="W4276" s="2">
        <f>Table_1[[#This Row],[Profit]]/Table_1[[#This Row],[Sales]]</f>
        <v>0.31249999999999983</v>
      </c>
    </row>
    <row r="4277" spans="1:23" ht="14.25" customHeight="1" x14ac:dyDescent="0.3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  <c r="W4277" s="2">
        <f>Table_1[[#This Row],[Profit]]/Table_1[[#This Row],[Sales]]</f>
        <v>-2.5000000000000013</v>
      </c>
    </row>
    <row r="4278" spans="1:23" ht="14.25" customHeight="1" x14ac:dyDescent="0.3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  <c r="W4278" s="2">
        <f>Table_1[[#This Row],[Profit]]/Table_1[[#This Row],[Sales]]</f>
        <v>0.19000000000000003</v>
      </c>
    </row>
    <row r="4279" spans="1:23" ht="14.25" customHeight="1" x14ac:dyDescent="0.3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  <c r="W4279" s="2">
        <f>Table_1[[#This Row],[Profit]]/Table_1[[#This Row],[Sales]]</f>
        <v>0.25999999999999995</v>
      </c>
    </row>
    <row r="4280" spans="1:23" ht="14.25" customHeight="1" x14ac:dyDescent="0.3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  <c r="W4280" s="2">
        <f>Table_1[[#This Row],[Profit]]/Table_1[[#This Row],[Sales]]</f>
        <v>0.3299999999999999</v>
      </c>
    </row>
    <row r="4281" spans="1:23" ht="14.25" customHeight="1" x14ac:dyDescent="0.3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  <c r="W4281" s="2">
        <f>Table_1[[#This Row],[Profit]]/Table_1[[#This Row],[Sales]]</f>
        <v>0.47</v>
      </c>
    </row>
    <row r="4282" spans="1:23" ht="14.25" customHeight="1" x14ac:dyDescent="0.3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  <c r="W4282" s="2">
        <f>Table_1[[#This Row],[Profit]]/Table_1[[#This Row],[Sales]]</f>
        <v>0.45999999999999996</v>
      </c>
    </row>
    <row r="4283" spans="1:23" ht="14.25" customHeight="1" x14ac:dyDescent="0.3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  <c r="W4283" s="2">
        <f>Table_1[[#This Row],[Profit]]/Table_1[[#This Row],[Sales]]</f>
        <v>0.21111111111111097</v>
      </c>
    </row>
    <row r="4284" spans="1:23" ht="14.25" customHeight="1" x14ac:dyDescent="0.3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  <c r="W4284" s="2">
        <f>Table_1[[#This Row],[Profit]]/Table_1[[#This Row],[Sales]]</f>
        <v>0.47</v>
      </c>
    </row>
    <row r="4285" spans="1:23" ht="14.25" customHeight="1" x14ac:dyDescent="0.3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  <c r="W4285" s="2">
        <f>Table_1[[#This Row],[Profit]]/Table_1[[#This Row],[Sales]]</f>
        <v>0.44999999999999996</v>
      </c>
    </row>
    <row r="4286" spans="1:23" ht="14.25" customHeight="1" x14ac:dyDescent="0.3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  <c r="W4286" s="2">
        <f>Table_1[[#This Row],[Profit]]/Table_1[[#This Row],[Sales]]</f>
        <v>-0.30882352941176461</v>
      </c>
    </row>
    <row r="4287" spans="1:23" ht="14.25" customHeight="1" x14ac:dyDescent="0.3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  <c r="W4287" s="2">
        <f>Table_1[[#This Row],[Profit]]/Table_1[[#This Row],[Sales]]</f>
        <v>0.33749999999999997</v>
      </c>
    </row>
    <row r="4288" spans="1:23" ht="14.25" customHeight="1" x14ac:dyDescent="0.3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  <c r="W4288" s="2">
        <f>Table_1[[#This Row],[Profit]]/Table_1[[#This Row],[Sales]]</f>
        <v>0.375</v>
      </c>
    </row>
    <row r="4289" spans="1:23" ht="14.25" customHeight="1" x14ac:dyDescent="0.3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  <c r="W4289" s="2">
        <f>Table_1[[#This Row],[Profit]]/Table_1[[#This Row],[Sales]]</f>
        <v>-0.20000000000000007</v>
      </c>
    </row>
    <row r="4290" spans="1:23" ht="14.25" customHeight="1" x14ac:dyDescent="0.3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  <c r="W4290" s="2">
        <f>Table_1[[#This Row],[Profit]]/Table_1[[#This Row],[Sales]]</f>
        <v>-1.5000000000000002</v>
      </c>
    </row>
    <row r="4291" spans="1:23" ht="14.25" customHeight="1" x14ac:dyDescent="0.3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  <c r="W4291" s="2">
        <f>Table_1[[#This Row],[Profit]]/Table_1[[#This Row],[Sales]]</f>
        <v>0.34999999999999992</v>
      </c>
    </row>
    <row r="4292" spans="1:23" ht="14.25" customHeight="1" x14ac:dyDescent="0.3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  <c r="W4292" s="2">
        <f>Table_1[[#This Row],[Profit]]/Table_1[[#This Row],[Sales]]</f>
        <v>0.24999999999999992</v>
      </c>
    </row>
    <row r="4293" spans="1:23" ht="14.25" customHeight="1" x14ac:dyDescent="0.3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  <c r="W4293" s="2">
        <f>Table_1[[#This Row],[Profit]]/Table_1[[#This Row],[Sales]]</f>
        <v>2.4999999999999994E-2</v>
      </c>
    </row>
    <row r="4294" spans="1:23" ht="14.25" customHeight="1" x14ac:dyDescent="0.3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  <c r="W4294" s="2">
        <f>Table_1[[#This Row],[Profit]]/Table_1[[#This Row],[Sales]]</f>
        <v>0.35999999999999993</v>
      </c>
    </row>
    <row r="4295" spans="1:23" ht="14.25" customHeight="1" x14ac:dyDescent="0.3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  <c r="W4295" s="2">
        <f>Table_1[[#This Row],[Profit]]/Table_1[[#This Row],[Sales]]</f>
        <v>-0.1999999999999999</v>
      </c>
    </row>
    <row r="4296" spans="1:23" ht="14.25" customHeight="1" x14ac:dyDescent="0.3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  <c r="W4296" s="2">
        <f>Table_1[[#This Row],[Profit]]/Table_1[[#This Row],[Sales]]</f>
        <v>-0.67999999999999994</v>
      </c>
    </row>
    <row r="4297" spans="1:23" ht="14.25" customHeight="1" x14ac:dyDescent="0.3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  <c r="W4297" s="2">
        <f>Table_1[[#This Row],[Profit]]/Table_1[[#This Row],[Sales]]</f>
        <v>0.42000000000000004</v>
      </c>
    </row>
    <row r="4298" spans="1:23" ht="14.25" customHeight="1" x14ac:dyDescent="0.3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  <c r="W4298" s="2">
        <f>Table_1[[#This Row],[Profit]]/Table_1[[#This Row],[Sales]]</f>
        <v>9.9999999999999777E-3</v>
      </c>
    </row>
    <row r="4299" spans="1:23" ht="14.25" customHeight="1" x14ac:dyDescent="0.3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  <c r="W4299" s="2">
        <f>Table_1[[#This Row],[Profit]]/Table_1[[#This Row],[Sales]]</f>
        <v>7.4999999999999997E-2</v>
      </c>
    </row>
    <row r="4300" spans="1:23" ht="14.25" customHeight="1" x14ac:dyDescent="0.3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  <c r="W4300" s="2">
        <f>Table_1[[#This Row],[Profit]]/Table_1[[#This Row],[Sales]]</f>
        <v>0.31249999999999989</v>
      </c>
    </row>
    <row r="4301" spans="1:23" ht="14.25" customHeight="1" x14ac:dyDescent="0.3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  <c r="W4301" s="2">
        <f>Table_1[[#This Row],[Profit]]/Table_1[[#This Row],[Sales]]</f>
        <v>7.4999999999999956E-2</v>
      </c>
    </row>
    <row r="4302" spans="1:23" ht="14.25" customHeight="1" x14ac:dyDescent="0.3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  <c r="W4302" s="2">
        <f>Table_1[[#This Row],[Profit]]/Table_1[[#This Row],[Sales]]</f>
        <v>0.14999999999999994</v>
      </c>
    </row>
    <row r="4303" spans="1:23" ht="14.25" customHeight="1" x14ac:dyDescent="0.3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  <c r="W4303" s="2">
        <f>Table_1[[#This Row],[Profit]]/Table_1[[#This Row],[Sales]]</f>
        <v>0.33749999999999986</v>
      </c>
    </row>
    <row r="4304" spans="1:23" ht="14.25" customHeight="1" x14ac:dyDescent="0.3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  <c r="W4304" s="2">
        <f>Table_1[[#This Row],[Profit]]/Table_1[[#This Row],[Sales]]</f>
        <v>0.26250000000000007</v>
      </c>
    </row>
    <row r="4305" spans="1:23" ht="14.25" customHeight="1" x14ac:dyDescent="0.3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  <c r="W4305" s="2">
        <f>Table_1[[#This Row],[Profit]]/Table_1[[#This Row],[Sales]]</f>
        <v>0.32500000000000001</v>
      </c>
    </row>
    <row r="4306" spans="1:23" ht="14.25" customHeight="1" x14ac:dyDescent="0.3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  <c r="W4306" s="2">
        <f>Table_1[[#This Row],[Profit]]/Table_1[[#This Row],[Sales]]</f>
        <v>4.9999999999999968E-2</v>
      </c>
    </row>
    <row r="4307" spans="1:23" ht="14.25" customHeight="1" x14ac:dyDescent="0.3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  <c r="W4307" s="2">
        <f>Table_1[[#This Row],[Profit]]/Table_1[[#This Row],[Sales]]</f>
        <v>0.10000000000000003</v>
      </c>
    </row>
    <row r="4308" spans="1:23" ht="14.25" customHeight="1" x14ac:dyDescent="0.3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  <c r="W4308" s="2">
        <f>Table_1[[#This Row],[Profit]]/Table_1[[#This Row],[Sales]]</f>
        <v>0.36249999999999993</v>
      </c>
    </row>
    <row r="4309" spans="1:23" ht="14.25" customHeight="1" x14ac:dyDescent="0.3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  <c r="W4309" s="2">
        <f>Table_1[[#This Row],[Profit]]/Table_1[[#This Row],[Sales]]</f>
        <v>0.34999999999999987</v>
      </c>
    </row>
    <row r="4310" spans="1:23" ht="14.25" customHeight="1" x14ac:dyDescent="0.3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  <c r="W4310" s="2">
        <f>Table_1[[#This Row],[Profit]]/Table_1[[#This Row],[Sales]]</f>
        <v>9.999999999999995E-2</v>
      </c>
    </row>
    <row r="4311" spans="1:23" ht="14.25" customHeight="1" x14ac:dyDescent="0.3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  <c r="W4311" s="2">
        <f>Table_1[[#This Row],[Profit]]/Table_1[[#This Row],[Sales]]</f>
        <v>-0.11249999999999995</v>
      </c>
    </row>
    <row r="4312" spans="1:23" ht="14.25" customHeight="1" x14ac:dyDescent="0.3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  <c r="W4312" s="2">
        <f>Table_1[[#This Row],[Profit]]/Table_1[[#This Row],[Sales]]</f>
        <v>0.37499999999999989</v>
      </c>
    </row>
    <row r="4313" spans="1:23" ht="14.25" customHeight="1" x14ac:dyDescent="0.3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  <c r="W4313" s="2">
        <f>Table_1[[#This Row],[Profit]]/Table_1[[#This Row],[Sales]]</f>
        <v>0.48000000000000004</v>
      </c>
    </row>
    <row r="4314" spans="1:23" ht="14.25" customHeight="1" x14ac:dyDescent="0.3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  <c r="W4314" s="2">
        <f>Table_1[[#This Row],[Profit]]/Table_1[[#This Row],[Sales]]</f>
        <v>0.31249999999999983</v>
      </c>
    </row>
    <row r="4315" spans="1:23" ht="14.25" customHeight="1" x14ac:dyDescent="0.3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  <c r="W4315" s="2">
        <f>Table_1[[#This Row],[Profit]]/Table_1[[#This Row],[Sales]]</f>
        <v>0.25</v>
      </c>
    </row>
    <row r="4316" spans="1:23" ht="14.25" customHeight="1" x14ac:dyDescent="0.3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  <c r="W4316" s="2">
        <f>Table_1[[#This Row],[Profit]]/Table_1[[#This Row],[Sales]]</f>
        <v>0.25</v>
      </c>
    </row>
    <row r="4317" spans="1:23" ht="14.25" customHeight="1" x14ac:dyDescent="0.3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  <c r="W4317" s="2">
        <f>Table_1[[#This Row],[Profit]]/Table_1[[#This Row],[Sales]]</f>
        <v>0.31249999999999994</v>
      </c>
    </row>
    <row r="4318" spans="1:23" ht="14.25" customHeight="1" x14ac:dyDescent="0.3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  <c r="W4318" s="2">
        <f>Table_1[[#This Row],[Profit]]/Table_1[[#This Row],[Sales]]</f>
        <v>2.9999999999999971E-2</v>
      </c>
    </row>
    <row r="4319" spans="1:23" ht="14.25" customHeight="1" x14ac:dyDescent="0.3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  <c r="W4319" s="2">
        <f>Table_1[[#This Row],[Profit]]/Table_1[[#This Row],[Sales]]</f>
        <v>0.47</v>
      </c>
    </row>
    <row r="4320" spans="1:23" ht="14.25" customHeight="1" x14ac:dyDescent="0.3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  <c r="W4320" s="2">
        <f>Table_1[[#This Row],[Profit]]/Table_1[[#This Row],[Sales]]</f>
        <v>0.31</v>
      </c>
    </row>
    <row r="4321" spans="1:23" ht="14.25" customHeight="1" x14ac:dyDescent="0.3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  <c r="W4321" s="2">
        <f>Table_1[[#This Row],[Profit]]/Table_1[[#This Row],[Sales]]</f>
        <v>-0.23750000000000002</v>
      </c>
    </row>
    <row r="4322" spans="1:23" ht="14.25" customHeight="1" x14ac:dyDescent="0.3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  <c r="W4322" s="2">
        <f>Table_1[[#This Row],[Profit]]/Table_1[[#This Row],[Sales]]</f>
        <v>0.24</v>
      </c>
    </row>
    <row r="4323" spans="1:23" ht="14.25" customHeight="1" x14ac:dyDescent="0.3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  <c r="W4323" s="2">
        <f>Table_1[[#This Row],[Profit]]/Table_1[[#This Row],[Sales]]</f>
        <v>-0.7999999999999996</v>
      </c>
    </row>
    <row r="4324" spans="1:23" ht="14.25" customHeight="1" x14ac:dyDescent="0.3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  <c r="W4324" s="2">
        <f>Table_1[[#This Row],[Profit]]/Table_1[[#This Row],[Sales]]</f>
        <v>-0.25000000000000011</v>
      </c>
    </row>
    <row r="4325" spans="1:23" ht="14.25" customHeight="1" x14ac:dyDescent="0.3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  <c r="W4325" s="2">
        <f>Table_1[[#This Row],[Profit]]/Table_1[[#This Row],[Sales]]</f>
        <v>-0.73333333333333306</v>
      </c>
    </row>
    <row r="4326" spans="1:23" ht="14.25" customHeight="1" x14ac:dyDescent="0.3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  <c r="W4326" s="2">
        <f>Table_1[[#This Row],[Profit]]/Table_1[[#This Row],[Sales]]</f>
        <v>6.2499999999999979E-2</v>
      </c>
    </row>
    <row r="4327" spans="1:23" ht="14.25" customHeight="1" x14ac:dyDescent="0.3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  <c r="W4327" s="2">
        <f>Table_1[[#This Row],[Profit]]/Table_1[[#This Row],[Sales]]</f>
        <v>1.249999999999994E-2</v>
      </c>
    </row>
    <row r="4328" spans="1:23" ht="14.25" customHeight="1" x14ac:dyDescent="0.3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  <c r="W4328" s="2">
        <f>Table_1[[#This Row],[Profit]]/Table_1[[#This Row],[Sales]]</f>
        <v>0.25000000000000006</v>
      </c>
    </row>
    <row r="4329" spans="1:23" ht="14.25" customHeight="1" x14ac:dyDescent="0.3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  <c r="W4329" s="2">
        <f>Table_1[[#This Row],[Profit]]/Table_1[[#This Row],[Sales]]</f>
        <v>0.45999999999999996</v>
      </c>
    </row>
    <row r="4330" spans="1:23" ht="14.25" customHeight="1" x14ac:dyDescent="0.3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  <c r="W4330" s="2">
        <f>Table_1[[#This Row],[Profit]]/Table_1[[#This Row],[Sales]]</f>
        <v>0.45</v>
      </c>
    </row>
    <row r="4331" spans="1:23" ht="14.25" customHeight="1" x14ac:dyDescent="0.3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  <c r="W4331" s="2">
        <f>Table_1[[#This Row],[Profit]]/Table_1[[#This Row],[Sales]]</f>
        <v>0.34999999999999992</v>
      </c>
    </row>
    <row r="4332" spans="1:23" ht="14.25" customHeight="1" x14ac:dyDescent="0.3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  <c r="W4332" s="2">
        <f>Table_1[[#This Row],[Profit]]/Table_1[[#This Row],[Sales]]</f>
        <v>6.25E-2</v>
      </c>
    </row>
    <row r="4333" spans="1:23" ht="14.25" customHeight="1" x14ac:dyDescent="0.3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  <c r="W4333" s="2">
        <f>Table_1[[#This Row],[Profit]]/Table_1[[#This Row],[Sales]]</f>
        <v>0.33999999999999991</v>
      </c>
    </row>
    <row r="4334" spans="1:23" ht="14.25" customHeight="1" x14ac:dyDescent="0.3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  <c r="W4334" s="2">
        <f>Table_1[[#This Row],[Profit]]/Table_1[[#This Row],[Sales]]</f>
        <v>0.34999999999999992</v>
      </c>
    </row>
    <row r="4335" spans="1:23" ht="14.25" customHeight="1" x14ac:dyDescent="0.3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  <c r="W4335" s="2">
        <f>Table_1[[#This Row],[Profit]]/Table_1[[#This Row],[Sales]]</f>
        <v>0.28750000000000009</v>
      </c>
    </row>
    <row r="4336" spans="1:23" ht="14.25" customHeight="1" x14ac:dyDescent="0.3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  <c r="W4336" s="2">
        <f>Table_1[[#This Row],[Profit]]/Table_1[[#This Row],[Sales]]</f>
        <v>0.33750000000000002</v>
      </c>
    </row>
    <row r="4337" spans="1:23" ht="14.25" customHeight="1" x14ac:dyDescent="0.3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  <c r="W4337" s="2">
        <f>Table_1[[#This Row],[Profit]]/Table_1[[#This Row],[Sales]]</f>
        <v>0.34999999999999987</v>
      </c>
    </row>
    <row r="4338" spans="1:23" ht="14.25" customHeight="1" x14ac:dyDescent="0.3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  <c r="W4338" s="2">
        <f>Table_1[[#This Row],[Profit]]/Table_1[[#This Row],[Sales]]</f>
        <v>0.27499999999999997</v>
      </c>
    </row>
    <row r="4339" spans="1:23" ht="14.25" customHeight="1" x14ac:dyDescent="0.3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  <c r="W4339" s="2">
        <f>Table_1[[#This Row],[Profit]]/Table_1[[#This Row],[Sales]]</f>
        <v>0.21</v>
      </c>
    </row>
    <row r="4340" spans="1:23" ht="14.25" customHeight="1" x14ac:dyDescent="0.3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  <c r="W4340" s="2">
        <f>Table_1[[#This Row],[Profit]]/Table_1[[#This Row],[Sales]]</f>
        <v>0.46999999999999992</v>
      </c>
    </row>
    <row r="4341" spans="1:23" ht="14.25" customHeight="1" x14ac:dyDescent="0.3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  <c r="W4341" s="2">
        <f>Table_1[[#This Row],[Profit]]/Table_1[[#This Row],[Sales]]</f>
        <v>0.34999999999999992</v>
      </c>
    </row>
    <row r="4342" spans="1:23" ht="14.25" customHeight="1" x14ac:dyDescent="0.3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  <c r="W4342" s="2">
        <f>Table_1[[#This Row],[Profit]]/Table_1[[#This Row],[Sales]]</f>
        <v>0.4</v>
      </c>
    </row>
    <row r="4343" spans="1:23" ht="14.25" customHeight="1" x14ac:dyDescent="0.3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  <c r="W4343" s="2">
        <f>Table_1[[#This Row],[Profit]]/Table_1[[#This Row],[Sales]]</f>
        <v>0.28999999999999987</v>
      </c>
    </row>
    <row r="4344" spans="1:23" ht="14.25" customHeight="1" x14ac:dyDescent="0.3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  <c r="W4344" s="2">
        <f>Table_1[[#This Row],[Profit]]/Table_1[[#This Row],[Sales]]</f>
        <v>0.33749999999999991</v>
      </c>
    </row>
    <row r="4345" spans="1:23" ht="14.25" customHeight="1" x14ac:dyDescent="0.3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  <c r="W4345" s="2">
        <f>Table_1[[#This Row],[Profit]]/Table_1[[#This Row],[Sales]]</f>
        <v>-0.20000000000000007</v>
      </c>
    </row>
    <row r="4346" spans="1:23" ht="14.25" customHeight="1" x14ac:dyDescent="0.3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  <c r="W4346" s="2">
        <f>Table_1[[#This Row],[Profit]]/Table_1[[#This Row],[Sales]]</f>
        <v>0.10999999999999996</v>
      </c>
    </row>
    <row r="4347" spans="1:23" ht="14.25" customHeight="1" x14ac:dyDescent="0.3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  <c r="W4347" s="2">
        <f>Table_1[[#This Row],[Profit]]/Table_1[[#This Row],[Sales]]</f>
        <v>0.43000000000000005</v>
      </c>
    </row>
    <row r="4348" spans="1:23" ht="14.25" customHeight="1" x14ac:dyDescent="0.3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  <c r="W4348" s="2">
        <f>Table_1[[#This Row],[Profit]]/Table_1[[#This Row],[Sales]]</f>
        <v>0.2222222222222221</v>
      </c>
    </row>
    <row r="4349" spans="1:23" ht="14.25" customHeight="1" x14ac:dyDescent="0.3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  <c r="W4349" s="2">
        <f>Table_1[[#This Row],[Profit]]/Table_1[[#This Row],[Sales]]</f>
        <v>0.43</v>
      </c>
    </row>
    <row r="4350" spans="1:23" ht="14.25" customHeight="1" x14ac:dyDescent="0.3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  <c r="W4350" s="2">
        <f>Table_1[[#This Row],[Profit]]/Table_1[[#This Row],[Sales]]</f>
        <v>-0.73333333333333295</v>
      </c>
    </row>
    <row r="4351" spans="1:23" ht="14.25" customHeight="1" x14ac:dyDescent="0.3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  <c r="W4351" s="2">
        <f>Table_1[[#This Row],[Profit]]/Table_1[[#This Row],[Sales]]</f>
        <v>-9.9999999999999978E-2</v>
      </c>
    </row>
    <row r="4352" spans="1:23" ht="14.25" customHeight="1" x14ac:dyDescent="0.3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  <c r="W4352" s="2">
        <f>Table_1[[#This Row],[Profit]]/Table_1[[#This Row],[Sales]]</f>
        <v>8.7499999999999994E-2</v>
      </c>
    </row>
    <row r="4353" spans="1:23" ht="14.25" customHeight="1" x14ac:dyDescent="0.3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  <c r="W4353" s="2">
        <f>Table_1[[#This Row],[Profit]]/Table_1[[#This Row],[Sales]]</f>
        <v>-0.17500000000000004</v>
      </c>
    </row>
    <row r="4354" spans="1:23" ht="14.25" customHeight="1" x14ac:dyDescent="0.3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  <c r="W4354" s="2">
        <f>Table_1[[#This Row],[Profit]]/Table_1[[#This Row],[Sales]]</f>
        <v>0.36249999999999993</v>
      </c>
    </row>
    <row r="4355" spans="1:23" ht="14.25" customHeight="1" x14ac:dyDescent="0.3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  <c r="W4355" s="2">
        <f>Table_1[[#This Row],[Profit]]/Table_1[[#This Row],[Sales]]</f>
        <v>0.48000000000000004</v>
      </c>
    </row>
    <row r="4356" spans="1:23" ht="14.25" customHeight="1" x14ac:dyDescent="0.3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  <c r="W4356" s="2">
        <f>Table_1[[#This Row],[Profit]]/Table_1[[#This Row],[Sales]]</f>
        <v>-0.66666666666666641</v>
      </c>
    </row>
    <row r="4357" spans="1:23" ht="14.25" customHeight="1" x14ac:dyDescent="0.3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  <c r="W4357" s="2">
        <f>Table_1[[#This Row],[Profit]]/Table_1[[#This Row],[Sales]]</f>
        <v>-0.66666666666666652</v>
      </c>
    </row>
    <row r="4358" spans="1:23" ht="14.25" customHeight="1" x14ac:dyDescent="0.3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  <c r="W4358" s="2">
        <f>Table_1[[#This Row],[Profit]]/Table_1[[#This Row],[Sales]]</f>
        <v>0.32499999999999996</v>
      </c>
    </row>
    <row r="4359" spans="1:23" ht="14.25" customHeight="1" x14ac:dyDescent="0.3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  <c r="W4359" s="2">
        <f>Table_1[[#This Row],[Profit]]/Table_1[[#This Row],[Sales]]</f>
        <v>0.34999999999999992</v>
      </c>
    </row>
    <row r="4360" spans="1:23" ht="14.25" customHeight="1" x14ac:dyDescent="0.3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  <c r="W4360" s="2">
        <f>Table_1[[#This Row],[Profit]]/Table_1[[#This Row],[Sales]]</f>
        <v>-0.84999999999999987</v>
      </c>
    </row>
    <row r="4361" spans="1:23" ht="14.25" customHeight="1" x14ac:dyDescent="0.3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  <c r="W4361" s="2">
        <f>Table_1[[#This Row],[Profit]]/Table_1[[#This Row],[Sales]]</f>
        <v>-2.8571428571428501E-2</v>
      </c>
    </row>
    <row r="4362" spans="1:23" ht="14.25" customHeight="1" x14ac:dyDescent="0.3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  <c r="W4362" s="2">
        <f>Table_1[[#This Row],[Profit]]/Table_1[[#This Row],[Sales]]</f>
        <v>0.49</v>
      </c>
    </row>
    <row r="4363" spans="1:23" ht="14.25" customHeight="1" x14ac:dyDescent="0.3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  <c r="W4363" s="2">
        <f>Table_1[[#This Row],[Profit]]/Table_1[[#This Row],[Sales]]</f>
        <v>0.28999999999999992</v>
      </c>
    </row>
    <row r="4364" spans="1:23" ht="14.25" customHeight="1" x14ac:dyDescent="0.3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  <c r="W4364" s="2">
        <f>Table_1[[#This Row],[Profit]]/Table_1[[#This Row],[Sales]]</f>
        <v>0.27</v>
      </c>
    </row>
    <row r="4365" spans="1:23" ht="14.25" customHeight="1" x14ac:dyDescent="0.3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  <c r="W4365" s="2">
        <f>Table_1[[#This Row],[Profit]]/Table_1[[#This Row],[Sales]]</f>
        <v>0.31999999999999995</v>
      </c>
    </row>
    <row r="4366" spans="1:23" ht="14.25" customHeight="1" x14ac:dyDescent="0.3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  <c r="W4366" s="2">
        <f>Table_1[[#This Row],[Profit]]/Table_1[[#This Row],[Sales]]</f>
        <v>0.22999999999999995</v>
      </c>
    </row>
    <row r="4367" spans="1:23" ht="14.25" customHeight="1" x14ac:dyDescent="0.3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  <c r="W4367" s="2">
        <f>Table_1[[#This Row],[Profit]]/Table_1[[#This Row],[Sales]]</f>
        <v>0.47000000000000003</v>
      </c>
    </row>
    <row r="4368" spans="1:23" ht="14.25" customHeight="1" x14ac:dyDescent="0.3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  <c r="W4368" s="2">
        <f>Table_1[[#This Row],[Profit]]/Table_1[[#This Row],[Sales]]</f>
        <v>0.3299999999999999</v>
      </c>
    </row>
    <row r="4369" spans="1:23" ht="14.25" customHeight="1" x14ac:dyDescent="0.3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  <c r="W4369" s="2">
        <f>Table_1[[#This Row],[Profit]]/Table_1[[#This Row],[Sales]]</f>
        <v>0.31249999999999994</v>
      </c>
    </row>
    <row r="4370" spans="1:23" ht="14.25" customHeight="1" x14ac:dyDescent="0.3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  <c r="W4370" s="2">
        <f>Table_1[[#This Row],[Profit]]/Table_1[[#This Row],[Sales]]</f>
        <v>0.31249999999999978</v>
      </c>
    </row>
    <row r="4371" spans="1:23" ht="14.25" customHeight="1" x14ac:dyDescent="0.3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  <c r="W4371" s="2">
        <f>Table_1[[#This Row],[Profit]]/Table_1[[#This Row],[Sales]]</f>
        <v>0.47999999999999993</v>
      </c>
    </row>
    <row r="4372" spans="1:23" ht="14.25" customHeight="1" x14ac:dyDescent="0.3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  <c r="W4372" s="2">
        <f>Table_1[[#This Row],[Profit]]/Table_1[[#This Row],[Sales]]</f>
        <v>0.41000000000000009</v>
      </c>
    </row>
    <row r="4373" spans="1:23" ht="14.25" customHeight="1" x14ac:dyDescent="0.3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  <c r="W4373" s="2">
        <f>Table_1[[#This Row],[Profit]]/Table_1[[#This Row],[Sales]]</f>
        <v>0.48</v>
      </c>
    </row>
    <row r="4374" spans="1:23" ht="14.25" customHeight="1" x14ac:dyDescent="0.3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  <c r="W4374" s="2">
        <f>Table_1[[#This Row],[Profit]]/Table_1[[#This Row],[Sales]]</f>
        <v>0.47</v>
      </c>
    </row>
    <row r="4375" spans="1:23" ht="14.25" customHeight="1" x14ac:dyDescent="0.3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  <c r="W4375" s="2">
        <f>Table_1[[#This Row],[Profit]]/Table_1[[#This Row],[Sales]]</f>
        <v>6.9999999999999979E-2</v>
      </c>
    </row>
    <row r="4376" spans="1:23" ht="14.25" customHeight="1" x14ac:dyDescent="0.3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  <c r="W4376" s="2">
        <f>Table_1[[#This Row],[Profit]]/Table_1[[#This Row],[Sales]]</f>
        <v>0.16249999999999998</v>
      </c>
    </row>
    <row r="4377" spans="1:23" ht="14.25" customHeight="1" x14ac:dyDescent="0.3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  <c r="W4377" s="2">
        <f>Table_1[[#This Row],[Profit]]/Table_1[[#This Row],[Sales]]</f>
        <v>0.21</v>
      </c>
    </row>
    <row r="4378" spans="1:23" ht="14.25" customHeight="1" x14ac:dyDescent="0.3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  <c r="W4378" s="2">
        <f>Table_1[[#This Row],[Profit]]/Table_1[[#This Row],[Sales]]</f>
        <v>0.28999999999999992</v>
      </c>
    </row>
    <row r="4379" spans="1:23" ht="14.25" customHeight="1" x14ac:dyDescent="0.3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  <c r="W4379" s="2">
        <f>Table_1[[#This Row],[Profit]]/Table_1[[#This Row],[Sales]]</f>
        <v>0.10000000000000005</v>
      </c>
    </row>
    <row r="4380" spans="1:23" ht="14.25" customHeight="1" x14ac:dyDescent="0.3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  <c r="W4380" s="2">
        <f>Table_1[[#This Row],[Profit]]/Table_1[[#This Row],[Sales]]</f>
        <v>0.47000000000000003</v>
      </c>
    </row>
    <row r="4381" spans="1:23" ht="14.25" customHeight="1" x14ac:dyDescent="0.3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  <c r="W4381" s="2">
        <f>Table_1[[#This Row],[Profit]]/Table_1[[#This Row],[Sales]]</f>
        <v>0.44999999999999996</v>
      </c>
    </row>
    <row r="4382" spans="1:23" ht="14.25" customHeight="1" x14ac:dyDescent="0.3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  <c r="W4382" s="2">
        <f>Table_1[[#This Row],[Profit]]/Table_1[[#This Row],[Sales]]</f>
        <v>0.27</v>
      </c>
    </row>
    <row r="4383" spans="1:23" ht="14.25" customHeight="1" x14ac:dyDescent="0.3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  <c r="W4383" s="2">
        <f>Table_1[[#This Row],[Profit]]/Table_1[[#This Row],[Sales]]</f>
        <v>-0.12500000000000008</v>
      </c>
    </row>
    <row r="4384" spans="1:23" ht="14.25" customHeight="1" x14ac:dyDescent="0.3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  <c r="W4384" s="2">
        <f>Table_1[[#This Row],[Profit]]/Table_1[[#This Row],[Sales]]</f>
        <v>-1.5500000000000003</v>
      </c>
    </row>
    <row r="4385" spans="1:23" ht="14.25" customHeight="1" x14ac:dyDescent="0.3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  <c r="W4385" s="2">
        <f>Table_1[[#This Row],[Profit]]/Table_1[[#This Row],[Sales]]</f>
        <v>-0.32857142857142857</v>
      </c>
    </row>
    <row r="4386" spans="1:23" ht="14.25" customHeight="1" x14ac:dyDescent="0.3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  <c r="W4386" s="2">
        <f>Table_1[[#This Row],[Profit]]/Table_1[[#This Row],[Sales]]</f>
        <v>8.7499999999999953E-2</v>
      </c>
    </row>
    <row r="4387" spans="1:23" ht="14.25" customHeight="1" x14ac:dyDescent="0.3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  <c r="W4387" s="2">
        <f>Table_1[[#This Row],[Profit]]/Table_1[[#This Row],[Sales]]</f>
        <v>-5.7142857142857044E-2</v>
      </c>
    </row>
    <row r="4388" spans="1:23" ht="14.25" customHeight="1" x14ac:dyDescent="0.3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  <c r="W4388" s="2">
        <f>Table_1[[#This Row],[Profit]]/Table_1[[#This Row],[Sales]]</f>
        <v>0.27000000000000007</v>
      </c>
    </row>
    <row r="4389" spans="1:23" ht="14.25" customHeight="1" x14ac:dyDescent="0.3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  <c r="W4389" s="2">
        <f>Table_1[[#This Row],[Profit]]/Table_1[[#This Row],[Sales]]</f>
        <v>0.31249999999999994</v>
      </c>
    </row>
    <row r="4390" spans="1:23" ht="14.25" customHeight="1" x14ac:dyDescent="0.3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  <c r="W4390" s="2">
        <f>Table_1[[#This Row],[Profit]]/Table_1[[#This Row],[Sales]]</f>
        <v>0.48000000000000004</v>
      </c>
    </row>
    <row r="4391" spans="1:23" ht="14.25" customHeight="1" x14ac:dyDescent="0.3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  <c r="W4391" s="2">
        <f>Table_1[[#This Row],[Profit]]/Table_1[[#This Row],[Sales]]</f>
        <v>-0.13750000000000009</v>
      </c>
    </row>
    <row r="4392" spans="1:23" ht="14.25" customHeight="1" x14ac:dyDescent="0.3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  <c r="W4392" s="2">
        <f>Table_1[[#This Row],[Profit]]/Table_1[[#This Row],[Sales]]</f>
        <v>0.26</v>
      </c>
    </row>
    <row r="4393" spans="1:23" ht="14.25" customHeight="1" x14ac:dyDescent="0.3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  <c r="W4393" s="2">
        <f>Table_1[[#This Row],[Profit]]/Table_1[[#This Row],[Sales]]</f>
        <v>0.28000000000000003</v>
      </c>
    </row>
    <row r="4394" spans="1:23" ht="14.25" customHeight="1" x14ac:dyDescent="0.3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  <c r="W4394" s="2">
        <f>Table_1[[#This Row],[Profit]]/Table_1[[#This Row],[Sales]]</f>
        <v>8.750000000000005E-2</v>
      </c>
    </row>
    <row r="4395" spans="1:23" ht="14.25" customHeight="1" x14ac:dyDescent="0.3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  <c r="W4395" s="2">
        <f>Table_1[[#This Row],[Profit]]/Table_1[[#This Row],[Sales]]</f>
        <v>0.36249999999999999</v>
      </c>
    </row>
    <row r="4396" spans="1:23" ht="14.25" customHeight="1" x14ac:dyDescent="0.3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  <c r="W4396" s="2">
        <f>Table_1[[#This Row],[Profit]]/Table_1[[#This Row],[Sales]]</f>
        <v>-0.20000000000000004</v>
      </c>
    </row>
    <row r="4397" spans="1:23" ht="14.25" customHeight="1" x14ac:dyDescent="0.3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  <c r="W4397" s="2">
        <f>Table_1[[#This Row],[Profit]]/Table_1[[#This Row],[Sales]]</f>
        <v>-0.7999999999999996</v>
      </c>
    </row>
    <row r="4398" spans="1:23" ht="14.25" customHeight="1" x14ac:dyDescent="0.3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  <c r="W4398" s="2">
        <f>Table_1[[#This Row],[Profit]]/Table_1[[#This Row],[Sales]]</f>
        <v>7.4999999999999997E-2</v>
      </c>
    </row>
    <row r="4399" spans="1:23" ht="14.25" customHeight="1" x14ac:dyDescent="0.3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  <c r="W4399" s="2">
        <f>Table_1[[#This Row],[Profit]]/Table_1[[#This Row],[Sales]]</f>
        <v>-0.27142857142857152</v>
      </c>
    </row>
    <row r="4400" spans="1:23" ht="14.25" customHeight="1" x14ac:dyDescent="0.3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  <c r="W4400" s="2">
        <f>Table_1[[#This Row],[Profit]]/Table_1[[#This Row],[Sales]]</f>
        <v>0.17499999999999996</v>
      </c>
    </row>
    <row r="4401" spans="1:23" ht="14.25" customHeight="1" x14ac:dyDescent="0.3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  <c r="W4401" s="2">
        <f>Table_1[[#This Row],[Profit]]/Table_1[[#This Row],[Sales]]</f>
        <v>0.44999999999999996</v>
      </c>
    </row>
    <row r="4402" spans="1:23" ht="14.25" customHeight="1" x14ac:dyDescent="0.3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  <c r="W4402" s="2">
        <f>Table_1[[#This Row],[Profit]]/Table_1[[#This Row],[Sales]]</f>
        <v>0.32999999999999996</v>
      </c>
    </row>
    <row r="4403" spans="1:23" ht="14.25" customHeight="1" x14ac:dyDescent="0.3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  <c r="W4403" s="2">
        <f>Table_1[[#This Row],[Profit]]/Table_1[[#This Row],[Sales]]</f>
        <v>0.26</v>
      </c>
    </row>
    <row r="4404" spans="1:23" ht="14.25" customHeight="1" x14ac:dyDescent="0.3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  <c r="W4404" s="2">
        <f>Table_1[[#This Row],[Profit]]/Table_1[[#This Row],[Sales]]</f>
        <v>0.22500000000000001</v>
      </c>
    </row>
    <row r="4405" spans="1:23" ht="14.25" customHeight="1" x14ac:dyDescent="0.3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  <c r="W4405" s="2">
        <f>Table_1[[#This Row],[Profit]]/Table_1[[#This Row],[Sales]]</f>
        <v>0.38</v>
      </c>
    </row>
    <row r="4406" spans="1:23" ht="14.25" customHeight="1" x14ac:dyDescent="0.3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  <c r="W4406" s="2">
        <f>Table_1[[#This Row],[Profit]]/Table_1[[#This Row],[Sales]]</f>
        <v>6.2499999999999958E-2</v>
      </c>
    </row>
    <row r="4407" spans="1:23" ht="14.25" customHeight="1" x14ac:dyDescent="0.3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  <c r="W4407" s="2">
        <f>Table_1[[#This Row],[Profit]]/Table_1[[#This Row],[Sales]]</f>
        <v>-6.25E-2</v>
      </c>
    </row>
    <row r="4408" spans="1:23" ht="14.25" customHeight="1" x14ac:dyDescent="0.3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  <c r="W4408" s="2">
        <f>Table_1[[#This Row],[Profit]]/Table_1[[#This Row],[Sales]]</f>
        <v>0.44999999999999996</v>
      </c>
    </row>
    <row r="4409" spans="1:23" ht="14.25" customHeight="1" x14ac:dyDescent="0.3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  <c r="W4409" s="2">
        <f>Table_1[[#This Row],[Profit]]/Table_1[[#This Row],[Sales]]</f>
        <v>0.48</v>
      </c>
    </row>
    <row r="4410" spans="1:23" ht="14.25" customHeight="1" x14ac:dyDescent="0.3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  <c r="W4410" s="2">
        <f>Table_1[[#This Row],[Profit]]/Table_1[[#This Row],[Sales]]</f>
        <v>0.47000000000000003</v>
      </c>
    </row>
    <row r="4411" spans="1:23" ht="14.25" customHeight="1" x14ac:dyDescent="0.3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  <c r="W4411" s="2">
        <f>Table_1[[#This Row],[Profit]]/Table_1[[#This Row],[Sales]]</f>
        <v>0.47000000000000003</v>
      </c>
    </row>
    <row r="4412" spans="1:23" ht="14.25" customHeight="1" x14ac:dyDescent="0.3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  <c r="W4412" s="2">
        <f>Table_1[[#This Row],[Profit]]/Table_1[[#This Row],[Sales]]</f>
        <v>0.28000000000000003</v>
      </c>
    </row>
    <row r="4413" spans="1:23" ht="14.25" customHeight="1" x14ac:dyDescent="0.3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  <c r="W4413" s="2">
        <f>Table_1[[#This Row],[Profit]]/Table_1[[#This Row],[Sales]]</f>
        <v>0.46</v>
      </c>
    </row>
    <row r="4414" spans="1:23" ht="14.25" customHeight="1" x14ac:dyDescent="0.3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  <c r="W4414" s="2">
        <f>Table_1[[#This Row],[Profit]]/Table_1[[#This Row],[Sales]]</f>
        <v>0.26</v>
      </c>
    </row>
    <row r="4415" spans="1:23" ht="14.25" customHeight="1" x14ac:dyDescent="0.3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  <c r="W4415" s="2">
        <f>Table_1[[#This Row],[Profit]]/Table_1[[#This Row],[Sales]]</f>
        <v>0.44999999999999996</v>
      </c>
    </row>
    <row r="4416" spans="1:23" ht="14.25" customHeight="1" x14ac:dyDescent="0.3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  <c r="W4416" s="2">
        <f>Table_1[[#This Row],[Profit]]/Table_1[[#This Row],[Sales]]</f>
        <v>0.47</v>
      </c>
    </row>
    <row r="4417" spans="1:23" ht="14.25" customHeight="1" x14ac:dyDescent="0.3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  <c r="W4417" s="2">
        <f>Table_1[[#This Row],[Profit]]/Table_1[[#This Row],[Sales]]</f>
        <v>0.12499999999999997</v>
      </c>
    </row>
    <row r="4418" spans="1:23" ht="14.25" customHeight="1" x14ac:dyDescent="0.3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  <c r="W4418" s="2">
        <f>Table_1[[#This Row],[Profit]]/Table_1[[#This Row],[Sales]]</f>
        <v>0.5</v>
      </c>
    </row>
    <row r="4419" spans="1:23" ht="14.25" customHeight="1" x14ac:dyDescent="0.3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  <c r="W4419" s="2">
        <f>Table_1[[#This Row],[Profit]]/Table_1[[#This Row],[Sales]]</f>
        <v>0.45999999999999991</v>
      </c>
    </row>
    <row r="4420" spans="1:23" ht="14.25" customHeight="1" x14ac:dyDescent="0.3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  <c r="W4420" s="2">
        <f>Table_1[[#This Row],[Profit]]/Table_1[[#This Row],[Sales]]</f>
        <v>-0.11250000000000013</v>
      </c>
    </row>
    <row r="4421" spans="1:23" ht="14.25" customHeight="1" x14ac:dyDescent="0.3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  <c r="W4421" s="2">
        <f>Table_1[[#This Row],[Profit]]/Table_1[[#This Row],[Sales]]</f>
        <v>-0.73333333333333306</v>
      </c>
    </row>
    <row r="4422" spans="1:23" ht="14.25" customHeight="1" x14ac:dyDescent="0.3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  <c r="W4422" s="2">
        <f>Table_1[[#This Row],[Profit]]/Table_1[[#This Row],[Sales]]</f>
        <v>7.5000000000000067E-2</v>
      </c>
    </row>
    <row r="4423" spans="1:23" ht="14.25" customHeight="1" x14ac:dyDescent="0.3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  <c r="W4423" s="2">
        <f>Table_1[[#This Row],[Profit]]/Table_1[[#This Row],[Sales]]</f>
        <v>0.14999999999999988</v>
      </c>
    </row>
    <row r="4424" spans="1:23" ht="14.25" customHeight="1" x14ac:dyDescent="0.3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  <c r="W4424" s="2">
        <f>Table_1[[#This Row],[Profit]]/Table_1[[#This Row],[Sales]]</f>
        <v>0.26</v>
      </c>
    </row>
    <row r="4425" spans="1:23" ht="14.25" customHeight="1" x14ac:dyDescent="0.3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  <c r="W4425" s="2">
        <f>Table_1[[#This Row],[Profit]]/Table_1[[#This Row],[Sales]]</f>
        <v>0.25000000000000006</v>
      </c>
    </row>
    <row r="4426" spans="1:23" ht="14.25" customHeight="1" x14ac:dyDescent="0.3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  <c r="W4426" s="2">
        <f>Table_1[[#This Row],[Profit]]/Table_1[[#This Row],[Sales]]</f>
        <v>0.44999999999999996</v>
      </c>
    </row>
    <row r="4427" spans="1:23" ht="14.25" customHeight="1" x14ac:dyDescent="0.3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  <c r="W4427" s="2">
        <f>Table_1[[#This Row],[Profit]]/Table_1[[#This Row],[Sales]]</f>
        <v>0.48</v>
      </c>
    </row>
    <row r="4428" spans="1:23" ht="14.25" customHeight="1" x14ac:dyDescent="0.3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  <c r="W4428" s="2">
        <f>Table_1[[#This Row],[Profit]]/Table_1[[#This Row],[Sales]]</f>
        <v>0.27999999999999997</v>
      </c>
    </row>
    <row r="4429" spans="1:23" ht="14.25" customHeight="1" x14ac:dyDescent="0.3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  <c r="W4429" s="2">
        <f>Table_1[[#This Row],[Profit]]/Table_1[[#This Row],[Sales]]</f>
        <v>0.45</v>
      </c>
    </row>
    <row r="4430" spans="1:23" ht="14.25" customHeight="1" x14ac:dyDescent="0.3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  <c r="W4430" s="2">
        <f>Table_1[[#This Row],[Profit]]/Table_1[[#This Row],[Sales]]</f>
        <v>0.28999999999999992</v>
      </c>
    </row>
    <row r="4431" spans="1:23" ht="14.25" customHeight="1" x14ac:dyDescent="0.3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  <c r="W4431" s="2">
        <f>Table_1[[#This Row],[Profit]]/Table_1[[#This Row],[Sales]]</f>
        <v>0.26000000000000006</v>
      </c>
    </row>
    <row r="4432" spans="1:23" ht="14.25" customHeight="1" x14ac:dyDescent="0.3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  <c r="W4432" s="2">
        <f>Table_1[[#This Row],[Profit]]/Table_1[[#This Row],[Sales]]</f>
        <v>0.48</v>
      </c>
    </row>
    <row r="4433" spans="1:23" ht="14.25" customHeight="1" x14ac:dyDescent="0.3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  <c r="W4433" s="2">
        <f>Table_1[[#This Row],[Profit]]/Table_1[[#This Row],[Sales]]</f>
        <v>0.25999999999999995</v>
      </c>
    </row>
    <row r="4434" spans="1:23" ht="14.25" customHeight="1" x14ac:dyDescent="0.3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  <c r="W4434" s="2">
        <f>Table_1[[#This Row],[Profit]]/Table_1[[#This Row],[Sales]]</f>
        <v>0.38</v>
      </c>
    </row>
    <row r="4435" spans="1:23" ht="14.25" customHeight="1" x14ac:dyDescent="0.3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  <c r="W4435" s="2">
        <f>Table_1[[#This Row],[Profit]]/Table_1[[#This Row],[Sales]]</f>
        <v>0.29999999999999988</v>
      </c>
    </row>
    <row r="4436" spans="1:23" ht="14.25" customHeight="1" x14ac:dyDescent="0.3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  <c r="W4436" s="2">
        <f>Table_1[[#This Row],[Profit]]/Table_1[[#This Row],[Sales]]</f>
        <v>0.19</v>
      </c>
    </row>
    <row r="4437" spans="1:23" ht="14.25" customHeight="1" x14ac:dyDescent="0.3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  <c r="W4437" s="2">
        <f>Table_1[[#This Row],[Profit]]/Table_1[[#This Row],[Sales]]</f>
        <v>-1.6500000000000004</v>
      </c>
    </row>
    <row r="4438" spans="1:23" ht="14.25" customHeight="1" x14ac:dyDescent="0.3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  <c r="W4438" s="2">
        <f>Table_1[[#This Row],[Profit]]/Table_1[[#This Row],[Sales]]</f>
        <v>0.10000000000000007</v>
      </c>
    </row>
    <row r="4439" spans="1:23" ht="14.25" customHeight="1" x14ac:dyDescent="0.3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  <c r="W4439" s="2">
        <f>Table_1[[#This Row],[Profit]]/Table_1[[#This Row],[Sales]]</f>
        <v>-2.7000000000000006</v>
      </c>
    </row>
    <row r="4440" spans="1:23" ht="14.25" customHeight="1" x14ac:dyDescent="0.3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  <c r="W4440" s="2">
        <f>Table_1[[#This Row],[Profit]]/Table_1[[#This Row],[Sales]]</f>
        <v>0.34999999999999992</v>
      </c>
    </row>
    <row r="4441" spans="1:23" ht="14.25" customHeight="1" x14ac:dyDescent="0.3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  <c r="W4441" s="2">
        <f>Table_1[[#This Row],[Profit]]/Table_1[[#This Row],[Sales]]</f>
        <v>0.31249999999999994</v>
      </c>
    </row>
    <row r="4442" spans="1:23" ht="14.25" customHeight="1" x14ac:dyDescent="0.3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  <c r="W4442" s="2">
        <f>Table_1[[#This Row],[Profit]]/Table_1[[#This Row],[Sales]]</f>
        <v>0.33</v>
      </c>
    </row>
    <row r="4443" spans="1:23" ht="14.25" customHeight="1" x14ac:dyDescent="0.3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  <c r="W4443" s="2">
        <f>Table_1[[#This Row],[Profit]]/Table_1[[#This Row],[Sales]]</f>
        <v>0.14000000000000004</v>
      </c>
    </row>
    <row r="4444" spans="1:23" ht="14.25" customHeight="1" x14ac:dyDescent="0.3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  <c r="W4444" s="2">
        <f>Table_1[[#This Row],[Profit]]/Table_1[[#This Row],[Sales]]</f>
        <v>0.36</v>
      </c>
    </row>
    <row r="4445" spans="1:23" ht="14.25" customHeight="1" x14ac:dyDescent="0.3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  <c r="W4445" s="2">
        <f>Table_1[[#This Row],[Profit]]/Table_1[[#This Row],[Sales]]</f>
        <v>0.48</v>
      </c>
    </row>
    <row r="4446" spans="1:23" ht="14.25" customHeight="1" x14ac:dyDescent="0.3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  <c r="W4446" s="2">
        <f>Table_1[[#This Row],[Profit]]/Table_1[[#This Row],[Sales]]</f>
        <v>0.47</v>
      </c>
    </row>
    <row r="4447" spans="1:23" ht="14.25" customHeight="1" x14ac:dyDescent="0.3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  <c r="W4447" s="2">
        <f>Table_1[[#This Row],[Profit]]/Table_1[[#This Row],[Sales]]</f>
        <v>0.45</v>
      </c>
    </row>
    <row r="4448" spans="1:23" ht="14.25" customHeight="1" x14ac:dyDescent="0.3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  <c r="W4448" s="2">
        <f>Table_1[[#This Row],[Profit]]/Table_1[[#This Row],[Sales]]</f>
        <v>0.49</v>
      </c>
    </row>
    <row r="4449" spans="1:23" ht="14.25" customHeight="1" x14ac:dyDescent="0.3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  <c r="W4449" s="2">
        <f>Table_1[[#This Row],[Profit]]/Table_1[[#This Row],[Sales]]</f>
        <v>0.25</v>
      </c>
    </row>
    <row r="4450" spans="1:23" ht="14.25" customHeight="1" x14ac:dyDescent="0.3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  <c r="W4450" s="2">
        <f>Table_1[[#This Row],[Profit]]/Table_1[[#This Row],[Sales]]</f>
        <v>0.31999999999999995</v>
      </c>
    </row>
    <row r="4451" spans="1:23" ht="14.25" customHeight="1" x14ac:dyDescent="0.3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  <c r="W4451" s="2">
        <f>Table_1[[#This Row],[Profit]]/Table_1[[#This Row],[Sales]]</f>
        <v>0.48000000000000004</v>
      </c>
    </row>
    <row r="4452" spans="1:23" ht="14.25" customHeight="1" x14ac:dyDescent="0.3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  <c r="W4452" s="2">
        <f>Table_1[[#This Row],[Profit]]/Table_1[[#This Row],[Sales]]</f>
        <v>0.46999999999999992</v>
      </c>
    </row>
    <row r="4453" spans="1:23" ht="14.25" customHeight="1" x14ac:dyDescent="0.3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  <c r="W4453" s="2">
        <f>Table_1[[#This Row],[Profit]]/Table_1[[#This Row],[Sales]]</f>
        <v>0.33999999999999997</v>
      </c>
    </row>
    <row r="4454" spans="1:23" ht="14.25" customHeight="1" x14ac:dyDescent="0.3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  <c r="W4454" s="2">
        <f>Table_1[[#This Row],[Profit]]/Table_1[[#This Row],[Sales]]</f>
        <v>0.47000000000000003</v>
      </c>
    </row>
    <row r="4455" spans="1:23" ht="14.25" customHeight="1" x14ac:dyDescent="0.3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  <c r="W4455" s="2">
        <f>Table_1[[#This Row],[Profit]]/Table_1[[#This Row],[Sales]]</f>
        <v>0.17647058823529407</v>
      </c>
    </row>
    <row r="4456" spans="1:23" ht="14.25" customHeight="1" x14ac:dyDescent="0.3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  <c r="W4456" s="2">
        <f>Table_1[[#This Row],[Profit]]/Table_1[[#This Row],[Sales]]</f>
        <v>1.9999999999999959E-2</v>
      </c>
    </row>
    <row r="4457" spans="1:23" ht="14.25" customHeight="1" x14ac:dyDescent="0.3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  <c r="W4457" s="2">
        <f>Table_1[[#This Row],[Profit]]/Table_1[[#This Row],[Sales]]</f>
        <v>-9.999999999999995E-2</v>
      </c>
    </row>
    <row r="4458" spans="1:23" ht="14.25" customHeight="1" x14ac:dyDescent="0.3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  <c r="W4458" s="2">
        <f>Table_1[[#This Row],[Profit]]/Table_1[[#This Row],[Sales]]</f>
        <v>0.33749999999999997</v>
      </c>
    </row>
    <row r="4459" spans="1:23" ht="14.25" customHeight="1" x14ac:dyDescent="0.3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  <c r="W4459" s="2">
        <f>Table_1[[#This Row],[Profit]]/Table_1[[#This Row],[Sales]]</f>
        <v>0.46999999999999992</v>
      </c>
    </row>
    <row r="4460" spans="1:23" ht="14.25" customHeight="1" x14ac:dyDescent="0.3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  <c r="W4460" s="2">
        <f>Table_1[[#This Row],[Profit]]/Table_1[[#This Row],[Sales]]</f>
        <v>-0.22499999999999998</v>
      </c>
    </row>
    <row r="4461" spans="1:23" ht="14.25" customHeight="1" x14ac:dyDescent="0.3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  <c r="W4461" s="2">
        <f>Table_1[[#This Row],[Profit]]/Table_1[[#This Row],[Sales]]</f>
        <v>0.10000000000000003</v>
      </c>
    </row>
    <row r="4462" spans="1:23" ht="14.25" customHeight="1" x14ac:dyDescent="0.3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  <c r="W4462" s="2">
        <f>Table_1[[#This Row],[Profit]]/Table_1[[#This Row],[Sales]]</f>
        <v>-0.20000000000000009</v>
      </c>
    </row>
    <row r="4463" spans="1:23" ht="14.25" customHeight="1" x14ac:dyDescent="0.3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  <c r="W4463" s="2">
        <f>Table_1[[#This Row],[Profit]]/Table_1[[#This Row],[Sales]]</f>
        <v>2.4999999999999904E-2</v>
      </c>
    </row>
    <row r="4464" spans="1:23" ht="14.25" customHeight="1" x14ac:dyDescent="0.3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  <c r="W4464" s="2">
        <f>Table_1[[#This Row],[Profit]]/Table_1[[#This Row],[Sales]]</f>
        <v>-0.76666666666666627</v>
      </c>
    </row>
    <row r="4465" spans="1:23" ht="14.25" customHeight="1" x14ac:dyDescent="0.3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  <c r="W4465" s="2">
        <f>Table_1[[#This Row],[Profit]]/Table_1[[#This Row],[Sales]]</f>
        <v>0.36249999999999999</v>
      </c>
    </row>
    <row r="4466" spans="1:23" ht="14.25" customHeight="1" x14ac:dyDescent="0.3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  <c r="W4466" s="2">
        <f>Table_1[[#This Row],[Profit]]/Table_1[[#This Row],[Sales]]</f>
        <v>0.12499999999999993</v>
      </c>
    </row>
    <row r="4467" spans="1:23" ht="14.25" customHeight="1" x14ac:dyDescent="0.3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  <c r="W4467" s="2">
        <f>Table_1[[#This Row],[Profit]]/Table_1[[#This Row],[Sales]]</f>
        <v>0.33749999999999997</v>
      </c>
    </row>
    <row r="4468" spans="1:23" ht="14.25" customHeight="1" x14ac:dyDescent="0.3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  <c r="W4468" s="2">
        <f>Table_1[[#This Row],[Profit]]/Table_1[[#This Row],[Sales]]</f>
        <v>0.45</v>
      </c>
    </row>
    <row r="4469" spans="1:23" ht="14.25" customHeight="1" x14ac:dyDescent="0.3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  <c r="W4469" s="2">
        <f>Table_1[[#This Row],[Profit]]/Table_1[[#This Row],[Sales]]</f>
        <v>0.47</v>
      </c>
    </row>
    <row r="4470" spans="1:23" ht="14.25" customHeight="1" x14ac:dyDescent="0.3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  <c r="W4470" s="2">
        <f>Table_1[[#This Row],[Profit]]/Table_1[[#This Row],[Sales]]</f>
        <v>-4.9999999999999968E-2</v>
      </c>
    </row>
    <row r="4471" spans="1:23" ht="14.25" customHeight="1" x14ac:dyDescent="0.3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  <c r="W4471" s="2">
        <f>Table_1[[#This Row],[Profit]]/Table_1[[#This Row],[Sales]]</f>
        <v>0.48000000000000004</v>
      </c>
    </row>
    <row r="4472" spans="1:23" ht="14.25" customHeight="1" x14ac:dyDescent="0.3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  <c r="W4472" s="2">
        <f>Table_1[[#This Row],[Profit]]/Table_1[[#This Row],[Sales]]</f>
        <v>-0.18571428571428569</v>
      </c>
    </row>
    <row r="4473" spans="1:23" ht="14.25" customHeight="1" x14ac:dyDescent="0.3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  <c r="W4473" s="2">
        <f>Table_1[[#This Row],[Profit]]/Table_1[[#This Row],[Sales]]</f>
        <v>-0.24285714285714291</v>
      </c>
    </row>
    <row r="4474" spans="1:23" ht="14.25" customHeight="1" x14ac:dyDescent="0.3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  <c r="W4474" s="2">
        <f>Table_1[[#This Row],[Profit]]/Table_1[[#This Row],[Sales]]</f>
        <v>0.27500000000000002</v>
      </c>
    </row>
    <row r="4475" spans="1:23" ht="14.25" customHeight="1" x14ac:dyDescent="0.3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  <c r="W4475" s="2">
        <f>Table_1[[#This Row],[Profit]]/Table_1[[#This Row],[Sales]]</f>
        <v>-0.55000000000000004</v>
      </c>
    </row>
    <row r="4476" spans="1:23" ht="14.25" customHeight="1" x14ac:dyDescent="0.3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  <c r="W4476" s="2">
        <f>Table_1[[#This Row],[Profit]]/Table_1[[#This Row],[Sales]]</f>
        <v>0.34999999999999992</v>
      </c>
    </row>
    <row r="4477" spans="1:23" ht="14.25" customHeight="1" x14ac:dyDescent="0.3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  <c r="W4477" s="2">
        <f>Table_1[[#This Row],[Profit]]/Table_1[[#This Row],[Sales]]</f>
        <v>0.34999999999999992</v>
      </c>
    </row>
    <row r="4478" spans="1:23" ht="14.25" customHeight="1" x14ac:dyDescent="0.3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  <c r="W4478" s="2">
        <f>Table_1[[#This Row],[Profit]]/Table_1[[#This Row],[Sales]]</f>
        <v>0.31249999999999994</v>
      </c>
    </row>
    <row r="4479" spans="1:23" ht="14.25" customHeight="1" x14ac:dyDescent="0.3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  <c r="W4479" s="2">
        <f>Table_1[[#This Row],[Profit]]/Table_1[[#This Row],[Sales]]</f>
        <v>6.9999999999999951E-2</v>
      </c>
    </row>
    <row r="4480" spans="1:23" ht="14.25" customHeight="1" x14ac:dyDescent="0.3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  <c r="W4480" s="2">
        <f>Table_1[[#This Row],[Profit]]/Table_1[[#This Row],[Sales]]</f>
        <v>0.22</v>
      </c>
    </row>
    <row r="4481" spans="1:23" ht="14.25" customHeight="1" x14ac:dyDescent="0.3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  <c r="W4481" s="2">
        <f>Table_1[[#This Row],[Profit]]/Table_1[[#This Row],[Sales]]</f>
        <v>0.47000000000000003</v>
      </c>
    </row>
    <row r="4482" spans="1:23" ht="14.25" customHeight="1" x14ac:dyDescent="0.3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  <c r="W4482" s="2">
        <f>Table_1[[#This Row],[Profit]]/Table_1[[#This Row],[Sales]]</f>
        <v>0.32999999999999996</v>
      </c>
    </row>
    <row r="4483" spans="1:23" ht="14.25" customHeight="1" x14ac:dyDescent="0.3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  <c r="W4483" s="2">
        <f>Table_1[[#This Row],[Profit]]/Table_1[[#This Row],[Sales]]</f>
        <v>0.3299999999999999</v>
      </c>
    </row>
    <row r="4484" spans="1:23" ht="14.25" customHeight="1" x14ac:dyDescent="0.3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  <c r="W4484" s="2">
        <f>Table_1[[#This Row],[Profit]]/Table_1[[#This Row],[Sales]]</f>
        <v>0.36249999999999993</v>
      </c>
    </row>
    <row r="4485" spans="1:23" ht="14.25" customHeight="1" x14ac:dyDescent="0.3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  <c r="W4485" s="2">
        <f>Table_1[[#This Row],[Profit]]/Table_1[[#This Row],[Sales]]</f>
        <v>0.48999999999999994</v>
      </c>
    </row>
    <row r="4486" spans="1:23" ht="14.25" customHeight="1" x14ac:dyDescent="0.3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  <c r="W4486" s="2">
        <f>Table_1[[#This Row],[Profit]]/Table_1[[#This Row],[Sales]]</f>
        <v>0.32499999999999996</v>
      </c>
    </row>
    <row r="4487" spans="1:23" ht="14.25" customHeight="1" x14ac:dyDescent="0.3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  <c r="W4487" s="2">
        <f>Table_1[[#This Row],[Profit]]/Table_1[[#This Row],[Sales]]</f>
        <v>0.48000000000000004</v>
      </c>
    </row>
    <row r="4488" spans="1:23" ht="14.25" customHeight="1" x14ac:dyDescent="0.3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  <c r="W4488" s="2">
        <f>Table_1[[#This Row],[Profit]]/Table_1[[#This Row],[Sales]]</f>
        <v>0.48</v>
      </c>
    </row>
    <row r="4489" spans="1:23" ht="14.25" customHeight="1" x14ac:dyDescent="0.3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  <c r="W4489" s="2">
        <f>Table_1[[#This Row],[Profit]]/Table_1[[#This Row],[Sales]]</f>
        <v>-1.5500000000000007</v>
      </c>
    </row>
    <row r="4490" spans="1:23" ht="14.25" customHeight="1" x14ac:dyDescent="0.3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  <c r="W4490" s="2">
        <f>Table_1[[#This Row],[Profit]]/Table_1[[#This Row],[Sales]]</f>
        <v>-0.21249999999999997</v>
      </c>
    </row>
    <row r="4491" spans="1:23" ht="14.25" customHeight="1" x14ac:dyDescent="0.3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  <c r="W4491" s="2">
        <f>Table_1[[#This Row],[Profit]]/Table_1[[#This Row],[Sales]]</f>
        <v>-1.7500000000000009</v>
      </c>
    </row>
    <row r="4492" spans="1:23" ht="14.25" customHeight="1" x14ac:dyDescent="0.3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  <c r="W4492" s="2">
        <f>Table_1[[#This Row],[Profit]]/Table_1[[#This Row],[Sales]]</f>
        <v>1.2500000000000009E-2</v>
      </c>
    </row>
    <row r="4493" spans="1:23" ht="14.25" customHeight="1" x14ac:dyDescent="0.3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  <c r="W4493" s="2">
        <f>Table_1[[#This Row],[Profit]]/Table_1[[#This Row],[Sales]]</f>
        <v>0.16666666666666666</v>
      </c>
    </row>
    <row r="4494" spans="1:23" ht="14.25" customHeight="1" x14ac:dyDescent="0.3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  <c r="W4494" s="2">
        <f>Table_1[[#This Row],[Profit]]/Table_1[[#This Row],[Sales]]</f>
        <v>0.17499999999999996</v>
      </c>
    </row>
    <row r="4495" spans="1:23" ht="14.25" customHeight="1" x14ac:dyDescent="0.3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  <c r="W4495" s="2">
        <f>Table_1[[#This Row],[Profit]]/Table_1[[#This Row],[Sales]]</f>
        <v>0.34999999999999992</v>
      </c>
    </row>
    <row r="4496" spans="1:23" ht="14.25" customHeight="1" x14ac:dyDescent="0.3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  <c r="W4496" s="2">
        <f>Table_1[[#This Row],[Profit]]/Table_1[[#This Row],[Sales]]</f>
        <v>-5.7142857142857072E-2</v>
      </c>
    </row>
    <row r="4497" spans="1:23" ht="14.25" customHeight="1" x14ac:dyDescent="0.3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  <c r="W4497" s="2">
        <f>Table_1[[#This Row],[Profit]]/Table_1[[#This Row],[Sales]]</f>
        <v>8.235294117647049E-2</v>
      </c>
    </row>
    <row r="4498" spans="1:23" ht="14.25" customHeight="1" x14ac:dyDescent="0.3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  <c r="W4498" s="2">
        <f>Table_1[[#This Row],[Profit]]/Table_1[[#This Row],[Sales]]</f>
        <v>0.49</v>
      </c>
    </row>
    <row r="4499" spans="1:23" ht="14.25" customHeight="1" x14ac:dyDescent="0.3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  <c r="W4499" s="2">
        <f>Table_1[[#This Row],[Profit]]/Table_1[[#This Row],[Sales]]</f>
        <v>-0.73333333333333317</v>
      </c>
    </row>
    <row r="4500" spans="1:23" ht="14.25" customHeight="1" x14ac:dyDescent="0.3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  <c r="W4500" s="2">
        <f>Table_1[[#This Row],[Profit]]/Table_1[[#This Row],[Sales]]</f>
        <v>0.48000000000000004</v>
      </c>
    </row>
    <row r="4501" spans="1:23" ht="14.25" customHeight="1" x14ac:dyDescent="0.3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  <c r="W4501" s="2">
        <f>Table_1[[#This Row],[Profit]]/Table_1[[#This Row],[Sales]]</f>
        <v>0.48000000000000004</v>
      </c>
    </row>
    <row r="4502" spans="1:23" ht="14.25" customHeight="1" x14ac:dyDescent="0.3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  <c r="W4502" s="2">
        <f>Table_1[[#This Row],[Profit]]/Table_1[[#This Row],[Sales]]</f>
        <v>0.34999999999999992</v>
      </c>
    </row>
    <row r="4503" spans="1:23" ht="14.25" customHeight="1" x14ac:dyDescent="0.3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  <c r="W4503" s="2">
        <f>Table_1[[#This Row],[Profit]]/Table_1[[#This Row],[Sales]]</f>
        <v>0.34999999999999992</v>
      </c>
    </row>
    <row r="4504" spans="1:23" ht="14.25" customHeight="1" x14ac:dyDescent="0.3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  <c r="W4504" s="2">
        <f>Table_1[[#This Row],[Profit]]/Table_1[[#This Row],[Sales]]</f>
        <v>0.33749999999999991</v>
      </c>
    </row>
    <row r="4505" spans="1:23" ht="14.25" customHeight="1" x14ac:dyDescent="0.3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  <c r="W4505" s="2">
        <f>Table_1[[#This Row],[Profit]]/Table_1[[#This Row],[Sales]]</f>
        <v>9.9999999999999936E-2</v>
      </c>
    </row>
    <row r="4506" spans="1:23" ht="14.25" customHeight="1" x14ac:dyDescent="0.3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  <c r="W4506" s="2">
        <f>Table_1[[#This Row],[Profit]]/Table_1[[#This Row],[Sales]]</f>
        <v>0.27999999999999997</v>
      </c>
    </row>
    <row r="4507" spans="1:23" ht="14.25" customHeight="1" x14ac:dyDescent="0.3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  <c r="W4507" s="2">
        <f>Table_1[[#This Row],[Profit]]/Table_1[[#This Row],[Sales]]</f>
        <v>0.21000000000000002</v>
      </c>
    </row>
    <row r="4508" spans="1:23" ht="14.25" customHeight="1" x14ac:dyDescent="0.3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  <c r="W4508" s="2">
        <f>Table_1[[#This Row],[Profit]]/Table_1[[#This Row],[Sales]]</f>
        <v>6.2499999999999972E-2</v>
      </c>
    </row>
    <row r="4509" spans="1:23" ht="14.25" customHeight="1" x14ac:dyDescent="0.3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  <c r="W4509" s="2">
        <f>Table_1[[#This Row],[Profit]]/Table_1[[#This Row],[Sales]]</f>
        <v>9.9999999999999256E-3</v>
      </c>
    </row>
    <row r="4510" spans="1:23" ht="14.25" customHeight="1" x14ac:dyDescent="0.3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  <c r="W4510" s="2">
        <f>Table_1[[#This Row],[Profit]]/Table_1[[#This Row],[Sales]]</f>
        <v>0.22999999999999993</v>
      </c>
    </row>
    <row r="4511" spans="1:23" ht="14.25" customHeight="1" x14ac:dyDescent="0.3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  <c r="W4511" s="2">
        <f>Table_1[[#This Row],[Profit]]/Table_1[[#This Row],[Sales]]</f>
        <v>-3.7500000000000151E-2</v>
      </c>
    </row>
    <row r="4512" spans="1:23" ht="14.25" customHeight="1" x14ac:dyDescent="0.3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  <c r="W4512" s="2">
        <f>Table_1[[#This Row],[Profit]]/Table_1[[#This Row],[Sales]]</f>
        <v>0.45999999999999996</v>
      </c>
    </row>
    <row r="4513" spans="1:23" ht="14.25" customHeight="1" x14ac:dyDescent="0.3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  <c r="W4513" s="2">
        <f>Table_1[[#This Row],[Profit]]/Table_1[[#This Row],[Sales]]</f>
        <v>0.48</v>
      </c>
    </row>
    <row r="4514" spans="1:23" ht="14.25" customHeight="1" x14ac:dyDescent="0.3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  <c r="W4514" s="2">
        <f>Table_1[[#This Row],[Profit]]/Table_1[[#This Row],[Sales]]</f>
        <v>-0.73333333333333306</v>
      </c>
    </row>
    <row r="4515" spans="1:23" ht="14.25" customHeight="1" x14ac:dyDescent="0.3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  <c r="W4515" s="2">
        <f>Table_1[[#This Row],[Profit]]/Table_1[[#This Row],[Sales]]</f>
        <v>7.4999999999999928E-2</v>
      </c>
    </row>
    <row r="4516" spans="1:23" ht="14.25" customHeight="1" x14ac:dyDescent="0.3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  <c r="W4516" s="2">
        <f>Table_1[[#This Row],[Profit]]/Table_1[[#This Row],[Sales]]</f>
        <v>0.25999999999999995</v>
      </c>
    </row>
    <row r="4517" spans="1:23" ht="14.25" customHeight="1" x14ac:dyDescent="0.3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  <c r="W4517" s="2">
        <f>Table_1[[#This Row],[Profit]]/Table_1[[#This Row],[Sales]]</f>
        <v>0.32999999999999996</v>
      </c>
    </row>
    <row r="4518" spans="1:23" ht="14.25" customHeight="1" x14ac:dyDescent="0.3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  <c r="W4518" s="2">
        <f>Table_1[[#This Row],[Profit]]/Table_1[[#This Row],[Sales]]</f>
        <v>0.46999999999999992</v>
      </c>
    </row>
    <row r="4519" spans="1:23" ht="14.25" customHeight="1" x14ac:dyDescent="0.3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  <c r="W4519" s="2">
        <f>Table_1[[#This Row],[Profit]]/Table_1[[#This Row],[Sales]]</f>
        <v>0.32499999999999996</v>
      </c>
    </row>
    <row r="4520" spans="1:23" ht="14.25" customHeight="1" x14ac:dyDescent="0.3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  <c r="W4520" s="2">
        <f>Table_1[[#This Row],[Profit]]/Table_1[[#This Row],[Sales]]</f>
        <v>0.42</v>
      </c>
    </row>
    <row r="4521" spans="1:23" ht="14.25" customHeight="1" x14ac:dyDescent="0.3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  <c r="W4521" s="2">
        <f>Table_1[[#This Row],[Profit]]/Table_1[[#This Row],[Sales]]</f>
        <v>6.2499999999999882E-2</v>
      </c>
    </row>
    <row r="4522" spans="1:23" ht="14.25" customHeight="1" x14ac:dyDescent="0.3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  <c r="W4522" s="2">
        <f>Table_1[[#This Row],[Profit]]/Table_1[[#This Row],[Sales]]</f>
        <v>0.36</v>
      </c>
    </row>
    <row r="4523" spans="1:23" ht="14.25" customHeight="1" x14ac:dyDescent="0.3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  <c r="W4523" s="2">
        <f>Table_1[[#This Row],[Profit]]/Table_1[[#This Row],[Sales]]</f>
        <v>0.33999999999999997</v>
      </c>
    </row>
    <row r="4524" spans="1:23" ht="14.25" customHeight="1" x14ac:dyDescent="0.3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  <c r="W4524" s="2">
        <f>Table_1[[#This Row],[Profit]]/Table_1[[#This Row],[Sales]]</f>
        <v>0.3249999999999999</v>
      </c>
    </row>
    <row r="4525" spans="1:23" ht="14.25" customHeight="1" x14ac:dyDescent="0.3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  <c r="W4525" s="2">
        <f>Table_1[[#This Row],[Profit]]/Table_1[[#This Row],[Sales]]</f>
        <v>0.45999999999999996</v>
      </c>
    </row>
    <row r="4526" spans="1:23" ht="14.25" customHeight="1" x14ac:dyDescent="0.3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  <c r="W4526" s="2">
        <f>Table_1[[#This Row],[Profit]]/Table_1[[#This Row],[Sales]]</f>
        <v>0.27</v>
      </c>
    </row>
    <row r="4527" spans="1:23" ht="14.25" customHeight="1" x14ac:dyDescent="0.3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  <c r="W4527" s="2">
        <f>Table_1[[#This Row],[Profit]]/Table_1[[#This Row],[Sales]]</f>
        <v>0.25</v>
      </c>
    </row>
    <row r="4528" spans="1:23" ht="14.25" customHeight="1" x14ac:dyDescent="0.3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  <c r="W4528" s="2">
        <f>Table_1[[#This Row],[Profit]]/Table_1[[#This Row],[Sales]]</f>
        <v>0.48000000000000004</v>
      </c>
    </row>
    <row r="4529" spans="1:23" ht="14.25" customHeight="1" x14ac:dyDescent="0.3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  <c r="W4529" s="2">
        <f>Table_1[[#This Row],[Profit]]/Table_1[[#This Row],[Sales]]</f>
        <v>0.37</v>
      </c>
    </row>
    <row r="4530" spans="1:23" ht="14.25" customHeight="1" x14ac:dyDescent="0.3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  <c r="W4530" s="2">
        <f>Table_1[[#This Row],[Profit]]/Table_1[[#This Row],[Sales]]</f>
        <v>0.28750000000000003</v>
      </c>
    </row>
    <row r="4531" spans="1:23" ht="14.25" customHeight="1" x14ac:dyDescent="0.3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  <c r="W4531" s="2">
        <f>Table_1[[#This Row],[Profit]]/Table_1[[#This Row],[Sales]]</f>
        <v>-1.7000000000000008</v>
      </c>
    </row>
    <row r="4532" spans="1:23" ht="14.25" customHeight="1" x14ac:dyDescent="0.3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  <c r="W4532" s="2">
        <f>Table_1[[#This Row],[Profit]]/Table_1[[#This Row],[Sales]]</f>
        <v>0.17777777777777781</v>
      </c>
    </row>
    <row r="4533" spans="1:23" ht="14.25" customHeight="1" x14ac:dyDescent="0.3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  <c r="W4533" s="2">
        <f>Table_1[[#This Row],[Profit]]/Table_1[[#This Row],[Sales]]</f>
        <v>0.25999999999999995</v>
      </c>
    </row>
    <row r="4534" spans="1:23" ht="14.25" customHeight="1" x14ac:dyDescent="0.3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  <c r="W4534" s="2">
        <f>Table_1[[#This Row],[Profit]]/Table_1[[#This Row],[Sales]]</f>
        <v>0.11249999999999995</v>
      </c>
    </row>
    <row r="4535" spans="1:23" ht="14.25" customHeight="1" x14ac:dyDescent="0.3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  <c r="W4535" s="2">
        <f>Table_1[[#This Row],[Profit]]/Table_1[[#This Row],[Sales]]</f>
        <v>0.49</v>
      </c>
    </row>
    <row r="4536" spans="1:23" ht="14.25" customHeight="1" x14ac:dyDescent="0.3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  <c r="W4536" s="2">
        <f>Table_1[[#This Row],[Profit]]/Table_1[[#This Row],[Sales]]</f>
        <v>0.49</v>
      </c>
    </row>
    <row r="4537" spans="1:23" ht="14.25" customHeight="1" x14ac:dyDescent="0.3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  <c r="W4537" s="2">
        <f>Table_1[[#This Row],[Profit]]/Table_1[[#This Row],[Sales]]</f>
        <v>0.30999999999999994</v>
      </c>
    </row>
    <row r="4538" spans="1:23" ht="14.25" customHeight="1" x14ac:dyDescent="0.3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  <c r="W4538" s="2">
        <f>Table_1[[#This Row],[Profit]]/Table_1[[#This Row],[Sales]]</f>
        <v>0.35000000000000009</v>
      </c>
    </row>
    <row r="4539" spans="1:23" ht="14.25" customHeight="1" x14ac:dyDescent="0.3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  <c r="W4539" s="2">
        <f>Table_1[[#This Row],[Profit]]/Table_1[[#This Row],[Sales]]</f>
        <v>0.33999999999999991</v>
      </c>
    </row>
    <row r="4540" spans="1:23" ht="14.25" customHeight="1" x14ac:dyDescent="0.3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  <c r="W4540" s="2">
        <f>Table_1[[#This Row],[Profit]]/Table_1[[#This Row],[Sales]]</f>
        <v>0.32999999999999996</v>
      </c>
    </row>
    <row r="4541" spans="1:23" ht="14.25" customHeight="1" x14ac:dyDescent="0.3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  <c r="W4541" s="2">
        <f>Table_1[[#This Row],[Profit]]/Table_1[[#This Row],[Sales]]</f>
        <v>9.9999999999999586E-3</v>
      </c>
    </row>
    <row r="4542" spans="1:23" ht="14.25" customHeight="1" x14ac:dyDescent="0.3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  <c r="W4542" s="2">
        <f>Table_1[[#This Row],[Profit]]/Table_1[[#This Row],[Sales]]</f>
        <v>-5.7142857142857134E-2</v>
      </c>
    </row>
    <row r="4543" spans="1:23" ht="14.25" customHeight="1" x14ac:dyDescent="0.3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  <c r="W4543" s="2">
        <f>Table_1[[#This Row],[Profit]]/Table_1[[#This Row],[Sales]]</f>
        <v>-1.5000000000000009</v>
      </c>
    </row>
    <row r="4544" spans="1:23" ht="14.25" customHeight="1" x14ac:dyDescent="0.3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  <c r="W4544" s="2">
        <f>Table_1[[#This Row],[Profit]]/Table_1[[#This Row],[Sales]]</f>
        <v>0.45999999999999996</v>
      </c>
    </row>
    <row r="4545" spans="1:23" ht="14.25" customHeight="1" x14ac:dyDescent="0.3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  <c r="W4545" s="2">
        <f>Table_1[[#This Row],[Profit]]/Table_1[[#This Row],[Sales]]</f>
        <v>-1.4285714285714343E-2</v>
      </c>
    </row>
    <row r="4546" spans="1:23" ht="14.25" customHeight="1" x14ac:dyDescent="0.3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  <c r="W4546" s="2">
        <f>Table_1[[#This Row],[Profit]]/Table_1[[#This Row],[Sales]]</f>
        <v>0.11249999999999992</v>
      </c>
    </row>
    <row r="4547" spans="1:23" ht="14.25" customHeight="1" x14ac:dyDescent="0.3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  <c r="W4547" s="2">
        <f>Table_1[[#This Row],[Profit]]/Table_1[[#This Row],[Sales]]</f>
        <v>0.1</v>
      </c>
    </row>
    <row r="4548" spans="1:23" ht="14.25" customHeight="1" x14ac:dyDescent="0.3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  <c r="W4548" s="2">
        <f>Table_1[[#This Row],[Profit]]/Table_1[[#This Row],[Sales]]</f>
        <v>-1.5500000000000005</v>
      </c>
    </row>
    <row r="4549" spans="1:23" ht="14.25" customHeight="1" x14ac:dyDescent="0.3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  <c r="W4549" s="2">
        <f>Table_1[[#This Row],[Profit]]/Table_1[[#This Row],[Sales]]</f>
        <v>0.10000000000000005</v>
      </c>
    </row>
    <row r="4550" spans="1:23" ht="14.25" customHeight="1" x14ac:dyDescent="0.3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  <c r="W4550" s="2">
        <f>Table_1[[#This Row],[Profit]]/Table_1[[#This Row],[Sales]]</f>
        <v>-0.27500000000000008</v>
      </c>
    </row>
    <row r="4551" spans="1:23" ht="14.25" customHeight="1" x14ac:dyDescent="0.3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  <c r="W4551" s="2">
        <f>Table_1[[#This Row],[Profit]]/Table_1[[#This Row],[Sales]]</f>
        <v>7.4999999999999942E-2</v>
      </c>
    </row>
    <row r="4552" spans="1:23" ht="14.25" customHeight="1" x14ac:dyDescent="0.3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  <c r="W4552" s="2">
        <f>Table_1[[#This Row],[Profit]]/Table_1[[#This Row],[Sales]]</f>
        <v>0.49000000000000005</v>
      </c>
    </row>
    <row r="4553" spans="1:23" ht="14.25" customHeight="1" x14ac:dyDescent="0.3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  <c r="W4553" s="2">
        <f>Table_1[[#This Row],[Profit]]/Table_1[[#This Row],[Sales]]</f>
        <v>1.249999999999994E-2</v>
      </c>
    </row>
    <row r="4554" spans="1:23" ht="14.25" customHeight="1" x14ac:dyDescent="0.3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  <c r="W4554" s="2">
        <f>Table_1[[#This Row],[Profit]]/Table_1[[#This Row],[Sales]]</f>
        <v>9.999999999999995E-2</v>
      </c>
    </row>
    <row r="4555" spans="1:23" ht="14.25" customHeight="1" x14ac:dyDescent="0.3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  <c r="W4555" s="2">
        <f>Table_1[[#This Row],[Profit]]/Table_1[[#This Row],[Sales]]</f>
        <v>0.4499999999999999</v>
      </c>
    </row>
    <row r="4556" spans="1:23" ht="14.25" customHeight="1" x14ac:dyDescent="0.3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  <c r="W4556" s="2">
        <f>Table_1[[#This Row],[Profit]]/Table_1[[#This Row],[Sales]]</f>
        <v>0.5</v>
      </c>
    </row>
    <row r="4557" spans="1:23" ht="14.25" customHeight="1" x14ac:dyDescent="0.3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  <c r="W4557" s="2">
        <f>Table_1[[#This Row],[Profit]]/Table_1[[#This Row],[Sales]]</f>
        <v>0.44999999999999996</v>
      </c>
    </row>
    <row r="4558" spans="1:23" ht="14.25" customHeight="1" x14ac:dyDescent="0.3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  <c r="W4558" s="2">
        <f>Table_1[[#This Row],[Profit]]/Table_1[[#This Row],[Sales]]</f>
        <v>1.9999999999999959E-2</v>
      </c>
    </row>
    <row r="4559" spans="1:23" ht="14.25" customHeight="1" x14ac:dyDescent="0.3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  <c r="W4559" s="2">
        <f>Table_1[[#This Row],[Profit]]/Table_1[[#This Row],[Sales]]</f>
        <v>-0.7666666666666665</v>
      </c>
    </row>
    <row r="4560" spans="1:23" ht="14.25" customHeight="1" x14ac:dyDescent="0.3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  <c r="W4560" s="2">
        <f>Table_1[[#This Row],[Profit]]/Table_1[[#This Row],[Sales]]</f>
        <v>0.36249999999999988</v>
      </c>
    </row>
    <row r="4561" spans="1:23" ht="14.25" customHeight="1" x14ac:dyDescent="0.3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  <c r="W4561" s="2">
        <f>Table_1[[#This Row],[Profit]]/Table_1[[#This Row],[Sales]]</f>
        <v>-7.1428571428571522E-2</v>
      </c>
    </row>
    <row r="4562" spans="1:23" ht="14.25" customHeight="1" x14ac:dyDescent="0.3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  <c r="W4562" s="2">
        <f>Table_1[[#This Row],[Profit]]/Table_1[[#This Row],[Sales]]</f>
        <v>0.45</v>
      </c>
    </row>
    <row r="4563" spans="1:23" ht="14.25" customHeight="1" x14ac:dyDescent="0.3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  <c r="W4563" s="2">
        <f>Table_1[[#This Row],[Profit]]/Table_1[[#This Row],[Sales]]</f>
        <v>7.4999999999999956E-2</v>
      </c>
    </row>
    <row r="4564" spans="1:23" ht="14.25" customHeight="1" x14ac:dyDescent="0.3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  <c r="W4564" s="2">
        <f>Table_1[[#This Row],[Profit]]/Table_1[[#This Row],[Sales]]</f>
        <v>0.38000000000000006</v>
      </c>
    </row>
    <row r="4565" spans="1:23" ht="14.25" customHeight="1" x14ac:dyDescent="0.3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  <c r="W4565" s="2">
        <f>Table_1[[#This Row],[Profit]]/Table_1[[#This Row],[Sales]]</f>
        <v>-0.13750000000000009</v>
      </c>
    </row>
    <row r="4566" spans="1:23" ht="14.25" customHeight="1" x14ac:dyDescent="0.3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  <c r="W4566" s="2">
        <f>Table_1[[#This Row],[Profit]]/Table_1[[#This Row],[Sales]]</f>
        <v>-1.2500000000000008E-2</v>
      </c>
    </row>
    <row r="4567" spans="1:23" ht="14.25" customHeight="1" x14ac:dyDescent="0.3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  <c r="W4567" s="2">
        <f>Table_1[[#This Row],[Profit]]/Table_1[[#This Row],[Sales]]</f>
        <v>9.9999999999999978E-2</v>
      </c>
    </row>
    <row r="4568" spans="1:23" ht="14.25" customHeight="1" x14ac:dyDescent="0.3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  <c r="W4568" s="2">
        <f>Table_1[[#This Row],[Profit]]/Table_1[[#This Row],[Sales]]</f>
        <v>-0.73333333333333328</v>
      </c>
    </row>
    <row r="4569" spans="1:23" ht="14.25" customHeight="1" x14ac:dyDescent="0.3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  <c r="W4569" s="2">
        <f>Table_1[[#This Row],[Profit]]/Table_1[[#This Row],[Sales]]</f>
        <v>0.36249999999999993</v>
      </c>
    </row>
    <row r="4570" spans="1:23" ht="14.25" customHeight="1" x14ac:dyDescent="0.3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  <c r="W4570" s="2">
        <f>Table_1[[#This Row],[Profit]]/Table_1[[#This Row],[Sales]]</f>
        <v>-1.6500000000000008</v>
      </c>
    </row>
    <row r="4571" spans="1:23" ht="14.25" customHeight="1" x14ac:dyDescent="0.3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  <c r="W4571" s="2">
        <f>Table_1[[#This Row],[Profit]]/Table_1[[#This Row],[Sales]]</f>
        <v>0.35</v>
      </c>
    </row>
    <row r="4572" spans="1:23" ht="14.25" customHeight="1" x14ac:dyDescent="0.3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  <c r="W4572" s="2">
        <f>Table_1[[#This Row],[Profit]]/Table_1[[#This Row],[Sales]]</f>
        <v>0.38</v>
      </c>
    </row>
    <row r="4573" spans="1:23" ht="14.25" customHeight="1" x14ac:dyDescent="0.3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  <c r="W4573" s="2">
        <f>Table_1[[#This Row],[Profit]]/Table_1[[#This Row],[Sales]]</f>
        <v>0.47000000000000003</v>
      </c>
    </row>
    <row r="4574" spans="1:23" ht="14.25" customHeight="1" x14ac:dyDescent="0.3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  <c r="W4574" s="2">
        <f>Table_1[[#This Row],[Profit]]/Table_1[[#This Row],[Sales]]</f>
        <v>0.18749999999999994</v>
      </c>
    </row>
    <row r="4575" spans="1:23" ht="14.25" customHeight="1" x14ac:dyDescent="0.3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  <c r="W4575" s="2">
        <f>Table_1[[#This Row],[Profit]]/Table_1[[#This Row],[Sales]]</f>
        <v>0.27999999999999997</v>
      </c>
    </row>
    <row r="4576" spans="1:23" ht="14.25" customHeight="1" x14ac:dyDescent="0.3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  <c r="W4576" s="2">
        <f>Table_1[[#This Row],[Profit]]/Table_1[[#This Row],[Sales]]</f>
        <v>0.26</v>
      </c>
    </row>
    <row r="4577" spans="1:23" ht="14.25" customHeight="1" x14ac:dyDescent="0.3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  <c r="W4577" s="2">
        <f>Table_1[[#This Row],[Profit]]/Table_1[[#This Row],[Sales]]</f>
        <v>0.26</v>
      </c>
    </row>
    <row r="4578" spans="1:23" ht="14.25" customHeight="1" x14ac:dyDescent="0.3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  <c r="W4578" s="2">
        <f>Table_1[[#This Row],[Profit]]/Table_1[[#This Row],[Sales]]</f>
        <v>0.25</v>
      </c>
    </row>
    <row r="4579" spans="1:23" ht="14.25" customHeight="1" x14ac:dyDescent="0.3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  <c r="W4579" s="2">
        <f>Table_1[[#This Row],[Profit]]/Table_1[[#This Row],[Sales]]</f>
        <v>0.34999999999999992</v>
      </c>
    </row>
    <row r="4580" spans="1:23" ht="14.25" customHeight="1" x14ac:dyDescent="0.3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  <c r="W4580" s="2">
        <f>Table_1[[#This Row],[Profit]]/Table_1[[#This Row],[Sales]]</f>
        <v>0.5</v>
      </c>
    </row>
    <row r="4581" spans="1:23" ht="14.25" customHeight="1" x14ac:dyDescent="0.3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  <c r="W4581" s="2">
        <f>Table_1[[#This Row],[Profit]]/Table_1[[#This Row],[Sales]]</f>
        <v>0.49</v>
      </c>
    </row>
    <row r="4582" spans="1:23" ht="14.25" customHeight="1" x14ac:dyDescent="0.3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  <c r="W4582" s="2">
        <f>Table_1[[#This Row],[Profit]]/Table_1[[#This Row],[Sales]]</f>
        <v>0.44000000000000006</v>
      </c>
    </row>
    <row r="4583" spans="1:23" ht="14.25" customHeight="1" x14ac:dyDescent="0.3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  <c r="W4583" s="2">
        <f>Table_1[[#This Row],[Profit]]/Table_1[[#This Row],[Sales]]</f>
        <v>0.14999999999999986</v>
      </c>
    </row>
    <row r="4584" spans="1:23" ht="14.25" customHeight="1" x14ac:dyDescent="0.3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  <c r="W4584" s="2">
        <f>Table_1[[#This Row],[Profit]]/Table_1[[#This Row],[Sales]]</f>
        <v>0.33749999999999997</v>
      </c>
    </row>
    <row r="4585" spans="1:23" ht="14.25" customHeight="1" x14ac:dyDescent="0.3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  <c r="W4585" s="2">
        <f>Table_1[[#This Row],[Profit]]/Table_1[[#This Row],[Sales]]</f>
        <v>0.46</v>
      </c>
    </row>
    <row r="4586" spans="1:23" ht="14.25" customHeight="1" x14ac:dyDescent="0.3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  <c r="W4586" s="2">
        <f>Table_1[[#This Row],[Profit]]/Table_1[[#This Row],[Sales]]</f>
        <v>0.5</v>
      </c>
    </row>
    <row r="4587" spans="1:23" ht="14.25" customHeight="1" x14ac:dyDescent="0.3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  <c r="W4587" s="2">
        <f>Table_1[[#This Row],[Profit]]/Table_1[[#This Row],[Sales]]</f>
        <v>0.48</v>
      </c>
    </row>
    <row r="4588" spans="1:23" ht="14.25" customHeight="1" x14ac:dyDescent="0.3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  <c r="W4588" s="2">
        <f>Table_1[[#This Row],[Profit]]/Table_1[[#This Row],[Sales]]</f>
        <v>0.35</v>
      </c>
    </row>
    <row r="4589" spans="1:23" ht="14.25" customHeight="1" x14ac:dyDescent="0.3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  <c r="W4589" s="2">
        <f>Table_1[[#This Row],[Profit]]/Table_1[[#This Row],[Sales]]</f>
        <v>3.0000000000000037E-2</v>
      </c>
    </row>
    <row r="4590" spans="1:23" ht="14.25" customHeight="1" x14ac:dyDescent="0.3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  <c r="W4590" s="2">
        <f>Table_1[[#This Row],[Profit]]/Table_1[[#This Row],[Sales]]</f>
        <v>0.4200000000000001</v>
      </c>
    </row>
    <row r="4591" spans="1:23" ht="14.25" customHeight="1" x14ac:dyDescent="0.3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  <c r="W4591" s="2">
        <f>Table_1[[#This Row],[Profit]]/Table_1[[#This Row],[Sales]]</f>
        <v>4.9999999999999906E-2</v>
      </c>
    </row>
    <row r="4592" spans="1:23" ht="14.25" customHeight="1" x14ac:dyDescent="0.3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  <c r="W4592" s="2">
        <f>Table_1[[#This Row],[Profit]]/Table_1[[#This Row],[Sales]]</f>
        <v>0.28000000000000003</v>
      </c>
    </row>
    <row r="4593" spans="1:23" ht="14.25" customHeight="1" x14ac:dyDescent="0.3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  <c r="W4593" s="2">
        <f>Table_1[[#This Row],[Profit]]/Table_1[[#This Row],[Sales]]</f>
        <v>0.10000000000000003</v>
      </c>
    </row>
    <row r="4594" spans="1:23" ht="14.25" customHeight="1" x14ac:dyDescent="0.3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  <c r="W4594" s="2">
        <f>Table_1[[#This Row],[Profit]]/Table_1[[#This Row],[Sales]]</f>
        <v>-3.750000000000004E-2</v>
      </c>
    </row>
    <row r="4595" spans="1:23" ht="14.25" customHeight="1" x14ac:dyDescent="0.3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  <c r="W4595" s="2">
        <f>Table_1[[#This Row],[Profit]]/Table_1[[#This Row],[Sales]]</f>
        <v>0.26</v>
      </c>
    </row>
    <row r="4596" spans="1:23" ht="14.25" customHeight="1" x14ac:dyDescent="0.3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  <c r="W4596" s="2">
        <f>Table_1[[#This Row],[Profit]]/Table_1[[#This Row],[Sales]]</f>
        <v>3.7500000000000054E-2</v>
      </c>
    </row>
    <row r="4597" spans="1:23" ht="14.25" customHeight="1" x14ac:dyDescent="0.3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  <c r="W4597" s="2">
        <f>Table_1[[#This Row],[Profit]]/Table_1[[#This Row],[Sales]]</f>
        <v>0.28000000000000003</v>
      </c>
    </row>
    <row r="4598" spans="1:23" ht="14.25" customHeight="1" x14ac:dyDescent="0.3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  <c r="W4598" s="2">
        <f>Table_1[[#This Row],[Profit]]/Table_1[[#This Row],[Sales]]</f>
        <v>0.38999999999999996</v>
      </c>
    </row>
    <row r="4599" spans="1:23" ht="14.25" customHeight="1" x14ac:dyDescent="0.3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  <c r="W4599" s="2">
        <f>Table_1[[#This Row],[Profit]]/Table_1[[#This Row],[Sales]]</f>
        <v>0.27000000000000007</v>
      </c>
    </row>
    <row r="4600" spans="1:23" ht="14.25" customHeight="1" x14ac:dyDescent="0.3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  <c r="W4600" s="2">
        <f>Table_1[[#This Row],[Profit]]/Table_1[[#This Row],[Sales]]</f>
        <v>0.28999999999999998</v>
      </c>
    </row>
    <row r="4601" spans="1:23" ht="14.25" customHeight="1" x14ac:dyDescent="0.3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  <c r="W4601" s="2">
        <f>Table_1[[#This Row],[Profit]]/Table_1[[#This Row],[Sales]]</f>
        <v>0.28999999999999992</v>
      </c>
    </row>
    <row r="4602" spans="1:23" ht="14.25" customHeight="1" x14ac:dyDescent="0.3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  <c r="W4602" s="2">
        <f>Table_1[[#This Row],[Profit]]/Table_1[[#This Row],[Sales]]</f>
        <v>0.45999999999999991</v>
      </c>
    </row>
    <row r="4603" spans="1:23" ht="14.25" customHeight="1" x14ac:dyDescent="0.3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  <c r="W4603" s="2">
        <f>Table_1[[#This Row],[Profit]]/Table_1[[#This Row],[Sales]]</f>
        <v>0.47</v>
      </c>
    </row>
    <row r="4604" spans="1:23" ht="14.25" customHeight="1" x14ac:dyDescent="0.3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  <c r="W4604" s="2">
        <f>Table_1[[#This Row],[Profit]]/Table_1[[#This Row],[Sales]]</f>
        <v>0.3249999999999999</v>
      </c>
    </row>
    <row r="4605" spans="1:23" ht="14.25" customHeight="1" x14ac:dyDescent="0.3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  <c r="W4605" s="2">
        <f>Table_1[[#This Row],[Profit]]/Table_1[[#This Row],[Sales]]</f>
        <v>0.34999999999999987</v>
      </c>
    </row>
    <row r="4606" spans="1:23" ht="14.25" customHeight="1" x14ac:dyDescent="0.3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  <c r="W4606" s="2">
        <f>Table_1[[#This Row],[Profit]]/Table_1[[#This Row],[Sales]]</f>
        <v>0.36249999999999993</v>
      </c>
    </row>
    <row r="4607" spans="1:23" ht="14.25" customHeight="1" x14ac:dyDescent="0.3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  <c r="W4607" s="2">
        <f>Table_1[[#This Row],[Profit]]/Table_1[[#This Row],[Sales]]</f>
        <v>0.30000000000000004</v>
      </c>
    </row>
    <row r="4608" spans="1:23" ht="14.25" customHeight="1" x14ac:dyDescent="0.3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  <c r="W4608" s="2">
        <f>Table_1[[#This Row],[Profit]]/Table_1[[#This Row],[Sales]]</f>
        <v>0.28999999999999998</v>
      </c>
    </row>
    <row r="4609" spans="1:23" ht="14.25" customHeight="1" x14ac:dyDescent="0.3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  <c r="W4609" s="2">
        <f>Table_1[[#This Row],[Profit]]/Table_1[[#This Row],[Sales]]</f>
        <v>0.29999999999999988</v>
      </c>
    </row>
    <row r="4610" spans="1:23" ht="14.25" customHeight="1" x14ac:dyDescent="0.3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  <c r="W4610" s="2">
        <f>Table_1[[#This Row],[Profit]]/Table_1[[#This Row],[Sales]]</f>
        <v>0.33749999999999991</v>
      </c>
    </row>
    <row r="4611" spans="1:23" ht="14.25" customHeight="1" x14ac:dyDescent="0.3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  <c r="W4611" s="2">
        <f>Table_1[[#This Row],[Profit]]/Table_1[[#This Row],[Sales]]</f>
        <v>0.48000000000000009</v>
      </c>
    </row>
    <row r="4612" spans="1:23" ht="14.25" customHeight="1" x14ac:dyDescent="0.3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  <c r="W4612" s="2">
        <f>Table_1[[#This Row],[Profit]]/Table_1[[#This Row],[Sales]]</f>
        <v>0.44000000000000006</v>
      </c>
    </row>
    <row r="4613" spans="1:23" ht="14.25" customHeight="1" x14ac:dyDescent="0.3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  <c r="W4613" s="2">
        <f>Table_1[[#This Row],[Profit]]/Table_1[[#This Row],[Sales]]</f>
        <v>0.5</v>
      </c>
    </row>
    <row r="4614" spans="1:23" ht="14.25" customHeight="1" x14ac:dyDescent="0.3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  <c r="W4614" s="2">
        <f>Table_1[[#This Row],[Profit]]/Table_1[[#This Row],[Sales]]</f>
        <v>7.5000000000000025E-2</v>
      </c>
    </row>
    <row r="4615" spans="1:23" ht="14.25" customHeight="1" x14ac:dyDescent="0.3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  <c r="W4615" s="2">
        <f>Table_1[[#This Row],[Profit]]/Table_1[[#This Row],[Sales]]</f>
        <v>0.34999999999999992</v>
      </c>
    </row>
    <row r="4616" spans="1:23" ht="14.25" customHeight="1" x14ac:dyDescent="0.3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  <c r="W4616" s="2">
        <f>Table_1[[#This Row],[Profit]]/Table_1[[#This Row],[Sales]]</f>
        <v>-2.6500000000000008</v>
      </c>
    </row>
    <row r="4617" spans="1:23" ht="14.25" customHeight="1" x14ac:dyDescent="0.3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  <c r="W4617" s="2">
        <f>Table_1[[#This Row],[Profit]]/Table_1[[#This Row],[Sales]]</f>
        <v>0.14999999999999991</v>
      </c>
    </row>
    <row r="4618" spans="1:23" ht="14.25" customHeight="1" x14ac:dyDescent="0.3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  <c r="W4618" s="2">
        <f>Table_1[[#This Row],[Profit]]/Table_1[[#This Row],[Sales]]</f>
        <v>5.0000000000000065E-2</v>
      </c>
    </row>
    <row r="4619" spans="1:23" ht="14.25" customHeight="1" x14ac:dyDescent="0.3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  <c r="W4619" s="2">
        <f>Table_1[[#This Row],[Profit]]/Table_1[[#This Row],[Sales]]</f>
        <v>0.25000000000000006</v>
      </c>
    </row>
    <row r="4620" spans="1:23" ht="14.25" customHeight="1" x14ac:dyDescent="0.3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  <c r="W4620" s="2">
        <f>Table_1[[#This Row],[Profit]]/Table_1[[#This Row],[Sales]]</f>
        <v>0.26</v>
      </c>
    </row>
    <row r="4621" spans="1:23" ht="14.25" customHeight="1" x14ac:dyDescent="0.3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  <c r="W4621" s="2">
        <f>Table_1[[#This Row],[Profit]]/Table_1[[#This Row],[Sales]]</f>
        <v>0.34999999999999992</v>
      </c>
    </row>
    <row r="4622" spans="1:23" ht="14.25" customHeight="1" x14ac:dyDescent="0.3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  <c r="W4622" s="2">
        <f>Table_1[[#This Row],[Profit]]/Table_1[[#This Row],[Sales]]</f>
        <v>0.37499999999999994</v>
      </c>
    </row>
    <row r="4623" spans="1:23" ht="14.25" customHeight="1" x14ac:dyDescent="0.3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  <c r="W4623" s="2">
        <f>Table_1[[#This Row],[Profit]]/Table_1[[#This Row],[Sales]]</f>
        <v>0.28000000000000003</v>
      </c>
    </row>
    <row r="4624" spans="1:23" ht="14.25" customHeight="1" x14ac:dyDescent="0.3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  <c r="W4624" s="2">
        <f>Table_1[[#This Row],[Profit]]/Table_1[[#This Row],[Sales]]</f>
        <v>-0.22500000000000003</v>
      </c>
    </row>
    <row r="4625" spans="1:23" ht="14.25" customHeight="1" x14ac:dyDescent="0.3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  <c r="W4625" s="2">
        <f>Table_1[[#This Row],[Profit]]/Table_1[[#This Row],[Sales]]</f>
        <v>0.35</v>
      </c>
    </row>
    <row r="4626" spans="1:23" ht="14.25" customHeight="1" x14ac:dyDescent="0.3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  <c r="W4626" s="2">
        <f>Table_1[[#This Row],[Profit]]/Table_1[[#This Row],[Sales]]</f>
        <v>-1.2499999999999978E-2</v>
      </c>
    </row>
    <row r="4627" spans="1:23" ht="14.25" customHeight="1" x14ac:dyDescent="0.3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  <c r="W4627" s="2">
        <f>Table_1[[#This Row],[Profit]]/Table_1[[#This Row],[Sales]]</f>
        <v>0.3000000000000001</v>
      </c>
    </row>
    <row r="4628" spans="1:23" ht="14.25" customHeight="1" x14ac:dyDescent="0.3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  <c r="W4628" s="2">
        <f>Table_1[[#This Row],[Profit]]/Table_1[[#This Row],[Sales]]</f>
        <v>0.26000000000000006</v>
      </c>
    </row>
    <row r="4629" spans="1:23" ht="14.25" customHeight="1" x14ac:dyDescent="0.3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  <c r="W4629" s="2">
        <f>Table_1[[#This Row],[Profit]]/Table_1[[#This Row],[Sales]]</f>
        <v>0.28000000000000003</v>
      </c>
    </row>
    <row r="4630" spans="1:23" ht="14.25" customHeight="1" x14ac:dyDescent="0.3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  <c r="W4630" s="2">
        <f>Table_1[[#This Row],[Profit]]/Table_1[[#This Row],[Sales]]</f>
        <v>0.28000000000000008</v>
      </c>
    </row>
    <row r="4631" spans="1:23" ht="14.25" customHeight="1" x14ac:dyDescent="0.3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  <c r="W4631" s="2">
        <f>Table_1[[#This Row],[Profit]]/Table_1[[#This Row],[Sales]]</f>
        <v>0.27000000000000007</v>
      </c>
    </row>
    <row r="4632" spans="1:23" ht="14.25" customHeight="1" x14ac:dyDescent="0.3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  <c r="W4632" s="2">
        <f>Table_1[[#This Row],[Profit]]/Table_1[[#This Row],[Sales]]</f>
        <v>0.36000000000000004</v>
      </c>
    </row>
    <row r="4633" spans="1:23" ht="14.25" customHeight="1" x14ac:dyDescent="0.3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  <c r="W4633" s="2">
        <f>Table_1[[#This Row],[Profit]]/Table_1[[#This Row],[Sales]]</f>
        <v>0.48</v>
      </c>
    </row>
    <row r="4634" spans="1:23" ht="14.25" customHeight="1" x14ac:dyDescent="0.3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  <c r="W4634" s="2">
        <f>Table_1[[#This Row],[Profit]]/Table_1[[#This Row],[Sales]]</f>
        <v>9.0000000000000038E-2</v>
      </c>
    </row>
    <row r="4635" spans="1:23" ht="14.25" customHeight="1" x14ac:dyDescent="0.3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  <c r="W4635" s="2">
        <f>Table_1[[#This Row],[Profit]]/Table_1[[#This Row],[Sales]]</f>
        <v>5.8823529411764656E-2</v>
      </c>
    </row>
    <row r="4636" spans="1:23" ht="14.25" customHeight="1" x14ac:dyDescent="0.3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  <c r="W4636" s="2">
        <f>Table_1[[#This Row],[Profit]]/Table_1[[#This Row],[Sales]]</f>
        <v>3.9999999999999959E-2</v>
      </c>
    </row>
    <row r="4637" spans="1:23" ht="14.25" customHeight="1" x14ac:dyDescent="0.3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  <c r="W4637" s="2">
        <f>Table_1[[#This Row],[Profit]]/Table_1[[#This Row],[Sales]]</f>
        <v>3.9999999999999959E-2</v>
      </c>
    </row>
    <row r="4638" spans="1:23" ht="14.25" customHeight="1" x14ac:dyDescent="0.3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  <c r="W4638" s="2">
        <f>Table_1[[#This Row],[Profit]]/Table_1[[#This Row],[Sales]]</f>
        <v>0.26999999999999996</v>
      </c>
    </row>
    <row r="4639" spans="1:23" ht="14.25" customHeight="1" x14ac:dyDescent="0.3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  <c r="W4639" s="2">
        <f>Table_1[[#This Row],[Profit]]/Table_1[[#This Row],[Sales]]</f>
        <v>0.45999999999999996</v>
      </c>
    </row>
    <row r="4640" spans="1:23" ht="14.25" customHeight="1" x14ac:dyDescent="0.3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  <c r="W4640" s="2">
        <f>Table_1[[#This Row],[Profit]]/Table_1[[#This Row],[Sales]]</f>
        <v>0.26000000000000006</v>
      </c>
    </row>
    <row r="4641" spans="1:23" ht="14.25" customHeight="1" x14ac:dyDescent="0.3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  <c r="W4641" s="2">
        <f>Table_1[[#This Row],[Profit]]/Table_1[[#This Row],[Sales]]</f>
        <v>0.47</v>
      </c>
    </row>
    <row r="4642" spans="1:23" ht="14.25" customHeight="1" x14ac:dyDescent="0.3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  <c r="W4642" s="2">
        <f>Table_1[[#This Row],[Profit]]/Table_1[[#This Row],[Sales]]</f>
        <v>0.49</v>
      </c>
    </row>
    <row r="4643" spans="1:23" ht="14.25" customHeight="1" x14ac:dyDescent="0.3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  <c r="W4643" s="2">
        <f>Table_1[[#This Row],[Profit]]/Table_1[[#This Row],[Sales]]</f>
        <v>-0.79999999999999982</v>
      </c>
    </row>
    <row r="4644" spans="1:23" ht="14.25" customHeight="1" x14ac:dyDescent="0.3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  <c r="W4644" s="2">
        <f>Table_1[[#This Row],[Profit]]/Table_1[[#This Row],[Sales]]</f>
        <v>-4.9999999999999885E-2</v>
      </c>
    </row>
    <row r="4645" spans="1:23" ht="14.25" customHeight="1" x14ac:dyDescent="0.3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  <c r="W4645" s="2">
        <f>Table_1[[#This Row],[Profit]]/Table_1[[#This Row],[Sales]]</f>
        <v>0.33749999999999997</v>
      </c>
    </row>
    <row r="4646" spans="1:23" ht="14.25" customHeight="1" x14ac:dyDescent="0.3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  <c r="W4646" s="2">
        <f>Table_1[[#This Row],[Profit]]/Table_1[[#This Row],[Sales]]</f>
        <v>7.5000000000000053E-2</v>
      </c>
    </row>
    <row r="4647" spans="1:23" ht="14.25" customHeight="1" x14ac:dyDescent="0.3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  <c r="W4647" s="2">
        <f>Table_1[[#This Row],[Profit]]/Table_1[[#This Row],[Sales]]</f>
        <v>-5.5555555555555663E-2</v>
      </c>
    </row>
    <row r="4648" spans="1:23" ht="14.25" customHeight="1" x14ac:dyDescent="0.3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  <c r="W4648" s="2">
        <f>Table_1[[#This Row],[Profit]]/Table_1[[#This Row],[Sales]]</f>
        <v>0.44999999999999996</v>
      </c>
    </row>
    <row r="4649" spans="1:23" ht="14.25" customHeight="1" x14ac:dyDescent="0.3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  <c r="W4649" s="2">
        <f>Table_1[[#This Row],[Profit]]/Table_1[[#This Row],[Sales]]</f>
        <v>0.14444444444444438</v>
      </c>
    </row>
    <row r="4650" spans="1:23" ht="14.25" customHeight="1" x14ac:dyDescent="0.3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  <c r="W4650" s="2">
        <f>Table_1[[#This Row],[Profit]]/Table_1[[#This Row],[Sales]]</f>
        <v>0.47</v>
      </c>
    </row>
    <row r="4651" spans="1:23" ht="14.25" customHeight="1" x14ac:dyDescent="0.3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  <c r="W4651" s="2">
        <f>Table_1[[#This Row],[Profit]]/Table_1[[#This Row],[Sales]]</f>
        <v>3.0000000000000002E-2</v>
      </c>
    </row>
    <row r="4652" spans="1:23" ht="14.25" customHeight="1" x14ac:dyDescent="0.3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  <c r="W4652" s="2">
        <f>Table_1[[#This Row],[Profit]]/Table_1[[#This Row],[Sales]]</f>
        <v>0.46999999999999992</v>
      </c>
    </row>
    <row r="4653" spans="1:23" ht="14.25" customHeight="1" x14ac:dyDescent="0.3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  <c r="W4653" s="2">
        <f>Table_1[[#This Row],[Profit]]/Table_1[[#This Row],[Sales]]</f>
        <v>0.5</v>
      </c>
    </row>
    <row r="4654" spans="1:23" ht="14.25" customHeight="1" x14ac:dyDescent="0.3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  <c r="W4654" s="2">
        <f>Table_1[[#This Row],[Profit]]/Table_1[[#This Row],[Sales]]</f>
        <v>0.49</v>
      </c>
    </row>
    <row r="4655" spans="1:23" ht="14.25" customHeight="1" x14ac:dyDescent="0.3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  <c r="W4655" s="2">
        <f>Table_1[[#This Row],[Profit]]/Table_1[[#This Row],[Sales]]</f>
        <v>0.23999999999999996</v>
      </c>
    </row>
    <row r="4656" spans="1:23" ht="14.25" customHeight="1" x14ac:dyDescent="0.3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  <c r="W4656" s="2">
        <f>Table_1[[#This Row],[Profit]]/Table_1[[#This Row],[Sales]]</f>
        <v>0.47</v>
      </c>
    </row>
    <row r="4657" spans="1:23" ht="14.25" customHeight="1" x14ac:dyDescent="0.3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  <c r="W4657" s="2">
        <f>Table_1[[#This Row],[Profit]]/Table_1[[#This Row],[Sales]]</f>
        <v>8.7499999999999967E-2</v>
      </c>
    </row>
    <row r="4658" spans="1:23" ht="14.25" customHeight="1" x14ac:dyDescent="0.3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  <c r="W4658" s="2">
        <f>Table_1[[#This Row],[Profit]]/Table_1[[#This Row],[Sales]]</f>
        <v>0.23750000000000007</v>
      </c>
    </row>
    <row r="4659" spans="1:23" ht="14.25" customHeight="1" x14ac:dyDescent="0.3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  <c r="W4659" s="2">
        <f>Table_1[[#This Row],[Profit]]/Table_1[[#This Row],[Sales]]</f>
        <v>0.27499999999999997</v>
      </c>
    </row>
    <row r="4660" spans="1:23" ht="14.25" customHeight="1" x14ac:dyDescent="0.3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  <c r="W4660" s="2">
        <f>Table_1[[#This Row],[Profit]]/Table_1[[#This Row],[Sales]]</f>
        <v>0.36250000000000004</v>
      </c>
    </row>
    <row r="4661" spans="1:23" ht="14.25" customHeight="1" x14ac:dyDescent="0.3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  <c r="W4661" s="2">
        <f>Table_1[[#This Row],[Profit]]/Table_1[[#This Row],[Sales]]</f>
        <v>0.11249999999999998</v>
      </c>
    </row>
    <row r="4662" spans="1:23" ht="14.25" customHeight="1" x14ac:dyDescent="0.3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  <c r="W4662" s="2">
        <f>Table_1[[#This Row],[Profit]]/Table_1[[#This Row],[Sales]]</f>
        <v>-1.2500000000000169E-2</v>
      </c>
    </row>
    <row r="4663" spans="1:23" ht="14.25" customHeight="1" x14ac:dyDescent="0.3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  <c r="W4663" s="2">
        <f>Table_1[[#This Row],[Profit]]/Table_1[[#This Row],[Sales]]</f>
        <v>-4.2857142857142864E-2</v>
      </c>
    </row>
    <row r="4664" spans="1:23" ht="14.25" customHeight="1" x14ac:dyDescent="0.3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  <c r="W4664" s="2">
        <f>Table_1[[#This Row],[Profit]]/Table_1[[#This Row],[Sales]]</f>
        <v>-0.125</v>
      </c>
    </row>
    <row r="4665" spans="1:23" ht="14.25" customHeight="1" x14ac:dyDescent="0.3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  <c r="W4665" s="2">
        <f>Table_1[[#This Row],[Profit]]/Table_1[[#This Row],[Sales]]</f>
        <v>0.34999999999999992</v>
      </c>
    </row>
    <row r="4666" spans="1:23" ht="14.25" customHeight="1" x14ac:dyDescent="0.3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  <c r="W4666" s="2">
        <f>Table_1[[#This Row],[Profit]]/Table_1[[#This Row],[Sales]]</f>
        <v>-0.79999999999999971</v>
      </c>
    </row>
    <row r="4667" spans="1:23" ht="14.25" customHeight="1" x14ac:dyDescent="0.3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  <c r="W4667" s="2">
        <f>Table_1[[#This Row],[Profit]]/Table_1[[#This Row],[Sales]]</f>
        <v>0.35000000000000003</v>
      </c>
    </row>
    <row r="4668" spans="1:23" ht="14.25" customHeight="1" x14ac:dyDescent="0.3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  <c r="W4668" s="2">
        <f>Table_1[[#This Row],[Profit]]/Table_1[[#This Row],[Sales]]</f>
        <v>0.4300000000000001</v>
      </c>
    </row>
    <row r="4669" spans="1:23" ht="14.25" customHeight="1" x14ac:dyDescent="0.3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  <c r="W4669" s="2">
        <f>Table_1[[#This Row],[Profit]]/Table_1[[#This Row],[Sales]]</f>
        <v>0.18999999999999997</v>
      </c>
    </row>
    <row r="4670" spans="1:23" ht="14.25" customHeight="1" x14ac:dyDescent="0.3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  <c r="W4670" s="2">
        <f>Table_1[[#This Row],[Profit]]/Table_1[[#This Row],[Sales]]</f>
        <v>-1.7000000000000002</v>
      </c>
    </row>
    <row r="4671" spans="1:23" ht="14.25" customHeight="1" x14ac:dyDescent="0.3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  <c r="W4671" s="2">
        <f>Table_1[[#This Row],[Profit]]/Table_1[[#This Row],[Sales]]</f>
        <v>-0.19117647058823539</v>
      </c>
    </row>
    <row r="4672" spans="1:23" ht="14.25" customHeight="1" x14ac:dyDescent="0.3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  <c r="W4672" s="2">
        <f>Table_1[[#This Row],[Profit]]/Table_1[[#This Row],[Sales]]</f>
        <v>-7.4999999999999983E-2</v>
      </c>
    </row>
    <row r="4673" spans="1:23" ht="14.25" customHeight="1" x14ac:dyDescent="0.3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  <c r="W4673" s="2">
        <f>Table_1[[#This Row],[Profit]]/Table_1[[#This Row],[Sales]]</f>
        <v>0.25555555555555542</v>
      </c>
    </row>
    <row r="4674" spans="1:23" ht="14.25" customHeight="1" x14ac:dyDescent="0.3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  <c r="W4674" s="2">
        <f>Table_1[[#This Row],[Profit]]/Table_1[[#This Row],[Sales]]</f>
        <v>0.26</v>
      </c>
    </row>
    <row r="4675" spans="1:23" ht="14.25" customHeight="1" x14ac:dyDescent="0.3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  <c r="W4675" s="2">
        <f>Table_1[[#This Row],[Profit]]/Table_1[[#This Row],[Sales]]</f>
        <v>0.28000000000000003</v>
      </c>
    </row>
    <row r="4676" spans="1:23" ht="14.25" customHeight="1" x14ac:dyDescent="0.3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  <c r="W4676" s="2">
        <f>Table_1[[#This Row],[Profit]]/Table_1[[#This Row],[Sales]]</f>
        <v>0.11000000000000004</v>
      </c>
    </row>
    <row r="4677" spans="1:23" ht="14.25" customHeight="1" x14ac:dyDescent="0.3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  <c r="W4677" s="2">
        <f>Table_1[[#This Row],[Profit]]/Table_1[[#This Row],[Sales]]</f>
        <v>9.9999999999999978E-2</v>
      </c>
    </row>
    <row r="4678" spans="1:23" ht="14.25" customHeight="1" x14ac:dyDescent="0.3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  <c r="W4678" s="2">
        <f>Table_1[[#This Row],[Profit]]/Table_1[[#This Row],[Sales]]</f>
        <v>0.33749999999999997</v>
      </c>
    </row>
    <row r="4679" spans="1:23" ht="14.25" customHeight="1" x14ac:dyDescent="0.3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  <c r="W4679" s="2">
        <f>Table_1[[#This Row],[Profit]]/Table_1[[#This Row],[Sales]]</f>
        <v>3.9999999999999959E-2</v>
      </c>
    </row>
    <row r="4680" spans="1:23" ht="14.25" customHeight="1" x14ac:dyDescent="0.3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  <c r="W4680" s="2">
        <f>Table_1[[#This Row],[Profit]]/Table_1[[#This Row],[Sales]]</f>
        <v>7.9999999999999932E-2</v>
      </c>
    </row>
    <row r="4681" spans="1:23" ht="14.25" customHeight="1" x14ac:dyDescent="0.3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  <c r="W4681" s="2">
        <f>Table_1[[#This Row],[Profit]]/Table_1[[#This Row],[Sales]]</f>
        <v>0.27</v>
      </c>
    </row>
    <row r="4682" spans="1:23" ht="14.25" customHeight="1" x14ac:dyDescent="0.3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  <c r="W4682" s="2">
        <f>Table_1[[#This Row],[Profit]]/Table_1[[#This Row],[Sales]]</f>
        <v>0.32499999999999996</v>
      </c>
    </row>
    <row r="4683" spans="1:23" ht="14.25" customHeight="1" x14ac:dyDescent="0.3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  <c r="W4683" s="2">
        <f>Table_1[[#This Row],[Profit]]/Table_1[[#This Row],[Sales]]</f>
        <v>0.44999999999999996</v>
      </c>
    </row>
    <row r="4684" spans="1:23" ht="14.25" customHeight="1" x14ac:dyDescent="0.3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  <c r="W4684" s="2">
        <f>Table_1[[#This Row],[Profit]]/Table_1[[#This Row],[Sales]]</f>
        <v>9.9999999999999992E-2</v>
      </c>
    </row>
    <row r="4685" spans="1:23" ht="14.25" customHeight="1" x14ac:dyDescent="0.3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  <c r="W4685" s="2">
        <f>Table_1[[#This Row],[Profit]]/Table_1[[#This Row],[Sales]]</f>
        <v>-0.23333333333333336</v>
      </c>
    </row>
    <row r="4686" spans="1:23" ht="14.25" customHeight="1" x14ac:dyDescent="0.3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  <c r="W4686" s="2">
        <f>Table_1[[#This Row],[Profit]]/Table_1[[#This Row],[Sales]]</f>
        <v>-0.5</v>
      </c>
    </row>
    <row r="4687" spans="1:23" ht="14.25" customHeight="1" x14ac:dyDescent="0.3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  <c r="W4687" s="2">
        <f>Table_1[[#This Row],[Profit]]/Table_1[[#This Row],[Sales]]</f>
        <v>-0.79999999999999971</v>
      </c>
    </row>
    <row r="4688" spans="1:23" ht="14.25" customHeight="1" x14ac:dyDescent="0.3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  <c r="W4688" s="2">
        <f>Table_1[[#This Row],[Profit]]/Table_1[[#This Row],[Sales]]</f>
        <v>-0.22499999999999995</v>
      </c>
    </row>
    <row r="4689" spans="1:23" ht="14.25" customHeight="1" x14ac:dyDescent="0.3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  <c r="W4689" s="2">
        <f>Table_1[[#This Row],[Profit]]/Table_1[[#This Row],[Sales]]</f>
        <v>0.28000000000000008</v>
      </c>
    </row>
    <row r="4690" spans="1:23" ht="14.25" customHeight="1" x14ac:dyDescent="0.3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  <c r="W4690" s="2">
        <f>Table_1[[#This Row],[Profit]]/Table_1[[#This Row],[Sales]]</f>
        <v>-0.83333333333333326</v>
      </c>
    </row>
    <row r="4691" spans="1:23" ht="14.25" customHeight="1" x14ac:dyDescent="0.3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  <c r="W4691" s="2">
        <f>Table_1[[#This Row],[Profit]]/Table_1[[#This Row],[Sales]]</f>
        <v>0.19999999999999996</v>
      </c>
    </row>
    <row r="4692" spans="1:23" ht="14.25" customHeight="1" x14ac:dyDescent="0.3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  <c r="W4692" s="2">
        <f>Table_1[[#This Row],[Profit]]/Table_1[[#This Row],[Sales]]</f>
        <v>0.30000000000000016</v>
      </c>
    </row>
    <row r="4693" spans="1:23" ht="14.25" customHeight="1" x14ac:dyDescent="0.3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  <c r="W4693" s="2">
        <f>Table_1[[#This Row],[Profit]]/Table_1[[#This Row],[Sales]]</f>
        <v>-0.17500000000000013</v>
      </c>
    </row>
    <row r="4694" spans="1:23" ht="14.25" customHeight="1" x14ac:dyDescent="0.3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  <c r="W4694" s="2">
        <f>Table_1[[#This Row],[Profit]]/Table_1[[#This Row],[Sales]]</f>
        <v>0.34999999999999992</v>
      </c>
    </row>
    <row r="4695" spans="1:23" ht="14.25" customHeight="1" x14ac:dyDescent="0.3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  <c r="W4695" s="2">
        <f>Table_1[[#This Row],[Profit]]/Table_1[[#This Row],[Sales]]</f>
        <v>0.31249999999999994</v>
      </c>
    </row>
    <row r="4696" spans="1:23" ht="14.25" customHeight="1" x14ac:dyDescent="0.3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  <c r="W4696" s="2">
        <f>Table_1[[#This Row],[Profit]]/Table_1[[#This Row],[Sales]]</f>
        <v>0.49</v>
      </c>
    </row>
    <row r="4697" spans="1:23" ht="14.25" customHeight="1" x14ac:dyDescent="0.3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  <c r="W4697" s="2">
        <f>Table_1[[#This Row],[Profit]]/Table_1[[#This Row],[Sales]]</f>
        <v>0.16000000000000003</v>
      </c>
    </row>
    <row r="4698" spans="1:23" ht="14.25" customHeight="1" x14ac:dyDescent="0.3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  <c r="W4698" s="2">
        <f>Table_1[[#This Row],[Profit]]/Table_1[[#This Row],[Sales]]</f>
        <v>0.27</v>
      </c>
    </row>
    <row r="4699" spans="1:23" ht="14.25" customHeight="1" x14ac:dyDescent="0.3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  <c r="W4699" s="2">
        <f>Table_1[[#This Row],[Profit]]/Table_1[[#This Row],[Sales]]</f>
        <v>0.25000000000000006</v>
      </c>
    </row>
    <row r="4700" spans="1:23" ht="14.25" customHeight="1" x14ac:dyDescent="0.3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  <c r="W4700" s="2">
        <f>Table_1[[#This Row],[Profit]]/Table_1[[#This Row],[Sales]]</f>
        <v>6.9999999999999896E-2</v>
      </c>
    </row>
    <row r="4701" spans="1:23" ht="14.25" customHeight="1" x14ac:dyDescent="0.3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  <c r="W4701" s="2">
        <f>Table_1[[#This Row],[Profit]]/Table_1[[#This Row],[Sales]]</f>
        <v>0.11249999999999984</v>
      </c>
    </row>
    <row r="4702" spans="1:23" ht="14.25" customHeight="1" x14ac:dyDescent="0.3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  <c r="W4702" s="2">
        <f>Table_1[[#This Row],[Profit]]/Table_1[[#This Row],[Sales]]</f>
        <v>-0.20000000000000004</v>
      </c>
    </row>
    <row r="4703" spans="1:23" ht="14.25" customHeight="1" x14ac:dyDescent="0.3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  <c r="W4703" s="2">
        <f>Table_1[[#This Row],[Profit]]/Table_1[[#This Row],[Sales]]</f>
        <v>0.31249999999999983</v>
      </c>
    </row>
    <row r="4704" spans="1:23" ht="14.25" customHeight="1" x14ac:dyDescent="0.3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  <c r="W4704" s="2">
        <f>Table_1[[#This Row],[Profit]]/Table_1[[#This Row],[Sales]]</f>
        <v>-0.875</v>
      </c>
    </row>
    <row r="4705" spans="1:23" ht="14.25" customHeight="1" x14ac:dyDescent="0.3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  <c r="W4705" s="2">
        <f>Table_1[[#This Row],[Profit]]/Table_1[[#This Row],[Sales]]</f>
        <v>-2.2500000000000013</v>
      </c>
    </row>
    <row r="4706" spans="1:23" ht="14.25" customHeight="1" x14ac:dyDescent="0.3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  <c r="W4706" s="2">
        <f>Table_1[[#This Row],[Profit]]/Table_1[[#This Row],[Sales]]</f>
        <v>0.28999999999999992</v>
      </c>
    </row>
    <row r="4707" spans="1:23" ht="14.25" customHeight="1" x14ac:dyDescent="0.3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  <c r="W4707" s="2">
        <f>Table_1[[#This Row],[Profit]]/Table_1[[#This Row],[Sales]]</f>
        <v>0.47</v>
      </c>
    </row>
    <row r="4708" spans="1:23" ht="14.25" customHeight="1" x14ac:dyDescent="0.3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  <c r="W4708" s="2">
        <f>Table_1[[#This Row],[Profit]]/Table_1[[#This Row],[Sales]]</f>
        <v>9.9999999999999908E-2</v>
      </c>
    </row>
    <row r="4709" spans="1:23" ht="14.25" customHeight="1" x14ac:dyDescent="0.3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  <c r="W4709" s="2">
        <f>Table_1[[#This Row],[Profit]]/Table_1[[#This Row],[Sales]]</f>
        <v>0.33749999999999997</v>
      </c>
    </row>
    <row r="4710" spans="1:23" ht="14.25" customHeight="1" x14ac:dyDescent="0.3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  <c r="W4710" s="2">
        <f>Table_1[[#This Row],[Profit]]/Table_1[[#This Row],[Sales]]</f>
        <v>0.29999999999999993</v>
      </c>
    </row>
    <row r="4711" spans="1:23" ht="14.25" customHeight="1" x14ac:dyDescent="0.3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  <c r="W4711" s="2">
        <f>Table_1[[#This Row],[Profit]]/Table_1[[#This Row],[Sales]]</f>
        <v>0.25999999999999995</v>
      </c>
    </row>
    <row r="4712" spans="1:23" ht="14.25" customHeight="1" x14ac:dyDescent="0.3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  <c r="W4712" s="2">
        <f>Table_1[[#This Row],[Profit]]/Table_1[[#This Row],[Sales]]</f>
        <v>0.36</v>
      </c>
    </row>
    <row r="4713" spans="1:23" ht="14.25" customHeight="1" x14ac:dyDescent="0.3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  <c r="W4713" s="2">
        <f>Table_1[[#This Row],[Profit]]/Table_1[[#This Row],[Sales]]</f>
        <v>-0.69999999999999973</v>
      </c>
    </row>
    <row r="4714" spans="1:23" ht="14.25" customHeight="1" x14ac:dyDescent="0.3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  <c r="W4714" s="2">
        <f>Table_1[[#This Row],[Profit]]/Table_1[[#This Row],[Sales]]</f>
        <v>0.34999999999999992</v>
      </c>
    </row>
    <row r="4715" spans="1:23" ht="14.25" customHeight="1" x14ac:dyDescent="0.3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  <c r="W4715" s="2">
        <f>Table_1[[#This Row],[Profit]]/Table_1[[#This Row],[Sales]]</f>
        <v>-1.3250000000000002</v>
      </c>
    </row>
    <row r="4716" spans="1:23" ht="14.25" customHeight="1" x14ac:dyDescent="0.3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  <c r="W4716" s="2">
        <f>Table_1[[#This Row],[Profit]]/Table_1[[#This Row],[Sales]]</f>
        <v>0.11249999999999996</v>
      </c>
    </row>
    <row r="4717" spans="1:23" ht="14.25" customHeight="1" x14ac:dyDescent="0.3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  <c r="W4717" s="2">
        <f>Table_1[[#This Row],[Profit]]/Table_1[[#This Row],[Sales]]</f>
        <v>0.10000000000000007</v>
      </c>
    </row>
    <row r="4718" spans="1:23" ht="14.25" customHeight="1" x14ac:dyDescent="0.3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  <c r="W4718" s="2">
        <f>Table_1[[#This Row],[Profit]]/Table_1[[#This Row],[Sales]]</f>
        <v>0.1699999999999999</v>
      </c>
    </row>
    <row r="4719" spans="1:23" ht="14.25" customHeight="1" x14ac:dyDescent="0.3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  <c r="W4719" s="2">
        <f>Table_1[[#This Row],[Profit]]/Table_1[[#This Row],[Sales]]</f>
        <v>0.27000000000000007</v>
      </c>
    </row>
    <row r="4720" spans="1:23" ht="14.25" customHeight="1" x14ac:dyDescent="0.3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  <c r="W4720" s="2">
        <f>Table_1[[#This Row],[Profit]]/Table_1[[#This Row],[Sales]]</f>
        <v>0.48000000000000009</v>
      </c>
    </row>
    <row r="4721" spans="1:23" ht="14.25" customHeight="1" x14ac:dyDescent="0.3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  <c r="W4721" s="2">
        <f>Table_1[[#This Row],[Profit]]/Table_1[[#This Row],[Sales]]</f>
        <v>1.0000000000000087E-2</v>
      </c>
    </row>
    <row r="4722" spans="1:23" ht="14.25" customHeight="1" x14ac:dyDescent="0.3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  <c r="W4722" s="2">
        <f>Table_1[[#This Row],[Profit]]/Table_1[[#This Row],[Sales]]</f>
        <v>0.44999999999999996</v>
      </c>
    </row>
    <row r="4723" spans="1:23" ht="14.25" customHeight="1" x14ac:dyDescent="0.3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  <c r="W4723" s="2">
        <f>Table_1[[#This Row],[Profit]]/Table_1[[#This Row],[Sales]]</f>
        <v>-0.77999999999999992</v>
      </c>
    </row>
    <row r="4724" spans="1:23" ht="14.25" customHeight="1" x14ac:dyDescent="0.3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  <c r="W4724" s="2">
        <f>Table_1[[#This Row],[Profit]]/Table_1[[#This Row],[Sales]]</f>
        <v>0.39</v>
      </c>
    </row>
    <row r="4725" spans="1:23" ht="14.25" customHeight="1" x14ac:dyDescent="0.3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  <c r="W4725" s="2">
        <f>Table_1[[#This Row],[Profit]]/Table_1[[#This Row],[Sales]]</f>
        <v>0.49</v>
      </c>
    </row>
    <row r="4726" spans="1:23" ht="14.25" customHeight="1" x14ac:dyDescent="0.3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  <c r="W4726" s="2">
        <f>Table_1[[#This Row],[Profit]]/Table_1[[#This Row],[Sales]]</f>
        <v>-0.69999999999999962</v>
      </c>
    </row>
    <row r="4727" spans="1:23" ht="14.25" customHeight="1" x14ac:dyDescent="0.3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  <c r="W4727" s="2">
        <f>Table_1[[#This Row],[Profit]]/Table_1[[#This Row],[Sales]]</f>
        <v>7.4999999999999914E-2</v>
      </c>
    </row>
    <row r="4728" spans="1:23" ht="14.25" customHeight="1" x14ac:dyDescent="0.3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  <c r="W4728" s="2">
        <f>Table_1[[#This Row],[Profit]]/Table_1[[#This Row],[Sales]]</f>
        <v>4.9999999999999961E-2</v>
      </c>
    </row>
    <row r="4729" spans="1:23" ht="14.25" customHeight="1" x14ac:dyDescent="0.3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  <c r="W4729" s="2">
        <f>Table_1[[#This Row],[Profit]]/Table_1[[#This Row],[Sales]]</f>
        <v>-0.13750000000000009</v>
      </c>
    </row>
    <row r="4730" spans="1:23" ht="14.25" customHeight="1" x14ac:dyDescent="0.3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  <c r="W4730" s="2">
        <f>Table_1[[#This Row],[Profit]]/Table_1[[#This Row],[Sales]]</f>
        <v>0.37499999999999994</v>
      </c>
    </row>
    <row r="4731" spans="1:23" ht="14.25" customHeight="1" x14ac:dyDescent="0.3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  <c r="W4731" s="2">
        <f>Table_1[[#This Row],[Profit]]/Table_1[[#This Row],[Sales]]</f>
        <v>0.21249999999999999</v>
      </c>
    </row>
    <row r="4732" spans="1:23" ht="14.25" customHeight="1" x14ac:dyDescent="0.3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  <c r="W4732" s="2">
        <f>Table_1[[#This Row],[Profit]]/Table_1[[#This Row],[Sales]]</f>
        <v>0.46999999999999992</v>
      </c>
    </row>
    <row r="4733" spans="1:23" ht="14.25" customHeight="1" x14ac:dyDescent="0.3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  <c r="W4733" s="2">
        <f>Table_1[[#This Row],[Profit]]/Table_1[[#This Row],[Sales]]</f>
        <v>0.45999999999999991</v>
      </c>
    </row>
    <row r="4734" spans="1:23" ht="14.25" customHeight="1" x14ac:dyDescent="0.3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  <c r="W4734" s="2">
        <f>Table_1[[#This Row],[Profit]]/Table_1[[#This Row],[Sales]]</f>
        <v>0.38999999999999996</v>
      </c>
    </row>
    <row r="4735" spans="1:23" ht="14.25" customHeight="1" x14ac:dyDescent="0.3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  <c r="W4735" s="2">
        <f>Table_1[[#This Row],[Profit]]/Table_1[[#This Row],[Sales]]</f>
        <v>0.48</v>
      </c>
    </row>
    <row r="4736" spans="1:23" ht="14.25" customHeight="1" x14ac:dyDescent="0.3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  <c r="W4736" s="2">
        <f>Table_1[[#This Row],[Profit]]/Table_1[[#This Row],[Sales]]</f>
        <v>0.22222222222222218</v>
      </c>
    </row>
    <row r="4737" spans="1:23" ht="14.25" customHeight="1" x14ac:dyDescent="0.3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  <c r="W4737" s="2">
        <f>Table_1[[#This Row],[Profit]]/Table_1[[#This Row],[Sales]]</f>
        <v>0.47000000000000003</v>
      </c>
    </row>
    <row r="4738" spans="1:23" ht="14.25" customHeight="1" x14ac:dyDescent="0.3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  <c r="W4738" s="2">
        <f>Table_1[[#This Row],[Profit]]/Table_1[[#This Row],[Sales]]</f>
        <v>0.4499999999999999</v>
      </c>
    </row>
    <row r="4739" spans="1:23" ht="14.25" customHeight="1" x14ac:dyDescent="0.3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  <c r="W4739" s="2">
        <f>Table_1[[#This Row],[Profit]]/Table_1[[#This Row],[Sales]]</f>
        <v>0.21999999999999995</v>
      </c>
    </row>
    <row r="4740" spans="1:23" ht="14.25" customHeight="1" x14ac:dyDescent="0.3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  <c r="W4740" s="2">
        <f>Table_1[[#This Row],[Profit]]/Table_1[[#This Row],[Sales]]</f>
        <v>0.46</v>
      </c>
    </row>
    <row r="4741" spans="1:23" ht="14.25" customHeight="1" x14ac:dyDescent="0.3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  <c r="W4741" s="2">
        <f>Table_1[[#This Row],[Profit]]/Table_1[[#This Row],[Sales]]</f>
        <v>-2.5000000000000053E-2</v>
      </c>
    </row>
    <row r="4742" spans="1:23" ht="14.25" customHeight="1" x14ac:dyDescent="0.3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  <c r="W4742" s="2">
        <f>Table_1[[#This Row],[Profit]]/Table_1[[#This Row],[Sales]]</f>
        <v>0.45999999999999996</v>
      </c>
    </row>
    <row r="4743" spans="1:23" ht="14.25" customHeight="1" x14ac:dyDescent="0.3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  <c r="W4743" s="2">
        <f>Table_1[[#This Row],[Profit]]/Table_1[[#This Row],[Sales]]</f>
        <v>0.25000000000000006</v>
      </c>
    </row>
    <row r="4744" spans="1:23" ht="14.25" customHeight="1" x14ac:dyDescent="0.3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  <c r="W4744" s="2">
        <f>Table_1[[#This Row],[Profit]]/Table_1[[#This Row],[Sales]]</f>
        <v>0.28999999999999992</v>
      </c>
    </row>
    <row r="4745" spans="1:23" ht="14.25" customHeight="1" x14ac:dyDescent="0.3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  <c r="W4745" s="2">
        <f>Table_1[[#This Row],[Profit]]/Table_1[[#This Row],[Sales]]</f>
        <v>0.31999999999999995</v>
      </c>
    </row>
    <row r="4746" spans="1:23" ht="14.25" customHeight="1" x14ac:dyDescent="0.3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  <c r="W4746" s="2">
        <f>Table_1[[#This Row],[Profit]]/Table_1[[#This Row],[Sales]]</f>
        <v>0.26</v>
      </c>
    </row>
    <row r="4747" spans="1:23" ht="14.25" customHeight="1" x14ac:dyDescent="0.3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  <c r="W4747" s="2">
        <f>Table_1[[#This Row],[Profit]]/Table_1[[#This Row],[Sales]]</f>
        <v>0.49000000000000005</v>
      </c>
    </row>
    <row r="4748" spans="1:23" ht="14.25" customHeight="1" x14ac:dyDescent="0.3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  <c r="W4748" s="2">
        <f>Table_1[[#This Row],[Profit]]/Table_1[[#This Row],[Sales]]</f>
        <v>0.49000000000000005</v>
      </c>
    </row>
    <row r="4749" spans="1:23" ht="14.25" customHeight="1" x14ac:dyDescent="0.3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  <c r="W4749" s="2">
        <f>Table_1[[#This Row],[Profit]]/Table_1[[#This Row],[Sales]]</f>
        <v>0.29999999999999993</v>
      </c>
    </row>
    <row r="4750" spans="1:23" ht="14.25" customHeight="1" x14ac:dyDescent="0.3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  <c r="W4750" s="2">
        <f>Table_1[[#This Row],[Profit]]/Table_1[[#This Row],[Sales]]</f>
        <v>0.33999999999999991</v>
      </c>
    </row>
    <row r="4751" spans="1:23" ht="14.25" customHeight="1" x14ac:dyDescent="0.3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  <c r="W4751" s="2">
        <f>Table_1[[#This Row],[Profit]]/Table_1[[#This Row],[Sales]]</f>
        <v>0.48000000000000004</v>
      </c>
    </row>
    <row r="4752" spans="1:23" ht="14.25" customHeight="1" x14ac:dyDescent="0.3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  <c r="W4752" s="2">
        <f>Table_1[[#This Row],[Profit]]/Table_1[[#This Row],[Sales]]</f>
        <v>7.5000000000000067E-2</v>
      </c>
    </row>
    <row r="4753" spans="1:23" ht="14.25" customHeight="1" x14ac:dyDescent="0.3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  <c r="W4753" s="2">
        <f>Table_1[[#This Row],[Profit]]/Table_1[[#This Row],[Sales]]</f>
        <v>-0.22500000000000009</v>
      </c>
    </row>
    <row r="4754" spans="1:23" ht="14.25" customHeight="1" x14ac:dyDescent="0.3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  <c r="W4754" s="2">
        <f>Table_1[[#This Row],[Profit]]/Table_1[[#This Row],[Sales]]</f>
        <v>-0.11250000000000004</v>
      </c>
    </row>
    <row r="4755" spans="1:23" ht="14.25" customHeight="1" x14ac:dyDescent="0.3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  <c r="W4755" s="2">
        <f>Table_1[[#This Row],[Profit]]/Table_1[[#This Row],[Sales]]</f>
        <v>0.28750000000000003</v>
      </c>
    </row>
    <row r="4756" spans="1:23" ht="14.25" customHeight="1" x14ac:dyDescent="0.3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  <c r="W4756" s="2">
        <f>Table_1[[#This Row],[Profit]]/Table_1[[#This Row],[Sales]]</f>
        <v>-0.66666666666666663</v>
      </c>
    </row>
    <row r="4757" spans="1:23" ht="14.25" customHeight="1" x14ac:dyDescent="0.3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  <c r="W4757" s="2">
        <f>Table_1[[#This Row],[Profit]]/Table_1[[#This Row],[Sales]]</f>
        <v>0.34999999999999987</v>
      </c>
    </row>
    <row r="4758" spans="1:23" ht="14.25" customHeight="1" x14ac:dyDescent="0.3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  <c r="W4758" s="2">
        <f>Table_1[[#This Row],[Profit]]/Table_1[[#This Row],[Sales]]</f>
        <v>-0.79999999999999993</v>
      </c>
    </row>
    <row r="4759" spans="1:23" ht="14.25" customHeight="1" x14ac:dyDescent="0.3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  <c r="W4759" s="2">
        <f>Table_1[[#This Row],[Profit]]/Table_1[[#This Row],[Sales]]</f>
        <v>-1.600000000000001</v>
      </c>
    </row>
    <row r="4760" spans="1:23" ht="14.25" customHeight="1" x14ac:dyDescent="0.3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  <c r="W4760" s="2">
        <f>Table_1[[#This Row],[Profit]]/Table_1[[#This Row],[Sales]]</f>
        <v>0.28000000000000008</v>
      </c>
    </row>
    <row r="4761" spans="1:23" ht="14.25" customHeight="1" x14ac:dyDescent="0.3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  <c r="W4761" s="2">
        <f>Table_1[[#This Row],[Profit]]/Table_1[[#This Row],[Sales]]</f>
        <v>0.37499999999999994</v>
      </c>
    </row>
    <row r="4762" spans="1:23" ht="14.25" customHeight="1" x14ac:dyDescent="0.3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  <c r="W4762" s="2">
        <f>Table_1[[#This Row],[Profit]]/Table_1[[#This Row],[Sales]]</f>
        <v>0.36249999999999988</v>
      </c>
    </row>
    <row r="4763" spans="1:23" ht="14.25" customHeight="1" x14ac:dyDescent="0.3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  <c r="W4763" s="2">
        <f>Table_1[[#This Row],[Profit]]/Table_1[[#This Row],[Sales]]</f>
        <v>0.33749999999999997</v>
      </c>
    </row>
    <row r="4764" spans="1:23" ht="14.25" customHeight="1" x14ac:dyDescent="0.3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  <c r="W4764" s="2">
        <f>Table_1[[#This Row],[Profit]]/Table_1[[#This Row],[Sales]]</f>
        <v>7.4999999999999983E-2</v>
      </c>
    </row>
    <row r="4765" spans="1:23" ht="14.25" customHeight="1" x14ac:dyDescent="0.3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  <c r="W4765" s="2">
        <f>Table_1[[#This Row],[Profit]]/Table_1[[#This Row],[Sales]]</f>
        <v>0.47</v>
      </c>
    </row>
    <row r="4766" spans="1:23" ht="14.25" customHeight="1" x14ac:dyDescent="0.3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  <c r="W4766" s="2">
        <f>Table_1[[#This Row],[Profit]]/Table_1[[#This Row],[Sales]]</f>
        <v>0.36</v>
      </c>
    </row>
    <row r="4767" spans="1:23" ht="14.25" customHeight="1" x14ac:dyDescent="0.3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  <c r="W4767" s="2">
        <f>Table_1[[#This Row],[Profit]]/Table_1[[#This Row],[Sales]]</f>
        <v>0.28999999999999998</v>
      </c>
    </row>
    <row r="4768" spans="1:23" ht="14.25" customHeight="1" x14ac:dyDescent="0.3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  <c r="W4768" s="2">
        <f>Table_1[[#This Row],[Profit]]/Table_1[[#This Row],[Sales]]</f>
        <v>0.26249999999999996</v>
      </c>
    </row>
    <row r="4769" spans="1:23" ht="14.25" customHeight="1" x14ac:dyDescent="0.3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  <c r="W4769" s="2">
        <f>Table_1[[#This Row],[Profit]]/Table_1[[#This Row],[Sales]]</f>
        <v>6.2499999999999979E-2</v>
      </c>
    </row>
    <row r="4770" spans="1:23" ht="14.25" customHeight="1" x14ac:dyDescent="0.3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  <c r="W4770" s="2">
        <f>Table_1[[#This Row],[Profit]]/Table_1[[#This Row],[Sales]]</f>
        <v>0.36249999999999993</v>
      </c>
    </row>
    <row r="4771" spans="1:23" ht="14.25" customHeight="1" x14ac:dyDescent="0.3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  <c r="W4771" s="2">
        <f>Table_1[[#This Row],[Profit]]/Table_1[[#This Row],[Sales]]</f>
        <v>0.35</v>
      </c>
    </row>
    <row r="4772" spans="1:23" ht="14.25" customHeight="1" x14ac:dyDescent="0.3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  <c r="W4772" s="2">
        <f>Table_1[[#This Row],[Profit]]/Table_1[[#This Row],[Sales]]</f>
        <v>0.29999999999999993</v>
      </c>
    </row>
    <row r="4773" spans="1:23" ht="14.25" customHeight="1" x14ac:dyDescent="0.3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  <c r="W4773" s="2">
        <f>Table_1[[#This Row],[Profit]]/Table_1[[#This Row],[Sales]]</f>
        <v>0.11249999999999988</v>
      </c>
    </row>
    <row r="4774" spans="1:23" ht="14.25" customHeight="1" x14ac:dyDescent="0.3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  <c r="W4774" s="2">
        <f>Table_1[[#This Row],[Profit]]/Table_1[[#This Row],[Sales]]</f>
        <v>-0.62500000000000011</v>
      </c>
    </row>
    <row r="4775" spans="1:23" ht="14.25" customHeight="1" x14ac:dyDescent="0.3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  <c r="W4775" s="2">
        <f>Table_1[[#This Row],[Profit]]/Table_1[[#This Row],[Sales]]</f>
        <v>0.36250000000000004</v>
      </c>
    </row>
    <row r="4776" spans="1:23" ht="14.25" customHeight="1" x14ac:dyDescent="0.3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  <c r="W4776" s="2">
        <f>Table_1[[#This Row],[Profit]]/Table_1[[#This Row],[Sales]]</f>
        <v>7.4999999999999969E-2</v>
      </c>
    </row>
    <row r="4777" spans="1:23" ht="14.25" customHeight="1" x14ac:dyDescent="0.3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  <c r="W4777" s="2">
        <f>Table_1[[#This Row],[Profit]]/Table_1[[#This Row],[Sales]]</f>
        <v>0.25999999999999995</v>
      </c>
    </row>
    <row r="4778" spans="1:23" ht="14.25" customHeight="1" x14ac:dyDescent="0.3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  <c r="W4778" s="2">
        <f>Table_1[[#This Row],[Profit]]/Table_1[[#This Row],[Sales]]</f>
        <v>0.47000000000000003</v>
      </c>
    </row>
    <row r="4779" spans="1:23" ht="14.25" customHeight="1" x14ac:dyDescent="0.3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  <c r="W4779" s="2">
        <f>Table_1[[#This Row],[Profit]]/Table_1[[#This Row],[Sales]]</f>
        <v>0.26</v>
      </c>
    </row>
    <row r="4780" spans="1:23" ht="14.25" customHeight="1" x14ac:dyDescent="0.3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  <c r="W4780" s="2">
        <f>Table_1[[#This Row],[Profit]]/Table_1[[#This Row],[Sales]]</f>
        <v>0.32999999999999996</v>
      </c>
    </row>
    <row r="4781" spans="1:23" ht="14.25" customHeight="1" x14ac:dyDescent="0.3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  <c r="W4781" s="2">
        <f>Table_1[[#This Row],[Profit]]/Table_1[[#This Row],[Sales]]</f>
        <v>0.16666666666666671</v>
      </c>
    </row>
    <row r="4782" spans="1:23" ht="14.25" customHeight="1" x14ac:dyDescent="0.3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  <c r="W4782" s="2">
        <f>Table_1[[#This Row],[Profit]]/Table_1[[#This Row],[Sales]]</f>
        <v>0</v>
      </c>
    </row>
    <row r="4783" spans="1:23" ht="14.25" customHeight="1" x14ac:dyDescent="0.3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  <c r="W4783" s="2">
        <f>Table_1[[#This Row],[Profit]]/Table_1[[#This Row],[Sales]]</f>
        <v>-1.5000000000000004</v>
      </c>
    </row>
    <row r="4784" spans="1:23" ht="14.25" customHeight="1" x14ac:dyDescent="0.3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  <c r="W4784" s="2">
        <f>Table_1[[#This Row],[Profit]]/Table_1[[#This Row],[Sales]]</f>
        <v>8.7500000000000064E-2</v>
      </c>
    </row>
    <row r="4785" spans="1:23" ht="14.25" customHeight="1" x14ac:dyDescent="0.3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  <c r="W4785" s="2">
        <f>Table_1[[#This Row],[Profit]]/Table_1[[#This Row],[Sales]]</f>
        <v>0.4900000000000001</v>
      </c>
    </row>
    <row r="4786" spans="1:23" ht="14.25" customHeight="1" x14ac:dyDescent="0.3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  <c r="W4786" s="2">
        <f>Table_1[[#This Row],[Profit]]/Table_1[[#This Row],[Sales]]</f>
        <v>8.7500000000000036E-2</v>
      </c>
    </row>
    <row r="4787" spans="1:23" ht="14.25" customHeight="1" x14ac:dyDescent="0.3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  <c r="W4787" s="2">
        <f>Table_1[[#This Row],[Profit]]/Table_1[[#This Row],[Sales]]</f>
        <v>-2.0666666666666664</v>
      </c>
    </row>
    <row r="4788" spans="1:23" ht="14.25" customHeight="1" x14ac:dyDescent="0.3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  <c r="W4788" s="2">
        <f>Table_1[[#This Row],[Profit]]/Table_1[[#This Row],[Sales]]</f>
        <v>0.11249999999999996</v>
      </c>
    </row>
    <row r="4789" spans="1:23" ht="14.25" customHeight="1" x14ac:dyDescent="0.3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  <c r="W4789" s="2">
        <f>Table_1[[#This Row],[Profit]]/Table_1[[#This Row],[Sales]]</f>
        <v>-0.11249999999999992</v>
      </c>
    </row>
    <row r="4790" spans="1:23" ht="14.25" customHeight="1" x14ac:dyDescent="0.3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  <c r="W4790" s="2">
        <f>Table_1[[#This Row],[Profit]]/Table_1[[#This Row],[Sales]]</f>
        <v>0.28750000000000009</v>
      </c>
    </row>
    <row r="4791" spans="1:23" ht="14.25" customHeight="1" x14ac:dyDescent="0.3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  <c r="W4791" s="2">
        <f>Table_1[[#This Row],[Profit]]/Table_1[[#This Row],[Sales]]</f>
        <v>0.1999999999999999</v>
      </c>
    </row>
    <row r="4792" spans="1:23" ht="14.25" customHeight="1" x14ac:dyDescent="0.3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  <c r="W4792" s="2">
        <f>Table_1[[#This Row],[Profit]]/Table_1[[#This Row],[Sales]]</f>
        <v>-0.67999999999999983</v>
      </c>
    </row>
    <row r="4793" spans="1:23" ht="14.25" customHeight="1" x14ac:dyDescent="0.3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  <c r="W4793" s="2">
        <f>Table_1[[#This Row],[Profit]]/Table_1[[#This Row],[Sales]]</f>
        <v>0.33749999999999991</v>
      </c>
    </row>
    <row r="4794" spans="1:23" ht="14.25" customHeight="1" x14ac:dyDescent="0.3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  <c r="W4794" s="2">
        <f>Table_1[[#This Row],[Profit]]/Table_1[[#This Row],[Sales]]</f>
        <v>0.34999999999999992</v>
      </c>
    </row>
    <row r="4795" spans="1:23" ht="14.25" customHeight="1" x14ac:dyDescent="0.3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  <c r="W4795" s="2">
        <f>Table_1[[#This Row],[Profit]]/Table_1[[#This Row],[Sales]]</f>
        <v>0.44999999999999996</v>
      </c>
    </row>
    <row r="4796" spans="1:23" ht="14.25" customHeight="1" x14ac:dyDescent="0.3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  <c r="W4796" s="2">
        <f>Table_1[[#This Row],[Profit]]/Table_1[[#This Row],[Sales]]</f>
        <v>0.42000000000000004</v>
      </c>
    </row>
    <row r="4797" spans="1:23" ht="14.25" customHeight="1" x14ac:dyDescent="0.3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  <c r="W4797" s="2">
        <f>Table_1[[#This Row],[Profit]]/Table_1[[#This Row],[Sales]]</f>
        <v>0.47999999999999993</v>
      </c>
    </row>
    <row r="4798" spans="1:23" ht="14.25" customHeight="1" x14ac:dyDescent="0.3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  <c r="W4798" s="2">
        <f>Table_1[[#This Row],[Profit]]/Table_1[[#This Row],[Sales]]</f>
        <v>-0.76666666666666616</v>
      </c>
    </row>
    <row r="4799" spans="1:23" ht="14.25" customHeight="1" x14ac:dyDescent="0.3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  <c r="W4799" s="2">
        <f>Table_1[[#This Row],[Profit]]/Table_1[[#This Row],[Sales]]</f>
        <v>0.34999999999999992</v>
      </c>
    </row>
    <row r="4800" spans="1:23" ht="14.25" customHeight="1" x14ac:dyDescent="0.3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  <c r="W4800" s="2">
        <f>Table_1[[#This Row],[Profit]]/Table_1[[#This Row],[Sales]]</f>
        <v>0.27500000000000008</v>
      </c>
    </row>
    <row r="4801" spans="1:23" ht="14.25" customHeight="1" x14ac:dyDescent="0.3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  <c r="W4801" s="2">
        <f>Table_1[[#This Row],[Profit]]/Table_1[[#This Row],[Sales]]</f>
        <v>0.10000000000000002</v>
      </c>
    </row>
    <row r="4802" spans="1:23" ht="14.25" customHeight="1" x14ac:dyDescent="0.3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  <c r="W4802" s="2">
        <f>Table_1[[#This Row],[Profit]]/Table_1[[#This Row],[Sales]]</f>
        <v>8.7500000000000105E-2</v>
      </c>
    </row>
    <row r="4803" spans="1:23" ht="14.25" customHeight="1" x14ac:dyDescent="0.3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  <c r="W4803" s="2">
        <f>Table_1[[#This Row],[Profit]]/Table_1[[#This Row],[Sales]]</f>
        <v>-0.73333333333333295</v>
      </c>
    </row>
    <row r="4804" spans="1:23" ht="14.25" customHeight="1" x14ac:dyDescent="0.3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  <c r="W4804" s="2">
        <f>Table_1[[#This Row],[Profit]]/Table_1[[#This Row],[Sales]]</f>
        <v>-0.73333333333333306</v>
      </c>
    </row>
    <row r="4805" spans="1:23" ht="14.25" customHeight="1" x14ac:dyDescent="0.3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  <c r="W4805" s="2">
        <f>Table_1[[#This Row],[Profit]]/Table_1[[#This Row],[Sales]]</f>
        <v>-0.18333333333333346</v>
      </c>
    </row>
    <row r="4806" spans="1:23" ht="14.25" customHeight="1" x14ac:dyDescent="0.3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  <c r="W4806" s="2">
        <f>Table_1[[#This Row],[Profit]]/Table_1[[#This Row],[Sales]]</f>
        <v>0.21249999999999997</v>
      </c>
    </row>
    <row r="4807" spans="1:23" ht="14.25" customHeight="1" x14ac:dyDescent="0.3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  <c r="W4807" s="2">
        <f>Table_1[[#This Row],[Profit]]/Table_1[[#This Row],[Sales]]</f>
        <v>0.48</v>
      </c>
    </row>
    <row r="4808" spans="1:23" ht="14.25" customHeight="1" x14ac:dyDescent="0.3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  <c r="W4808" s="2">
        <f>Table_1[[#This Row],[Profit]]/Table_1[[#This Row],[Sales]]</f>
        <v>0.4499999999999999</v>
      </c>
    </row>
    <row r="4809" spans="1:23" ht="14.25" customHeight="1" x14ac:dyDescent="0.3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  <c r="W4809" s="2">
        <f>Table_1[[#This Row],[Profit]]/Table_1[[#This Row],[Sales]]</f>
        <v>0.29999999999999993</v>
      </c>
    </row>
    <row r="4810" spans="1:23" ht="14.25" customHeight="1" x14ac:dyDescent="0.3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  <c r="W4810" s="2">
        <f>Table_1[[#This Row],[Profit]]/Table_1[[#This Row],[Sales]]</f>
        <v>0.33749999999999997</v>
      </c>
    </row>
    <row r="4811" spans="1:23" ht="14.25" customHeight="1" x14ac:dyDescent="0.3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  <c r="W4811" s="2">
        <f>Table_1[[#This Row],[Profit]]/Table_1[[#This Row],[Sales]]</f>
        <v>0.47</v>
      </c>
    </row>
    <row r="4812" spans="1:23" ht="14.25" customHeight="1" x14ac:dyDescent="0.3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  <c r="W4812" s="2">
        <f>Table_1[[#This Row],[Profit]]/Table_1[[#This Row],[Sales]]</f>
        <v>0.3</v>
      </c>
    </row>
    <row r="4813" spans="1:23" ht="14.25" customHeight="1" x14ac:dyDescent="0.3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  <c r="W4813" s="2">
        <f>Table_1[[#This Row],[Profit]]/Table_1[[#This Row],[Sales]]</f>
        <v>-5.7142857142857162E-2</v>
      </c>
    </row>
    <row r="4814" spans="1:23" ht="14.25" customHeight="1" x14ac:dyDescent="0.3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  <c r="W4814" s="2">
        <f>Table_1[[#This Row],[Profit]]/Table_1[[#This Row],[Sales]]</f>
        <v>0.15000000000000002</v>
      </c>
    </row>
    <row r="4815" spans="1:23" ht="14.25" customHeight="1" x14ac:dyDescent="0.3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  <c r="W4815" s="2">
        <f>Table_1[[#This Row],[Profit]]/Table_1[[#This Row],[Sales]]</f>
        <v>0.19999999999999987</v>
      </c>
    </row>
    <row r="4816" spans="1:23" ht="14.25" customHeight="1" x14ac:dyDescent="0.3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  <c r="W4816" s="2">
        <f>Table_1[[#This Row],[Profit]]/Table_1[[#This Row],[Sales]]</f>
        <v>0.45</v>
      </c>
    </row>
    <row r="4817" spans="1:23" ht="14.25" customHeight="1" x14ac:dyDescent="0.3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  <c r="W4817" s="2">
        <f>Table_1[[#This Row],[Profit]]/Table_1[[#This Row],[Sales]]</f>
        <v>0.33749999999999991</v>
      </c>
    </row>
    <row r="4818" spans="1:23" ht="14.25" customHeight="1" x14ac:dyDescent="0.3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  <c r="W4818" s="2">
        <f>Table_1[[#This Row],[Profit]]/Table_1[[#This Row],[Sales]]</f>
        <v>0.16249999999999992</v>
      </c>
    </row>
    <row r="4819" spans="1:23" ht="14.25" customHeight="1" x14ac:dyDescent="0.3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  <c r="W4819" s="2">
        <f>Table_1[[#This Row],[Profit]]/Table_1[[#This Row],[Sales]]</f>
        <v>9.999999999999995E-2</v>
      </c>
    </row>
    <row r="4820" spans="1:23" ht="14.25" customHeight="1" x14ac:dyDescent="0.3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  <c r="W4820" s="2">
        <f>Table_1[[#This Row],[Profit]]/Table_1[[#This Row],[Sales]]</f>
        <v>-0.18750000000000014</v>
      </c>
    </row>
    <row r="4821" spans="1:23" ht="14.25" customHeight="1" x14ac:dyDescent="0.3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  <c r="W4821" s="2">
        <f>Table_1[[#This Row],[Profit]]/Table_1[[#This Row],[Sales]]</f>
        <v>0.49</v>
      </c>
    </row>
    <row r="4822" spans="1:23" ht="14.25" customHeight="1" x14ac:dyDescent="0.3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  <c r="W4822" s="2">
        <f>Table_1[[#This Row],[Profit]]/Table_1[[#This Row],[Sales]]</f>
        <v>-2.5500000000000012</v>
      </c>
    </row>
    <row r="4823" spans="1:23" ht="14.25" customHeight="1" x14ac:dyDescent="0.3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  <c r="W4823" s="2">
        <f>Table_1[[#This Row],[Profit]]/Table_1[[#This Row],[Sales]]</f>
        <v>0.12499999999999993</v>
      </c>
    </row>
    <row r="4824" spans="1:23" ht="14.25" customHeight="1" x14ac:dyDescent="0.3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  <c r="W4824" s="2">
        <f>Table_1[[#This Row],[Profit]]/Table_1[[#This Row],[Sales]]</f>
        <v>-0.79999999999999949</v>
      </c>
    </row>
    <row r="4825" spans="1:23" ht="14.25" customHeight="1" x14ac:dyDescent="0.3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  <c r="W4825" s="2">
        <f>Table_1[[#This Row],[Profit]]/Table_1[[#This Row],[Sales]]</f>
        <v>-0.79999999999999971</v>
      </c>
    </row>
    <row r="4826" spans="1:23" ht="14.25" customHeight="1" x14ac:dyDescent="0.3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  <c r="W4826" s="2">
        <f>Table_1[[#This Row],[Profit]]/Table_1[[#This Row],[Sales]]</f>
        <v>-7.1428571428571411E-2</v>
      </c>
    </row>
    <row r="4827" spans="1:23" ht="14.25" customHeight="1" x14ac:dyDescent="0.3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  <c r="W4827" s="2">
        <f>Table_1[[#This Row],[Profit]]/Table_1[[#This Row],[Sales]]</f>
        <v>0.19999999999999996</v>
      </c>
    </row>
    <row r="4828" spans="1:23" ht="14.25" customHeight="1" x14ac:dyDescent="0.3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  <c r="W4828" s="2">
        <f>Table_1[[#This Row],[Profit]]/Table_1[[#This Row],[Sales]]</f>
        <v>0.35</v>
      </c>
    </row>
    <row r="4829" spans="1:23" ht="14.25" customHeight="1" x14ac:dyDescent="0.3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  <c r="W4829" s="2">
        <f>Table_1[[#This Row],[Profit]]/Table_1[[#This Row],[Sales]]</f>
        <v>0.28000000000000003</v>
      </c>
    </row>
    <row r="4830" spans="1:23" ht="14.25" customHeight="1" x14ac:dyDescent="0.3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  <c r="W4830" s="2">
        <f>Table_1[[#This Row],[Profit]]/Table_1[[#This Row],[Sales]]</f>
        <v>0.28999999999999998</v>
      </c>
    </row>
    <row r="4831" spans="1:23" ht="14.25" customHeight="1" x14ac:dyDescent="0.3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  <c r="W4831" s="2">
        <f>Table_1[[#This Row],[Profit]]/Table_1[[#This Row],[Sales]]</f>
        <v>0.32499999999999996</v>
      </c>
    </row>
    <row r="4832" spans="1:23" ht="14.25" customHeight="1" x14ac:dyDescent="0.3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  <c r="W4832" s="2">
        <f>Table_1[[#This Row],[Profit]]/Table_1[[#This Row],[Sales]]</f>
        <v>0.27999999999999997</v>
      </c>
    </row>
    <row r="4833" spans="1:23" ht="14.25" customHeight="1" x14ac:dyDescent="0.3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  <c r="W4833" s="2">
        <f>Table_1[[#This Row],[Profit]]/Table_1[[#This Row],[Sales]]</f>
        <v>0.27000000000000007</v>
      </c>
    </row>
    <row r="4834" spans="1:23" ht="14.25" customHeight="1" x14ac:dyDescent="0.3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  <c r="W4834" s="2">
        <f>Table_1[[#This Row],[Profit]]/Table_1[[#This Row],[Sales]]</f>
        <v>0.26</v>
      </c>
    </row>
    <row r="4835" spans="1:23" ht="14.25" customHeight="1" x14ac:dyDescent="0.3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  <c r="W4835" s="2">
        <f>Table_1[[#This Row],[Profit]]/Table_1[[#This Row],[Sales]]</f>
        <v>0.47</v>
      </c>
    </row>
    <row r="4836" spans="1:23" ht="14.25" customHeight="1" x14ac:dyDescent="0.3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  <c r="W4836" s="2">
        <f>Table_1[[#This Row],[Profit]]/Table_1[[#This Row],[Sales]]</f>
        <v>0.33749999999999997</v>
      </c>
    </row>
    <row r="4837" spans="1:23" ht="14.25" customHeight="1" x14ac:dyDescent="0.3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  <c r="W4837" s="2">
        <f>Table_1[[#This Row],[Profit]]/Table_1[[#This Row],[Sales]]</f>
        <v>0.44999999999999996</v>
      </c>
    </row>
    <row r="4838" spans="1:23" ht="14.25" customHeight="1" x14ac:dyDescent="0.3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  <c r="W4838" s="2">
        <f>Table_1[[#This Row],[Profit]]/Table_1[[#This Row],[Sales]]</f>
        <v>0.36249999999999993</v>
      </c>
    </row>
    <row r="4839" spans="1:23" ht="14.25" customHeight="1" x14ac:dyDescent="0.3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  <c r="W4839" s="2">
        <f>Table_1[[#This Row],[Profit]]/Table_1[[#This Row],[Sales]]</f>
        <v>-0.69999999999999984</v>
      </c>
    </row>
    <row r="4840" spans="1:23" ht="14.25" customHeight="1" x14ac:dyDescent="0.3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  <c r="W4840" s="2">
        <f>Table_1[[#This Row],[Profit]]/Table_1[[#This Row],[Sales]]</f>
        <v>0.36250000000000004</v>
      </c>
    </row>
    <row r="4841" spans="1:23" ht="14.25" customHeight="1" x14ac:dyDescent="0.3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  <c r="W4841" s="2">
        <f>Table_1[[#This Row],[Profit]]/Table_1[[#This Row],[Sales]]</f>
        <v>-0.21666666666666665</v>
      </c>
    </row>
    <row r="4842" spans="1:23" ht="14.25" customHeight="1" x14ac:dyDescent="0.3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  <c r="W4842" s="2">
        <f>Table_1[[#This Row],[Profit]]/Table_1[[#This Row],[Sales]]</f>
        <v>0.42000000000000004</v>
      </c>
    </row>
    <row r="4843" spans="1:23" ht="14.25" customHeight="1" x14ac:dyDescent="0.3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  <c r="W4843" s="2">
        <f>Table_1[[#This Row],[Profit]]/Table_1[[#This Row],[Sales]]</f>
        <v>-0.73333333333333361</v>
      </c>
    </row>
    <row r="4844" spans="1:23" ht="14.25" customHeight="1" x14ac:dyDescent="0.3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  <c r="W4844" s="2">
        <f>Table_1[[#This Row],[Profit]]/Table_1[[#This Row],[Sales]]</f>
        <v>-0.22500000000000001</v>
      </c>
    </row>
    <row r="4845" spans="1:23" ht="14.25" customHeight="1" x14ac:dyDescent="0.3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  <c r="W4845" s="2">
        <f>Table_1[[#This Row],[Profit]]/Table_1[[#This Row],[Sales]]</f>
        <v>2.0000000000000052E-2</v>
      </c>
    </row>
    <row r="4846" spans="1:23" ht="14.25" customHeight="1" x14ac:dyDescent="0.3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  <c r="W4846" s="2">
        <f>Table_1[[#This Row],[Profit]]/Table_1[[#This Row],[Sales]]</f>
        <v>0.31249999999999983</v>
      </c>
    </row>
    <row r="4847" spans="1:23" ht="14.25" customHeight="1" x14ac:dyDescent="0.3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  <c r="W4847" s="2">
        <f>Table_1[[#This Row],[Profit]]/Table_1[[#This Row],[Sales]]</f>
        <v>0.35</v>
      </c>
    </row>
    <row r="4848" spans="1:23" ht="14.25" customHeight="1" x14ac:dyDescent="0.3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  <c r="W4848" s="2">
        <f>Table_1[[#This Row],[Profit]]/Table_1[[#This Row],[Sales]]</f>
        <v>7.4999999999999983E-2</v>
      </c>
    </row>
    <row r="4849" spans="1:23" ht="14.25" customHeight="1" x14ac:dyDescent="0.3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  <c r="W4849" s="2">
        <f>Table_1[[#This Row],[Profit]]/Table_1[[#This Row],[Sales]]</f>
        <v>0.25</v>
      </c>
    </row>
    <row r="4850" spans="1:23" ht="14.25" customHeight="1" x14ac:dyDescent="0.3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  <c r="W4850" s="2">
        <f>Table_1[[#This Row],[Profit]]/Table_1[[#This Row],[Sales]]</f>
        <v>8.7500000000000064E-2</v>
      </c>
    </row>
    <row r="4851" spans="1:23" ht="14.25" customHeight="1" x14ac:dyDescent="0.3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  <c r="W4851" s="2">
        <f>Table_1[[#This Row],[Profit]]/Table_1[[#This Row],[Sales]]</f>
        <v>0.45</v>
      </c>
    </row>
    <row r="4852" spans="1:23" ht="14.25" customHeight="1" x14ac:dyDescent="0.3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  <c r="W4852" s="2">
        <f>Table_1[[#This Row],[Profit]]/Table_1[[#This Row],[Sales]]</f>
        <v>0.12499999999999993</v>
      </c>
    </row>
    <row r="4853" spans="1:23" ht="14.25" customHeight="1" x14ac:dyDescent="0.3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  <c r="W4853" s="2">
        <f>Table_1[[#This Row],[Profit]]/Table_1[[#This Row],[Sales]]</f>
        <v>0.29999999999999988</v>
      </c>
    </row>
    <row r="4854" spans="1:23" ht="14.25" customHeight="1" x14ac:dyDescent="0.3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  <c r="W4854" s="2">
        <f>Table_1[[#This Row],[Profit]]/Table_1[[#This Row],[Sales]]</f>
        <v>3.9999999999999959E-2</v>
      </c>
    </row>
    <row r="4855" spans="1:23" ht="14.25" customHeight="1" x14ac:dyDescent="0.3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  <c r="W4855" s="2">
        <f>Table_1[[#This Row],[Profit]]/Table_1[[#This Row],[Sales]]</f>
        <v>0.36000000000000004</v>
      </c>
    </row>
    <row r="4856" spans="1:23" ht="14.25" customHeight="1" x14ac:dyDescent="0.3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  <c r="W4856" s="2">
        <f>Table_1[[#This Row],[Profit]]/Table_1[[#This Row],[Sales]]</f>
        <v>6.9999999999999896E-2</v>
      </c>
    </row>
    <row r="4857" spans="1:23" ht="14.25" customHeight="1" x14ac:dyDescent="0.3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  <c r="W4857" s="2">
        <f>Table_1[[#This Row],[Profit]]/Table_1[[#This Row],[Sales]]</f>
        <v>0.48</v>
      </c>
    </row>
    <row r="4858" spans="1:23" ht="14.25" customHeight="1" x14ac:dyDescent="0.3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  <c r="W4858" s="2">
        <f>Table_1[[#This Row],[Profit]]/Table_1[[#This Row],[Sales]]</f>
        <v>0.35</v>
      </c>
    </row>
    <row r="4859" spans="1:23" ht="14.25" customHeight="1" x14ac:dyDescent="0.3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  <c r="W4859" s="2">
        <f>Table_1[[#This Row],[Profit]]/Table_1[[#This Row],[Sales]]</f>
        <v>0.48999999999999994</v>
      </c>
    </row>
    <row r="4860" spans="1:23" ht="14.25" customHeight="1" x14ac:dyDescent="0.3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  <c r="W4860" s="2">
        <f>Table_1[[#This Row],[Profit]]/Table_1[[#This Row],[Sales]]</f>
        <v>0.19999999999999998</v>
      </c>
    </row>
    <row r="4861" spans="1:23" ht="14.25" customHeight="1" x14ac:dyDescent="0.3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  <c r="W4861" s="2">
        <f>Table_1[[#This Row],[Profit]]/Table_1[[#This Row],[Sales]]</f>
        <v>9.9999999999999992E-2</v>
      </c>
    </row>
    <row r="4862" spans="1:23" ht="14.25" customHeight="1" x14ac:dyDescent="0.3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  <c r="W4862" s="2">
        <f>Table_1[[#This Row],[Profit]]/Table_1[[#This Row],[Sales]]</f>
        <v>0.47</v>
      </c>
    </row>
    <row r="4863" spans="1:23" ht="14.25" customHeight="1" x14ac:dyDescent="0.3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  <c r="W4863" s="2">
        <f>Table_1[[#This Row],[Profit]]/Table_1[[#This Row],[Sales]]</f>
        <v>0.35</v>
      </c>
    </row>
    <row r="4864" spans="1:23" ht="14.25" customHeight="1" x14ac:dyDescent="0.3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  <c r="W4864" s="2">
        <f>Table_1[[#This Row],[Profit]]/Table_1[[#This Row],[Sales]]</f>
        <v>0.36249999999999993</v>
      </c>
    </row>
    <row r="4865" spans="1:23" ht="14.25" customHeight="1" x14ac:dyDescent="0.3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  <c r="W4865" s="2">
        <f>Table_1[[#This Row],[Profit]]/Table_1[[#This Row],[Sales]]</f>
        <v>0.33749999999999997</v>
      </c>
    </row>
    <row r="4866" spans="1:23" ht="14.25" customHeight="1" x14ac:dyDescent="0.3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  <c r="W4866" s="2">
        <f>Table_1[[#This Row],[Profit]]/Table_1[[#This Row],[Sales]]</f>
        <v>0.28000000000000003</v>
      </c>
    </row>
    <row r="4867" spans="1:23" ht="14.25" customHeight="1" x14ac:dyDescent="0.3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  <c r="W4867" s="2">
        <f>Table_1[[#This Row],[Profit]]/Table_1[[#This Row],[Sales]]</f>
        <v>6.2499999999999986E-2</v>
      </c>
    </row>
    <row r="4868" spans="1:23" ht="14.25" customHeight="1" x14ac:dyDescent="0.3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  <c r="W4868" s="2">
        <f>Table_1[[#This Row],[Profit]]/Table_1[[#This Row],[Sales]]</f>
        <v>0.33749999999999997</v>
      </c>
    </row>
    <row r="4869" spans="1:23" ht="14.25" customHeight="1" x14ac:dyDescent="0.3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  <c r="W4869" s="2">
        <f>Table_1[[#This Row],[Profit]]/Table_1[[#This Row],[Sales]]</f>
        <v>3.0000000000000016E-2</v>
      </c>
    </row>
    <row r="4870" spans="1:23" ht="14.25" customHeight="1" x14ac:dyDescent="0.3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  <c r="W4870" s="2">
        <f>Table_1[[#This Row],[Profit]]/Table_1[[#This Row],[Sales]]</f>
        <v>0.49</v>
      </c>
    </row>
    <row r="4871" spans="1:23" ht="14.25" customHeight="1" x14ac:dyDescent="0.3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  <c r="W4871" s="2">
        <f>Table_1[[#This Row],[Profit]]/Table_1[[#This Row],[Sales]]</f>
        <v>-0.16666666666666682</v>
      </c>
    </row>
    <row r="4872" spans="1:23" ht="14.25" customHeight="1" x14ac:dyDescent="0.3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  <c r="W4872" s="2">
        <f>Table_1[[#This Row],[Profit]]/Table_1[[#This Row],[Sales]]</f>
        <v>0.36249999999999999</v>
      </c>
    </row>
    <row r="4873" spans="1:23" ht="14.25" customHeight="1" x14ac:dyDescent="0.3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  <c r="W4873" s="2">
        <f>Table_1[[#This Row],[Profit]]/Table_1[[#This Row],[Sales]]</f>
        <v>0.33749999999999997</v>
      </c>
    </row>
    <row r="4874" spans="1:23" ht="14.25" customHeight="1" x14ac:dyDescent="0.3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  <c r="W4874" s="2">
        <f>Table_1[[#This Row],[Profit]]/Table_1[[#This Row],[Sales]]</f>
        <v>-2.5500000000000007</v>
      </c>
    </row>
    <row r="4875" spans="1:23" ht="14.25" customHeight="1" x14ac:dyDescent="0.3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  <c r="W4875" s="2">
        <f>Table_1[[#This Row],[Profit]]/Table_1[[#This Row],[Sales]]</f>
        <v>-0.2375000000000001</v>
      </c>
    </row>
    <row r="4876" spans="1:23" ht="14.25" customHeight="1" x14ac:dyDescent="0.3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  <c r="W4876" s="2">
        <f>Table_1[[#This Row],[Profit]]/Table_1[[#This Row],[Sales]]</f>
        <v>-1.650000000000001</v>
      </c>
    </row>
    <row r="4877" spans="1:23" ht="14.25" customHeight="1" x14ac:dyDescent="0.3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  <c r="W4877" s="2">
        <f>Table_1[[#This Row],[Profit]]/Table_1[[#This Row],[Sales]]</f>
        <v>0.25</v>
      </c>
    </row>
    <row r="4878" spans="1:23" ht="14.25" customHeight="1" x14ac:dyDescent="0.3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  <c r="W4878" s="2">
        <f>Table_1[[#This Row],[Profit]]/Table_1[[#This Row],[Sales]]</f>
        <v>7.4999999999999997E-2</v>
      </c>
    </row>
    <row r="4879" spans="1:23" ht="14.25" customHeight="1" x14ac:dyDescent="0.3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  <c r="W4879" s="2">
        <f>Table_1[[#This Row],[Profit]]/Table_1[[#This Row],[Sales]]</f>
        <v>7.5000000000000053E-2</v>
      </c>
    </row>
    <row r="4880" spans="1:23" ht="14.25" customHeight="1" x14ac:dyDescent="0.3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  <c r="W4880" s="2">
        <f>Table_1[[#This Row],[Profit]]/Table_1[[#This Row],[Sales]]</f>
        <v>-0.66666666666666674</v>
      </c>
    </row>
    <row r="4881" spans="1:23" ht="14.25" customHeight="1" x14ac:dyDescent="0.3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  <c r="W4881" s="2">
        <f>Table_1[[#This Row],[Profit]]/Table_1[[#This Row],[Sales]]</f>
        <v>0.49</v>
      </c>
    </row>
    <row r="4882" spans="1:23" ht="14.25" customHeight="1" x14ac:dyDescent="0.3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  <c r="W4882" s="2">
        <f>Table_1[[#This Row],[Profit]]/Table_1[[#This Row],[Sales]]</f>
        <v>0.3</v>
      </c>
    </row>
    <row r="4883" spans="1:23" ht="14.25" customHeight="1" x14ac:dyDescent="0.3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  <c r="W4883" s="2">
        <f>Table_1[[#This Row],[Profit]]/Table_1[[#This Row],[Sales]]</f>
        <v>0.23000000000000004</v>
      </c>
    </row>
    <row r="4884" spans="1:23" ht="14.25" customHeight="1" x14ac:dyDescent="0.3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  <c r="W4884" s="2">
        <f>Table_1[[#This Row],[Profit]]/Table_1[[#This Row],[Sales]]</f>
        <v>0.27999999999999997</v>
      </c>
    </row>
    <row r="4885" spans="1:23" ht="14.25" customHeight="1" x14ac:dyDescent="0.3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  <c r="W4885" s="2">
        <f>Table_1[[#This Row],[Profit]]/Table_1[[#This Row],[Sales]]</f>
        <v>0.37499999999999989</v>
      </c>
    </row>
    <row r="4886" spans="1:23" ht="14.25" customHeight="1" x14ac:dyDescent="0.3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  <c r="W4886" s="2">
        <f>Table_1[[#This Row],[Profit]]/Table_1[[#This Row],[Sales]]</f>
        <v>0.26000000000000006</v>
      </c>
    </row>
    <row r="4887" spans="1:23" ht="14.25" customHeight="1" x14ac:dyDescent="0.3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  <c r="W4887" s="2">
        <f>Table_1[[#This Row],[Profit]]/Table_1[[#This Row],[Sales]]</f>
        <v>0.45999999999999996</v>
      </c>
    </row>
    <row r="4888" spans="1:23" ht="14.25" customHeight="1" x14ac:dyDescent="0.3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  <c r="W4888" s="2">
        <f>Table_1[[#This Row],[Profit]]/Table_1[[#This Row],[Sales]]</f>
        <v>0.28999999999999992</v>
      </c>
    </row>
    <row r="4889" spans="1:23" ht="14.25" customHeight="1" x14ac:dyDescent="0.3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  <c r="W4889" s="2">
        <f>Table_1[[#This Row],[Profit]]/Table_1[[#This Row],[Sales]]</f>
        <v>5.9999999999999977E-2</v>
      </c>
    </row>
    <row r="4890" spans="1:23" ht="14.25" customHeight="1" x14ac:dyDescent="0.3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  <c r="W4890" s="2">
        <f>Table_1[[#This Row],[Profit]]/Table_1[[#This Row],[Sales]]</f>
        <v>4.9999999999999989E-2</v>
      </c>
    </row>
    <row r="4891" spans="1:23" ht="14.25" customHeight="1" x14ac:dyDescent="0.3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  <c r="W4891" s="2">
        <f>Table_1[[#This Row],[Profit]]/Table_1[[#This Row],[Sales]]</f>
        <v>0.24999999999999992</v>
      </c>
    </row>
    <row r="4892" spans="1:23" ht="14.25" customHeight="1" x14ac:dyDescent="0.3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  <c r="W4892" s="2">
        <f>Table_1[[#This Row],[Profit]]/Table_1[[#This Row],[Sales]]</f>
        <v>0.28999999999999992</v>
      </c>
    </row>
    <row r="4893" spans="1:23" ht="14.25" customHeight="1" x14ac:dyDescent="0.3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  <c r="W4893" s="2">
        <f>Table_1[[#This Row],[Profit]]/Table_1[[#This Row],[Sales]]</f>
        <v>0.48</v>
      </c>
    </row>
    <row r="4894" spans="1:23" ht="14.25" customHeight="1" x14ac:dyDescent="0.3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  <c r="W4894" s="2">
        <f>Table_1[[#This Row],[Profit]]/Table_1[[#This Row],[Sales]]</f>
        <v>0.28000000000000003</v>
      </c>
    </row>
    <row r="4895" spans="1:23" ht="14.25" customHeight="1" x14ac:dyDescent="0.3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  <c r="W4895" s="2">
        <f>Table_1[[#This Row],[Profit]]/Table_1[[#This Row],[Sales]]</f>
        <v>9.9999999999999534E-3</v>
      </c>
    </row>
    <row r="4896" spans="1:23" ht="14.25" customHeight="1" x14ac:dyDescent="0.3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  <c r="W4896" s="2">
        <f>Table_1[[#This Row],[Profit]]/Table_1[[#This Row],[Sales]]</f>
        <v>0.48</v>
      </c>
    </row>
    <row r="4897" spans="1:23" ht="14.25" customHeight="1" x14ac:dyDescent="0.3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  <c r="W4897" s="2">
        <f>Table_1[[#This Row],[Profit]]/Table_1[[#This Row],[Sales]]</f>
        <v>0.49</v>
      </c>
    </row>
    <row r="4898" spans="1:23" ht="14.25" customHeight="1" x14ac:dyDescent="0.3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  <c r="W4898" s="2">
        <f>Table_1[[#This Row],[Profit]]/Table_1[[#This Row],[Sales]]</f>
        <v>4.9999999999999961E-2</v>
      </c>
    </row>
    <row r="4899" spans="1:23" ht="14.25" customHeight="1" x14ac:dyDescent="0.3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  <c r="W4899" s="2">
        <f>Table_1[[#This Row],[Profit]]/Table_1[[#This Row],[Sales]]</f>
        <v>-4.2857142857142871E-2</v>
      </c>
    </row>
    <row r="4900" spans="1:23" ht="14.25" customHeight="1" x14ac:dyDescent="0.3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  <c r="W4900" s="2">
        <f>Table_1[[#This Row],[Profit]]/Table_1[[#This Row],[Sales]]</f>
        <v>0.36250000000000004</v>
      </c>
    </row>
    <row r="4901" spans="1:23" ht="14.25" customHeight="1" x14ac:dyDescent="0.3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  <c r="W4901" s="2">
        <f>Table_1[[#This Row],[Profit]]/Table_1[[#This Row],[Sales]]</f>
        <v>-0.69999999999999973</v>
      </c>
    </row>
    <row r="4902" spans="1:23" ht="14.25" customHeight="1" x14ac:dyDescent="0.3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  <c r="W4902" s="2">
        <f>Table_1[[#This Row],[Profit]]/Table_1[[#This Row],[Sales]]</f>
        <v>0.25999999999999995</v>
      </c>
    </row>
    <row r="4903" spans="1:23" ht="14.25" customHeight="1" x14ac:dyDescent="0.3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  <c r="W4903" s="2">
        <f>Table_1[[#This Row],[Profit]]/Table_1[[#This Row],[Sales]]</f>
        <v>0.26</v>
      </c>
    </row>
    <row r="4904" spans="1:23" ht="14.25" customHeight="1" x14ac:dyDescent="0.3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  <c r="W4904" s="2">
        <f>Table_1[[#This Row],[Profit]]/Table_1[[#This Row],[Sales]]</f>
        <v>0.34999999999999992</v>
      </c>
    </row>
    <row r="4905" spans="1:23" ht="14.25" customHeight="1" x14ac:dyDescent="0.3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  <c r="W4905" s="2">
        <f>Table_1[[#This Row],[Profit]]/Table_1[[#This Row],[Sales]]</f>
        <v>0.45999999999999996</v>
      </c>
    </row>
    <row r="4906" spans="1:23" ht="14.25" customHeight="1" x14ac:dyDescent="0.3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  <c r="W4906" s="2">
        <f>Table_1[[#This Row],[Profit]]/Table_1[[#This Row],[Sales]]</f>
        <v>-2.8571428571428584E-2</v>
      </c>
    </row>
    <row r="4907" spans="1:23" ht="14.25" customHeight="1" x14ac:dyDescent="0.3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  <c r="W4907" s="2">
        <f>Table_1[[#This Row],[Profit]]/Table_1[[#This Row],[Sales]]</f>
        <v>0.48</v>
      </c>
    </row>
    <row r="4908" spans="1:23" ht="14.25" customHeight="1" x14ac:dyDescent="0.3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  <c r="W4908" s="2">
        <f>Table_1[[#This Row],[Profit]]/Table_1[[#This Row],[Sales]]</f>
        <v>5.9999999999999963E-2</v>
      </c>
    </row>
    <row r="4909" spans="1:23" ht="14.25" customHeight="1" x14ac:dyDescent="0.3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  <c r="W4909" s="2">
        <f>Table_1[[#This Row],[Profit]]/Table_1[[#This Row],[Sales]]</f>
        <v>-0.73333333333333339</v>
      </c>
    </row>
    <row r="4910" spans="1:23" ht="14.25" customHeight="1" x14ac:dyDescent="0.3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  <c r="W4910" s="2">
        <f>Table_1[[#This Row],[Profit]]/Table_1[[#This Row],[Sales]]</f>
        <v>-0.21666666666666667</v>
      </c>
    </row>
    <row r="4911" spans="1:23" ht="14.25" customHeight="1" x14ac:dyDescent="0.3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  <c r="W4911" s="2">
        <f>Table_1[[#This Row],[Profit]]/Table_1[[#This Row],[Sales]]</f>
        <v>0.36249999999999999</v>
      </c>
    </row>
    <row r="4912" spans="1:23" ht="14.25" customHeight="1" x14ac:dyDescent="0.3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  <c r="W4912" s="2">
        <f>Table_1[[#This Row],[Profit]]/Table_1[[#This Row],[Sales]]</f>
        <v>0.34999999999999992</v>
      </c>
    </row>
    <row r="4913" spans="1:23" ht="14.25" customHeight="1" x14ac:dyDescent="0.3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  <c r="W4913" s="2">
        <f>Table_1[[#This Row],[Profit]]/Table_1[[#This Row],[Sales]]</f>
        <v>6.2500000000000056E-2</v>
      </c>
    </row>
    <row r="4914" spans="1:23" ht="14.25" customHeight="1" x14ac:dyDescent="0.3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  <c r="W4914" s="2">
        <f>Table_1[[#This Row],[Profit]]/Table_1[[#This Row],[Sales]]</f>
        <v>-0.76666666666666661</v>
      </c>
    </row>
    <row r="4915" spans="1:23" ht="14.25" customHeight="1" x14ac:dyDescent="0.3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  <c r="W4915" s="2">
        <f>Table_1[[#This Row],[Profit]]/Table_1[[#This Row],[Sales]]</f>
        <v>-0.73333333333333328</v>
      </c>
    </row>
    <row r="4916" spans="1:23" ht="14.25" customHeight="1" x14ac:dyDescent="0.3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  <c r="W4916" s="2">
        <f>Table_1[[#This Row],[Profit]]/Table_1[[#This Row],[Sales]]</f>
        <v>0.28999999999999987</v>
      </c>
    </row>
    <row r="4917" spans="1:23" ht="14.25" customHeight="1" x14ac:dyDescent="0.3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  <c r="W4917" s="2">
        <f>Table_1[[#This Row],[Profit]]/Table_1[[#This Row],[Sales]]</f>
        <v>0.36249999999999999</v>
      </c>
    </row>
    <row r="4918" spans="1:23" ht="14.25" customHeight="1" x14ac:dyDescent="0.3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  <c r="W4918" s="2">
        <f>Table_1[[#This Row],[Profit]]/Table_1[[#This Row],[Sales]]</f>
        <v>8.7499999999999939E-2</v>
      </c>
    </row>
    <row r="4919" spans="1:23" ht="14.25" customHeight="1" x14ac:dyDescent="0.3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  <c r="W4919" s="2">
        <f>Table_1[[#This Row],[Profit]]/Table_1[[#This Row],[Sales]]</f>
        <v>-0.12857142857142856</v>
      </c>
    </row>
    <row r="4920" spans="1:23" ht="14.25" customHeight="1" x14ac:dyDescent="0.3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  <c r="W4920" s="2">
        <f>Table_1[[#This Row],[Profit]]/Table_1[[#This Row],[Sales]]</f>
        <v>0.22000000000000003</v>
      </c>
    </row>
    <row r="4921" spans="1:23" ht="14.25" customHeight="1" x14ac:dyDescent="0.3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  <c r="W4921" s="2">
        <f>Table_1[[#This Row],[Profit]]/Table_1[[#This Row],[Sales]]</f>
        <v>0.28999999999999992</v>
      </c>
    </row>
    <row r="4922" spans="1:23" ht="14.25" customHeight="1" x14ac:dyDescent="0.3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  <c r="W4922" s="2">
        <f>Table_1[[#This Row],[Profit]]/Table_1[[#This Row],[Sales]]</f>
        <v>-1.7000000000000008</v>
      </c>
    </row>
    <row r="4923" spans="1:23" ht="14.25" customHeight="1" x14ac:dyDescent="0.3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  <c r="W4923" s="2">
        <f>Table_1[[#This Row],[Profit]]/Table_1[[#This Row],[Sales]]</f>
        <v>0.47999999999999993</v>
      </c>
    </row>
    <row r="4924" spans="1:23" ht="14.25" customHeight="1" x14ac:dyDescent="0.3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  <c r="W4924" s="2">
        <f>Table_1[[#This Row],[Profit]]/Table_1[[#This Row],[Sales]]</f>
        <v>0.32999999999999996</v>
      </c>
    </row>
    <row r="4925" spans="1:23" ht="14.25" customHeight="1" x14ac:dyDescent="0.3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  <c r="W4925" s="2">
        <f>Table_1[[#This Row],[Profit]]/Table_1[[#This Row],[Sales]]</f>
        <v>0.48</v>
      </c>
    </row>
    <row r="4926" spans="1:23" ht="14.25" customHeight="1" x14ac:dyDescent="0.3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  <c r="W4926" s="2">
        <f>Table_1[[#This Row],[Profit]]/Table_1[[#This Row],[Sales]]</f>
        <v>0.25999999999999995</v>
      </c>
    </row>
    <row r="4927" spans="1:23" ht="14.25" customHeight="1" x14ac:dyDescent="0.3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  <c r="W4927" s="2">
        <f>Table_1[[#This Row],[Profit]]/Table_1[[#This Row],[Sales]]</f>
        <v>0.25000000000000006</v>
      </c>
    </row>
    <row r="4928" spans="1:23" ht="14.25" customHeight="1" x14ac:dyDescent="0.3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  <c r="W4928" s="2">
        <f>Table_1[[#This Row],[Profit]]/Table_1[[#This Row],[Sales]]</f>
        <v>-0.73999999999999988</v>
      </c>
    </row>
    <row r="4929" spans="1:23" ht="14.25" customHeight="1" x14ac:dyDescent="0.3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  <c r="W4929" s="2">
        <f>Table_1[[#This Row],[Profit]]/Table_1[[#This Row],[Sales]]</f>
        <v>0.48000000000000004</v>
      </c>
    </row>
    <row r="4930" spans="1:23" ht="14.25" customHeight="1" x14ac:dyDescent="0.3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  <c r="W4930" s="2">
        <f>Table_1[[#This Row],[Profit]]/Table_1[[#This Row],[Sales]]</f>
        <v>0.28000000000000003</v>
      </c>
    </row>
    <row r="4931" spans="1:23" ht="14.25" customHeight="1" x14ac:dyDescent="0.3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  <c r="W4931" s="2">
        <f>Table_1[[#This Row],[Profit]]/Table_1[[#This Row],[Sales]]</f>
        <v>0.28000000000000003</v>
      </c>
    </row>
    <row r="4932" spans="1:23" ht="14.25" customHeight="1" x14ac:dyDescent="0.3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  <c r="W4932" s="2">
        <f>Table_1[[#This Row],[Profit]]/Table_1[[#This Row],[Sales]]</f>
        <v>0.47000000000000003</v>
      </c>
    </row>
    <row r="4933" spans="1:23" ht="14.25" customHeight="1" x14ac:dyDescent="0.3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  <c r="W4933" s="2">
        <f>Table_1[[#This Row],[Profit]]/Table_1[[#This Row],[Sales]]</f>
        <v>0.3</v>
      </c>
    </row>
    <row r="4934" spans="1:23" ht="14.25" customHeight="1" x14ac:dyDescent="0.3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  <c r="W4934" s="2">
        <f>Table_1[[#This Row],[Profit]]/Table_1[[#This Row],[Sales]]</f>
        <v>0.33749999999999986</v>
      </c>
    </row>
    <row r="4935" spans="1:23" ht="14.25" customHeight="1" x14ac:dyDescent="0.3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  <c r="W4935" s="2">
        <f>Table_1[[#This Row],[Profit]]/Table_1[[#This Row],[Sales]]</f>
        <v>-0.73333333333333317</v>
      </c>
    </row>
    <row r="4936" spans="1:23" ht="14.25" customHeight="1" x14ac:dyDescent="0.3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  <c r="W4936" s="2">
        <f>Table_1[[#This Row],[Profit]]/Table_1[[#This Row],[Sales]]</f>
        <v>0.18749999999999989</v>
      </c>
    </row>
    <row r="4937" spans="1:23" ht="14.25" customHeight="1" x14ac:dyDescent="0.3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  <c r="W4937" s="2">
        <f>Table_1[[#This Row],[Profit]]/Table_1[[#This Row],[Sales]]</f>
        <v>9.9999999999999978E-2</v>
      </c>
    </row>
    <row r="4938" spans="1:23" ht="14.25" customHeight="1" x14ac:dyDescent="0.3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  <c r="W4938" s="2">
        <f>Table_1[[#This Row],[Profit]]/Table_1[[#This Row],[Sales]]</f>
        <v>0.45999999999999996</v>
      </c>
    </row>
    <row r="4939" spans="1:23" ht="14.25" customHeight="1" x14ac:dyDescent="0.3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  <c r="W4939" s="2">
        <f>Table_1[[#This Row],[Profit]]/Table_1[[#This Row],[Sales]]</f>
        <v>0.17999999999999991</v>
      </c>
    </row>
    <row r="4940" spans="1:23" ht="14.25" customHeight="1" x14ac:dyDescent="0.3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  <c r="W4940" s="2">
        <f>Table_1[[#This Row],[Profit]]/Table_1[[#This Row],[Sales]]</f>
        <v>1.1764705882352967E-2</v>
      </c>
    </row>
    <row r="4941" spans="1:23" ht="14.25" customHeight="1" x14ac:dyDescent="0.3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  <c r="W4941" s="2">
        <f>Table_1[[#This Row],[Profit]]/Table_1[[#This Row],[Sales]]</f>
        <v>0.32999999999999996</v>
      </c>
    </row>
    <row r="4942" spans="1:23" ht="14.25" customHeight="1" x14ac:dyDescent="0.3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  <c r="W4942" s="2">
        <f>Table_1[[#This Row],[Profit]]/Table_1[[#This Row],[Sales]]</f>
        <v>0.20999999999999994</v>
      </c>
    </row>
    <row r="4943" spans="1:23" ht="14.25" customHeight="1" x14ac:dyDescent="0.3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  <c r="W4943" s="2">
        <f>Table_1[[#This Row],[Profit]]/Table_1[[#This Row],[Sales]]</f>
        <v>0.28999999999999992</v>
      </c>
    </row>
    <row r="4944" spans="1:23" ht="14.25" customHeight="1" x14ac:dyDescent="0.3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  <c r="W4944" s="2">
        <f>Table_1[[#This Row],[Profit]]/Table_1[[#This Row],[Sales]]</f>
        <v>0.30999999999999994</v>
      </c>
    </row>
    <row r="4945" spans="1:23" ht="14.25" customHeight="1" x14ac:dyDescent="0.3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  <c r="W4945" s="2">
        <f>Table_1[[#This Row],[Profit]]/Table_1[[#This Row],[Sales]]</f>
        <v>4.9999999999999996E-2</v>
      </c>
    </row>
    <row r="4946" spans="1:23" ht="14.25" customHeight="1" x14ac:dyDescent="0.3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  <c r="W4946" s="2">
        <f>Table_1[[#This Row],[Profit]]/Table_1[[#This Row],[Sales]]</f>
        <v>0.47999999999999993</v>
      </c>
    </row>
    <row r="4947" spans="1:23" ht="14.25" customHeight="1" x14ac:dyDescent="0.3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  <c r="W4947" s="2">
        <f>Table_1[[#This Row],[Profit]]/Table_1[[#This Row],[Sales]]</f>
        <v>0.33749999999999997</v>
      </c>
    </row>
    <row r="4948" spans="1:23" ht="14.25" customHeight="1" x14ac:dyDescent="0.3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  <c r="W4948" s="2">
        <f>Table_1[[#This Row],[Profit]]/Table_1[[#This Row],[Sales]]</f>
        <v>0.41000000000000003</v>
      </c>
    </row>
    <row r="4949" spans="1:23" ht="14.25" customHeight="1" x14ac:dyDescent="0.3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  <c r="W4949" s="2">
        <f>Table_1[[#This Row],[Profit]]/Table_1[[#This Row],[Sales]]</f>
        <v>0.47</v>
      </c>
    </row>
    <row r="4950" spans="1:23" ht="14.25" customHeight="1" x14ac:dyDescent="0.3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  <c r="W4950" s="2">
        <f>Table_1[[#This Row],[Profit]]/Table_1[[#This Row],[Sales]]</f>
        <v>0.34999999999999987</v>
      </c>
    </row>
    <row r="4951" spans="1:23" ht="14.25" customHeight="1" x14ac:dyDescent="0.3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  <c r="W4951" s="2">
        <f>Table_1[[#This Row],[Profit]]/Table_1[[#This Row],[Sales]]</f>
        <v>0.31999999999999995</v>
      </c>
    </row>
    <row r="4952" spans="1:23" ht="14.25" customHeight="1" x14ac:dyDescent="0.3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  <c r="W4952" s="2">
        <f>Table_1[[#This Row],[Profit]]/Table_1[[#This Row],[Sales]]</f>
        <v>0.4200000000000001</v>
      </c>
    </row>
    <row r="4953" spans="1:23" ht="14.25" customHeight="1" x14ac:dyDescent="0.3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  <c r="W4953" s="2">
        <f>Table_1[[#This Row],[Profit]]/Table_1[[#This Row],[Sales]]</f>
        <v>0.48000000000000004</v>
      </c>
    </row>
    <row r="4954" spans="1:23" ht="14.25" customHeight="1" x14ac:dyDescent="0.3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  <c r="W4954" s="2">
        <f>Table_1[[#This Row],[Profit]]/Table_1[[#This Row],[Sales]]</f>
        <v>0.29999999999999988</v>
      </c>
    </row>
    <row r="4955" spans="1:23" ht="14.25" customHeight="1" x14ac:dyDescent="0.3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  <c r="W4955" s="2">
        <f>Table_1[[#This Row],[Profit]]/Table_1[[#This Row],[Sales]]</f>
        <v>2.9999999999999978E-2</v>
      </c>
    </row>
    <row r="4956" spans="1:23" ht="14.25" customHeight="1" x14ac:dyDescent="0.3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  <c r="W4956" s="2">
        <f>Table_1[[#This Row],[Profit]]/Table_1[[#This Row],[Sales]]</f>
        <v>0.26</v>
      </c>
    </row>
    <row r="4957" spans="1:23" ht="14.25" customHeight="1" x14ac:dyDescent="0.3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  <c r="W4957" s="2">
        <f>Table_1[[#This Row],[Profit]]/Table_1[[#This Row],[Sales]]</f>
        <v>0.45999999999999996</v>
      </c>
    </row>
    <row r="4958" spans="1:23" ht="14.25" customHeight="1" x14ac:dyDescent="0.3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  <c r="W4958" s="2">
        <f>Table_1[[#This Row],[Profit]]/Table_1[[#This Row],[Sales]]</f>
        <v>0.38</v>
      </c>
    </row>
    <row r="4959" spans="1:23" ht="14.25" customHeight="1" x14ac:dyDescent="0.3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  <c r="W4959" s="2">
        <f>Table_1[[#This Row],[Profit]]/Table_1[[#This Row],[Sales]]</f>
        <v>-1.7500000000000013</v>
      </c>
    </row>
    <row r="4960" spans="1:23" ht="14.25" customHeight="1" x14ac:dyDescent="0.3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  <c r="W4960" s="2">
        <f>Table_1[[#This Row],[Profit]]/Table_1[[#This Row],[Sales]]</f>
        <v>0.32499999999999996</v>
      </c>
    </row>
    <row r="4961" spans="1:23" ht="14.25" customHeight="1" x14ac:dyDescent="0.3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  <c r="W4961" s="2">
        <f>Table_1[[#This Row],[Profit]]/Table_1[[#This Row],[Sales]]</f>
        <v>0.10000000000000002</v>
      </c>
    </row>
    <row r="4962" spans="1:23" ht="14.25" customHeight="1" x14ac:dyDescent="0.3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  <c r="W4962" s="2">
        <f>Table_1[[#This Row],[Profit]]/Table_1[[#This Row],[Sales]]</f>
        <v>0.27</v>
      </c>
    </row>
    <row r="4963" spans="1:23" ht="14.25" customHeight="1" x14ac:dyDescent="0.3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  <c r="W4963" s="2">
        <f>Table_1[[#This Row],[Profit]]/Table_1[[#This Row],[Sales]]</f>
        <v>0.11249999999999992</v>
      </c>
    </row>
    <row r="4964" spans="1:23" ht="14.25" customHeight="1" x14ac:dyDescent="0.3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  <c r="W4964" s="2">
        <f>Table_1[[#This Row],[Profit]]/Table_1[[#This Row],[Sales]]</f>
        <v>0.26</v>
      </c>
    </row>
    <row r="4965" spans="1:23" ht="14.25" customHeight="1" x14ac:dyDescent="0.3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  <c r="W4965" s="2">
        <f>Table_1[[#This Row],[Profit]]/Table_1[[#This Row],[Sales]]</f>
        <v>2.0000000000000066E-2</v>
      </c>
    </row>
    <row r="4966" spans="1:23" ht="14.25" customHeight="1" x14ac:dyDescent="0.3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  <c r="W4966" s="2">
        <f>Table_1[[#This Row],[Profit]]/Table_1[[#This Row],[Sales]]</f>
        <v>-0.66666666666666663</v>
      </c>
    </row>
    <row r="4967" spans="1:23" ht="14.25" customHeight="1" x14ac:dyDescent="0.3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  <c r="W4967" s="2">
        <f>Table_1[[#This Row],[Profit]]/Table_1[[#This Row],[Sales]]</f>
        <v>0.12499999999999988</v>
      </c>
    </row>
    <row r="4968" spans="1:23" ht="14.25" customHeight="1" x14ac:dyDescent="0.3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  <c r="W4968" s="2">
        <f>Table_1[[#This Row],[Profit]]/Table_1[[#This Row],[Sales]]</f>
        <v>2.9999999999999975E-2</v>
      </c>
    </row>
    <row r="4969" spans="1:23" ht="14.25" customHeight="1" x14ac:dyDescent="0.3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  <c r="W4969" s="2">
        <f>Table_1[[#This Row],[Profit]]/Table_1[[#This Row],[Sales]]</f>
        <v>0.48999999999999994</v>
      </c>
    </row>
    <row r="4970" spans="1:23" ht="14.25" customHeight="1" x14ac:dyDescent="0.3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  <c r="W4970" s="2">
        <f>Table_1[[#This Row],[Profit]]/Table_1[[#This Row],[Sales]]</f>
        <v>0.42000000000000004</v>
      </c>
    </row>
    <row r="4971" spans="1:23" ht="14.25" customHeight="1" x14ac:dyDescent="0.3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  <c r="W4971" s="2">
        <f>Table_1[[#This Row],[Profit]]/Table_1[[#This Row],[Sales]]</f>
        <v>0.13999999999999999</v>
      </c>
    </row>
    <row r="4972" spans="1:23" ht="14.25" customHeight="1" x14ac:dyDescent="0.3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  <c r="W4972" s="2">
        <f>Table_1[[#This Row],[Profit]]/Table_1[[#This Row],[Sales]]</f>
        <v>-0.13750000000000001</v>
      </c>
    </row>
    <row r="4973" spans="1:23" ht="14.25" customHeight="1" x14ac:dyDescent="0.3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  <c r="W4973" s="2">
        <f>Table_1[[#This Row],[Profit]]/Table_1[[#This Row],[Sales]]</f>
        <v>0.35</v>
      </c>
    </row>
    <row r="4974" spans="1:23" ht="14.25" customHeight="1" x14ac:dyDescent="0.3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  <c r="W4974" s="2">
        <f>Table_1[[#This Row],[Profit]]/Table_1[[#This Row],[Sales]]</f>
        <v>0.16249999999999987</v>
      </c>
    </row>
    <row r="4975" spans="1:23" ht="14.25" customHeight="1" x14ac:dyDescent="0.3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  <c r="W4975" s="2">
        <f>Table_1[[#This Row],[Profit]]/Table_1[[#This Row],[Sales]]</f>
        <v>0.35</v>
      </c>
    </row>
    <row r="4976" spans="1:23" ht="14.25" customHeight="1" x14ac:dyDescent="0.3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  <c r="W4976" s="2">
        <f>Table_1[[#This Row],[Profit]]/Table_1[[#This Row],[Sales]]</f>
        <v>0.49</v>
      </c>
    </row>
    <row r="4977" spans="1:23" ht="14.25" customHeight="1" x14ac:dyDescent="0.3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  <c r="W4977" s="2">
        <f>Table_1[[#This Row],[Profit]]/Table_1[[#This Row],[Sales]]</f>
        <v>0.21249999999999986</v>
      </c>
    </row>
    <row r="4978" spans="1:23" ht="14.25" customHeight="1" x14ac:dyDescent="0.3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  <c r="W4978" s="2">
        <f>Table_1[[#This Row],[Profit]]/Table_1[[#This Row],[Sales]]</f>
        <v>0.33749999999999997</v>
      </c>
    </row>
    <row r="4979" spans="1:23" ht="14.25" customHeight="1" x14ac:dyDescent="0.3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  <c r="W4979" s="2">
        <f>Table_1[[#This Row],[Profit]]/Table_1[[#This Row],[Sales]]</f>
        <v>0.35</v>
      </c>
    </row>
    <row r="4980" spans="1:23" ht="14.25" customHeight="1" x14ac:dyDescent="0.3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  <c r="W4980" s="2">
        <f>Table_1[[#This Row],[Profit]]/Table_1[[#This Row],[Sales]]</f>
        <v>0.28999999999999998</v>
      </c>
    </row>
    <row r="4981" spans="1:23" ht="14.25" customHeight="1" x14ac:dyDescent="0.3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  <c r="W4981" s="2">
        <f>Table_1[[#This Row],[Profit]]/Table_1[[#This Row],[Sales]]</f>
        <v>7.5000000000000011E-2</v>
      </c>
    </row>
    <row r="4982" spans="1:23" ht="14.25" customHeight="1" x14ac:dyDescent="0.3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  <c r="W4982" s="2">
        <f>Table_1[[#This Row],[Profit]]/Table_1[[#This Row],[Sales]]</f>
        <v>-2.7000000000000011</v>
      </c>
    </row>
    <row r="4983" spans="1:23" ht="14.25" customHeight="1" x14ac:dyDescent="0.3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  <c r="W4983" s="2">
        <f>Table_1[[#This Row],[Profit]]/Table_1[[#This Row],[Sales]]</f>
        <v>-7.4999999999999983E-2</v>
      </c>
    </row>
    <row r="4984" spans="1:23" ht="14.25" customHeight="1" x14ac:dyDescent="0.3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  <c r="W4984" s="2">
        <f>Table_1[[#This Row],[Profit]]/Table_1[[#This Row],[Sales]]</f>
        <v>0.45999999999999996</v>
      </c>
    </row>
    <row r="4985" spans="1:23" ht="14.25" customHeight="1" x14ac:dyDescent="0.3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  <c r="W4985" s="2">
        <f>Table_1[[#This Row],[Profit]]/Table_1[[#This Row],[Sales]]</f>
        <v>0.27</v>
      </c>
    </row>
    <row r="4986" spans="1:23" ht="14.25" customHeight="1" x14ac:dyDescent="0.3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  <c r="W4986" s="2">
        <f>Table_1[[#This Row],[Profit]]/Table_1[[#This Row],[Sales]]</f>
        <v>0.16249999999999987</v>
      </c>
    </row>
    <row r="4987" spans="1:23" ht="14.25" customHeight="1" x14ac:dyDescent="0.3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  <c r="W4987" s="2">
        <f>Table_1[[#This Row],[Profit]]/Table_1[[#This Row],[Sales]]</f>
        <v>0.49000000000000005</v>
      </c>
    </row>
    <row r="4988" spans="1:23" ht="14.25" customHeight="1" x14ac:dyDescent="0.3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  <c r="W4988" s="2">
        <f>Table_1[[#This Row],[Profit]]/Table_1[[#This Row],[Sales]]</f>
        <v>0.34999999999999992</v>
      </c>
    </row>
    <row r="4989" spans="1:23" ht="14.25" customHeight="1" x14ac:dyDescent="0.3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  <c r="W4989" s="2">
        <f>Table_1[[#This Row],[Profit]]/Table_1[[#This Row],[Sales]]</f>
        <v>0.11249999999999993</v>
      </c>
    </row>
    <row r="4990" spans="1:23" ht="14.25" customHeight="1" x14ac:dyDescent="0.3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  <c r="W4990" s="2">
        <f>Table_1[[#This Row],[Profit]]/Table_1[[#This Row],[Sales]]</f>
        <v>-0.69999999999999973</v>
      </c>
    </row>
    <row r="4991" spans="1:23" ht="14.25" customHeight="1" x14ac:dyDescent="0.3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  <c r="W4991" s="2">
        <f>Table_1[[#This Row],[Profit]]/Table_1[[#This Row],[Sales]]</f>
        <v>0.32500000000000001</v>
      </c>
    </row>
    <row r="4992" spans="1:23" ht="14.25" customHeight="1" x14ac:dyDescent="0.3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  <c r="W4992" s="2">
        <f>Table_1[[#This Row],[Profit]]/Table_1[[#This Row],[Sales]]</f>
        <v>0.11249999999999996</v>
      </c>
    </row>
    <row r="4993" spans="1:23" ht="14.25" customHeight="1" x14ac:dyDescent="0.3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  <c r="W4993" s="2">
        <f>Table_1[[#This Row],[Profit]]/Table_1[[#This Row],[Sales]]</f>
        <v>-1.5500000000000005</v>
      </c>
    </row>
    <row r="4994" spans="1:23" ht="14.25" customHeight="1" x14ac:dyDescent="0.3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  <c r="W4994" s="2">
        <f>Table_1[[#This Row],[Profit]]/Table_1[[#This Row],[Sales]]</f>
        <v>0.33749999999999997</v>
      </c>
    </row>
    <row r="4995" spans="1:23" ht="14.25" customHeight="1" x14ac:dyDescent="0.3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  <c r="W4995" s="2">
        <f>Table_1[[#This Row],[Profit]]/Table_1[[#This Row],[Sales]]</f>
        <v>0.32499999999999996</v>
      </c>
    </row>
    <row r="4996" spans="1:23" ht="14.25" customHeight="1" x14ac:dyDescent="0.3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  <c r="W4996" s="2">
        <f>Table_1[[#This Row],[Profit]]/Table_1[[#This Row],[Sales]]</f>
        <v>0.17499999999999996</v>
      </c>
    </row>
    <row r="4997" spans="1:23" ht="14.25" customHeight="1" x14ac:dyDescent="0.3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  <c r="W4997" s="2">
        <f>Table_1[[#This Row],[Profit]]/Table_1[[#This Row],[Sales]]</f>
        <v>0.36249999999999993</v>
      </c>
    </row>
    <row r="4998" spans="1:23" ht="14.25" customHeight="1" x14ac:dyDescent="0.3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  <c r="W4998" s="2">
        <f>Table_1[[#This Row],[Profit]]/Table_1[[#This Row],[Sales]]</f>
        <v>7.4999999999999956E-2</v>
      </c>
    </row>
    <row r="4999" spans="1:23" ht="14.25" customHeight="1" x14ac:dyDescent="0.3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  <c r="W4999" s="2">
        <f>Table_1[[#This Row],[Profit]]/Table_1[[#This Row],[Sales]]</f>
        <v>-0.76666666666666639</v>
      </c>
    </row>
    <row r="5000" spans="1:23" ht="14.25" customHeight="1" x14ac:dyDescent="0.3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  <c r="W5000" s="2">
        <f>Table_1[[#This Row],[Profit]]/Table_1[[#This Row],[Sales]]</f>
        <v>7.4999999999999997E-2</v>
      </c>
    </row>
    <row r="5001" spans="1:23" ht="14.25" customHeight="1" x14ac:dyDescent="0.3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  <c r="W5001" s="2">
        <f>Table_1[[#This Row],[Profit]]/Table_1[[#This Row],[Sales]]</f>
        <v>0.48999999999999994</v>
      </c>
    </row>
    <row r="5002" spans="1:23" ht="14.25" customHeight="1" x14ac:dyDescent="0.3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  <c r="W5002" s="2">
        <f>Table_1[[#This Row],[Profit]]/Table_1[[#This Row],[Sales]]</f>
        <v>0.36</v>
      </c>
    </row>
    <row r="5003" spans="1:23" ht="14.25" customHeight="1" x14ac:dyDescent="0.3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  <c r="W5003" s="2">
        <f>Table_1[[#This Row],[Profit]]/Table_1[[#This Row],[Sales]]</f>
        <v>0.28999999999999992</v>
      </c>
    </row>
    <row r="5004" spans="1:23" ht="14.25" customHeight="1" x14ac:dyDescent="0.3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  <c r="W5004" s="2">
        <f>Table_1[[#This Row],[Profit]]/Table_1[[#This Row],[Sales]]</f>
        <v>0.48</v>
      </c>
    </row>
    <row r="5005" spans="1:23" ht="14.25" customHeight="1" x14ac:dyDescent="0.3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  <c r="W5005" s="2">
        <f>Table_1[[#This Row],[Profit]]/Table_1[[#This Row],[Sales]]</f>
        <v>0.48000000000000004</v>
      </c>
    </row>
    <row r="5006" spans="1:23" ht="14.25" customHeight="1" x14ac:dyDescent="0.3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  <c r="W5006" s="2">
        <f>Table_1[[#This Row],[Profit]]/Table_1[[#This Row],[Sales]]</f>
        <v>0.34</v>
      </c>
    </row>
    <row r="5007" spans="1:23" ht="14.25" customHeight="1" x14ac:dyDescent="0.3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  <c r="W5007" s="2">
        <f>Table_1[[#This Row],[Profit]]/Table_1[[#This Row],[Sales]]</f>
        <v>0.28999999999999987</v>
      </c>
    </row>
    <row r="5008" spans="1:23" ht="14.25" customHeight="1" x14ac:dyDescent="0.3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  <c r="W5008" s="2">
        <f>Table_1[[#This Row],[Profit]]/Table_1[[#This Row],[Sales]]</f>
        <v>0.48</v>
      </c>
    </row>
    <row r="5009" spans="1:23" ht="14.25" customHeight="1" x14ac:dyDescent="0.3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  <c r="W5009" s="2">
        <f>Table_1[[#This Row],[Profit]]/Table_1[[#This Row],[Sales]]</f>
        <v>0.1699999999999999</v>
      </c>
    </row>
    <row r="5010" spans="1:23" ht="14.25" customHeight="1" x14ac:dyDescent="0.3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  <c r="W5010" s="2">
        <f>Table_1[[#This Row],[Profit]]/Table_1[[#This Row],[Sales]]</f>
        <v>-0.73333333333333306</v>
      </c>
    </row>
    <row r="5011" spans="1:23" ht="14.25" customHeight="1" x14ac:dyDescent="0.3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  <c r="W5011" s="2">
        <f>Table_1[[#This Row],[Profit]]/Table_1[[#This Row],[Sales]]</f>
        <v>-0.16666666666666693</v>
      </c>
    </row>
    <row r="5012" spans="1:23" ht="14.25" customHeight="1" x14ac:dyDescent="0.3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  <c r="W5012" s="2">
        <f>Table_1[[#This Row],[Profit]]/Table_1[[#This Row],[Sales]]</f>
        <v>-0.79999999999999982</v>
      </c>
    </row>
    <row r="5013" spans="1:23" ht="14.25" customHeight="1" x14ac:dyDescent="0.3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  <c r="W5013" s="2">
        <f>Table_1[[#This Row],[Profit]]/Table_1[[#This Row],[Sales]]</f>
        <v>-1.6999999999999997</v>
      </c>
    </row>
    <row r="5014" spans="1:23" ht="14.25" customHeight="1" x14ac:dyDescent="0.3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  <c r="W5014" s="2">
        <f>Table_1[[#This Row],[Profit]]/Table_1[[#This Row],[Sales]]</f>
        <v>-0.66666666666666641</v>
      </c>
    </row>
    <row r="5015" spans="1:23" ht="14.25" customHeight="1" x14ac:dyDescent="0.3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  <c r="W5015" s="2">
        <f>Table_1[[#This Row],[Profit]]/Table_1[[#This Row],[Sales]]</f>
        <v>0.11249999999999982</v>
      </c>
    </row>
    <row r="5016" spans="1:23" ht="14.25" customHeight="1" x14ac:dyDescent="0.3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  <c r="W5016" s="2">
        <f>Table_1[[#This Row],[Profit]]/Table_1[[#This Row],[Sales]]</f>
        <v>-0.24999999999999994</v>
      </c>
    </row>
    <row r="5017" spans="1:23" ht="14.25" customHeight="1" x14ac:dyDescent="0.3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  <c r="W5017" s="2">
        <f>Table_1[[#This Row],[Profit]]/Table_1[[#This Row],[Sales]]</f>
        <v>0.27500000000000002</v>
      </c>
    </row>
    <row r="5018" spans="1:23" ht="14.25" customHeight="1" x14ac:dyDescent="0.3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  <c r="W5018" s="2">
        <f>Table_1[[#This Row],[Profit]]/Table_1[[#This Row],[Sales]]</f>
        <v>-0.1666666666666668</v>
      </c>
    </row>
    <row r="5019" spans="1:23" ht="14.25" customHeight="1" x14ac:dyDescent="0.3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  <c r="W5019" s="2">
        <f>Table_1[[#This Row],[Profit]]/Table_1[[#This Row],[Sales]]</f>
        <v>0.31999999999999995</v>
      </c>
    </row>
    <row r="5020" spans="1:23" ht="14.25" customHeight="1" x14ac:dyDescent="0.3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  <c r="W5020" s="2">
        <f>Table_1[[#This Row],[Profit]]/Table_1[[#This Row],[Sales]]</f>
        <v>0.18999999999999989</v>
      </c>
    </row>
    <row r="5021" spans="1:23" ht="14.25" customHeight="1" x14ac:dyDescent="0.3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  <c r="W5021" s="2">
        <f>Table_1[[#This Row],[Profit]]/Table_1[[#This Row],[Sales]]</f>
        <v>0.26000000000000006</v>
      </c>
    </row>
    <row r="5022" spans="1:23" ht="14.25" customHeight="1" x14ac:dyDescent="0.3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  <c r="W5022" s="2">
        <f>Table_1[[#This Row],[Profit]]/Table_1[[#This Row],[Sales]]</f>
        <v>4.9999999999999933E-2</v>
      </c>
    </row>
    <row r="5023" spans="1:23" ht="14.25" customHeight="1" x14ac:dyDescent="0.3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  <c r="W5023" s="2">
        <f>Table_1[[#This Row],[Profit]]/Table_1[[#This Row],[Sales]]</f>
        <v>0.29999999999999993</v>
      </c>
    </row>
    <row r="5024" spans="1:23" ht="14.25" customHeight="1" x14ac:dyDescent="0.3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  <c r="W5024" s="2">
        <f>Table_1[[#This Row],[Profit]]/Table_1[[#This Row],[Sales]]</f>
        <v>0.18999999999999989</v>
      </c>
    </row>
    <row r="5025" spans="1:23" ht="14.25" customHeight="1" x14ac:dyDescent="0.3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  <c r="W5025" s="2">
        <f>Table_1[[#This Row],[Profit]]/Table_1[[#This Row],[Sales]]</f>
        <v>0.28000000000000003</v>
      </c>
    </row>
    <row r="5026" spans="1:23" ht="14.25" customHeight="1" x14ac:dyDescent="0.3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  <c r="W5026" s="2">
        <f>Table_1[[#This Row],[Profit]]/Table_1[[#This Row],[Sales]]</f>
        <v>0.48999999999999994</v>
      </c>
    </row>
    <row r="5027" spans="1:23" ht="14.25" customHeight="1" x14ac:dyDescent="0.3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  <c r="W5027" s="2">
        <f>Table_1[[#This Row],[Profit]]/Table_1[[#This Row],[Sales]]</f>
        <v>0.28999999999999987</v>
      </c>
    </row>
    <row r="5028" spans="1:23" ht="14.25" customHeight="1" x14ac:dyDescent="0.3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  <c r="W5028" s="2">
        <f>Table_1[[#This Row],[Profit]]/Table_1[[#This Row],[Sales]]</f>
        <v>0.44</v>
      </c>
    </row>
    <row r="5029" spans="1:23" ht="14.25" customHeight="1" x14ac:dyDescent="0.3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  <c r="W5029" s="2">
        <f>Table_1[[#This Row],[Profit]]/Table_1[[#This Row],[Sales]]</f>
        <v>0.24</v>
      </c>
    </row>
    <row r="5030" spans="1:23" ht="14.25" customHeight="1" x14ac:dyDescent="0.3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  <c r="W5030" s="2">
        <f>Table_1[[#This Row],[Profit]]/Table_1[[#This Row],[Sales]]</f>
        <v>0.22500000000000003</v>
      </c>
    </row>
    <row r="5031" spans="1:23" ht="14.25" customHeight="1" x14ac:dyDescent="0.3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  <c r="W5031" s="2">
        <f>Table_1[[#This Row],[Profit]]/Table_1[[#This Row],[Sales]]</f>
        <v>0.25999999999999995</v>
      </c>
    </row>
    <row r="5032" spans="1:23" ht="14.25" customHeight="1" x14ac:dyDescent="0.3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  <c r="W5032" s="2">
        <f>Table_1[[#This Row],[Profit]]/Table_1[[#This Row],[Sales]]</f>
        <v>0.26</v>
      </c>
    </row>
    <row r="5033" spans="1:23" ht="14.25" customHeight="1" x14ac:dyDescent="0.3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  <c r="W5033" s="2">
        <f>Table_1[[#This Row],[Profit]]/Table_1[[#This Row],[Sales]]</f>
        <v>0.33749999999999991</v>
      </c>
    </row>
    <row r="5034" spans="1:23" ht="14.25" customHeight="1" x14ac:dyDescent="0.3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  <c r="W5034" s="2">
        <f>Table_1[[#This Row],[Profit]]/Table_1[[#This Row],[Sales]]</f>
        <v>0.12000000000000002</v>
      </c>
    </row>
    <row r="5035" spans="1:23" ht="14.25" customHeight="1" x14ac:dyDescent="0.3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  <c r="W5035" s="2">
        <f>Table_1[[#This Row],[Profit]]/Table_1[[#This Row],[Sales]]</f>
        <v>0.28000000000000008</v>
      </c>
    </row>
    <row r="5036" spans="1:23" ht="14.25" customHeight="1" x14ac:dyDescent="0.3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  <c r="W5036" s="2">
        <f>Table_1[[#This Row],[Profit]]/Table_1[[#This Row],[Sales]]</f>
        <v>6.9999999999999979E-2</v>
      </c>
    </row>
    <row r="5037" spans="1:23" ht="14.25" customHeight="1" x14ac:dyDescent="0.3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  <c r="W5037" s="2">
        <f>Table_1[[#This Row],[Profit]]/Table_1[[#This Row],[Sales]]</f>
        <v>0.16999999999999993</v>
      </c>
    </row>
    <row r="5038" spans="1:23" ht="14.25" customHeight="1" x14ac:dyDescent="0.3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  <c r="W5038" s="2">
        <f>Table_1[[#This Row],[Profit]]/Table_1[[#This Row],[Sales]]</f>
        <v>5.999999999999997E-2</v>
      </c>
    </row>
    <row r="5039" spans="1:23" ht="14.25" customHeight="1" x14ac:dyDescent="0.3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  <c r="W5039" s="2">
        <f>Table_1[[#This Row],[Profit]]/Table_1[[#This Row],[Sales]]</f>
        <v>0.34999999999999992</v>
      </c>
    </row>
    <row r="5040" spans="1:23" ht="14.25" customHeight="1" x14ac:dyDescent="0.3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  <c r="W5040" s="2">
        <f>Table_1[[#This Row],[Profit]]/Table_1[[#This Row],[Sales]]</f>
        <v>-0.18571428571428589</v>
      </c>
    </row>
    <row r="5041" spans="1:23" ht="14.25" customHeight="1" x14ac:dyDescent="0.3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  <c r="W5041" s="2">
        <f>Table_1[[#This Row],[Profit]]/Table_1[[#This Row],[Sales]]</f>
        <v>0.27000000000000007</v>
      </c>
    </row>
    <row r="5042" spans="1:23" ht="14.25" customHeight="1" x14ac:dyDescent="0.3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  <c r="W5042" s="2">
        <f>Table_1[[#This Row],[Profit]]/Table_1[[#This Row],[Sales]]</f>
        <v>0.46999999999999986</v>
      </c>
    </row>
    <row r="5043" spans="1:23" ht="14.25" customHeight="1" x14ac:dyDescent="0.3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  <c r="W5043" s="2">
        <f>Table_1[[#This Row],[Profit]]/Table_1[[#This Row],[Sales]]</f>
        <v>0.47999999999999993</v>
      </c>
    </row>
    <row r="5044" spans="1:23" ht="14.25" customHeight="1" x14ac:dyDescent="0.3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  <c r="W5044" s="2">
        <f>Table_1[[#This Row],[Profit]]/Table_1[[#This Row],[Sales]]</f>
        <v>0.29999999999999993</v>
      </c>
    </row>
    <row r="5045" spans="1:23" ht="14.25" customHeight="1" x14ac:dyDescent="0.3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  <c r="W5045" s="2">
        <f>Table_1[[#This Row],[Profit]]/Table_1[[#This Row],[Sales]]</f>
        <v>0.41000000000000003</v>
      </c>
    </row>
    <row r="5046" spans="1:23" ht="14.25" customHeight="1" x14ac:dyDescent="0.3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  <c r="W5046" s="2">
        <f>Table_1[[#This Row],[Profit]]/Table_1[[#This Row],[Sales]]</f>
        <v>0.47</v>
      </c>
    </row>
    <row r="5047" spans="1:23" ht="14.25" customHeight="1" x14ac:dyDescent="0.3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  <c r="W5047" s="2">
        <f>Table_1[[#This Row],[Profit]]/Table_1[[#This Row],[Sales]]</f>
        <v>0.26</v>
      </c>
    </row>
    <row r="5048" spans="1:23" ht="14.25" customHeight="1" x14ac:dyDescent="0.3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  <c r="W5048" s="2">
        <f>Table_1[[#This Row],[Profit]]/Table_1[[#This Row],[Sales]]</f>
        <v>0.34999999999999987</v>
      </c>
    </row>
    <row r="5049" spans="1:23" ht="14.25" customHeight="1" x14ac:dyDescent="0.3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  <c r="W5049" s="2">
        <f>Table_1[[#This Row],[Profit]]/Table_1[[#This Row],[Sales]]</f>
        <v>0.27</v>
      </c>
    </row>
    <row r="5050" spans="1:23" ht="14.25" customHeight="1" x14ac:dyDescent="0.3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  <c r="W5050" s="2">
        <f>Table_1[[#This Row],[Profit]]/Table_1[[#This Row],[Sales]]</f>
        <v>-1.7000000000000006</v>
      </c>
    </row>
    <row r="5051" spans="1:23" ht="14.25" customHeight="1" x14ac:dyDescent="0.3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  <c r="W5051" s="2">
        <f>Table_1[[#This Row],[Profit]]/Table_1[[#This Row],[Sales]]</f>
        <v>0.17499999999999996</v>
      </c>
    </row>
    <row r="5052" spans="1:23" ht="14.25" customHeight="1" x14ac:dyDescent="0.3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  <c r="W5052" s="2">
        <f>Table_1[[#This Row],[Profit]]/Table_1[[#This Row],[Sales]]</f>
        <v>0.47</v>
      </c>
    </row>
    <row r="5053" spans="1:23" ht="14.25" customHeight="1" x14ac:dyDescent="0.3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  <c r="W5053" s="2">
        <f>Table_1[[#This Row],[Profit]]/Table_1[[#This Row],[Sales]]</f>
        <v>0.32499999999999984</v>
      </c>
    </row>
    <row r="5054" spans="1:23" ht="14.25" customHeight="1" x14ac:dyDescent="0.3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  <c r="W5054" s="2">
        <f>Table_1[[#This Row],[Profit]]/Table_1[[#This Row],[Sales]]</f>
        <v>0.47</v>
      </c>
    </row>
    <row r="5055" spans="1:23" ht="14.25" customHeight="1" x14ac:dyDescent="0.3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  <c r="W5055" s="2">
        <f>Table_1[[#This Row],[Profit]]/Table_1[[#This Row],[Sales]]</f>
        <v>0.21249999999999994</v>
      </c>
    </row>
    <row r="5056" spans="1:23" ht="14.25" customHeight="1" x14ac:dyDescent="0.3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  <c r="W5056" s="2">
        <f>Table_1[[#This Row],[Profit]]/Table_1[[#This Row],[Sales]]</f>
        <v>0.11249999999999996</v>
      </c>
    </row>
    <row r="5057" spans="1:23" ht="14.25" customHeight="1" x14ac:dyDescent="0.3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  <c r="W5057" s="2">
        <f>Table_1[[#This Row],[Profit]]/Table_1[[#This Row],[Sales]]</f>
        <v>-0.32352941176470607</v>
      </c>
    </row>
    <row r="5058" spans="1:23" ht="14.25" customHeight="1" x14ac:dyDescent="0.3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  <c r="W5058" s="2">
        <f>Table_1[[#This Row],[Profit]]/Table_1[[#This Row],[Sales]]</f>
        <v>0.4499999999999999</v>
      </c>
    </row>
    <row r="5059" spans="1:23" ht="14.25" customHeight="1" x14ac:dyDescent="0.3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  <c r="W5059" s="2">
        <f>Table_1[[#This Row],[Profit]]/Table_1[[#This Row],[Sales]]</f>
        <v>1.9999999999999959E-2</v>
      </c>
    </row>
    <row r="5060" spans="1:23" ht="14.25" customHeight="1" x14ac:dyDescent="0.3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  <c r="W5060" s="2">
        <f>Table_1[[#This Row],[Profit]]/Table_1[[#This Row],[Sales]]</f>
        <v>-0.83333333333333315</v>
      </c>
    </row>
    <row r="5061" spans="1:23" ht="14.25" customHeight="1" x14ac:dyDescent="0.3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  <c r="W5061" s="2">
        <f>Table_1[[#This Row],[Profit]]/Table_1[[#This Row],[Sales]]</f>
        <v>0.28000000000000003</v>
      </c>
    </row>
    <row r="5062" spans="1:23" ht="14.25" customHeight="1" x14ac:dyDescent="0.3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  <c r="W5062" s="2">
        <f>Table_1[[#This Row],[Profit]]/Table_1[[#This Row],[Sales]]</f>
        <v>0.12000000000000004</v>
      </c>
    </row>
    <row r="5063" spans="1:23" ht="14.25" customHeight="1" x14ac:dyDescent="0.3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  <c r="W5063" s="2">
        <f>Table_1[[#This Row],[Profit]]/Table_1[[#This Row],[Sales]]</f>
        <v>0.5</v>
      </c>
    </row>
    <row r="5064" spans="1:23" ht="14.25" customHeight="1" x14ac:dyDescent="0.3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  <c r="W5064" s="2">
        <f>Table_1[[#This Row],[Profit]]/Table_1[[#This Row],[Sales]]</f>
        <v>0.28000000000000008</v>
      </c>
    </row>
    <row r="5065" spans="1:23" ht="14.25" customHeight="1" x14ac:dyDescent="0.3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  <c r="W5065" s="2">
        <f>Table_1[[#This Row],[Profit]]/Table_1[[#This Row],[Sales]]</f>
        <v>9.0000000000000038E-2</v>
      </c>
    </row>
    <row r="5066" spans="1:23" ht="14.25" customHeight="1" x14ac:dyDescent="0.3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  <c r="W5066" s="2">
        <f>Table_1[[#This Row],[Profit]]/Table_1[[#This Row],[Sales]]</f>
        <v>0.28999999999999992</v>
      </c>
    </row>
    <row r="5067" spans="1:23" ht="14.25" customHeight="1" x14ac:dyDescent="0.3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  <c r="W5067" s="2">
        <f>Table_1[[#This Row],[Profit]]/Table_1[[#This Row],[Sales]]</f>
        <v>0.21249999999999999</v>
      </c>
    </row>
    <row r="5068" spans="1:23" ht="14.25" customHeight="1" x14ac:dyDescent="0.3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  <c r="W5068" s="2">
        <f>Table_1[[#This Row],[Profit]]/Table_1[[#This Row],[Sales]]</f>
        <v>-0.36666666666666675</v>
      </c>
    </row>
    <row r="5069" spans="1:23" ht="14.25" customHeight="1" x14ac:dyDescent="0.3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  <c r="W5069" s="2">
        <f>Table_1[[#This Row],[Profit]]/Table_1[[#This Row],[Sales]]</f>
        <v>0.28999999999999987</v>
      </c>
    </row>
    <row r="5070" spans="1:23" ht="14.25" customHeight="1" x14ac:dyDescent="0.3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  <c r="W5070" s="2">
        <f>Table_1[[#This Row],[Profit]]/Table_1[[#This Row],[Sales]]</f>
        <v>0.5</v>
      </c>
    </row>
    <row r="5071" spans="1:23" ht="14.25" customHeight="1" x14ac:dyDescent="0.3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  <c r="W5071" s="2">
        <f>Table_1[[#This Row],[Profit]]/Table_1[[#This Row],[Sales]]</f>
        <v>0.22222222222222213</v>
      </c>
    </row>
    <row r="5072" spans="1:23" ht="14.25" customHeight="1" x14ac:dyDescent="0.3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  <c r="W5072" s="2">
        <f>Table_1[[#This Row],[Profit]]/Table_1[[#This Row],[Sales]]</f>
        <v>0.45000000000000007</v>
      </c>
    </row>
    <row r="5073" spans="1:23" ht="14.25" customHeight="1" x14ac:dyDescent="0.3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  <c r="W5073" s="2">
        <f>Table_1[[#This Row],[Profit]]/Table_1[[#This Row],[Sales]]</f>
        <v>0.42000000000000004</v>
      </c>
    </row>
    <row r="5074" spans="1:23" ht="14.25" customHeight="1" x14ac:dyDescent="0.3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  <c r="W5074" s="2">
        <f>Table_1[[#This Row],[Profit]]/Table_1[[#This Row],[Sales]]</f>
        <v>0.28000000000000003</v>
      </c>
    </row>
    <row r="5075" spans="1:23" ht="14.25" customHeight="1" x14ac:dyDescent="0.3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  <c r="W5075" s="2">
        <f>Table_1[[#This Row],[Profit]]/Table_1[[#This Row],[Sales]]</f>
        <v>0.25000000000000006</v>
      </c>
    </row>
    <row r="5076" spans="1:23" ht="14.25" customHeight="1" x14ac:dyDescent="0.3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  <c r="W5076" s="2">
        <f>Table_1[[#This Row],[Profit]]/Table_1[[#This Row],[Sales]]</f>
        <v>0.32499999999999996</v>
      </c>
    </row>
    <row r="5077" spans="1:23" ht="14.25" customHeight="1" x14ac:dyDescent="0.3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  <c r="W5077" s="2">
        <f>Table_1[[#This Row],[Profit]]/Table_1[[#This Row],[Sales]]</f>
        <v>-0.12857142857142864</v>
      </c>
    </row>
    <row r="5078" spans="1:23" ht="14.25" customHeight="1" x14ac:dyDescent="0.3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  <c r="W5078" s="2">
        <f>Table_1[[#This Row],[Profit]]/Table_1[[#This Row],[Sales]]</f>
        <v>0.12499999999999986</v>
      </c>
    </row>
    <row r="5079" spans="1:23" ht="14.25" customHeight="1" x14ac:dyDescent="0.3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  <c r="W5079" s="2">
        <f>Table_1[[#This Row],[Profit]]/Table_1[[#This Row],[Sales]]</f>
        <v>-0.32857142857142863</v>
      </c>
    </row>
    <row r="5080" spans="1:23" ht="14.25" customHeight="1" x14ac:dyDescent="0.3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  <c r="W5080" s="2">
        <f>Table_1[[#This Row],[Profit]]/Table_1[[#This Row],[Sales]]</f>
        <v>0.46999999999999992</v>
      </c>
    </row>
    <row r="5081" spans="1:23" ht="14.25" customHeight="1" x14ac:dyDescent="0.3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  <c r="W5081" s="2">
        <f>Table_1[[#This Row],[Profit]]/Table_1[[#This Row],[Sales]]</f>
        <v>-8.2352941176470545E-2</v>
      </c>
    </row>
    <row r="5082" spans="1:23" ht="14.25" customHeight="1" x14ac:dyDescent="0.3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  <c r="W5082" s="2">
        <f>Table_1[[#This Row],[Profit]]/Table_1[[#This Row],[Sales]]</f>
        <v>0.27</v>
      </c>
    </row>
    <row r="5083" spans="1:23" ht="14.25" customHeight="1" x14ac:dyDescent="0.3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  <c r="W5083" s="2">
        <f>Table_1[[#This Row],[Profit]]/Table_1[[#This Row],[Sales]]</f>
        <v>0.34999999999999992</v>
      </c>
    </row>
    <row r="5084" spans="1:23" ht="14.25" customHeight="1" x14ac:dyDescent="0.3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  <c r="W5084" s="2">
        <f>Table_1[[#This Row],[Profit]]/Table_1[[#This Row],[Sales]]</f>
        <v>0.23750000000000004</v>
      </c>
    </row>
    <row r="5085" spans="1:23" ht="14.25" customHeight="1" x14ac:dyDescent="0.3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  <c r="W5085" s="2">
        <f>Table_1[[#This Row],[Profit]]/Table_1[[#This Row],[Sales]]</f>
        <v>0.36249999999999993</v>
      </c>
    </row>
    <row r="5086" spans="1:23" ht="14.25" customHeight="1" x14ac:dyDescent="0.3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  <c r="W5086" s="2">
        <f>Table_1[[#This Row],[Profit]]/Table_1[[#This Row],[Sales]]</f>
        <v>0.45999999999999996</v>
      </c>
    </row>
    <row r="5087" spans="1:23" ht="14.25" customHeight="1" x14ac:dyDescent="0.3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  <c r="W5087" s="2">
        <f>Table_1[[#This Row],[Profit]]/Table_1[[#This Row],[Sales]]</f>
        <v>-1.6500000000000008</v>
      </c>
    </row>
    <row r="5088" spans="1:23" ht="14.25" customHeight="1" x14ac:dyDescent="0.3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  <c r="W5088" s="2">
        <f>Table_1[[#This Row],[Profit]]/Table_1[[#This Row],[Sales]]</f>
        <v>-0.19999999999999993</v>
      </c>
    </row>
    <row r="5089" spans="1:23" ht="14.25" customHeight="1" x14ac:dyDescent="0.3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  <c r="W5089" s="2">
        <f>Table_1[[#This Row],[Profit]]/Table_1[[#This Row],[Sales]]</f>
        <v>-0.12500000000000006</v>
      </c>
    </row>
    <row r="5090" spans="1:23" ht="14.25" customHeight="1" x14ac:dyDescent="0.3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  <c r="W5090" s="2">
        <f>Table_1[[#This Row],[Profit]]/Table_1[[#This Row],[Sales]]</f>
        <v>-0.70000000000000007</v>
      </c>
    </row>
    <row r="5091" spans="1:23" ht="14.25" customHeight="1" x14ac:dyDescent="0.3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  <c r="W5091" s="2">
        <f>Table_1[[#This Row],[Profit]]/Table_1[[#This Row],[Sales]]</f>
        <v>0.36250000000000004</v>
      </c>
    </row>
    <row r="5092" spans="1:23" ht="14.25" customHeight="1" x14ac:dyDescent="0.3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  <c r="W5092" s="2">
        <f>Table_1[[#This Row],[Profit]]/Table_1[[#This Row],[Sales]]</f>
        <v>0.36249999999999999</v>
      </c>
    </row>
    <row r="5093" spans="1:23" ht="14.25" customHeight="1" x14ac:dyDescent="0.3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  <c r="W5093" s="2">
        <f>Table_1[[#This Row],[Profit]]/Table_1[[#This Row],[Sales]]</f>
        <v>-0.2</v>
      </c>
    </row>
    <row r="5094" spans="1:23" ht="14.25" customHeight="1" x14ac:dyDescent="0.3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  <c r="W5094" s="2">
        <f>Table_1[[#This Row],[Profit]]/Table_1[[#This Row],[Sales]]</f>
        <v>0.27</v>
      </c>
    </row>
    <row r="5095" spans="1:23" ht="14.25" customHeight="1" x14ac:dyDescent="0.3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  <c r="W5095" s="2">
        <f>Table_1[[#This Row],[Profit]]/Table_1[[#This Row],[Sales]]</f>
        <v>-2.2500000000000004</v>
      </c>
    </row>
    <row r="5096" spans="1:23" ht="14.25" customHeight="1" x14ac:dyDescent="0.3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  <c r="W5096" s="2">
        <f>Table_1[[#This Row],[Profit]]/Table_1[[#This Row],[Sales]]</f>
        <v>-0.56000000000000005</v>
      </c>
    </row>
    <row r="5097" spans="1:23" ht="14.25" customHeight="1" x14ac:dyDescent="0.3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  <c r="W5097" s="2">
        <f>Table_1[[#This Row],[Profit]]/Table_1[[#This Row],[Sales]]</f>
        <v>-0.20000000000000012</v>
      </c>
    </row>
    <row r="5098" spans="1:23" ht="14.25" customHeight="1" x14ac:dyDescent="0.3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  <c r="W5098" s="2">
        <f>Table_1[[#This Row],[Profit]]/Table_1[[#This Row],[Sales]]</f>
        <v>-0.4499999999999999</v>
      </c>
    </row>
    <row r="5099" spans="1:23" ht="14.25" customHeight="1" x14ac:dyDescent="0.3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  <c r="W5099" s="2">
        <f>Table_1[[#This Row],[Profit]]/Table_1[[#This Row],[Sales]]</f>
        <v>-1.7500000000000011</v>
      </c>
    </row>
    <row r="5100" spans="1:23" ht="14.25" customHeight="1" x14ac:dyDescent="0.3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  <c r="W5100" s="2">
        <f>Table_1[[#This Row],[Profit]]/Table_1[[#This Row],[Sales]]</f>
        <v>-0.23750000000000004</v>
      </c>
    </row>
    <row r="5101" spans="1:23" ht="14.25" customHeight="1" x14ac:dyDescent="0.3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  <c r="W5101" s="2">
        <f>Table_1[[#This Row],[Profit]]/Table_1[[#This Row],[Sales]]</f>
        <v>0.33750000000000002</v>
      </c>
    </row>
    <row r="5102" spans="1:23" ht="14.25" customHeight="1" x14ac:dyDescent="0.3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  <c r="W5102" s="2">
        <f>Table_1[[#This Row],[Profit]]/Table_1[[#This Row],[Sales]]</f>
        <v>7.4999999999999983E-2</v>
      </c>
    </row>
    <row r="5103" spans="1:23" ht="14.25" customHeight="1" x14ac:dyDescent="0.3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  <c r="W5103" s="2">
        <f>Table_1[[#This Row],[Profit]]/Table_1[[#This Row],[Sales]]</f>
        <v>0.36249999999999993</v>
      </c>
    </row>
    <row r="5104" spans="1:23" ht="14.25" customHeight="1" x14ac:dyDescent="0.3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  <c r="W5104" s="2">
        <f>Table_1[[#This Row],[Profit]]/Table_1[[#This Row],[Sales]]</f>
        <v>0.34999999999999992</v>
      </c>
    </row>
    <row r="5105" spans="1:23" ht="14.25" customHeight="1" x14ac:dyDescent="0.3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  <c r="W5105" s="2">
        <f>Table_1[[#This Row],[Profit]]/Table_1[[#This Row],[Sales]]</f>
        <v>0.31249999999999978</v>
      </c>
    </row>
    <row r="5106" spans="1:23" ht="14.25" customHeight="1" x14ac:dyDescent="0.3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  <c r="W5106" s="2">
        <f>Table_1[[#This Row],[Profit]]/Table_1[[#This Row],[Sales]]</f>
        <v>0.29999999999999993</v>
      </c>
    </row>
    <row r="5107" spans="1:23" ht="14.25" customHeight="1" x14ac:dyDescent="0.3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  <c r="W5107" s="2">
        <f>Table_1[[#This Row],[Profit]]/Table_1[[#This Row],[Sales]]</f>
        <v>7.4999999999999997E-2</v>
      </c>
    </row>
    <row r="5108" spans="1:23" ht="14.25" customHeight="1" x14ac:dyDescent="0.3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  <c r="W5108" s="2">
        <f>Table_1[[#This Row],[Profit]]/Table_1[[#This Row],[Sales]]</f>
        <v>0.35</v>
      </c>
    </row>
    <row r="5109" spans="1:23" ht="14.25" customHeight="1" x14ac:dyDescent="0.3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  <c r="W5109" s="2">
        <f>Table_1[[#This Row],[Profit]]/Table_1[[#This Row],[Sales]]</f>
        <v>0.12499999999999997</v>
      </c>
    </row>
    <row r="5110" spans="1:23" ht="14.25" customHeight="1" x14ac:dyDescent="0.3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  <c r="W5110" s="2">
        <f>Table_1[[#This Row],[Profit]]/Table_1[[#This Row],[Sales]]</f>
        <v>0.10000000000000002</v>
      </c>
    </row>
    <row r="5111" spans="1:23" ht="14.25" customHeight="1" x14ac:dyDescent="0.3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  <c r="W5111" s="2">
        <f>Table_1[[#This Row],[Profit]]/Table_1[[#This Row],[Sales]]</f>
        <v>0.375</v>
      </c>
    </row>
    <row r="5112" spans="1:23" ht="14.25" customHeight="1" x14ac:dyDescent="0.3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  <c r="W5112" s="2">
        <f>Table_1[[#This Row],[Profit]]/Table_1[[#This Row],[Sales]]</f>
        <v>-0.18750000000000014</v>
      </c>
    </row>
    <row r="5113" spans="1:23" ht="14.25" customHeight="1" x14ac:dyDescent="0.3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  <c r="W5113" s="2">
        <f>Table_1[[#This Row],[Profit]]/Table_1[[#This Row],[Sales]]</f>
        <v>0.31249999999999983</v>
      </c>
    </row>
    <row r="5114" spans="1:23" ht="14.25" customHeight="1" x14ac:dyDescent="0.3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  <c r="W5114" s="2">
        <f>Table_1[[#This Row],[Profit]]/Table_1[[#This Row],[Sales]]</f>
        <v>-0.42499999999999977</v>
      </c>
    </row>
    <row r="5115" spans="1:23" ht="14.25" customHeight="1" x14ac:dyDescent="0.3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  <c r="W5115" s="2">
        <f>Table_1[[#This Row],[Profit]]/Table_1[[#This Row],[Sales]]</f>
        <v>0.34999999999999992</v>
      </c>
    </row>
    <row r="5116" spans="1:23" ht="14.25" customHeight="1" x14ac:dyDescent="0.3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  <c r="W5116" s="2">
        <f>Table_1[[#This Row],[Profit]]/Table_1[[#This Row],[Sales]]</f>
        <v>0.31249999999999978</v>
      </c>
    </row>
    <row r="5117" spans="1:23" ht="14.25" customHeight="1" x14ac:dyDescent="0.3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  <c r="W5117" s="2">
        <f>Table_1[[#This Row],[Profit]]/Table_1[[#This Row],[Sales]]</f>
        <v>0.32499999999999996</v>
      </c>
    </row>
    <row r="5118" spans="1:23" ht="14.25" customHeight="1" x14ac:dyDescent="0.3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  <c r="W5118" s="2">
        <f>Table_1[[#This Row],[Profit]]/Table_1[[#This Row],[Sales]]</f>
        <v>0</v>
      </c>
    </row>
    <row r="5119" spans="1:23" ht="14.25" customHeight="1" x14ac:dyDescent="0.3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  <c r="W5119" s="2">
        <f>Table_1[[#This Row],[Profit]]/Table_1[[#This Row],[Sales]]</f>
        <v>0.47</v>
      </c>
    </row>
    <row r="5120" spans="1:23" ht="14.25" customHeight="1" x14ac:dyDescent="0.3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  <c r="W5120" s="2">
        <f>Table_1[[#This Row],[Profit]]/Table_1[[#This Row],[Sales]]</f>
        <v>0.47000000000000003</v>
      </c>
    </row>
    <row r="5121" spans="1:23" ht="14.25" customHeight="1" x14ac:dyDescent="0.3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  <c r="W5121" s="2">
        <f>Table_1[[#This Row],[Profit]]/Table_1[[#This Row],[Sales]]</f>
        <v>0.36249999999999999</v>
      </c>
    </row>
    <row r="5122" spans="1:23" ht="14.25" customHeight="1" x14ac:dyDescent="0.3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  <c r="W5122" s="2">
        <f>Table_1[[#This Row],[Profit]]/Table_1[[#This Row],[Sales]]</f>
        <v>3.9999999999999973E-2</v>
      </c>
    </row>
    <row r="5123" spans="1:23" ht="14.25" customHeight="1" x14ac:dyDescent="0.3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  <c r="W5123" s="2">
        <f>Table_1[[#This Row],[Profit]]/Table_1[[#This Row],[Sales]]</f>
        <v>0.43000000000000005</v>
      </c>
    </row>
    <row r="5124" spans="1:23" ht="14.25" customHeight="1" x14ac:dyDescent="0.3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  <c r="W5124" s="2">
        <f>Table_1[[#This Row],[Profit]]/Table_1[[#This Row],[Sales]]</f>
        <v>0.48000000000000004</v>
      </c>
    </row>
    <row r="5125" spans="1:23" ht="14.25" customHeight="1" x14ac:dyDescent="0.3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  <c r="W5125" s="2">
        <f>Table_1[[#This Row],[Profit]]/Table_1[[#This Row],[Sales]]</f>
        <v>0.49</v>
      </c>
    </row>
    <row r="5126" spans="1:23" ht="14.25" customHeight="1" x14ac:dyDescent="0.3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  <c r="W5126" s="2">
        <f>Table_1[[#This Row],[Profit]]/Table_1[[#This Row],[Sales]]</f>
        <v>-0.23333333333333325</v>
      </c>
    </row>
    <row r="5127" spans="1:23" ht="14.25" customHeight="1" x14ac:dyDescent="0.3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  <c r="W5127" s="2">
        <f>Table_1[[#This Row],[Profit]]/Table_1[[#This Row],[Sales]]</f>
        <v>0.45999999999999996</v>
      </c>
    </row>
    <row r="5128" spans="1:23" ht="14.25" customHeight="1" x14ac:dyDescent="0.3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  <c r="W5128" s="2">
        <f>Table_1[[#This Row],[Profit]]/Table_1[[#This Row],[Sales]]</f>
        <v>0.49</v>
      </c>
    </row>
    <row r="5129" spans="1:23" ht="14.25" customHeight="1" x14ac:dyDescent="0.3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  <c r="W5129" s="2">
        <f>Table_1[[#This Row],[Profit]]/Table_1[[#This Row],[Sales]]</f>
        <v>0.32999999999999996</v>
      </c>
    </row>
    <row r="5130" spans="1:23" ht="14.25" customHeight="1" x14ac:dyDescent="0.3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  <c r="W5130" s="2">
        <f>Table_1[[#This Row],[Profit]]/Table_1[[#This Row],[Sales]]</f>
        <v>0.25999999999999995</v>
      </c>
    </row>
    <row r="5131" spans="1:23" ht="14.25" customHeight="1" x14ac:dyDescent="0.3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  <c r="W5131" s="2">
        <f>Table_1[[#This Row],[Profit]]/Table_1[[#This Row],[Sales]]</f>
        <v>0.28000000000000003</v>
      </c>
    </row>
    <row r="5132" spans="1:23" ht="14.25" customHeight="1" x14ac:dyDescent="0.3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  <c r="W5132" s="2">
        <f>Table_1[[#This Row],[Profit]]/Table_1[[#This Row],[Sales]]</f>
        <v>0.47000000000000003</v>
      </c>
    </row>
    <row r="5133" spans="1:23" ht="14.25" customHeight="1" x14ac:dyDescent="0.3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  <c r="W5133" s="2">
        <f>Table_1[[#This Row],[Profit]]/Table_1[[#This Row],[Sales]]</f>
        <v>0.37</v>
      </c>
    </row>
    <row r="5134" spans="1:23" ht="14.25" customHeight="1" x14ac:dyDescent="0.3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  <c r="W5134" s="2">
        <f>Table_1[[#This Row],[Profit]]/Table_1[[#This Row],[Sales]]</f>
        <v>0.34999999999999987</v>
      </c>
    </row>
    <row r="5135" spans="1:23" ht="14.25" customHeight="1" x14ac:dyDescent="0.3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  <c r="W5135" s="2">
        <f>Table_1[[#This Row],[Profit]]/Table_1[[#This Row],[Sales]]</f>
        <v>0.25</v>
      </c>
    </row>
    <row r="5136" spans="1:23" ht="14.25" customHeight="1" x14ac:dyDescent="0.3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  <c r="W5136" s="2">
        <f>Table_1[[#This Row],[Profit]]/Table_1[[#This Row],[Sales]]</f>
        <v>0.35</v>
      </c>
    </row>
    <row r="5137" spans="1:23" ht="14.25" customHeight="1" x14ac:dyDescent="0.3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  <c r="W5137" s="2">
        <f>Table_1[[#This Row],[Profit]]/Table_1[[#This Row],[Sales]]</f>
        <v>0.48000000000000004</v>
      </c>
    </row>
    <row r="5138" spans="1:23" ht="14.25" customHeight="1" x14ac:dyDescent="0.3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  <c r="W5138" s="2">
        <f>Table_1[[#This Row],[Profit]]/Table_1[[#This Row],[Sales]]</f>
        <v>0.33749999999999991</v>
      </c>
    </row>
    <row r="5139" spans="1:23" ht="14.25" customHeight="1" x14ac:dyDescent="0.3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  <c r="W5139" s="2">
        <f>Table_1[[#This Row],[Profit]]/Table_1[[#This Row],[Sales]]</f>
        <v>0.43</v>
      </c>
    </row>
    <row r="5140" spans="1:23" ht="14.25" customHeight="1" x14ac:dyDescent="0.3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  <c r="W5140" s="2">
        <f>Table_1[[#This Row],[Profit]]/Table_1[[#This Row],[Sales]]</f>
        <v>0.47</v>
      </c>
    </row>
    <row r="5141" spans="1:23" ht="14.25" customHeight="1" x14ac:dyDescent="0.3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  <c r="W5141" s="2">
        <f>Table_1[[#This Row],[Profit]]/Table_1[[#This Row],[Sales]]</f>
        <v>0.47</v>
      </c>
    </row>
    <row r="5142" spans="1:23" ht="14.25" customHeight="1" x14ac:dyDescent="0.3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  <c r="W5142" s="2">
        <f>Table_1[[#This Row],[Profit]]/Table_1[[#This Row],[Sales]]</f>
        <v>0.36</v>
      </c>
    </row>
    <row r="5143" spans="1:23" ht="14.25" customHeight="1" x14ac:dyDescent="0.3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  <c r="W5143" s="2">
        <f>Table_1[[#This Row],[Profit]]/Table_1[[#This Row],[Sales]]</f>
        <v>0.22222222222222218</v>
      </c>
    </row>
    <row r="5144" spans="1:23" ht="14.25" customHeight="1" x14ac:dyDescent="0.3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  <c r="W5144" s="2">
        <f>Table_1[[#This Row],[Profit]]/Table_1[[#This Row],[Sales]]</f>
        <v>0.28999999999999992</v>
      </c>
    </row>
    <row r="5145" spans="1:23" ht="14.25" customHeight="1" x14ac:dyDescent="0.3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  <c r="W5145" s="2">
        <f>Table_1[[#This Row],[Profit]]/Table_1[[#This Row],[Sales]]</f>
        <v>0.31249999999999983</v>
      </c>
    </row>
    <row r="5146" spans="1:23" ht="14.25" customHeight="1" x14ac:dyDescent="0.3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  <c r="W5146" s="2">
        <f>Table_1[[#This Row],[Profit]]/Table_1[[#This Row],[Sales]]</f>
        <v>0.34</v>
      </c>
    </row>
    <row r="5147" spans="1:23" ht="14.25" customHeight="1" x14ac:dyDescent="0.3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  <c r="W5147" s="2">
        <f>Table_1[[#This Row],[Profit]]/Table_1[[#This Row],[Sales]]</f>
        <v>0.28000000000000003</v>
      </c>
    </row>
    <row r="5148" spans="1:23" ht="14.25" customHeight="1" x14ac:dyDescent="0.3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  <c r="W5148" s="2">
        <f>Table_1[[#This Row],[Profit]]/Table_1[[#This Row],[Sales]]</f>
        <v>0.35</v>
      </c>
    </row>
    <row r="5149" spans="1:23" ht="14.25" customHeight="1" x14ac:dyDescent="0.3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  <c r="W5149" s="2">
        <f>Table_1[[#This Row],[Profit]]/Table_1[[#This Row],[Sales]]</f>
        <v>0.22499999999999995</v>
      </c>
    </row>
    <row r="5150" spans="1:23" ht="14.25" customHeight="1" x14ac:dyDescent="0.3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  <c r="W5150" s="2">
        <f>Table_1[[#This Row],[Profit]]/Table_1[[#This Row],[Sales]]</f>
        <v>0.12499999999999985</v>
      </c>
    </row>
    <row r="5151" spans="1:23" ht="14.25" customHeight="1" x14ac:dyDescent="0.3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  <c r="W5151" s="2">
        <f>Table_1[[#This Row],[Profit]]/Table_1[[#This Row],[Sales]]</f>
        <v>0.28999999999999998</v>
      </c>
    </row>
    <row r="5152" spans="1:23" ht="14.25" customHeight="1" x14ac:dyDescent="0.3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  <c r="W5152" s="2">
        <f>Table_1[[#This Row],[Profit]]/Table_1[[#This Row],[Sales]]</f>
        <v>0.25</v>
      </c>
    </row>
    <row r="5153" spans="1:23" ht="14.25" customHeight="1" x14ac:dyDescent="0.3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  <c r="W5153" s="2">
        <f>Table_1[[#This Row],[Profit]]/Table_1[[#This Row],[Sales]]</f>
        <v>0.25999999999999995</v>
      </c>
    </row>
    <row r="5154" spans="1:23" ht="14.25" customHeight="1" x14ac:dyDescent="0.3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  <c r="W5154" s="2">
        <f>Table_1[[#This Row],[Profit]]/Table_1[[#This Row],[Sales]]</f>
        <v>0.31249999999999989</v>
      </c>
    </row>
    <row r="5155" spans="1:23" ht="14.25" customHeight="1" x14ac:dyDescent="0.3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  <c r="W5155" s="2">
        <f>Table_1[[#This Row],[Profit]]/Table_1[[#This Row],[Sales]]</f>
        <v>0.44000000000000011</v>
      </c>
    </row>
    <row r="5156" spans="1:23" ht="14.25" customHeight="1" x14ac:dyDescent="0.3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  <c r="W5156" s="2">
        <f>Table_1[[#This Row],[Profit]]/Table_1[[#This Row],[Sales]]</f>
        <v>0.45999999999999996</v>
      </c>
    </row>
    <row r="5157" spans="1:23" ht="14.25" customHeight="1" x14ac:dyDescent="0.3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  <c r="W5157" s="2">
        <f>Table_1[[#This Row],[Profit]]/Table_1[[#This Row],[Sales]]</f>
        <v>0.16</v>
      </c>
    </row>
    <row r="5158" spans="1:23" ht="14.25" customHeight="1" x14ac:dyDescent="0.3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  <c r="W5158" s="2">
        <f>Table_1[[#This Row],[Profit]]/Table_1[[#This Row],[Sales]]</f>
        <v>0.12499999999999992</v>
      </c>
    </row>
    <row r="5159" spans="1:23" ht="14.25" customHeight="1" x14ac:dyDescent="0.3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  <c r="W5159" s="2">
        <f>Table_1[[#This Row],[Profit]]/Table_1[[#This Row],[Sales]]</f>
        <v>-0.31428571428571439</v>
      </c>
    </row>
    <row r="5160" spans="1:23" ht="14.25" customHeight="1" x14ac:dyDescent="0.3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  <c r="W5160" s="2">
        <f>Table_1[[#This Row],[Profit]]/Table_1[[#This Row],[Sales]]</f>
        <v>-0.7250000000000002</v>
      </c>
    </row>
    <row r="5161" spans="1:23" ht="14.25" customHeight="1" x14ac:dyDescent="0.3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  <c r="W5161" s="2">
        <f>Table_1[[#This Row],[Profit]]/Table_1[[#This Row],[Sales]]</f>
        <v>8.750000000000005E-2</v>
      </c>
    </row>
    <row r="5162" spans="1:23" ht="14.25" customHeight="1" x14ac:dyDescent="0.3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  <c r="W5162" s="2">
        <f>Table_1[[#This Row],[Profit]]/Table_1[[#This Row],[Sales]]</f>
        <v>-0.21250000000000002</v>
      </c>
    </row>
    <row r="5163" spans="1:23" ht="14.25" customHeight="1" x14ac:dyDescent="0.3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  <c r="W5163" s="2">
        <f>Table_1[[#This Row],[Profit]]/Table_1[[#This Row],[Sales]]</f>
        <v>0.19</v>
      </c>
    </row>
    <row r="5164" spans="1:23" ht="14.25" customHeight="1" x14ac:dyDescent="0.3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  <c r="W5164" s="2">
        <f>Table_1[[#This Row],[Profit]]/Table_1[[#This Row],[Sales]]</f>
        <v>0.10999999999999999</v>
      </c>
    </row>
    <row r="5165" spans="1:23" ht="14.25" customHeight="1" x14ac:dyDescent="0.3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  <c r="W5165" s="2">
        <f>Table_1[[#This Row],[Profit]]/Table_1[[#This Row],[Sales]]</f>
        <v>-0.1</v>
      </c>
    </row>
    <row r="5166" spans="1:23" ht="14.25" customHeight="1" x14ac:dyDescent="0.3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  <c r="W5166" s="2">
        <f>Table_1[[#This Row],[Profit]]/Table_1[[#This Row],[Sales]]</f>
        <v>0.38999999999999996</v>
      </c>
    </row>
    <row r="5167" spans="1:23" ht="14.25" customHeight="1" x14ac:dyDescent="0.3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  <c r="W5167" s="2">
        <f>Table_1[[#This Row],[Profit]]/Table_1[[#This Row],[Sales]]</f>
        <v>0.4499999999999999</v>
      </c>
    </row>
    <row r="5168" spans="1:23" ht="14.25" customHeight="1" x14ac:dyDescent="0.3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  <c r="W5168" s="2">
        <f>Table_1[[#This Row],[Profit]]/Table_1[[#This Row],[Sales]]</f>
        <v>0.45</v>
      </c>
    </row>
    <row r="5169" spans="1:23" ht="14.25" customHeight="1" x14ac:dyDescent="0.3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  <c r="W5169" s="2">
        <f>Table_1[[#This Row],[Profit]]/Table_1[[#This Row],[Sales]]</f>
        <v>0.20000000000000004</v>
      </c>
    </row>
    <row r="5170" spans="1:23" ht="14.25" customHeight="1" x14ac:dyDescent="0.3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  <c r="W5170" s="2">
        <f>Table_1[[#This Row],[Profit]]/Table_1[[#This Row],[Sales]]</f>
        <v>0.19</v>
      </c>
    </row>
    <row r="5171" spans="1:23" ht="14.25" customHeight="1" x14ac:dyDescent="0.3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  <c r="W5171" s="2">
        <f>Table_1[[#This Row],[Profit]]/Table_1[[#This Row],[Sales]]</f>
        <v>0.29999999999999988</v>
      </c>
    </row>
    <row r="5172" spans="1:23" ht="14.25" customHeight="1" x14ac:dyDescent="0.3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  <c r="W5172" s="2">
        <f>Table_1[[#This Row],[Profit]]/Table_1[[#This Row],[Sales]]</f>
        <v>0.20000000000000004</v>
      </c>
    </row>
    <row r="5173" spans="1:23" ht="14.25" customHeight="1" x14ac:dyDescent="0.3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  <c r="W5173" s="2">
        <f>Table_1[[#This Row],[Profit]]/Table_1[[#This Row],[Sales]]</f>
        <v>0.47999999999999987</v>
      </c>
    </row>
    <row r="5174" spans="1:23" ht="14.25" customHeight="1" x14ac:dyDescent="0.3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  <c r="W5174" s="2">
        <f>Table_1[[#This Row],[Profit]]/Table_1[[#This Row],[Sales]]</f>
        <v>0.48</v>
      </c>
    </row>
    <row r="5175" spans="1:23" ht="14.25" customHeight="1" x14ac:dyDescent="0.3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  <c r="W5175" s="2">
        <f>Table_1[[#This Row],[Profit]]/Table_1[[#This Row],[Sales]]</f>
        <v>0.26250000000000001</v>
      </c>
    </row>
    <row r="5176" spans="1:23" ht="14.25" customHeight="1" x14ac:dyDescent="0.3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  <c r="W5176" s="2">
        <f>Table_1[[#This Row],[Profit]]/Table_1[[#This Row],[Sales]]</f>
        <v>-1.7000000000000008</v>
      </c>
    </row>
    <row r="5177" spans="1:23" ht="14.25" customHeight="1" x14ac:dyDescent="0.3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  <c r="W5177" s="2">
        <f>Table_1[[#This Row],[Profit]]/Table_1[[#This Row],[Sales]]</f>
        <v>-0.2794117647058823</v>
      </c>
    </row>
    <row r="5178" spans="1:23" ht="14.25" customHeight="1" x14ac:dyDescent="0.3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  <c r="W5178" s="2">
        <f>Table_1[[#This Row],[Profit]]/Table_1[[#This Row],[Sales]]</f>
        <v>0.37499999999999994</v>
      </c>
    </row>
    <row r="5179" spans="1:23" ht="14.25" customHeight="1" x14ac:dyDescent="0.3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  <c r="W5179" s="2">
        <f>Table_1[[#This Row],[Profit]]/Table_1[[#This Row],[Sales]]</f>
        <v>0.33749999999999997</v>
      </c>
    </row>
    <row r="5180" spans="1:23" ht="14.25" customHeight="1" x14ac:dyDescent="0.3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  <c r="W5180" s="2">
        <f>Table_1[[#This Row],[Profit]]/Table_1[[#This Row],[Sales]]</f>
        <v>0.42000000000000004</v>
      </c>
    </row>
    <row r="5181" spans="1:23" ht="14.25" customHeight="1" x14ac:dyDescent="0.3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  <c r="W5181" s="2">
        <f>Table_1[[#This Row],[Profit]]/Table_1[[#This Row],[Sales]]</f>
        <v>7.5000000000000025E-2</v>
      </c>
    </row>
    <row r="5182" spans="1:23" ht="14.25" customHeight="1" x14ac:dyDescent="0.3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  <c r="W5182" s="2">
        <f>Table_1[[#This Row],[Profit]]/Table_1[[#This Row],[Sales]]</f>
        <v>0.39</v>
      </c>
    </row>
    <row r="5183" spans="1:23" ht="14.25" customHeight="1" x14ac:dyDescent="0.3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  <c r="W5183" s="2">
        <f>Table_1[[#This Row],[Profit]]/Table_1[[#This Row],[Sales]]</f>
        <v>0.48000000000000009</v>
      </c>
    </row>
    <row r="5184" spans="1:23" ht="14.25" customHeight="1" x14ac:dyDescent="0.3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  <c r="W5184" s="2">
        <f>Table_1[[#This Row],[Profit]]/Table_1[[#This Row],[Sales]]</f>
        <v>0.5</v>
      </c>
    </row>
    <row r="5185" spans="1:23" ht="14.25" customHeight="1" x14ac:dyDescent="0.3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  <c r="W5185" s="2">
        <f>Table_1[[#This Row],[Profit]]/Table_1[[#This Row],[Sales]]</f>
        <v>0.25</v>
      </c>
    </row>
    <row r="5186" spans="1:23" ht="14.25" customHeight="1" x14ac:dyDescent="0.3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  <c r="W5186" s="2">
        <f>Table_1[[#This Row],[Profit]]/Table_1[[#This Row],[Sales]]</f>
        <v>0.45999999999999996</v>
      </c>
    </row>
    <row r="5187" spans="1:23" ht="14.25" customHeight="1" x14ac:dyDescent="0.3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  <c r="W5187" s="2">
        <f>Table_1[[#This Row],[Profit]]/Table_1[[#This Row],[Sales]]</f>
        <v>-0.18750000000000003</v>
      </c>
    </row>
    <row r="5188" spans="1:23" ht="14.25" customHeight="1" x14ac:dyDescent="0.3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  <c r="W5188" s="2">
        <f>Table_1[[#This Row],[Profit]]/Table_1[[#This Row],[Sales]]</f>
        <v>-0.21666666666666673</v>
      </c>
    </row>
    <row r="5189" spans="1:23" ht="14.25" customHeight="1" x14ac:dyDescent="0.3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  <c r="W5189" s="2">
        <f>Table_1[[#This Row],[Profit]]/Table_1[[#This Row],[Sales]]</f>
        <v>7.9999999999999891E-2</v>
      </c>
    </row>
    <row r="5190" spans="1:23" ht="14.25" customHeight="1" x14ac:dyDescent="0.3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  <c r="W5190" s="2">
        <f>Table_1[[#This Row],[Profit]]/Table_1[[#This Row],[Sales]]</f>
        <v>0.26</v>
      </c>
    </row>
    <row r="5191" spans="1:23" ht="14.25" customHeight="1" x14ac:dyDescent="0.3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  <c r="W5191" s="2">
        <f>Table_1[[#This Row],[Profit]]/Table_1[[#This Row],[Sales]]</f>
        <v>-0.16249999999999998</v>
      </c>
    </row>
    <row r="5192" spans="1:23" ht="14.25" customHeight="1" x14ac:dyDescent="0.3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  <c r="W5192" s="2">
        <f>Table_1[[#This Row],[Profit]]/Table_1[[#This Row],[Sales]]</f>
        <v>0.10000000000000007</v>
      </c>
    </row>
    <row r="5193" spans="1:23" ht="14.25" customHeight="1" x14ac:dyDescent="0.3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  <c r="W5193" s="2">
        <f>Table_1[[#This Row],[Profit]]/Table_1[[#This Row],[Sales]]</f>
        <v>0.5</v>
      </c>
    </row>
    <row r="5194" spans="1:23" ht="14.25" customHeight="1" x14ac:dyDescent="0.3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  <c r="W5194" s="2">
        <f>Table_1[[#This Row],[Profit]]/Table_1[[#This Row],[Sales]]</f>
        <v>0.10999999999999992</v>
      </c>
    </row>
    <row r="5195" spans="1:23" ht="14.25" customHeight="1" x14ac:dyDescent="0.3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  <c r="W5195" s="2">
        <f>Table_1[[#This Row],[Profit]]/Table_1[[#This Row],[Sales]]</f>
        <v>0.47</v>
      </c>
    </row>
    <row r="5196" spans="1:23" ht="14.25" customHeight="1" x14ac:dyDescent="0.3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  <c r="W5196" s="2">
        <f>Table_1[[#This Row],[Profit]]/Table_1[[#This Row],[Sales]]</f>
        <v>0.32999999999999996</v>
      </c>
    </row>
    <row r="5197" spans="1:23" ht="14.25" customHeight="1" x14ac:dyDescent="0.3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  <c r="W5197" s="2">
        <f>Table_1[[#This Row],[Profit]]/Table_1[[#This Row],[Sales]]</f>
        <v>0.49</v>
      </c>
    </row>
    <row r="5198" spans="1:23" ht="14.25" customHeight="1" x14ac:dyDescent="0.3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  <c r="W5198" s="2">
        <f>Table_1[[#This Row],[Profit]]/Table_1[[#This Row],[Sales]]</f>
        <v>0.49</v>
      </c>
    </row>
    <row r="5199" spans="1:23" ht="14.25" customHeight="1" x14ac:dyDescent="0.3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  <c r="W5199" s="2">
        <f>Table_1[[#This Row],[Profit]]/Table_1[[#This Row],[Sales]]</f>
        <v>0.10000000000000002</v>
      </c>
    </row>
    <row r="5200" spans="1:23" ht="14.25" customHeight="1" x14ac:dyDescent="0.3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  <c r="W5200" s="2">
        <f>Table_1[[#This Row],[Profit]]/Table_1[[#This Row],[Sales]]</f>
        <v>-0.20000000000000007</v>
      </c>
    </row>
    <row r="5201" spans="1:23" ht="14.25" customHeight="1" x14ac:dyDescent="0.3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  <c r="W5201" s="2">
        <f>Table_1[[#This Row],[Profit]]/Table_1[[#This Row],[Sales]]</f>
        <v>0.33750000000000002</v>
      </c>
    </row>
    <row r="5202" spans="1:23" ht="14.25" customHeight="1" x14ac:dyDescent="0.3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  <c r="W5202" s="2">
        <f>Table_1[[#This Row],[Profit]]/Table_1[[#This Row],[Sales]]</f>
        <v>7.5000000000000025E-2</v>
      </c>
    </row>
    <row r="5203" spans="1:23" ht="14.25" customHeight="1" x14ac:dyDescent="0.3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  <c r="W5203" s="2">
        <f>Table_1[[#This Row],[Profit]]/Table_1[[#This Row],[Sales]]</f>
        <v>0.13749999999999993</v>
      </c>
    </row>
    <row r="5204" spans="1:23" ht="14.25" customHeight="1" x14ac:dyDescent="0.3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  <c r="W5204" s="2">
        <f>Table_1[[#This Row],[Profit]]/Table_1[[#This Row],[Sales]]</f>
        <v>0.27000000000000007</v>
      </c>
    </row>
    <row r="5205" spans="1:23" ht="14.25" customHeight="1" x14ac:dyDescent="0.3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  <c r="W5205" s="2">
        <f>Table_1[[#This Row],[Profit]]/Table_1[[#This Row],[Sales]]</f>
        <v>0.26999999999999996</v>
      </c>
    </row>
    <row r="5206" spans="1:23" ht="14.25" customHeight="1" x14ac:dyDescent="0.3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  <c r="W5206" s="2">
        <f>Table_1[[#This Row],[Profit]]/Table_1[[#This Row],[Sales]]</f>
        <v>0.32999999999999996</v>
      </c>
    </row>
    <row r="5207" spans="1:23" ht="14.25" customHeight="1" x14ac:dyDescent="0.3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  <c r="W5207" s="2">
        <f>Table_1[[#This Row],[Profit]]/Table_1[[#This Row],[Sales]]</f>
        <v>3.9999999999999966E-2</v>
      </c>
    </row>
    <row r="5208" spans="1:23" ht="14.25" customHeight="1" x14ac:dyDescent="0.3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  <c r="W5208" s="2">
        <f>Table_1[[#This Row],[Profit]]/Table_1[[#This Row],[Sales]]</f>
        <v>0.47</v>
      </c>
    </row>
    <row r="5209" spans="1:23" ht="14.25" customHeight="1" x14ac:dyDescent="0.3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  <c r="W5209" s="2">
        <f>Table_1[[#This Row],[Profit]]/Table_1[[#This Row],[Sales]]</f>
        <v>0.48000000000000004</v>
      </c>
    </row>
    <row r="5210" spans="1:23" ht="14.25" customHeight="1" x14ac:dyDescent="0.3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  <c r="W5210" s="2">
        <f>Table_1[[#This Row],[Profit]]/Table_1[[#This Row],[Sales]]</f>
        <v>0.49</v>
      </c>
    </row>
    <row r="5211" spans="1:23" ht="14.25" customHeight="1" x14ac:dyDescent="0.3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  <c r="W5211" s="2">
        <f>Table_1[[#This Row],[Profit]]/Table_1[[#This Row],[Sales]]</f>
        <v>0.47</v>
      </c>
    </row>
    <row r="5212" spans="1:23" ht="14.25" customHeight="1" x14ac:dyDescent="0.3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  <c r="W5212" s="2">
        <f>Table_1[[#This Row],[Profit]]/Table_1[[#This Row],[Sales]]</f>
        <v>0.26</v>
      </c>
    </row>
    <row r="5213" spans="1:23" ht="14.25" customHeight="1" x14ac:dyDescent="0.3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  <c r="W5213" s="2">
        <f>Table_1[[#This Row],[Profit]]/Table_1[[#This Row],[Sales]]</f>
        <v>0.27000000000000007</v>
      </c>
    </row>
    <row r="5214" spans="1:23" ht="14.25" customHeight="1" x14ac:dyDescent="0.3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  <c r="W5214" s="2">
        <f>Table_1[[#This Row],[Profit]]/Table_1[[#This Row],[Sales]]</f>
        <v>0.27</v>
      </c>
    </row>
    <row r="5215" spans="1:23" ht="14.25" customHeight="1" x14ac:dyDescent="0.3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  <c r="W5215" s="2">
        <f>Table_1[[#This Row],[Profit]]/Table_1[[#This Row],[Sales]]</f>
        <v>0.45999999999999996</v>
      </c>
    </row>
    <row r="5216" spans="1:23" ht="14.25" customHeight="1" x14ac:dyDescent="0.3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  <c r="W5216" s="2">
        <f>Table_1[[#This Row],[Profit]]/Table_1[[#This Row],[Sales]]</f>
        <v>0.38000000000000006</v>
      </c>
    </row>
    <row r="5217" spans="1:23" ht="14.25" customHeight="1" x14ac:dyDescent="0.3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  <c r="W5217" s="2">
        <f>Table_1[[#This Row],[Profit]]/Table_1[[#This Row],[Sales]]</f>
        <v>0.4499999999999999</v>
      </c>
    </row>
    <row r="5218" spans="1:23" ht="14.25" customHeight="1" x14ac:dyDescent="0.3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  <c r="W5218" s="2">
        <f>Table_1[[#This Row],[Profit]]/Table_1[[#This Row],[Sales]]</f>
        <v>0.47000000000000003</v>
      </c>
    </row>
    <row r="5219" spans="1:23" ht="14.25" customHeight="1" x14ac:dyDescent="0.3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  <c r="W5219" s="2">
        <f>Table_1[[#This Row],[Profit]]/Table_1[[#This Row],[Sales]]</f>
        <v>0.45999999999999996</v>
      </c>
    </row>
    <row r="5220" spans="1:23" ht="14.25" customHeight="1" x14ac:dyDescent="0.3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  <c r="W5220" s="2">
        <f>Table_1[[#This Row],[Profit]]/Table_1[[#This Row],[Sales]]</f>
        <v>0.5</v>
      </c>
    </row>
    <row r="5221" spans="1:23" ht="14.25" customHeight="1" x14ac:dyDescent="0.3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  <c r="W5221" s="2">
        <f>Table_1[[#This Row],[Profit]]/Table_1[[#This Row],[Sales]]</f>
        <v>0.26999999999999996</v>
      </c>
    </row>
    <row r="5222" spans="1:23" ht="14.25" customHeight="1" x14ac:dyDescent="0.3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  <c r="W5222" s="2">
        <f>Table_1[[#This Row],[Profit]]/Table_1[[#This Row],[Sales]]</f>
        <v>0.27</v>
      </c>
    </row>
    <row r="5223" spans="1:23" ht="14.25" customHeight="1" x14ac:dyDescent="0.3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  <c r="W5223" s="2">
        <f>Table_1[[#This Row],[Profit]]/Table_1[[#This Row],[Sales]]</f>
        <v>0.27999999999999997</v>
      </c>
    </row>
    <row r="5224" spans="1:23" ht="14.25" customHeight="1" x14ac:dyDescent="0.3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  <c r="W5224" s="2">
        <f>Table_1[[#This Row],[Profit]]/Table_1[[#This Row],[Sales]]</f>
        <v>2.0000000000000059E-2</v>
      </c>
    </row>
    <row r="5225" spans="1:23" ht="14.25" customHeight="1" x14ac:dyDescent="0.3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  <c r="W5225" s="2">
        <f>Table_1[[#This Row],[Profit]]/Table_1[[#This Row],[Sales]]</f>
        <v>0.48</v>
      </c>
    </row>
    <row r="5226" spans="1:23" ht="14.25" customHeight="1" x14ac:dyDescent="0.3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  <c r="W5226" s="2">
        <f>Table_1[[#This Row],[Profit]]/Table_1[[#This Row],[Sales]]</f>
        <v>0.48</v>
      </c>
    </row>
    <row r="5227" spans="1:23" ht="14.25" customHeight="1" x14ac:dyDescent="0.3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  <c r="W5227" s="2">
        <f>Table_1[[#This Row],[Profit]]/Table_1[[#This Row],[Sales]]</f>
        <v>0.35</v>
      </c>
    </row>
    <row r="5228" spans="1:23" ht="14.25" customHeight="1" x14ac:dyDescent="0.3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  <c r="W5228" s="2">
        <f>Table_1[[#This Row],[Profit]]/Table_1[[#This Row],[Sales]]</f>
        <v>0.32499999999999996</v>
      </c>
    </row>
    <row r="5229" spans="1:23" ht="14.25" customHeight="1" x14ac:dyDescent="0.3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  <c r="W5229" s="2">
        <f>Table_1[[#This Row],[Profit]]/Table_1[[#This Row],[Sales]]</f>
        <v>-0.12500000000000008</v>
      </c>
    </row>
    <row r="5230" spans="1:23" ht="14.25" customHeight="1" x14ac:dyDescent="0.3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  <c r="W5230" s="2">
        <f>Table_1[[#This Row],[Profit]]/Table_1[[#This Row],[Sales]]</f>
        <v>0.49</v>
      </c>
    </row>
    <row r="5231" spans="1:23" ht="14.25" customHeight="1" x14ac:dyDescent="0.3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  <c r="W5231" s="2">
        <f>Table_1[[#This Row],[Profit]]/Table_1[[#This Row],[Sales]]</f>
        <v>0.34999999999999992</v>
      </c>
    </row>
    <row r="5232" spans="1:23" ht="14.25" customHeight="1" x14ac:dyDescent="0.3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  <c r="W5232" s="2">
        <f>Table_1[[#This Row],[Profit]]/Table_1[[#This Row],[Sales]]</f>
        <v>1.2499999999999982E-2</v>
      </c>
    </row>
    <row r="5233" spans="1:23" ht="14.25" customHeight="1" x14ac:dyDescent="0.3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  <c r="W5233" s="2">
        <f>Table_1[[#This Row],[Profit]]/Table_1[[#This Row],[Sales]]</f>
        <v>0.41000000000000003</v>
      </c>
    </row>
    <row r="5234" spans="1:23" ht="14.25" customHeight="1" x14ac:dyDescent="0.3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  <c r="W5234" s="2">
        <f>Table_1[[#This Row],[Profit]]/Table_1[[#This Row],[Sales]]</f>
        <v>0.33749999999999997</v>
      </c>
    </row>
    <row r="5235" spans="1:23" ht="14.25" customHeight="1" x14ac:dyDescent="0.3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  <c r="W5235" s="2">
        <f>Table_1[[#This Row],[Profit]]/Table_1[[#This Row],[Sales]]</f>
        <v>0.24</v>
      </c>
    </row>
    <row r="5236" spans="1:23" ht="14.25" customHeight="1" x14ac:dyDescent="0.3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  <c r="W5236" s="2">
        <f>Table_1[[#This Row],[Profit]]/Table_1[[#This Row],[Sales]]</f>
        <v>1.2499999999999914E-2</v>
      </c>
    </row>
    <row r="5237" spans="1:23" ht="14.25" customHeight="1" x14ac:dyDescent="0.3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  <c r="W5237" s="2">
        <f>Table_1[[#This Row],[Profit]]/Table_1[[#This Row],[Sales]]</f>
        <v>0.28999999999999998</v>
      </c>
    </row>
    <row r="5238" spans="1:23" ht="14.25" customHeight="1" x14ac:dyDescent="0.3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  <c r="W5238" s="2">
        <f>Table_1[[#This Row],[Profit]]/Table_1[[#This Row],[Sales]]</f>
        <v>0.31</v>
      </c>
    </row>
    <row r="5239" spans="1:23" ht="14.25" customHeight="1" x14ac:dyDescent="0.3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  <c r="W5239" s="2">
        <f>Table_1[[#This Row],[Profit]]/Table_1[[#This Row],[Sales]]</f>
        <v>9.9999999999999992E-2</v>
      </c>
    </row>
    <row r="5240" spans="1:23" ht="14.25" customHeight="1" x14ac:dyDescent="0.3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  <c r="W5240" s="2">
        <f>Table_1[[#This Row],[Profit]]/Table_1[[#This Row],[Sales]]</f>
        <v>0.44000000000000011</v>
      </c>
    </row>
    <row r="5241" spans="1:23" ht="14.25" customHeight="1" x14ac:dyDescent="0.3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  <c r="W5241" s="2">
        <f>Table_1[[#This Row],[Profit]]/Table_1[[#This Row],[Sales]]</f>
        <v>1.9999999999999997E-2</v>
      </c>
    </row>
    <row r="5242" spans="1:23" ht="14.25" customHeight="1" x14ac:dyDescent="0.3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  <c r="W5242" s="2">
        <f>Table_1[[#This Row],[Profit]]/Table_1[[#This Row],[Sales]]</f>
        <v>0.3249999999999999</v>
      </c>
    </row>
    <row r="5243" spans="1:23" ht="14.25" customHeight="1" x14ac:dyDescent="0.3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  <c r="W5243" s="2">
        <f>Table_1[[#This Row],[Profit]]/Table_1[[#This Row],[Sales]]</f>
        <v>0.27</v>
      </c>
    </row>
    <row r="5244" spans="1:23" ht="14.25" customHeight="1" x14ac:dyDescent="0.3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  <c r="W5244" s="2">
        <f>Table_1[[#This Row],[Profit]]/Table_1[[#This Row],[Sales]]</f>
        <v>-1.7000000000000008</v>
      </c>
    </row>
    <row r="5245" spans="1:23" ht="14.25" customHeight="1" x14ac:dyDescent="0.3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  <c r="W5245" s="2">
        <f>Table_1[[#This Row],[Profit]]/Table_1[[#This Row],[Sales]]</f>
        <v>0.45999999999999996</v>
      </c>
    </row>
    <row r="5246" spans="1:23" ht="14.25" customHeight="1" x14ac:dyDescent="0.3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  <c r="W5246" s="2">
        <f>Table_1[[#This Row],[Profit]]/Table_1[[#This Row],[Sales]]</f>
        <v>0.11249999999999989</v>
      </c>
    </row>
    <row r="5247" spans="1:23" ht="14.25" customHeight="1" x14ac:dyDescent="0.3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  <c r="W5247" s="2">
        <f>Table_1[[#This Row],[Profit]]/Table_1[[#This Row],[Sales]]</f>
        <v>0.10000000000000005</v>
      </c>
    </row>
    <row r="5248" spans="1:23" ht="14.25" customHeight="1" x14ac:dyDescent="0.3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  <c r="W5248" s="2">
        <f>Table_1[[#This Row],[Profit]]/Table_1[[#This Row],[Sales]]</f>
        <v>0.37499999999999994</v>
      </c>
    </row>
    <row r="5249" spans="1:23" ht="14.25" customHeight="1" x14ac:dyDescent="0.3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  <c r="W5249" s="2">
        <f>Table_1[[#This Row],[Profit]]/Table_1[[#This Row],[Sales]]</f>
        <v>-2.5500000000000007</v>
      </c>
    </row>
    <row r="5250" spans="1:23" ht="14.25" customHeight="1" x14ac:dyDescent="0.3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  <c r="W5250" s="2">
        <f>Table_1[[#This Row],[Profit]]/Table_1[[#This Row],[Sales]]</f>
        <v>0.25</v>
      </c>
    </row>
    <row r="5251" spans="1:23" ht="14.25" customHeight="1" x14ac:dyDescent="0.3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  <c r="W5251" s="2">
        <f>Table_1[[#This Row],[Profit]]/Table_1[[#This Row],[Sales]]</f>
        <v>0.32499999999999996</v>
      </c>
    </row>
    <row r="5252" spans="1:23" ht="14.25" customHeight="1" x14ac:dyDescent="0.3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  <c r="W5252" s="2">
        <f>Table_1[[#This Row],[Profit]]/Table_1[[#This Row],[Sales]]</f>
        <v>7.9999999999999891E-2</v>
      </c>
    </row>
    <row r="5253" spans="1:23" ht="14.25" customHeight="1" x14ac:dyDescent="0.3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  <c r="W5253" s="2">
        <f>Table_1[[#This Row],[Profit]]/Table_1[[#This Row],[Sales]]</f>
        <v>0.47</v>
      </c>
    </row>
    <row r="5254" spans="1:23" ht="14.25" customHeight="1" x14ac:dyDescent="0.3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  <c r="W5254" s="2">
        <f>Table_1[[#This Row],[Profit]]/Table_1[[#This Row],[Sales]]</f>
        <v>0.28999999999999987</v>
      </c>
    </row>
    <row r="5255" spans="1:23" ht="14.25" customHeight="1" x14ac:dyDescent="0.3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  <c r="W5255" s="2">
        <f>Table_1[[#This Row],[Profit]]/Table_1[[#This Row],[Sales]]</f>
        <v>0.31249999999999983</v>
      </c>
    </row>
    <row r="5256" spans="1:23" ht="14.25" customHeight="1" x14ac:dyDescent="0.3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  <c r="W5256" s="2">
        <f>Table_1[[#This Row],[Profit]]/Table_1[[#This Row],[Sales]]</f>
        <v>-7.1428571428571341E-2</v>
      </c>
    </row>
    <row r="5257" spans="1:23" ht="14.25" customHeight="1" x14ac:dyDescent="0.3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  <c r="W5257" s="2">
        <f>Table_1[[#This Row],[Profit]]/Table_1[[#This Row],[Sales]]</f>
        <v>-0.16250000000000009</v>
      </c>
    </row>
    <row r="5258" spans="1:23" ht="14.25" customHeight="1" x14ac:dyDescent="0.3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  <c r="W5258" s="2">
        <f>Table_1[[#This Row],[Profit]]/Table_1[[#This Row],[Sales]]</f>
        <v>0.44999999999999996</v>
      </c>
    </row>
    <row r="5259" spans="1:23" ht="14.25" customHeight="1" x14ac:dyDescent="0.3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  <c r="W5259" s="2">
        <f>Table_1[[#This Row],[Profit]]/Table_1[[#This Row],[Sales]]</f>
        <v>0.48000000000000004</v>
      </c>
    </row>
    <row r="5260" spans="1:23" ht="14.25" customHeight="1" x14ac:dyDescent="0.3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  <c r="W5260" s="2">
        <f>Table_1[[#This Row],[Profit]]/Table_1[[#This Row],[Sales]]</f>
        <v>0.46999999999999986</v>
      </c>
    </row>
    <row r="5261" spans="1:23" ht="14.25" customHeight="1" x14ac:dyDescent="0.3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  <c r="W5261" s="2">
        <f>Table_1[[#This Row],[Profit]]/Table_1[[#This Row],[Sales]]</f>
        <v>0.35</v>
      </c>
    </row>
    <row r="5262" spans="1:23" ht="14.25" customHeight="1" x14ac:dyDescent="0.3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  <c r="W5262" s="2">
        <f>Table_1[[#This Row],[Profit]]/Table_1[[#This Row],[Sales]]</f>
        <v>7.4999999999999969E-2</v>
      </c>
    </row>
    <row r="5263" spans="1:23" ht="14.25" customHeight="1" x14ac:dyDescent="0.3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  <c r="W5263" s="2">
        <f>Table_1[[#This Row],[Profit]]/Table_1[[#This Row],[Sales]]</f>
        <v>-1.6500000000000004</v>
      </c>
    </row>
    <row r="5264" spans="1:23" ht="14.25" customHeight="1" x14ac:dyDescent="0.3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  <c r="W5264" s="2">
        <f>Table_1[[#This Row],[Profit]]/Table_1[[#This Row],[Sales]]</f>
        <v>-0.11428571428571431</v>
      </c>
    </row>
    <row r="5265" spans="1:23" ht="14.25" customHeight="1" x14ac:dyDescent="0.3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  <c r="W5265" s="2">
        <f>Table_1[[#This Row],[Profit]]/Table_1[[#This Row],[Sales]]</f>
        <v>-6.2500000000000056E-2</v>
      </c>
    </row>
    <row r="5266" spans="1:23" ht="14.25" customHeight="1" x14ac:dyDescent="0.3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  <c r="W5266" s="2">
        <f>Table_1[[#This Row],[Profit]]/Table_1[[#This Row],[Sales]]</f>
        <v>0.16249999999999992</v>
      </c>
    </row>
    <row r="5267" spans="1:23" ht="14.25" customHeight="1" x14ac:dyDescent="0.3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  <c r="W5267" s="2">
        <f>Table_1[[#This Row],[Profit]]/Table_1[[#This Row],[Sales]]</f>
        <v>0.49</v>
      </c>
    </row>
    <row r="5268" spans="1:23" ht="14.25" customHeight="1" x14ac:dyDescent="0.3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  <c r="W5268" s="2">
        <f>Table_1[[#This Row],[Profit]]/Table_1[[#This Row],[Sales]]</f>
        <v>0.49</v>
      </c>
    </row>
    <row r="5269" spans="1:23" ht="14.25" customHeight="1" x14ac:dyDescent="0.3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  <c r="W5269" s="2">
        <f>Table_1[[#This Row],[Profit]]/Table_1[[#This Row],[Sales]]</f>
        <v>0.26</v>
      </c>
    </row>
    <row r="5270" spans="1:23" ht="14.25" customHeight="1" x14ac:dyDescent="0.3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  <c r="W5270" s="2">
        <f>Table_1[[#This Row],[Profit]]/Table_1[[#This Row],[Sales]]</f>
        <v>0.45999999999999991</v>
      </c>
    </row>
    <row r="5271" spans="1:23" ht="14.25" customHeight="1" x14ac:dyDescent="0.3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  <c r="W5271" s="2">
        <f>Table_1[[#This Row],[Profit]]/Table_1[[#This Row],[Sales]]</f>
        <v>0.36</v>
      </c>
    </row>
    <row r="5272" spans="1:23" ht="14.25" customHeight="1" x14ac:dyDescent="0.3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  <c r="W5272" s="2">
        <f>Table_1[[#This Row],[Profit]]/Table_1[[#This Row],[Sales]]</f>
        <v>0.27999999999999997</v>
      </c>
    </row>
    <row r="5273" spans="1:23" ht="14.25" customHeight="1" x14ac:dyDescent="0.3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  <c r="W5273" s="2">
        <f>Table_1[[#This Row],[Profit]]/Table_1[[#This Row],[Sales]]</f>
        <v>0.28999999999999992</v>
      </c>
    </row>
    <row r="5274" spans="1:23" ht="14.25" customHeight="1" x14ac:dyDescent="0.3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  <c r="W5274" s="2">
        <f>Table_1[[#This Row],[Profit]]/Table_1[[#This Row],[Sales]]</f>
        <v>-3.7500000000000151E-2</v>
      </c>
    </row>
    <row r="5275" spans="1:23" ht="14.25" customHeight="1" x14ac:dyDescent="0.3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  <c r="W5275" s="2">
        <f>Table_1[[#This Row],[Profit]]/Table_1[[#This Row],[Sales]]</f>
        <v>-0.69999999999999962</v>
      </c>
    </row>
    <row r="5276" spans="1:23" ht="14.25" customHeight="1" x14ac:dyDescent="0.3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  <c r="W5276" s="2">
        <f>Table_1[[#This Row],[Profit]]/Table_1[[#This Row],[Sales]]</f>
        <v>0.24999999999999997</v>
      </c>
    </row>
    <row r="5277" spans="1:23" ht="14.25" customHeight="1" x14ac:dyDescent="0.3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  <c r="W5277" s="2">
        <f>Table_1[[#This Row],[Profit]]/Table_1[[#This Row],[Sales]]</f>
        <v>0.44000000000000006</v>
      </c>
    </row>
    <row r="5278" spans="1:23" ht="14.25" customHeight="1" x14ac:dyDescent="0.3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  <c r="W5278" s="2">
        <f>Table_1[[#This Row],[Profit]]/Table_1[[#This Row],[Sales]]</f>
        <v>0.18999999999999986</v>
      </c>
    </row>
    <row r="5279" spans="1:23" ht="14.25" customHeight="1" x14ac:dyDescent="0.3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  <c r="W5279" s="2">
        <f>Table_1[[#This Row],[Profit]]/Table_1[[#This Row],[Sales]]</f>
        <v>-2.8571428571428501E-2</v>
      </c>
    </row>
    <row r="5280" spans="1:23" ht="14.25" customHeight="1" x14ac:dyDescent="0.3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  <c r="W5280" s="2">
        <f>Table_1[[#This Row],[Profit]]/Table_1[[#This Row],[Sales]]</f>
        <v>0.45999999999999996</v>
      </c>
    </row>
    <row r="5281" spans="1:23" ht="14.25" customHeight="1" x14ac:dyDescent="0.3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  <c r="W5281" s="2">
        <f>Table_1[[#This Row],[Profit]]/Table_1[[#This Row],[Sales]]</f>
        <v>0.13999999999999999</v>
      </c>
    </row>
    <row r="5282" spans="1:23" ht="14.25" customHeight="1" x14ac:dyDescent="0.3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  <c r="W5282" s="2">
        <f>Table_1[[#This Row],[Profit]]/Table_1[[#This Row],[Sales]]</f>
        <v>0.26</v>
      </c>
    </row>
    <row r="5283" spans="1:23" ht="14.25" customHeight="1" x14ac:dyDescent="0.3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  <c r="W5283" s="2">
        <f>Table_1[[#This Row],[Profit]]/Table_1[[#This Row],[Sales]]</f>
        <v>0.48</v>
      </c>
    </row>
    <row r="5284" spans="1:23" ht="14.25" customHeight="1" x14ac:dyDescent="0.3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  <c r="W5284" s="2">
        <f>Table_1[[#This Row],[Profit]]/Table_1[[#This Row],[Sales]]</f>
        <v>0.47</v>
      </c>
    </row>
    <row r="5285" spans="1:23" ht="14.25" customHeight="1" x14ac:dyDescent="0.3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  <c r="W5285" s="2">
        <f>Table_1[[#This Row],[Profit]]/Table_1[[#This Row],[Sales]]</f>
        <v>0</v>
      </c>
    </row>
    <row r="5286" spans="1:23" ht="14.25" customHeight="1" x14ac:dyDescent="0.3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  <c r="W5286" s="2">
        <f>Table_1[[#This Row],[Profit]]/Table_1[[#This Row],[Sales]]</f>
        <v>0.5</v>
      </c>
    </row>
    <row r="5287" spans="1:23" ht="14.25" customHeight="1" x14ac:dyDescent="0.3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  <c r="W5287" s="2">
        <f>Table_1[[#This Row],[Profit]]/Table_1[[#This Row],[Sales]]</f>
        <v>0.34999999999999992</v>
      </c>
    </row>
    <row r="5288" spans="1:23" ht="14.25" customHeight="1" x14ac:dyDescent="0.3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  <c r="W5288" s="2">
        <f>Table_1[[#This Row],[Profit]]/Table_1[[#This Row],[Sales]]</f>
        <v>-0.7666666666666665</v>
      </c>
    </row>
    <row r="5289" spans="1:23" ht="14.25" customHeight="1" x14ac:dyDescent="0.3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  <c r="W5289" s="2">
        <f>Table_1[[#This Row],[Profit]]/Table_1[[#This Row],[Sales]]</f>
        <v>-1.6999999999999997</v>
      </c>
    </row>
    <row r="5290" spans="1:23" ht="14.25" customHeight="1" x14ac:dyDescent="0.3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  <c r="W5290" s="2">
        <f>Table_1[[#This Row],[Profit]]/Table_1[[#This Row],[Sales]]</f>
        <v>0.49</v>
      </c>
    </row>
    <row r="5291" spans="1:23" ht="14.25" customHeight="1" x14ac:dyDescent="0.3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  <c r="W5291" s="2">
        <f>Table_1[[#This Row],[Profit]]/Table_1[[#This Row],[Sales]]</f>
        <v>0.35</v>
      </c>
    </row>
    <row r="5292" spans="1:23" ht="14.25" customHeight="1" x14ac:dyDescent="0.3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  <c r="W5292" s="2">
        <f>Table_1[[#This Row],[Profit]]/Table_1[[#This Row],[Sales]]</f>
        <v>-1.4285714285714408E-2</v>
      </c>
    </row>
    <row r="5293" spans="1:23" ht="14.25" customHeight="1" x14ac:dyDescent="0.3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  <c r="W5293" s="2">
        <f>Table_1[[#This Row],[Profit]]/Table_1[[#This Row],[Sales]]</f>
        <v>0.33749999999999991</v>
      </c>
    </row>
    <row r="5294" spans="1:23" ht="14.25" customHeight="1" x14ac:dyDescent="0.3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  <c r="W5294" s="2">
        <f>Table_1[[#This Row],[Profit]]/Table_1[[#This Row],[Sales]]</f>
        <v>7.4999999999999983E-2</v>
      </c>
    </row>
    <row r="5295" spans="1:23" ht="14.25" customHeight="1" x14ac:dyDescent="0.3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  <c r="W5295" s="2">
        <f>Table_1[[#This Row],[Profit]]/Table_1[[#This Row],[Sales]]</f>
        <v>-0.3000000000000001</v>
      </c>
    </row>
    <row r="5296" spans="1:23" ht="14.25" customHeight="1" x14ac:dyDescent="0.3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  <c r="W5296" s="2">
        <f>Table_1[[#This Row],[Profit]]/Table_1[[#This Row],[Sales]]</f>
        <v>0.45999999999999996</v>
      </c>
    </row>
    <row r="5297" spans="1:23" ht="14.25" customHeight="1" x14ac:dyDescent="0.3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  <c r="W5297" s="2">
        <f>Table_1[[#This Row],[Profit]]/Table_1[[#This Row],[Sales]]</f>
        <v>0.36250000000000004</v>
      </c>
    </row>
    <row r="5298" spans="1:23" ht="14.25" customHeight="1" x14ac:dyDescent="0.3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  <c r="W5298" s="2">
        <f>Table_1[[#This Row],[Profit]]/Table_1[[#This Row],[Sales]]</f>
        <v>0.27</v>
      </c>
    </row>
    <row r="5299" spans="1:23" ht="14.25" customHeight="1" x14ac:dyDescent="0.3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  <c r="W5299" s="2">
        <f>Table_1[[#This Row],[Profit]]/Table_1[[#This Row],[Sales]]</f>
        <v>0.25000000000000006</v>
      </c>
    </row>
    <row r="5300" spans="1:23" ht="14.25" customHeight="1" x14ac:dyDescent="0.3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  <c r="W5300" s="2">
        <f>Table_1[[#This Row],[Profit]]/Table_1[[#This Row],[Sales]]</f>
        <v>0.46999999999999992</v>
      </c>
    </row>
    <row r="5301" spans="1:23" ht="14.25" customHeight="1" x14ac:dyDescent="0.3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  <c r="W5301" s="2">
        <f>Table_1[[#This Row],[Profit]]/Table_1[[#This Row],[Sales]]</f>
        <v>0.45999999999999996</v>
      </c>
    </row>
    <row r="5302" spans="1:23" ht="14.25" customHeight="1" x14ac:dyDescent="0.3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  <c r="W5302" s="2">
        <f>Table_1[[#This Row],[Profit]]/Table_1[[#This Row],[Sales]]</f>
        <v>0.16999999999999993</v>
      </c>
    </row>
    <row r="5303" spans="1:23" ht="14.25" customHeight="1" x14ac:dyDescent="0.3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  <c r="W5303" s="2">
        <f>Table_1[[#This Row],[Profit]]/Table_1[[#This Row],[Sales]]</f>
        <v>0.32999999999999996</v>
      </c>
    </row>
    <row r="5304" spans="1:23" ht="14.25" customHeight="1" x14ac:dyDescent="0.3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  <c r="W5304" s="2">
        <f>Table_1[[#This Row],[Profit]]/Table_1[[#This Row],[Sales]]</f>
        <v>0.48000000000000004</v>
      </c>
    </row>
    <row r="5305" spans="1:23" ht="14.25" customHeight="1" x14ac:dyDescent="0.3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  <c r="W5305" s="2">
        <f>Table_1[[#This Row],[Profit]]/Table_1[[#This Row],[Sales]]</f>
        <v>-2.8571428571428616E-2</v>
      </c>
    </row>
    <row r="5306" spans="1:23" ht="14.25" customHeight="1" x14ac:dyDescent="0.3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  <c r="W5306" s="2">
        <f>Table_1[[#This Row],[Profit]]/Table_1[[#This Row],[Sales]]</f>
        <v>-0.87499999999999989</v>
      </c>
    </row>
    <row r="5307" spans="1:23" ht="14.25" customHeight="1" x14ac:dyDescent="0.3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  <c r="W5307" s="2">
        <f>Table_1[[#This Row],[Profit]]/Table_1[[#This Row],[Sales]]</f>
        <v>0.4200000000000001</v>
      </c>
    </row>
    <row r="5308" spans="1:23" ht="14.25" customHeight="1" x14ac:dyDescent="0.3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  <c r="W5308" s="2">
        <f>Table_1[[#This Row],[Profit]]/Table_1[[#This Row],[Sales]]</f>
        <v>0.26999999999999996</v>
      </c>
    </row>
    <row r="5309" spans="1:23" ht="14.25" customHeight="1" x14ac:dyDescent="0.3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  <c r="W5309" s="2">
        <f>Table_1[[#This Row],[Profit]]/Table_1[[#This Row],[Sales]]</f>
        <v>4.9999999999999885E-2</v>
      </c>
    </row>
    <row r="5310" spans="1:23" ht="14.25" customHeight="1" x14ac:dyDescent="0.3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  <c r="W5310" s="2">
        <f>Table_1[[#This Row],[Profit]]/Table_1[[#This Row],[Sales]]</f>
        <v>-0.24285714285714294</v>
      </c>
    </row>
    <row r="5311" spans="1:23" ht="14.25" customHeight="1" x14ac:dyDescent="0.3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  <c r="W5311" s="2">
        <f>Table_1[[#This Row],[Profit]]/Table_1[[#This Row],[Sales]]</f>
        <v>0.3</v>
      </c>
    </row>
    <row r="5312" spans="1:23" ht="14.25" customHeight="1" x14ac:dyDescent="0.3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  <c r="W5312" s="2">
        <f>Table_1[[#This Row],[Profit]]/Table_1[[#This Row],[Sales]]</f>
        <v>-1.5000000000000004</v>
      </c>
    </row>
    <row r="5313" spans="1:23" ht="14.25" customHeight="1" x14ac:dyDescent="0.3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  <c r="W5313" s="2">
        <f>Table_1[[#This Row],[Profit]]/Table_1[[#This Row],[Sales]]</f>
        <v>0.36250000000000004</v>
      </c>
    </row>
    <row r="5314" spans="1:23" ht="14.25" customHeight="1" x14ac:dyDescent="0.3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  <c r="W5314" s="2">
        <f>Table_1[[#This Row],[Profit]]/Table_1[[#This Row],[Sales]]</f>
        <v>0.12499999999999988</v>
      </c>
    </row>
    <row r="5315" spans="1:23" ht="14.25" customHeight="1" x14ac:dyDescent="0.3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  <c r="W5315" s="2">
        <f>Table_1[[#This Row],[Profit]]/Table_1[[#This Row],[Sales]]</f>
        <v>0.33</v>
      </c>
    </row>
    <row r="5316" spans="1:23" ht="14.25" customHeight="1" x14ac:dyDescent="0.3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  <c r="W5316" s="2">
        <f>Table_1[[#This Row],[Profit]]/Table_1[[#This Row],[Sales]]</f>
        <v>0.49</v>
      </c>
    </row>
    <row r="5317" spans="1:23" ht="14.25" customHeight="1" x14ac:dyDescent="0.3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  <c r="W5317" s="2">
        <f>Table_1[[#This Row],[Profit]]/Table_1[[#This Row],[Sales]]</f>
        <v>6.2500000000000042E-2</v>
      </c>
    </row>
    <row r="5318" spans="1:23" ht="14.25" customHeight="1" x14ac:dyDescent="0.3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  <c r="W5318" s="2">
        <f>Table_1[[#This Row],[Profit]]/Table_1[[#This Row],[Sales]]</f>
        <v>0.11249999999999988</v>
      </c>
    </row>
    <row r="5319" spans="1:23" ht="14.25" customHeight="1" x14ac:dyDescent="0.3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  <c r="W5319" s="2">
        <f>Table_1[[#This Row],[Profit]]/Table_1[[#This Row],[Sales]]</f>
        <v>0.16250000000000001</v>
      </c>
    </row>
    <row r="5320" spans="1:23" ht="14.25" customHeight="1" x14ac:dyDescent="0.3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  <c r="W5320" s="2">
        <f>Table_1[[#This Row],[Profit]]/Table_1[[#This Row],[Sales]]</f>
        <v>0.34999999999999992</v>
      </c>
    </row>
    <row r="5321" spans="1:23" ht="14.25" customHeight="1" x14ac:dyDescent="0.3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  <c r="W5321" s="2">
        <f>Table_1[[#This Row],[Profit]]/Table_1[[#This Row],[Sales]]</f>
        <v>-0.7999999999999996</v>
      </c>
    </row>
    <row r="5322" spans="1:23" ht="14.25" customHeight="1" x14ac:dyDescent="0.3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  <c r="W5322" s="2">
        <f>Table_1[[#This Row],[Profit]]/Table_1[[#This Row],[Sales]]</f>
        <v>-0.4333333333333334</v>
      </c>
    </row>
    <row r="5323" spans="1:23" ht="14.25" customHeight="1" x14ac:dyDescent="0.3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  <c r="W5323" s="2">
        <f>Table_1[[#This Row],[Profit]]/Table_1[[#This Row],[Sales]]</f>
        <v>-0.7666666666666665</v>
      </c>
    </row>
    <row r="5324" spans="1:23" ht="14.25" customHeight="1" x14ac:dyDescent="0.3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  <c r="W5324" s="2">
        <f>Table_1[[#This Row],[Profit]]/Table_1[[#This Row],[Sales]]</f>
        <v>0.3</v>
      </c>
    </row>
    <row r="5325" spans="1:23" ht="14.25" customHeight="1" x14ac:dyDescent="0.3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  <c r="W5325" s="2">
        <f>Table_1[[#This Row],[Profit]]/Table_1[[#This Row],[Sales]]</f>
        <v>0.5</v>
      </c>
    </row>
    <row r="5326" spans="1:23" ht="14.25" customHeight="1" x14ac:dyDescent="0.3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  <c r="W5326" s="2">
        <f>Table_1[[#This Row],[Profit]]/Table_1[[#This Row],[Sales]]</f>
        <v>0.37000000000000005</v>
      </c>
    </row>
    <row r="5327" spans="1:23" ht="14.25" customHeight="1" x14ac:dyDescent="0.3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  <c r="W5327" s="2">
        <f>Table_1[[#This Row],[Profit]]/Table_1[[#This Row],[Sales]]</f>
        <v>0.36000000000000004</v>
      </c>
    </row>
    <row r="5328" spans="1:23" ht="14.25" customHeight="1" x14ac:dyDescent="0.3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  <c r="W5328" s="2">
        <f>Table_1[[#This Row],[Profit]]/Table_1[[#This Row],[Sales]]</f>
        <v>0.29999999999999993</v>
      </c>
    </row>
    <row r="5329" spans="1:23" ht="14.25" customHeight="1" x14ac:dyDescent="0.3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  <c r="W5329" s="2">
        <f>Table_1[[#This Row],[Profit]]/Table_1[[#This Row],[Sales]]</f>
        <v>0.48000000000000004</v>
      </c>
    </row>
    <row r="5330" spans="1:23" ht="14.25" customHeight="1" x14ac:dyDescent="0.3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  <c r="W5330" s="2">
        <f>Table_1[[#This Row],[Profit]]/Table_1[[#This Row],[Sales]]</f>
        <v>7.4999999999999942E-2</v>
      </c>
    </row>
    <row r="5331" spans="1:23" ht="14.25" customHeight="1" x14ac:dyDescent="0.3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  <c r="W5331" s="2">
        <f>Table_1[[#This Row],[Profit]]/Table_1[[#This Row],[Sales]]</f>
        <v>0.34999999999999987</v>
      </c>
    </row>
    <row r="5332" spans="1:23" ht="14.25" customHeight="1" x14ac:dyDescent="0.3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  <c r="W5332" s="2">
        <f>Table_1[[#This Row],[Profit]]/Table_1[[#This Row],[Sales]]</f>
        <v>0.39</v>
      </c>
    </row>
    <row r="5333" spans="1:23" ht="14.25" customHeight="1" x14ac:dyDescent="0.3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  <c r="W5333" s="2">
        <f>Table_1[[#This Row],[Profit]]/Table_1[[#This Row],[Sales]]</f>
        <v>0.33749999999999991</v>
      </c>
    </row>
    <row r="5334" spans="1:23" ht="14.25" customHeight="1" x14ac:dyDescent="0.3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  <c r="W5334" s="2">
        <f>Table_1[[#This Row],[Profit]]/Table_1[[#This Row],[Sales]]</f>
        <v>0.28999999999999998</v>
      </c>
    </row>
    <row r="5335" spans="1:23" ht="14.25" customHeight="1" x14ac:dyDescent="0.3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  <c r="W5335" s="2">
        <f>Table_1[[#This Row],[Profit]]/Table_1[[#This Row],[Sales]]</f>
        <v>0.38</v>
      </c>
    </row>
    <row r="5336" spans="1:23" ht="14.25" customHeight="1" x14ac:dyDescent="0.3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  <c r="W5336" s="2">
        <f>Table_1[[#This Row],[Profit]]/Table_1[[#This Row],[Sales]]</f>
        <v>0.49000000000000005</v>
      </c>
    </row>
    <row r="5337" spans="1:23" ht="14.25" customHeight="1" x14ac:dyDescent="0.3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  <c r="W5337" s="2">
        <f>Table_1[[#This Row],[Profit]]/Table_1[[#This Row],[Sales]]</f>
        <v>0.45999999999999996</v>
      </c>
    </row>
    <row r="5338" spans="1:23" ht="14.25" customHeight="1" x14ac:dyDescent="0.3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  <c r="W5338" s="2">
        <f>Table_1[[#This Row],[Profit]]/Table_1[[#This Row],[Sales]]</f>
        <v>0.32499999999999996</v>
      </c>
    </row>
    <row r="5339" spans="1:23" ht="14.25" customHeight="1" x14ac:dyDescent="0.3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  <c r="W5339" s="2">
        <f>Table_1[[#This Row],[Profit]]/Table_1[[#This Row],[Sales]]</f>
        <v>0.36249999999999999</v>
      </c>
    </row>
    <row r="5340" spans="1:23" ht="14.25" customHeight="1" x14ac:dyDescent="0.3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  <c r="W5340" s="2">
        <f>Table_1[[#This Row],[Profit]]/Table_1[[#This Row],[Sales]]</f>
        <v>2.0000000000000025E-2</v>
      </c>
    </row>
    <row r="5341" spans="1:23" ht="14.25" customHeight="1" x14ac:dyDescent="0.3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  <c r="W5341" s="2">
        <f>Table_1[[#This Row],[Profit]]/Table_1[[#This Row],[Sales]]</f>
        <v>0.46999999999999992</v>
      </c>
    </row>
    <row r="5342" spans="1:23" ht="14.25" customHeight="1" x14ac:dyDescent="0.3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  <c r="W5342" s="2">
        <f>Table_1[[#This Row],[Profit]]/Table_1[[#This Row],[Sales]]</f>
        <v>0.43000000000000005</v>
      </c>
    </row>
    <row r="5343" spans="1:23" ht="14.25" customHeight="1" x14ac:dyDescent="0.3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  <c r="W5343" s="2">
        <f>Table_1[[#This Row],[Profit]]/Table_1[[#This Row],[Sales]]</f>
        <v>5.9999999999999949E-2</v>
      </c>
    </row>
    <row r="5344" spans="1:23" ht="14.25" customHeight="1" x14ac:dyDescent="0.3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  <c r="W5344" s="2">
        <f>Table_1[[#This Row],[Profit]]/Table_1[[#This Row],[Sales]]</f>
        <v>0.33749999999999986</v>
      </c>
    </row>
    <row r="5345" spans="1:23" ht="14.25" customHeight="1" x14ac:dyDescent="0.3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  <c r="W5345" s="2">
        <f>Table_1[[#This Row],[Profit]]/Table_1[[#This Row],[Sales]]</f>
        <v>6.2500000000000069E-2</v>
      </c>
    </row>
    <row r="5346" spans="1:23" ht="14.25" customHeight="1" x14ac:dyDescent="0.3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  <c r="W5346" s="2">
        <f>Table_1[[#This Row],[Profit]]/Table_1[[#This Row],[Sales]]</f>
        <v>6.9999999999999979E-2</v>
      </c>
    </row>
    <row r="5347" spans="1:23" ht="14.25" customHeight="1" x14ac:dyDescent="0.3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  <c r="W5347" s="2">
        <f>Table_1[[#This Row],[Profit]]/Table_1[[#This Row],[Sales]]</f>
        <v>0.28999999999999987</v>
      </c>
    </row>
    <row r="5348" spans="1:23" ht="14.25" customHeight="1" x14ac:dyDescent="0.3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  <c r="W5348" s="2">
        <f>Table_1[[#This Row],[Profit]]/Table_1[[#This Row],[Sales]]</f>
        <v>0.36249999999999993</v>
      </c>
    </row>
    <row r="5349" spans="1:23" ht="14.25" customHeight="1" x14ac:dyDescent="0.3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  <c r="W5349" s="2">
        <f>Table_1[[#This Row],[Profit]]/Table_1[[#This Row],[Sales]]</f>
        <v>0.33749999999999991</v>
      </c>
    </row>
    <row r="5350" spans="1:23" ht="14.25" customHeight="1" x14ac:dyDescent="0.3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  <c r="W5350" s="2">
        <f>Table_1[[#This Row],[Profit]]/Table_1[[#This Row],[Sales]]</f>
        <v>0.48000000000000004</v>
      </c>
    </row>
    <row r="5351" spans="1:23" ht="14.25" customHeight="1" x14ac:dyDescent="0.3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  <c r="W5351" s="2">
        <f>Table_1[[#This Row],[Profit]]/Table_1[[#This Row],[Sales]]</f>
        <v>0.5</v>
      </c>
    </row>
    <row r="5352" spans="1:23" ht="14.25" customHeight="1" x14ac:dyDescent="0.3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  <c r="W5352" s="2">
        <f>Table_1[[#This Row],[Profit]]/Table_1[[#This Row],[Sales]]</f>
        <v>0.33749999999999991</v>
      </c>
    </row>
    <row r="5353" spans="1:23" ht="14.25" customHeight="1" x14ac:dyDescent="0.3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  <c r="W5353" s="2">
        <f>Table_1[[#This Row],[Profit]]/Table_1[[#This Row],[Sales]]</f>
        <v>0.36249999999999993</v>
      </c>
    </row>
    <row r="5354" spans="1:23" ht="14.25" customHeight="1" x14ac:dyDescent="0.3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  <c r="W5354" s="2">
        <f>Table_1[[#This Row],[Profit]]/Table_1[[#This Row],[Sales]]</f>
        <v>0.11249999999999992</v>
      </c>
    </row>
    <row r="5355" spans="1:23" ht="14.25" customHeight="1" x14ac:dyDescent="0.3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  <c r="W5355" s="2">
        <f>Table_1[[#This Row],[Profit]]/Table_1[[#This Row],[Sales]]</f>
        <v>0.47</v>
      </c>
    </row>
    <row r="5356" spans="1:23" ht="14.25" customHeight="1" x14ac:dyDescent="0.3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  <c r="W5356" s="2">
        <f>Table_1[[#This Row],[Profit]]/Table_1[[#This Row],[Sales]]</f>
        <v>7.4999999999999983E-2</v>
      </c>
    </row>
    <row r="5357" spans="1:23" ht="14.25" customHeight="1" x14ac:dyDescent="0.3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  <c r="W5357" s="2">
        <f>Table_1[[#This Row],[Profit]]/Table_1[[#This Row],[Sales]]</f>
        <v>0.48</v>
      </c>
    </row>
    <row r="5358" spans="1:23" ht="14.25" customHeight="1" x14ac:dyDescent="0.3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  <c r="W5358" s="2">
        <f>Table_1[[#This Row],[Profit]]/Table_1[[#This Row],[Sales]]</f>
        <v>0.34999999999999987</v>
      </c>
    </row>
    <row r="5359" spans="1:23" ht="14.25" customHeight="1" x14ac:dyDescent="0.3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  <c r="W5359" s="2">
        <f>Table_1[[#This Row],[Profit]]/Table_1[[#This Row],[Sales]]</f>
        <v>9.999999999999995E-2</v>
      </c>
    </row>
    <row r="5360" spans="1:23" ht="14.25" customHeight="1" x14ac:dyDescent="0.3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  <c r="W5360" s="2">
        <f>Table_1[[#This Row],[Profit]]/Table_1[[#This Row],[Sales]]</f>
        <v>3.9999999999999876E-2</v>
      </c>
    </row>
    <row r="5361" spans="1:23" ht="14.25" customHeight="1" x14ac:dyDescent="0.3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  <c r="W5361" s="2">
        <f>Table_1[[#This Row],[Profit]]/Table_1[[#This Row],[Sales]]</f>
        <v>0.28000000000000003</v>
      </c>
    </row>
    <row r="5362" spans="1:23" ht="14.25" customHeight="1" x14ac:dyDescent="0.3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  <c r="W5362" s="2">
        <f>Table_1[[#This Row],[Profit]]/Table_1[[#This Row],[Sales]]</f>
        <v>-0.16250000000000009</v>
      </c>
    </row>
    <row r="5363" spans="1:23" ht="14.25" customHeight="1" x14ac:dyDescent="0.3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  <c r="W5363" s="2">
        <f>Table_1[[#This Row],[Profit]]/Table_1[[#This Row],[Sales]]</f>
        <v>7.4999999999999969E-2</v>
      </c>
    </row>
    <row r="5364" spans="1:23" ht="14.25" customHeight="1" x14ac:dyDescent="0.3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  <c r="W5364" s="2">
        <f>Table_1[[#This Row],[Profit]]/Table_1[[#This Row],[Sales]]</f>
        <v>0.33999999999999991</v>
      </c>
    </row>
    <row r="5365" spans="1:23" ht="14.25" customHeight="1" x14ac:dyDescent="0.3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  <c r="W5365" s="2">
        <f>Table_1[[#This Row],[Profit]]/Table_1[[#This Row],[Sales]]</f>
        <v>0.28000000000000003</v>
      </c>
    </row>
    <row r="5366" spans="1:23" ht="14.25" customHeight="1" x14ac:dyDescent="0.3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  <c r="W5366" s="2">
        <f>Table_1[[#This Row],[Profit]]/Table_1[[#This Row],[Sales]]</f>
        <v>0.10000000000000005</v>
      </c>
    </row>
    <row r="5367" spans="1:23" ht="14.25" customHeight="1" x14ac:dyDescent="0.3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  <c r="W5367" s="2">
        <f>Table_1[[#This Row],[Profit]]/Table_1[[#This Row],[Sales]]</f>
        <v>8.7499999999999967E-2</v>
      </c>
    </row>
    <row r="5368" spans="1:23" ht="14.25" customHeight="1" x14ac:dyDescent="0.3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  <c r="W5368" s="2">
        <f>Table_1[[#This Row],[Profit]]/Table_1[[#This Row],[Sales]]</f>
        <v>8.7499999999999994E-2</v>
      </c>
    </row>
    <row r="5369" spans="1:23" ht="14.25" customHeight="1" x14ac:dyDescent="0.3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  <c r="W5369" s="2">
        <f>Table_1[[#This Row],[Profit]]/Table_1[[#This Row],[Sales]]</f>
        <v>0.47000000000000003</v>
      </c>
    </row>
    <row r="5370" spans="1:23" ht="14.25" customHeight="1" x14ac:dyDescent="0.3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  <c r="W5370" s="2">
        <f>Table_1[[#This Row],[Profit]]/Table_1[[#This Row],[Sales]]</f>
        <v>0.24999999999999997</v>
      </c>
    </row>
    <row r="5371" spans="1:23" ht="14.25" customHeight="1" x14ac:dyDescent="0.3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  <c r="W5371" s="2">
        <f>Table_1[[#This Row],[Profit]]/Table_1[[#This Row],[Sales]]</f>
        <v>0.33749999999999991</v>
      </c>
    </row>
    <row r="5372" spans="1:23" ht="14.25" customHeight="1" x14ac:dyDescent="0.3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  <c r="W5372" s="2">
        <f>Table_1[[#This Row],[Profit]]/Table_1[[#This Row],[Sales]]</f>
        <v>0.26000000000000006</v>
      </c>
    </row>
    <row r="5373" spans="1:23" ht="14.25" customHeight="1" x14ac:dyDescent="0.3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  <c r="W5373" s="2">
        <f>Table_1[[#This Row],[Profit]]/Table_1[[#This Row],[Sales]]</f>
        <v>0.26</v>
      </c>
    </row>
    <row r="5374" spans="1:23" ht="14.25" customHeight="1" x14ac:dyDescent="0.3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  <c r="W5374" s="2">
        <f>Table_1[[#This Row],[Profit]]/Table_1[[#This Row],[Sales]]</f>
        <v>0.34999999999999992</v>
      </c>
    </row>
    <row r="5375" spans="1:23" ht="14.25" customHeight="1" x14ac:dyDescent="0.3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  <c r="W5375" s="2">
        <f>Table_1[[#This Row],[Profit]]/Table_1[[#This Row],[Sales]]</f>
        <v>-0.19999999999999987</v>
      </c>
    </row>
    <row r="5376" spans="1:23" ht="14.25" customHeight="1" x14ac:dyDescent="0.3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  <c r="W5376" s="2">
        <f>Table_1[[#This Row],[Profit]]/Table_1[[#This Row],[Sales]]</f>
        <v>0.34999999999999992</v>
      </c>
    </row>
    <row r="5377" spans="1:23" ht="14.25" customHeight="1" x14ac:dyDescent="0.3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  <c r="W5377" s="2">
        <f>Table_1[[#This Row],[Profit]]/Table_1[[#This Row],[Sales]]</f>
        <v>9.999999999999995E-2</v>
      </c>
    </row>
    <row r="5378" spans="1:23" ht="14.25" customHeight="1" x14ac:dyDescent="0.3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  <c r="W5378" s="2">
        <f>Table_1[[#This Row],[Profit]]/Table_1[[#This Row],[Sales]]</f>
        <v>0.25</v>
      </c>
    </row>
    <row r="5379" spans="1:23" ht="14.25" customHeight="1" x14ac:dyDescent="0.3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  <c r="W5379" s="2">
        <f>Table_1[[#This Row],[Profit]]/Table_1[[#This Row],[Sales]]</f>
        <v>0.33749999999999986</v>
      </c>
    </row>
    <row r="5380" spans="1:23" ht="14.25" customHeight="1" x14ac:dyDescent="0.3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  <c r="W5380" s="2">
        <f>Table_1[[#This Row],[Profit]]/Table_1[[#This Row],[Sales]]</f>
        <v>-0.17500000000000004</v>
      </c>
    </row>
    <row r="5381" spans="1:23" ht="14.25" customHeight="1" x14ac:dyDescent="0.3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  <c r="W5381" s="2">
        <f>Table_1[[#This Row],[Profit]]/Table_1[[#This Row],[Sales]]</f>
        <v>0.49</v>
      </c>
    </row>
    <row r="5382" spans="1:23" ht="14.25" customHeight="1" x14ac:dyDescent="0.3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  <c r="W5382" s="2">
        <f>Table_1[[#This Row],[Profit]]/Table_1[[#This Row],[Sales]]</f>
        <v>0.33749999999999997</v>
      </c>
    </row>
    <row r="5383" spans="1:23" ht="14.25" customHeight="1" x14ac:dyDescent="0.3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  <c r="W5383" s="2">
        <f>Table_1[[#This Row],[Profit]]/Table_1[[#This Row],[Sales]]</f>
        <v>0.34999999999999992</v>
      </c>
    </row>
    <row r="5384" spans="1:23" ht="14.25" customHeight="1" x14ac:dyDescent="0.3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  <c r="W5384" s="2">
        <f>Table_1[[#This Row],[Profit]]/Table_1[[#This Row],[Sales]]</f>
        <v>0.33749999999999997</v>
      </c>
    </row>
    <row r="5385" spans="1:23" ht="14.25" customHeight="1" x14ac:dyDescent="0.3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  <c r="W5385" s="2">
        <f>Table_1[[#This Row],[Profit]]/Table_1[[#This Row],[Sales]]</f>
        <v>0.36249999999999993</v>
      </c>
    </row>
    <row r="5386" spans="1:23" ht="14.25" customHeight="1" x14ac:dyDescent="0.3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  <c r="W5386" s="2">
        <f>Table_1[[#This Row],[Profit]]/Table_1[[#This Row],[Sales]]</f>
        <v>0.11666666666666672</v>
      </c>
    </row>
    <row r="5387" spans="1:23" ht="14.25" customHeight="1" x14ac:dyDescent="0.3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  <c r="W5387" s="2">
        <f>Table_1[[#This Row],[Profit]]/Table_1[[#This Row],[Sales]]</f>
        <v>0.13333333333333341</v>
      </c>
    </row>
    <row r="5388" spans="1:23" ht="14.25" customHeight="1" x14ac:dyDescent="0.3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  <c r="W5388" s="2">
        <f>Table_1[[#This Row],[Profit]]/Table_1[[#This Row],[Sales]]</f>
        <v>0.45999999999999996</v>
      </c>
    </row>
    <row r="5389" spans="1:23" ht="14.25" customHeight="1" x14ac:dyDescent="0.3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  <c r="W5389" s="2">
        <f>Table_1[[#This Row],[Profit]]/Table_1[[#This Row],[Sales]]</f>
        <v>6.2500000000000042E-2</v>
      </c>
    </row>
    <row r="5390" spans="1:23" ht="14.25" customHeight="1" x14ac:dyDescent="0.3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  <c r="W5390" s="2">
        <f>Table_1[[#This Row],[Profit]]/Table_1[[#This Row],[Sales]]</f>
        <v>0.43</v>
      </c>
    </row>
    <row r="5391" spans="1:23" ht="14.25" customHeight="1" x14ac:dyDescent="0.3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  <c r="W5391" s="2">
        <f>Table_1[[#This Row],[Profit]]/Table_1[[#This Row],[Sales]]</f>
        <v>0.49</v>
      </c>
    </row>
    <row r="5392" spans="1:23" ht="14.25" customHeight="1" x14ac:dyDescent="0.3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  <c r="W5392" s="2">
        <f>Table_1[[#This Row],[Profit]]/Table_1[[#This Row],[Sales]]</f>
        <v>0.36249999999999988</v>
      </c>
    </row>
    <row r="5393" spans="1:23" ht="14.25" customHeight="1" x14ac:dyDescent="0.3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  <c r="W5393" s="2">
        <f>Table_1[[#This Row],[Profit]]/Table_1[[#This Row],[Sales]]</f>
        <v>0.47999999999999993</v>
      </c>
    </row>
    <row r="5394" spans="1:23" ht="14.25" customHeight="1" x14ac:dyDescent="0.3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  <c r="W5394" s="2">
        <f>Table_1[[#This Row],[Profit]]/Table_1[[#This Row],[Sales]]</f>
        <v>0.45999999999999996</v>
      </c>
    </row>
    <row r="5395" spans="1:23" ht="14.25" customHeight="1" x14ac:dyDescent="0.3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  <c r="W5395" s="2">
        <f>Table_1[[#This Row],[Profit]]/Table_1[[#This Row],[Sales]]</f>
        <v>0.48</v>
      </c>
    </row>
    <row r="5396" spans="1:23" ht="14.25" customHeight="1" x14ac:dyDescent="0.3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  <c r="W5396" s="2">
        <f>Table_1[[#This Row],[Profit]]/Table_1[[#This Row],[Sales]]</f>
        <v>0.23000000000000004</v>
      </c>
    </row>
    <row r="5397" spans="1:23" ht="14.25" customHeight="1" x14ac:dyDescent="0.3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  <c r="W5397" s="2">
        <f>Table_1[[#This Row],[Profit]]/Table_1[[#This Row],[Sales]]</f>
        <v>0.4499999999999999</v>
      </c>
    </row>
    <row r="5398" spans="1:23" ht="14.25" customHeight="1" x14ac:dyDescent="0.3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  <c r="W5398" s="2">
        <f>Table_1[[#This Row],[Profit]]/Table_1[[#This Row],[Sales]]</f>
        <v>0.37</v>
      </c>
    </row>
    <row r="5399" spans="1:23" ht="14.25" customHeight="1" x14ac:dyDescent="0.3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  <c r="W5399" s="2">
        <f>Table_1[[#This Row],[Profit]]/Table_1[[#This Row],[Sales]]</f>
        <v>0.28999999999999998</v>
      </c>
    </row>
    <row r="5400" spans="1:23" ht="14.25" customHeight="1" x14ac:dyDescent="0.3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  <c r="W5400" s="2">
        <f>Table_1[[#This Row],[Profit]]/Table_1[[#This Row],[Sales]]</f>
        <v>-0.69999999999999984</v>
      </c>
    </row>
    <row r="5401" spans="1:23" ht="14.25" customHeight="1" x14ac:dyDescent="0.3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  <c r="W5401" s="2">
        <f>Table_1[[#This Row],[Profit]]/Table_1[[#This Row],[Sales]]</f>
        <v>1.1764705882352979E-2</v>
      </c>
    </row>
    <row r="5402" spans="1:23" ht="14.25" customHeight="1" x14ac:dyDescent="0.3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  <c r="W5402" s="2">
        <f>Table_1[[#This Row],[Profit]]/Table_1[[#This Row],[Sales]]</f>
        <v>0.21</v>
      </c>
    </row>
    <row r="5403" spans="1:23" ht="14.25" customHeight="1" x14ac:dyDescent="0.3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  <c r="W5403" s="2">
        <f>Table_1[[#This Row],[Profit]]/Table_1[[#This Row],[Sales]]</f>
        <v>0.32999999999999996</v>
      </c>
    </row>
    <row r="5404" spans="1:23" ht="14.25" customHeight="1" x14ac:dyDescent="0.3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  <c r="W5404" s="2">
        <f>Table_1[[#This Row],[Profit]]/Table_1[[#This Row],[Sales]]</f>
        <v>0.3125</v>
      </c>
    </row>
    <row r="5405" spans="1:23" ht="14.25" customHeight="1" x14ac:dyDescent="0.3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  <c r="W5405" s="2">
        <f>Table_1[[#This Row],[Profit]]/Table_1[[#This Row],[Sales]]</f>
        <v>0.35000000000000003</v>
      </c>
    </row>
    <row r="5406" spans="1:23" ht="14.25" customHeight="1" x14ac:dyDescent="0.3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  <c r="W5406" s="2">
        <f>Table_1[[#This Row],[Profit]]/Table_1[[#This Row],[Sales]]</f>
        <v>0.12499999999999988</v>
      </c>
    </row>
    <row r="5407" spans="1:23" ht="14.25" customHeight="1" x14ac:dyDescent="0.3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  <c r="W5407" s="2">
        <f>Table_1[[#This Row],[Profit]]/Table_1[[#This Row],[Sales]]</f>
        <v>0.42</v>
      </c>
    </row>
    <row r="5408" spans="1:23" ht="14.25" customHeight="1" x14ac:dyDescent="0.3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  <c r="W5408" s="2">
        <f>Table_1[[#This Row],[Profit]]/Table_1[[#This Row],[Sales]]</f>
        <v>0.47000000000000003</v>
      </c>
    </row>
    <row r="5409" spans="1:23" ht="14.25" customHeight="1" x14ac:dyDescent="0.3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  <c r="W5409" s="2">
        <f>Table_1[[#This Row],[Profit]]/Table_1[[#This Row],[Sales]]</f>
        <v>0.45999999999999996</v>
      </c>
    </row>
    <row r="5410" spans="1:23" ht="14.25" customHeight="1" x14ac:dyDescent="0.3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  <c r="W5410" s="2">
        <f>Table_1[[#This Row],[Profit]]/Table_1[[#This Row],[Sales]]</f>
        <v>0.37499999999999989</v>
      </c>
    </row>
    <row r="5411" spans="1:23" ht="14.25" customHeight="1" x14ac:dyDescent="0.3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  <c r="W5411" s="2">
        <f>Table_1[[#This Row],[Profit]]/Table_1[[#This Row],[Sales]]</f>
        <v>0.37499999999999994</v>
      </c>
    </row>
    <row r="5412" spans="1:23" ht="14.25" customHeight="1" x14ac:dyDescent="0.3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  <c r="W5412" s="2">
        <f>Table_1[[#This Row],[Profit]]/Table_1[[#This Row],[Sales]]</f>
        <v>0.26</v>
      </c>
    </row>
    <row r="5413" spans="1:23" ht="14.25" customHeight="1" x14ac:dyDescent="0.3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  <c r="W5413" s="2">
        <f>Table_1[[#This Row],[Profit]]/Table_1[[#This Row],[Sales]]</f>
        <v>0.34999999999999987</v>
      </c>
    </row>
    <row r="5414" spans="1:23" ht="14.25" customHeight="1" x14ac:dyDescent="0.3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  <c r="W5414" s="2">
        <f>Table_1[[#This Row],[Profit]]/Table_1[[#This Row],[Sales]]</f>
        <v>7.9999999999999918E-2</v>
      </c>
    </row>
    <row r="5415" spans="1:23" ht="14.25" customHeight="1" x14ac:dyDescent="0.3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  <c r="W5415" s="2">
        <f>Table_1[[#This Row],[Profit]]/Table_1[[#This Row],[Sales]]</f>
        <v>0.27999999999999997</v>
      </c>
    </row>
    <row r="5416" spans="1:23" ht="14.25" customHeight="1" x14ac:dyDescent="0.3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  <c r="W5416" s="2">
        <f>Table_1[[#This Row],[Profit]]/Table_1[[#This Row],[Sales]]</f>
        <v>-2.7000000000000015</v>
      </c>
    </row>
    <row r="5417" spans="1:23" ht="14.25" customHeight="1" x14ac:dyDescent="0.3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  <c r="W5417" s="2">
        <f>Table_1[[#This Row],[Profit]]/Table_1[[#This Row],[Sales]]</f>
        <v>0.34999999999999992</v>
      </c>
    </row>
    <row r="5418" spans="1:23" ht="14.25" customHeight="1" x14ac:dyDescent="0.3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  <c r="W5418" s="2">
        <f>Table_1[[#This Row],[Profit]]/Table_1[[#This Row],[Sales]]</f>
        <v>-0.22499999999999998</v>
      </c>
    </row>
    <row r="5419" spans="1:23" ht="14.25" customHeight="1" x14ac:dyDescent="0.3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  <c r="W5419" s="2">
        <f>Table_1[[#This Row],[Profit]]/Table_1[[#This Row],[Sales]]</f>
        <v>0.5</v>
      </c>
    </row>
    <row r="5420" spans="1:23" ht="14.25" customHeight="1" x14ac:dyDescent="0.3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  <c r="W5420" s="2">
        <f>Table_1[[#This Row],[Profit]]/Table_1[[#This Row],[Sales]]</f>
        <v>0.34999999999999992</v>
      </c>
    </row>
    <row r="5421" spans="1:23" ht="14.25" customHeight="1" x14ac:dyDescent="0.3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  <c r="W5421" s="2">
        <f>Table_1[[#This Row],[Profit]]/Table_1[[#This Row],[Sales]]</f>
        <v>0.10000000000000003</v>
      </c>
    </row>
    <row r="5422" spans="1:23" ht="14.25" customHeight="1" x14ac:dyDescent="0.3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  <c r="W5422" s="2">
        <f>Table_1[[#This Row],[Profit]]/Table_1[[#This Row],[Sales]]</f>
        <v>-0.2166666666666667</v>
      </c>
    </row>
    <row r="5423" spans="1:23" ht="14.25" customHeight="1" x14ac:dyDescent="0.3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  <c r="W5423" s="2">
        <f>Table_1[[#This Row],[Profit]]/Table_1[[#This Row],[Sales]]</f>
        <v>3.7499999999999999E-2</v>
      </c>
    </row>
    <row r="5424" spans="1:23" ht="14.25" customHeight="1" x14ac:dyDescent="0.3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  <c r="W5424" s="2">
        <f>Table_1[[#This Row],[Profit]]/Table_1[[#This Row],[Sales]]</f>
        <v>0.35000000000000009</v>
      </c>
    </row>
    <row r="5425" spans="1:23" ht="14.25" customHeight="1" x14ac:dyDescent="0.3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  <c r="W5425" s="2">
        <f>Table_1[[#This Row],[Profit]]/Table_1[[#This Row],[Sales]]</f>
        <v>0.4499999999999999</v>
      </c>
    </row>
    <row r="5426" spans="1:23" ht="14.25" customHeight="1" x14ac:dyDescent="0.3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  <c r="W5426" s="2">
        <f>Table_1[[#This Row],[Profit]]/Table_1[[#This Row],[Sales]]</f>
        <v>0.28999999999999998</v>
      </c>
    </row>
    <row r="5427" spans="1:23" ht="14.25" customHeight="1" x14ac:dyDescent="0.3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  <c r="W5427" s="2">
        <f>Table_1[[#This Row],[Profit]]/Table_1[[#This Row],[Sales]]</f>
        <v>0.4</v>
      </c>
    </row>
    <row r="5428" spans="1:23" ht="14.25" customHeight="1" x14ac:dyDescent="0.3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  <c r="W5428" s="2">
        <f>Table_1[[#This Row],[Profit]]/Table_1[[#This Row],[Sales]]</f>
        <v>0.45999999999999996</v>
      </c>
    </row>
    <row r="5429" spans="1:23" ht="14.25" customHeight="1" x14ac:dyDescent="0.3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  <c r="W5429" s="2">
        <f>Table_1[[#This Row],[Profit]]/Table_1[[#This Row],[Sales]]</f>
        <v>5.8823529411764719E-2</v>
      </c>
    </row>
    <row r="5430" spans="1:23" ht="14.25" customHeight="1" x14ac:dyDescent="0.3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  <c r="W5430" s="2">
        <f>Table_1[[#This Row],[Profit]]/Table_1[[#This Row],[Sales]]</f>
        <v>0.26</v>
      </c>
    </row>
    <row r="5431" spans="1:23" ht="14.25" customHeight="1" x14ac:dyDescent="0.3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  <c r="W5431" s="2">
        <f>Table_1[[#This Row],[Profit]]/Table_1[[#This Row],[Sales]]</f>
        <v>6.2499999999999938E-2</v>
      </c>
    </row>
    <row r="5432" spans="1:23" ht="14.25" customHeight="1" x14ac:dyDescent="0.3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  <c r="W5432" s="2">
        <f>Table_1[[#This Row],[Profit]]/Table_1[[#This Row],[Sales]]</f>
        <v>9.9999999999999978E-2</v>
      </c>
    </row>
    <row r="5433" spans="1:23" ht="14.25" customHeight="1" x14ac:dyDescent="0.3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  <c r="W5433" s="2">
        <f>Table_1[[#This Row],[Profit]]/Table_1[[#This Row],[Sales]]</f>
        <v>0.33749999999999997</v>
      </c>
    </row>
    <row r="5434" spans="1:23" ht="14.25" customHeight="1" x14ac:dyDescent="0.3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  <c r="W5434" s="2">
        <f>Table_1[[#This Row],[Profit]]/Table_1[[#This Row],[Sales]]</f>
        <v>-0.79999999999999993</v>
      </c>
    </row>
    <row r="5435" spans="1:23" ht="14.25" customHeight="1" x14ac:dyDescent="0.3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  <c r="W5435" s="2">
        <f>Table_1[[#This Row],[Profit]]/Table_1[[#This Row],[Sales]]</f>
        <v>7.4999999999999983E-2</v>
      </c>
    </row>
    <row r="5436" spans="1:23" ht="14.25" customHeight="1" x14ac:dyDescent="0.3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  <c r="W5436" s="2">
        <f>Table_1[[#This Row],[Profit]]/Table_1[[#This Row],[Sales]]</f>
        <v>0.28000000000000003</v>
      </c>
    </row>
    <row r="5437" spans="1:23" ht="14.25" customHeight="1" x14ac:dyDescent="0.3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  <c r="W5437" s="2">
        <f>Table_1[[#This Row],[Profit]]/Table_1[[#This Row],[Sales]]</f>
        <v>0.35999999999999993</v>
      </c>
    </row>
    <row r="5438" spans="1:23" ht="14.25" customHeight="1" x14ac:dyDescent="0.3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  <c r="W5438" s="2">
        <f>Table_1[[#This Row],[Profit]]/Table_1[[#This Row],[Sales]]</f>
        <v>0.27500000000000008</v>
      </c>
    </row>
    <row r="5439" spans="1:23" ht="14.25" customHeight="1" x14ac:dyDescent="0.3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  <c r="W5439" s="2">
        <f>Table_1[[#This Row],[Profit]]/Table_1[[#This Row],[Sales]]</f>
        <v>-0.69999999999999951</v>
      </c>
    </row>
    <row r="5440" spans="1:23" ht="14.25" customHeight="1" x14ac:dyDescent="0.3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  <c r="W5440" s="2">
        <f>Table_1[[#This Row],[Profit]]/Table_1[[#This Row],[Sales]]</f>
        <v>7.4999999999999956E-2</v>
      </c>
    </row>
    <row r="5441" spans="1:23" ht="14.25" customHeight="1" x14ac:dyDescent="0.3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  <c r="W5441" s="2">
        <f>Table_1[[#This Row],[Profit]]/Table_1[[#This Row],[Sales]]</f>
        <v>0.31249999999999994</v>
      </c>
    </row>
    <row r="5442" spans="1:23" ht="14.25" customHeight="1" x14ac:dyDescent="0.3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  <c r="W5442" s="2">
        <f>Table_1[[#This Row],[Profit]]/Table_1[[#This Row],[Sales]]</f>
        <v>7.5000000000000025E-2</v>
      </c>
    </row>
    <row r="5443" spans="1:23" ht="14.25" customHeight="1" x14ac:dyDescent="0.3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  <c r="W5443" s="2">
        <f>Table_1[[#This Row],[Profit]]/Table_1[[#This Row],[Sales]]</f>
        <v>0.37499999999999994</v>
      </c>
    </row>
    <row r="5444" spans="1:23" ht="14.25" customHeight="1" x14ac:dyDescent="0.3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  <c r="W5444" s="2">
        <f>Table_1[[#This Row],[Profit]]/Table_1[[#This Row],[Sales]]</f>
        <v>0.37</v>
      </c>
    </row>
    <row r="5445" spans="1:23" ht="14.25" customHeight="1" x14ac:dyDescent="0.3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  <c r="W5445" s="2">
        <f>Table_1[[#This Row],[Profit]]/Table_1[[#This Row],[Sales]]</f>
        <v>0.33749999999999997</v>
      </c>
    </row>
    <row r="5446" spans="1:23" ht="14.25" customHeight="1" x14ac:dyDescent="0.3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  <c r="W5446" s="2">
        <f>Table_1[[#This Row],[Profit]]/Table_1[[#This Row],[Sales]]</f>
        <v>0.26</v>
      </c>
    </row>
    <row r="5447" spans="1:23" ht="14.25" customHeight="1" x14ac:dyDescent="0.3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  <c r="W5447" s="2">
        <f>Table_1[[#This Row],[Profit]]/Table_1[[#This Row],[Sales]]</f>
        <v>0.33749999999999997</v>
      </c>
    </row>
    <row r="5448" spans="1:23" ht="14.25" customHeight="1" x14ac:dyDescent="0.3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  <c r="W5448" s="2">
        <f>Table_1[[#This Row],[Profit]]/Table_1[[#This Row],[Sales]]</f>
        <v>0.25</v>
      </c>
    </row>
    <row r="5449" spans="1:23" ht="14.25" customHeight="1" x14ac:dyDescent="0.3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  <c r="W5449" s="2">
        <f>Table_1[[#This Row],[Profit]]/Table_1[[#This Row],[Sales]]</f>
        <v>0.34999999999999992</v>
      </c>
    </row>
    <row r="5450" spans="1:23" ht="14.25" customHeight="1" x14ac:dyDescent="0.3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  <c r="W5450" s="2">
        <f>Table_1[[#This Row],[Profit]]/Table_1[[#This Row],[Sales]]</f>
        <v>2.0000000000000018E-2</v>
      </c>
    </row>
    <row r="5451" spans="1:23" ht="14.25" customHeight="1" x14ac:dyDescent="0.3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  <c r="W5451" s="2">
        <f>Table_1[[#This Row],[Profit]]/Table_1[[#This Row],[Sales]]</f>
        <v>0.18999999999999986</v>
      </c>
    </row>
    <row r="5452" spans="1:23" ht="14.25" customHeight="1" x14ac:dyDescent="0.3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  <c r="W5452" s="2">
        <f>Table_1[[#This Row],[Profit]]/Table_1[[#This Row],[Sales]]</f>
        <v>0.44999999999999996</v>
      </c>
    </row>
    <row r="5453" spans="1:23" ht="14.25" customHeight="1" x14ac:dyDescent="0.3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  <c r="W5453" s="2">
        <f>Table_1[[#This Row],[Profit]]/Table_1[[#This Row],[Sales]]</f>
        <v>0.31999999999999995</v>
      </c>
    </row>
    <row r="5454" spans="1:23" ht="14.25" customHeight="1" x14ac:dyDescent="0.3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  <c r="W5454" s="2">
        <f>Table_1[[#This Row],[Profit]]/Table_1[[#This Row],[Sales]]</f>
        <v>0.28999999999999987</v>
      </c>
    </row>
    <row r="5455" spans="1:23" ht="14.25" customHeight="1" x14ac:dyDescent="0.3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  <c r="W5455" s="2">
        <f>Table_1[[#This Row],[Profit]]/Table_1[[#This Row],[Sales]]</f>
        <v>0.36249999999999982</v>
      </c>
    </row>
    <row r="5456" spans="1:23" ht="14.25" customHeight="1" x14ac:dyDescent="0.3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  <c r="W5456" s="2">
        <f>Table_1[[#This Row],[Profit]]/Table_1[[#This Row],[Sales]]</f>
        <v>8.7499999999999994E-2</v>
      </c>
    </row>
    <row r="5457" spans="1:23" ht="14.25" customHeight="1" x14ac:dyDescent="0.3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  <c r="W5457" s="2">
        <f>Table_1[[#This Row],[Profit]]/Table_1[[#This Row],[Sales]]</f>
        <v>0.11249999999999985</v>
      </c>
    </row>
    <row r="5458" spans="1:23" ht="14.25" customHeight="1" x14ac:dyDescent="0.3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  <c r="W5458" s="2">
        <f>Table_1[[#This Row],[Profit]]/Table_1[[#This Row],[Sales]]</f>
        <v>0.48999999999999994</v>
      </c>
    </row>
    <row r="5459" spans="1:23" ht="14.25" customHeight="1" x14ac:dyDescent="0.3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  <c r="W5459" s="2">
        <f>Table_1[[#This Row],[Profit]]/Table_1[[#This Row],[Sales]]</f>
        <v>0.3</v>
      </c>
    </row>
    <row r="5460" spans="1:23" ht="14.25" customHeight="1" x14ac:dyDescent="0.3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  <c r="W5460" s="2">
        <f>Table_1[[#This Row],[Profit]]/Table_1[[#This Row],[Sales]]</f>
        <v>0.32500000000000001</v>
      </c>
    </row>
    <row r="5461" spans="1:23" ht="14.25" customHeight="1" x14ac:dyDescent="0.3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  <c r="W5461" s="2">
        <f>Table_1[[#This Row],[Profit]]/Table_1[[#This Row],[Sales]]</f>
        <v>6.2500000000000042E-2</v>
      </c>
    </row>
    <row r="5462" spans="1:23" ht="14.25" customHeight="1" x14ac:dyDescent="0.3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  <c r="W5462" s="2">
        <f>Table_1[[#This Row],[Profit]]/Table_1[[#This Row],[Sales]]</f>
        <v>-0.2375000000000001</v>
      </c>
    </row>
    <row r="5463" spans="1:23" ht="14.25" customHeight="1" x14ac:dyDescent="0.3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  <c r="W5463" s="2">
        <f>Table_1[[#This Row],[Profit]]/Table_1[[#This Row],[Sales]]</f>
        <v>0.48</v>
      </c>
    </row>
    <row r="5464" spans="1:23" ht="14.25" customHeight="1" x14ac:dyDescent="0.3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  <c r="W5464" s="2">
        <f>Table_1[[#This Row],[Profit]]/Table_1[[#This Row],[Sales]]</f>
        <v>-0.73333333333333328</v>
      </c>
    </row>
    <row r="5465" spans="1:23" ht="14.25" customHeight="1" x14ac:dyDescent="0.3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  <c r="W5465" s="2">
        <f>Table_1[[#This Row],[Profit]]/Table_1[[#This Row],[Sales]]</f>
        <v>0.35</v>
      </c>
    </row>
    <row r="5466" spans="1:23" ht="14.25" customHeight="1" x14ac:dyDescent="0.3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  <c r="W5466" s="2">
        <f>Table_1[[#This Row],[Profit]]/Table_1[[#This Row],[Sales]]</f>
        <v>0.33749999999999997</v>
      </c>
    </row>
    <row r="5467" spans="1:23" ht="14.25" customHeight="1" x14ac:dyDescent="0.3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  <c r="W5467" s="2">
        <f>Table_1[[#This Row],[Profit]]/Table_1[[#This Row],[Sales]]</f>
        <v>-1.7666666666666664</v>
      </c>
    </row>
    <row r="5468" spans="1:23" ht="14.25" customHeight="1" x14ac:dyDescent="0.3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  <c r="W5468" s="2">
        <f>Table_1[[#This Row],[Profit]]/Table_1[[#This Row],[Sales]]</f>
        <v>0.37499999999999989</v>
      </c>
    </row>
    <row r="5469" spans="1:23" ht="14.25" customHeight="1" x14ac:dyDescent="0.3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  <c r="W5469" s="2">
        <f>Table_1[[#This Row],[Profit]]/Table_1[[#This Row],[Sales]]</f>
        <v>0.11249999999999995</v>
      </c>
    </row>
    <row r="5470" spans="1:23" ht="14.25" customHeight="1" x14ac:dyDescent="0.3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  <c r="W5470" s="2">
        <f>Table_1[[#This Row],[Profit]]/Table_1[[#This Row],[Sales]]</f>
        <v>0.12499999999999993</v>
      </c>
    </row>
    <row r="5471" spans="1:23" ht="14.25" customHeight="1" x14ac:dyDescent="0.3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  <c r="W5471" s="2">
        <f>Table_1[[#This Row],[Profit]]/Table_1[[#This Row],[Sales]]</f>
        <v>0.48000000000000004</v>
      </c>
    </row>
    <row r="5472" spans="1:23" ht="14.25" customHeight="1" x14ac:dyDescent="0.3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  <c r="W5472" s="2">
        <f>Table_1[[#This Row],[Profit]]/Table_1[[#This Row],[Sales]]</f>
        <v>7.4999999999999969E-2</v>
      </c>
    </row>
    <row r="5473" spans="1:23" ht="14.25" customHeight="1" x14ac:dyDescent="0.3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  <c r="W5473" s="2">
        <f>Table_1[[#This Row],[Profit]]/Table_1[[#This Row],[Sales]]</f>
        <v>0.30000000000000004</v>
      </c>
    </row>
    <row r="5474" spans="1:23" ht="14.25" customHeight="1" x14ac:dyDescent="0.3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  <c r="W5474" s="2">
        <f>Table_1[[#This Row],[Profit]]/Table_1[[#This Row],[Sales]]</f>
        <v>-0.22499999999999998</v>
      </c>
    </row>
    <row r="5475" spans="1:23" ht="14.25" customHeight="1" x14ac:dyDescent="0.3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  <c r="W5475" s="2">
        <f>Table_1[[#This Row],[Profit]]/Table_1[[#This Row],[Sales]]</f>
        <v>-1.7999999999999987</v>
      </c>
    </row>
    <row r="5476" spans="1:23" ht="14.25" customHeight="1" x14ac:dyDescent="0.3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  <c r="W5476" s="2">
        <f>Table_1[[#This Row],[Profit]]/Table_1[[#This Row],[Sales]]</f>
        <v>4.9999999999999996E-2</v>
      </c>
    </row>
    <row r="5477" spans="1:23" ht="14.25" customHeight="1" x14ac:dyDescent="0.3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  <c r="W5477" s="2">
        <f>Table_1[[#This Row],[Profit]]/Table_1[[#This Row],[Sales]]</f>
        <v>0.5</v>
      </c>
    </row>
    <row r="5478" spans="1:23" ht="14.25" customHeight="1" x14ac:dyDescent="0.3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  <c r="W5478" s="2">
        <f>Table_1[[#This Row],[Profit]]/Table_1[[#This Row],[Sales]]</f>
        <v>0.26999999999999996</v>
      </c>
    </row>
    <row r="5479" spans="1:23" ht="14.25" customHeight="1" x14ac:dyDescent="0.3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  <c r="W5479" s="2">
        <f>Table_1[[#This Row],[Profit]]/Table_1[[#This Row],[Sales]]</f>
        <v>0.49000000000000005</v>
      </c>
    </row>
    <row r="5480" spans="1:23" ht="14.25" customHeight="1" x14ac:dyDescent="0.3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  <c r="W5480" s="2">
        <f>Table_1[[#This Row],[Profit]]/Table_1[[#This Row],[Sales]]</f>
        <v>0.49000000000000005</v>
      </c>
    </row>
    <row r="5481" spans="1:23" ht="14.25" customHeight="1" x14ac:dyDescent="0.3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  <c r="W5481" s="2">
        <f>Table_1[[#This Row],[Profit]]/Table_1[[#This Row],[Sales]]</f>
        <v>-0.69999999999999962</v>
      </c>
    </row>
    <row r="5482" spans="1:23" ht="14.25" customHeight="1" x14ac:dyDescent="0.3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  <c r="W5482" s="2">
        <f>Table_1[[#This Row],[Profit]]/Table_1[[#This Row],[Sales]]</f>
        <v>0.11249999999999998</v>
      </c>
    </row>
    <row r="5483" spans="1:23" ht="14.25" customHeight="1" x14ac:dyDescent="0.3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  <c r="W5483" s="2">
        <f>Table_1[[#This Row],[Profit]]/Table_1[[#This Row],[Sales]]</f>
        <v>0.17999999999999991</v>
      </c>
    </row>
    <row r="5484" spans="1:23" ht="14.25" customHeight="1" x14ac:dyDescent="0.3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  <c r="W5484" s="2">
        <f>Table_1[[#This Row],[Profit]]/Table_1[[#This Row],[Sales]]</f>
        <v>0.48</v>
      </c>
    </row>
    <row r="5485" spans="1:23" ht="14.25" customHeight="1" x14ac:dyDescent="0.3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  <c r="W5485" s="2">
        <f>Table_1[[#This Row],[Profit]]/Table_1[[#This Row],[Sales]]</f>
        <v>9.9999999999999256E-3</v>
      </c>
    </row>
    <row r="5486" spans="1:23" ht="14.25" customHeight="1" x14ac:dyDescent="0.3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  <c r="W5486" s="2">
        <f>Table_1[[#This Row],[Profit]]/Table_1[[#This Row],[Sales]]</f>
        <v>-0.16250000000000001</v>
      </c>
    </row>
    <row r="5487" spans="1:23" ht="14.25" customHeight="1" x14ac:dyDescent="0.3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  <c r="W5487" s="2">
        <f>Table_1[[#This Row],[Profit]]/Table_1[[#This Row],[Sales]]</f>
        <v>0.32499999999999984</v>
      </c>
    </row>
    <row r="5488" spans="1:23" ht="14.25" customHeight="1" x14ac:dyDescent="0.3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  <c r="W5488" s="2">
        <f>Table_1[[#This Row],[Profit]]/Table_1[[#This Row],[Sales]]</f>
        <v>-1.7500000000000013</v>
      </c>
    </row>
    <row r="5489" spans="1:23" ht="14.25" customHeight="1" x14ac:dyDescent="0.3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  <c r="W5489" s="2">
        <f>Table_1[[#This Row],[Profit]]/Table_1[[#This Row],[Sales]]</f>
        <v>-0.23750000000000002</v>
      </c>
    </row>
    <row r="5490" spans="1:23" ht="14.25" customHeight="1" x14ac:dyDescent="0.3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  <c r="W5490" s="2">
        <f>Table_1[[#This Row],[Profit]]/Table_1[[#This Row],[Sales]]</f>
        <v>0.32500000000000001</v>
      </c>
    </row>
    <row r="5491" spans="1:23" ht="14.25" customHeight="1" x14ac:dyDescent="0.3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  <c r="W5491" s="2">
        <f>Table_1[[#This Row],[Profit]]/Table_1[[#This Row],[Sales]]</f>
        <v>8.7500000000000064E-2</v>
      </c>
    </row>
    <row r="5492" spans="1:23" ht="14.25" customHeight="1" x14ac:dyDescent="0.3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  <c r="W5492" s="2">
        <f>Table_1[[#This Row],[Profit]]/Table_1[[#This Row],[Sales]]</f>
        <v>-8.7500000000000064E-2</v>
      </c>
    </row>
    <row r="5493" spans="1:23" ht="14.25" customHeight="1" x14ac:dyDescent="0.3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  <c r="W5493" s="2">
        <f>Table_1[[#This Row],[Profit]]/Table_1[[#This Row],[Sales]]</f>
        <v>0.10000000000000009</v>
      </c>
    </row>
    <row r="5494" spans="1:23" ht="14.25" customHeight="1" x14ac:dyDescent="0.3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  <c r="W5494" s="2">
        <f>Table_1[[#This Row],[Profit]]/Table_1[[#This Row],[Sales]]</f>
        <v>1.9999999999999969E-2</v>
      </c>
    </row>
    <row r="5495" spans="1:23" ht="14.25" customHeight="1" x14ac:dyDescent="0.3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  <c r="W5495" s="2">
        <f>Table_1[[#This Row],[Profit]]/Table_1[[#This Row],[Sales]]</f>
        <v>0.48000000000000004</v>
      </c>
    </row>
    <row r="5496" spans="1:23" ht="14.25" customHeight="1" x14ac:dyDescent="0.3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  <c r="W5496" s="2">
        <f>Table_1[[#This Row],[Profit]]/Table_1[[#This Row],[Sales]]</f>
        <v>-1.1764705882352886E-2</v>
      </c>
    </row>
    <row r="5497" spans="1:23" ht="14.25" customHeight="1" x14ac:dyDescent="0.3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  <c r="W5497" s="2">
        <f>Table_1[[#This Row],[Profit]]/Table_1[[#This Row],[Sales]]</f>
        <v>-0.79999999999999982</v>
      </c>
    </row>
    <row r="5498" spans="1:23" ht="14.25" customHeight="1" x14ac:dyDescent="0.3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  <c r="W5498" s="2">
        <f>Table_1[[#This Row],[Profit]]/Table_1[[#This Row],[Sales]]</f>
        <v>0.3</v>
      </c>
    </row>
    <row r="5499" spans="1:23" ht="14.25" customHeight="1" x14ac:dyDescent="0.3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  <c r="W5499" s="2">
        <f>Table_1[[#This Row],[Profit]]/Table_1[[#This Row],[Sales]]</f>
        <v>0.28999999999999987</v>
      </c>
    </row>
    <row r="5500" spans="1:23" ht="14.25" customHeight="1" x14ac:dyDescent="0.3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  <c r="W5500" s="2">
        <f>Table_1[[#This Row],[Profit]]/Table_1[[#This Row],[Sales]]</f>
        <v>0.45999999999999996</v>
      </c>
    </row>
    <row r="5501" spans="1:23" ht="14.25" customHeight="1" x14ac:dyDescent="0.3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  <c r="W5501" s="2">
        <f>Table_1[[#This Row],[Profit]]/Table_1[[#This Row],[Sales]]</f>
        <v>0.21</v>
      </c>
    </row>
    <row r="5502" spans="1:23" ht="14.25" customHeight="1" x14ac:dyDescent="0.3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  <c r="W5502" s="2">
        <f>Table_1[[#This Row],[Profit]]/Table_1[[#This Row],[Sales]]</f>
        <v>0.13333333333333336</v>
      </c>
    </row>
    <row r="5503" spans="1:23" ht="14.25" customHeight="1" x14ac:dyDescent="0.3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  <c r="W5503" s="2">
        <f>Table_1[[#This Row],[Profit]]/Table_1[[#This Row],[Sales]]</f>
        <v>0.49</v>
      </c>
    </row>
    <row r="5504" spans="1:23" ht="14.25" customHeight="1" x14ac:dyDescent="0.3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  <c r="W5504" s="2">
        <f>Table_1[[#This Row],[Profit]]/Table_1[[#This Row],[Sales]]</f>
        <v>0.19999999999999993</v>
      </c>
    </row>
    <row r="5505" spans="1:23" ht="14.25" customHeight="1" x14ac:dyDescent="0.3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  <c r="W5505" s="2">
        <f>Table_1[[#This Row],[Profit]]/Table_1[[#This Row],[Sales]]</f>
        <v>6.2499999999999979E-2</v>
      </c>
    </row>
    <row r="5506" spans="1:23" ht="14.25" customHeight="1" x14ac:dyDescent="0.3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  <c r="W5506" s="2">
        <f>Table_1[[#This Row],[Profit]]/Table_1[[#This Row],[Sales]]</f>
        <v>0.3249999999999999</v>
      </c>
    </row>
    <row r="5507" spans="1:23" ht="14.25" customHeight="1" x14ac:dyDescent="0.3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  <c r="W5507" s="2">
        <f>Table_1[[#This Row],[Profit]]/Table_1[[#This Row],[Sales]]</f>
        <v>-0.21666666666666665</v>
      </c>
    </row>
    <row r="5508" spans="1:23" ht="14.25" customHeight="1" x14ac:dyDescent="0.3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  <c r="W5508" s="2">
        <f>Table_1[[#This Row],[Profit]]/Table_1[[#This Row],[Sales]]</f>
        <v>0.44999999999999996</v>
      </c>
    </row>
    <row r="5509" spans="1:23" ht="14.25" customHeight="1" x14ac:dyDescent="0.3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  <c r="W5509" s="2">
        <f>Table_1[[#This Row],[Profit]]/Table_1[[#This Row],[Sales]]</f>
        <v>0.48000000000000004</v>
      </c>
    </row>
    <row r="5510" spans="1:23" ht="14.25" customHeight="1" x14ac:dyDescent="0.3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  <c r="W5510" s="2">
        <f>Table_1[[#This Row],[Profit]]/Table_1[[#This Row],[Sales]]</f>
        <v>0.42999999999999994</v>
      </c>
    </row>
    <row r="5511" spans="1:23" ht="14.25" customHeight="1" x14ac:dyDescent="0.3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  <c r="W5511" s="2">
        <f>Table_1[[#This Row],[Profit]]/Table_1[[#This Row],[Sales]]</f>
        <v>0.33749999999999986</v>
      </c>
    </row>
    <row r="5512" spans="1:23" ht="14.25" customHeight="1" x14ac:dyDescent="0.3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  <c r="W5512" s="2">
        <f>Table_1[[#This Row],[Profit]]/Table_1[[#This Row],[Sales]]</f>
        <v>0.31249999999999994</v>
      </c>
    </row>
    <row r="5513" spans="1:23" ht="14.25" customHeight="1" x14ac:dyDescent="0.3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  <c r="W5513" s="2">
        <f>Table_1[[#This Row],[Profit]]/Table_1[[#This Row],[Sales]]</f>
        <v>0.33749999999999986</v>
      </c>
    </row>
    <row r="5514" spans="1:23" ht="14.25" customHeight="1" x14ac:dyDescent="0.3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  <c r="W5514" s="2">
        <f>Table_1[[#This Row],[Profit]]/Table_1[[#This Row],[Sales]]</f>
        <v>0.33749999999999991</v>
      </c>
    </row>
    <row r="5515" spans="1:23" ht="14.25" customHeight="1" x14ac:dyDescent="0.3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  <c r="W5515" s="2">
        <f>Table_1[[#This Row],[Profit]]/Table_1[[#This Row],[Sales]]</f>
        <v>9.9999999999999239E-3</v>
      </c>
    </row>
    <row r="5516" spans="1:23" ht="14.25" customHeight="1" x14ac:dyDescent="0.3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  <c r="W5516" s="2">
        <f>Table_1[[#This Row],[Profit]]/Table_1[[#This Row],[Sales]]</f>
        <v>0.28000000000000003</v>
      </c>
    </row>
    <row r="5517" spans="1:23" ht="14.25" customHeight="1" x14ac:dyDescent="0.3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  <c r="W5517" s="2">
        <f>Table_1[[#This Row],[Profit]]/Table_1[[#This Row],[Sales]]</f>
        <v>2.9999999999999975E-2</v>
      </c>
    </row>
    <row r="5518" spans="1:23" ht="14.25" customHeight="1" x14ac:dyDescent="0.3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  <c r="W5518" s="2">
        <f>Table_1[[#This Row],[Profit]]/Table_1[[#This Row],[Sales]]</f>
        <v>0.4</v>
      </c>
    </row>
    <row r="5519" spans="1:23" ht="14.25" customHeight="1" x14ac:dyDescent="0.3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  <c r="W5519" s="2">
        <f>Table_1[[#This Row],[Profit]]/Table_1[[#This Row],[Sales]]</f>
        <v>-4.285714285714283E-2</v>
      </c>
    </row>
    <row r="5520" spans="1:23" ht="14.25" customHeight="1" x14ac:dyDescent="0.3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  <c r="W5520" s="2">
        <f>Table_1[[#This Row],[Profit]]/Table_1[[#This Row],[Sales]]</f>
        <v>0.12499999999999993</v>
      </c>
    </row>
    <row r="5521" spans="1:23" ht="14.25" customHeight="1" x14ac:dyDescent="0.3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  <c r="W5521" s="2">
        <f>Table_1[[#This Row],[Profit]]/Table_1[[#This Row],[Sales]]</f>
        <v>0.23750000000000002</v>
      </c>
    </row>
    <row r="5522" spans="1:23" ht="14.25" customHeight="1" x14ac:dyDescent="0.3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  <c r="W5522" s="2">
        <f>Table_1[[#This Row],[Profit]]/Table_1[[#This Row],[Sales]]</f>
        <v>0.36249999999999993</v>
      </c>
    </row>
    <row r="5523" spans="1:23" ht="14.25" customHeight="1" x14ac:dyDescent="0.3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  <c r="W5523" s="2">
        <f>Table_1[[#This Row],[Profit]]/Table_1[[#This Row],[Sales]]</f>
        <v>-0.11249999999999995</v>
      </c>
    </row>
    <row r="5524" spans="1:23" ht="14.25" customHeight="1" x14ac:dyDescent="0.3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  <c r="W5524" s="2">
        <f>Table_1[[#This Row],[Profit]]/Table_1[[#This Row],[Sales]]</f>
        <v>0.32499999999999984</v>
      </c>
    </row>
    <row r="5525" spans="1:23" ht="14.25" customHeight="1" x14ac:dyDescent="0.3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  <c r="W5525" s="2">
        <f>Table_1[[#This Row],[Profit]]/Table_1[[#This Row],[Sales]]</f>
        <v>0.27</v>
      </c>
    </row>
    <row r="5526" spans="1:23" ht="14.25" customHeight="1" x14ac:dyDescent="0.3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  <c r="W5526" s="2">
        <f>Table_1[[#This Row],[Profit]]/Table_1[[#This Row],[Sales]]</f>
        <v>0.45999999999999991</v>
      </c>
    </row>
    <row r="5527" spans="1:23" ht="14.25" customHeight="1" x14ac:dyDescent="0.3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  <c r="W5527" s="2">
        <f>Table_1[[#This Row],[Profit]]/Table_1[[#This Row],[Sales]]</f>
        <v>0.41000000000000003</v>
      </c>
    </row>
    <row r="5528" spans="1:23" ht="14.25" customHeight="1" x14ac:dyDescent="0.3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  <c r="W5528" s="2">
        <f>Table_1[[#This Row],[Profit]]/Table_1[[#This Row],[Sales]]</f>
        <v>0.36</v>
      </c>
    </row>
    <row r="5529" spans="1:23" ht="14.25" customHeight="1" x14ac:dyDescent="0.3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  <c r="W5529" s="2">
        <f>Table_1[[#This Row],[Profit]]/Table_1[[#This Row],[Sales]]</f>
        <v>0.48</v>
      </c>
    </row>
    <row r="5530" spans="1:23" ht="14.25" customHeight="1" x14ac:dyDescent="0.3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  <c r="W5530" s="2">
        <f>Table_1[[#This Row],[Profit]]/Table_1[[#This Row],[Sales]]</f>
        <v>0.34999999999999992</v>
      </c>
    </row>
    <row r="5531" spans="1:23" ht="14.25" customHeight="1" x14ac:dyDescent="0.3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  <c r="W5531" s="2">
        <f>Table_1[[#This Row],[Profit]]/Table_1[[#This Row],[Sales]]</f>
        <v>0.34999999999999987</v>
      </c>
    </row>
    <row r="5532" spans="1:23" ht="14.25" customHeight="1" x14ac:dyDescent="0.3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  <c r="W5532" s="2">
        <f>Table_1[[#This Row],[Profit]]/Table_1[[#This Row],[Sales]]</f>
        <v>0.29999999999999993</v>
      </c>
    </row>
    <row r="5533" spans="1:23" ht="14.25" customHeight="1" x14ac:dyDescent="0.3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  <c r="W5533" s="2">
        <f>Table_1[[#This Row],[Profit]]/Table_1[[#This Row],[Sales]]</f>
        <v>0.42000000000000004</v>
      </c>
    </row>
    <row r="5534" spans="1:23" ht="14.25" customHeight="1" x14ac:dyDescent="0.3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  <c r="W5534" s="2">
        <f>Table_1[[#This Row],[Profit]]/Table_1[[#This Row],[Sales]]</f>
        <v>0.18999999999999989</v>
      </c>
    </row>
    <row r="5535" spans="1:23" ht="14.25" customHeight="1" x14ac:dyDescent="0.3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  <c r="W5535" s="2">
        <f>Table_1[[#This Row],[Profit]]/Table_1[[#This Row],[Sales]]</f>
        <v>0.4</v>
      </c>
    </row>
    <row r="5536" spans="1:23" ht="14.25" customHeight="1" x14ac:dyDescent="0.3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  <c r="W5536" s="2">
        <f>Table_1[[#This Row],[Profit]]/Table_1[[#This Row],[Sales]]</f>
        <v>0.47</v>
      </c>
    </row>
    <row r="5537" spans="1:23" ht="14.25" customHeight="1" x14ac:dyDescent="0.3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  <c r="W5537" s="2">
        <f>Table_1[[#This Row],[Profit]]/Table_1[[#This Row],[Sales]]</f>
        <v>0.48</v>
      </c>
    </row>
    <row r="5538" spans="1:23" ht="14.25" customHeight="1" x14ac:dyDescent="0.3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  <c r="W5538" s="2">
        <f>Table_1[[#This Row],[Profit]]/Table_1[[#This Row],[Sales]]</f>
        <v>0.48</v>
      </c>
    </row>
    <row r="5539" spans="1:23" ht="14.25" customHeight="1" x14ac:dyDescent="0.3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  <c r="W5539" s="2">
        <f>Table_1[[#This Row],[Profit]]/Table_1[[#This Row],[Sales]]</f>
        <v>0.48000000000000004</v>
      </c>
    </row>
    <row r="5540" spans="1:23" ht="14.25" customHeight="1" x14ac:dyDescent="0.3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  <c r="W5540" s="2">
        <f>Table_1[[#This Row],[Profit]]/Table_1[[#This Row],[Sales]]</f>
        <v>0.45999999999999996</v>
      </c>
    </row>
    <row r="5541" spans="1:23" ht="14.25" customHeight="1" x14ac:dyDescent="0.3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  <c r="W5541" s="2">
        <f>Table_1[[#This Row],[Profit]]/Table_1[[#This Row],[Sales]]</f>
        <v>-0.3</v>
      </c>
    </row>
    <row r="5542" spans="1:23" ht="14.25" customHeight="1" x14ac:dyDescent="0.3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  <c r="W5542" s="2">
        <f>Table_1[[#This Row],[Profit]]/Table_1[[#This Row],[Sales]]</f>
        <v>-1.6500000000000006</v>
      </c>
    </row>
    <row r="5543" spans="1:23" ht="14.25" customHeight="1" x14ac:dyDescent="0.3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  <c r="W5543" s="2">
        <f>Table_1[[#This Row],[Profit]]/Table_1[[#This Row],[Sales]]</f>
        <v>0.11249999999999992</v>
      </c>
    </row>
    <row r="5544" spans="1:23" ht="14.25" customHeight="1" x14ac:dyDescent="0.3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  <c r="W5544" s="2">
        <f>Table_1[[#This Row],[Profit]]/Table_1[[#This Row],[Sales]]</f>
        <v>-0.47999999999999993</v>
      </c>
    </row>
    <row r="5545" spans="1:23" ht="14.25" customHeight="1" x14ac:dyDescent="0.3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  <c r="W5545" s="2">
        <f>Table_1[[#This Row],[Profit]]/Table_1[[#This Row],[Sales]]</f>
        <v>-0.73333333333333317</v>
      </c>
    </row>
    <row r="5546" spans="1:23" ht="14.25" customHeight="1" x14ac:dyDescent="0.3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  <c r="W5546" s="2">
        <f>Table_1[[#This Row],[Profit]]/Table_1[[#This Row],[Sales]]</f>
        <v>-0.79999999999999971</v>
      </c>
    </row>
    <row r="5547" spans="1:23" ht="14.25" customHeight="1" x14ac:dyDescent="0.3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  <c r="W5547" s="2">
        <f>Table_1[[#This Row],[Profit]]/Table_1[[#This Row],[Sales]]</f>
        <v>0.25999999999999995</v>
      </c>
    </row>
    <row r="5548" spans="1:23" ht="14.25" customHeight="1" x14ac:dyDescent="0.3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  <c r="W5548" s="2">
        <f>Table_1[[#This Row],[Profit]]/Table_1[[#This Row],[Sales]]</f>
        <v>0.42000000000000004</v>
      </c>
    </row>
    <row r="5549" spans="1:23" ht="14.25" customHeight="1" x14ac:dyDescent="0.3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  <c r="W5549" s="2">
        <f>Table_1[[#This Row],[Profit]]/Table_1[[#This Row],[Sales]]</f>
        <v>0.37499999999999994</v>
      </c>
    </row>
    <row r="5550" spans="1:23" ht="14.25" customHeight="1" x14ac:dyDescent="0.3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  <c r="W5550" s="2">
        <f>Table_1[[#This Row],[Profit]]/Table_1[[#This Row],[Sales]]</f>
        <v>0.27</v>
      </c>
    </row>
    <row r="5551" spans="1:23" ht="14.25" customHeight="1" x14ac:dyDescent="0.3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  <c r="W5551" s="2">
        <f>Table_1[[#This Row],[Profit]]/Table_1[[#This Row],[Sales]]</f>
        <v>0.24999999999999994</v>
      </c>
    </row>
    <row r="5552" spans="1:23" ht="14.25" customHeight="1" x14ac:dyDescent="0.3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  <c r="W5552" s="2">
        <f>Table_1[[#This Row],[Profit]]/Table_1[[#This Row],[Sales]]</f>
        <v>0.1249999999999999</v>
      </c>
    </row>
    <row r="5553" spans="1:23" ht="14.25" customHeight="1" x14ac:dyDescent="0.3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  <c r="W5553" s="2">
        <f>Table_1[[#This Row],[Profit]]/Table_1[[#This Row],[Sales]]</f>
        <v>-0.18750000000000008</v>
      </c>
    </row>
    <row r="5554" spans="1:23" ht="14.25" customHeight="1" x14ac:dyDescent="0.3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  <c r="W5554" s="2">
        <f>Table_1[[#This Row],[Profit]]/Table_1[[#This Row],[Sales]]</f>
        <v>0.26249999999999996</v>
      </c>
    </row>
    <row r="5555" spans="1:23" ht="14.25" customHeight="1" x14ac:dyDescent="0.3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  <c r="W5555" s="2">
        <f>Table_1[[#This Row],[Profit]]/Table_1[[#This Row],[Sales]]</f>
        <v>0.34999999999999992</v>
      </c>
    </row>
    <row r="5556" spans="1:23" ht="14.25" customHeight="1" x14ac:dyDescent="0.3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  <c r="W5556" s="2">
        <f>Table_1[[#This Row],[Profit]]/Table_1[[#This Row],[Sales]]</f>
        <v>-0.19117647058823542</v>
      </c>
    </row>
    <row r="5557" spans="1:23" ht="14.25" customHeight="1" x14ac:dyDescent="0.3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  <c r="W5557" s="2">
        <f>Table_1[[#This Row],[Profit]]/Table_1[[#This Row],[Sales]]</f>
        <v>0.33999999999999997</v>
      </c>
    </row>
    <row r="5558" spans="1:23" ht="14.25" customHeight="1" x14ac:dyDescent="0.3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  <c r="W5558" s="2">
        <f>Table_1[[#This Row],[Profit]]/Table_1[[#This Row],[Sales]]</f>
        <v>0.31999999999999995</v>
      </c>
    </row>
    <row r="5559" spans="1:23" ht="14.25" customHeight="1" x14ac:dyDescent="0.3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  <c r="W5559" s="2">
        <f>Table_1[[#This Row],[Profit]]/Table_1[[#This Row],[Sales]]</f>
        <v>0.28000000000000008</v>
      </c>
    </row>
    <row r="5560" spans="1:23" ht="14.25" customHeight="1" x14ac:dyDescent="0.3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  <c r="W5560" s="2">
        <f>Table_1[[#This Row],[Profit]]/Table_1[[#This Row],[Sales]]</f>
        <v>0.48000000000000004</v>
      </c>
    </row>
    <row r="5561" spans="1:23" ht="14.25" customHeight="1" x14ac:dyDescent="0.3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  <c r="W5561" s="2">
        <f>Table_1[[#This Row],[Profit]]/Table_1[[#This Row],[Sales]]</f>
        <v>0.17999999999999991</v>
      </c>
    </row>
    <row r="5562" spans="1:23" ht="14.25" customHeight="1" x14ac:dyDescent="0.3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  <c r="W5562" s="2">
        <f>Table_1[[#This Row],[Profit]]/Table_1[[#This Row],[Sales]]</f>
        <v>0.45999999999999996</v>
      </c>
    </row>
    <row r="5563" spans="1:23" ht="14.25" customHeight="1" x14ac:dyDescent="0.3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  <c r="W5563" s="2">
        <f>Table_1[[#This Row],[Profit]]/Table_1[[#This Row],[Sales]]</f>
        <v>0.5</v>
      </c>
    </row>
    <row r="5564" spans="1:23" ht="14.25" customHeight="1" x14ac:dyDescent="0.3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  <c r="W5564" s="2">
        <f>Table_1[[#This Row],[Profit]]/Table_1[[#This Row],[Sales]]</f>
        <v>0.48000000000000009</v>
      </c>
    </row>
    <row r="5565" spans="1:23" ht="14.25" customHeight="1" x14ac:dyDescent="0.3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  <c r="W5565" s="2">
        <f>Table_1[[#This Row],[Profit]]/Table_1[[#This Row],[Sales]]</f>
        <v>0.48</v>
      </c>
    </row>
    <row r="5566" spans="1:23" ht="14.25" customHeight="1" x14ac:dyDescent="0.3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  <c r="W5566" s="2">
        <f>Table_1[[#This Row],[Profit]]/Table_1[[#This Row],[Sales]]</f>
        <v>0.11249999999999982</v>
      </c>
    </row>
    <row r="5567" spans="1:23" ht="14.25" customHeight="1" x14ac:dyDescent="0.3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  <c r="W5567" s="2">
        <f>Table_1[[#This Row],[Profit]]/Table_1[[#This Row],[Sales]]</f>
        <v>4.2857142857142767E-2</v>
      </c>
    </row>
    <row r="5568" spans="1:23" ht="14.25" customHeight="1" x14ac:dyDescent="0.3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  <c r="W5568" s="2">
        <f>Table_1[[#This Row],[Profit]]/Table_1[[#This Row],[Sales]]</f>
        <v>6.2499999999999972E-2</v>
      </c>
    </row>
    <row r="5569" spans="1:23" ht="14.25" customHeight="1" x14ac:dyDescent="0.3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  <c r="W5569" s="2">
        <f>Table_1[[#This Row],[Profit]]/Table_1[[#This Row],[Sales]]</f>
        <v>-2.857142857142855E-2</v>
      </c>
    </row>
    <row r="5570" spans="1:23" ht="14.25" customHeight="1" x14ac:dyDescent="0.3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  <c r="W5570" s="2">
        <f>Table_1[[#This Row],[Profit]]/Table_1[[#This Row],[Sales]]</f>
        <v>0.35000000000000003</v>
      </c>
    </row>
    <row r="5571" spans="1:23" ht="14.25" customHeight="1" x14ac:dyDescent="0.3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  <c r="W5571" s="2">
        <f>Table_1[[#This Row],[Profit]]/Table_1[[#This Row],[Sales]]</f>
        <v>0.36249999999999993</v>
      </c>
    </row>
    <row r="5572" spans="1:23" ht="14.25" customHeight="1" x14ac:dyDescent="0.3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  <c r="W5572" s="2">
        <f>Table_1[[#This Row],[Profit]]/Table_1[[#This Row],[Sales]]</f>
        <v>-0.21250000000000002</v>
      </c>
    </row>
    <row r="5573" spans="1:23" ht="14.25" customHeight="1" x14ac:dyDescent="0.3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  <c r="W5573" s="2">
        <f>Table_1[[#This Row],[Profit]]/Table_1[[#This Row],[Sales]]</f>
        <v>0.36250000000000004</v>
      </c>
    </row>
    <row r="5574" spans="1:23" ht="14.25" customHeight="1" x14ac:dyDescent="0.3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  <c r="W5574" s="2">
        <f>Table_1[[#This Row],[Profit]]/Table_1[[#This Row],[Sales]]</f>
        <v>-0.8</v>
      </c>
    </row>
    <row r="5575" spans="1:23" ht="14.25" customHeight="1" x14ac:dyDescent="0.3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  <c r="W5575" s="2">
        <f>Table_1[[#This Row],[Profit]]/Table_1[[#This Row],[Sales]]</f>
        <v>0.32499999999999984</v>
      </c>
    </row>
    <row r="5576" spans="1:23" ht="14.25" customHeight="1" x14ac:dyDescent="0.3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  <c r="W5576" s="2">
        <f>Table_1[[#This Row],[Profit]]/Table_1[[#This Row],[Sales]]</f>
        <v>-0.25000000000000011</v>
      </c>
    </row>
    <row r="5577" spans="1:23" ht="14.25" customHeight="1" x14ac:dyDescent="0.3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  <c r="W5577" s="2">
        <f>Table_1[[#This Row],[Profit]]/Table_1[[#This Row],[Sales]]</f>
        <v>-0.25000000000000006</v>
      </c>
    </row>
    <row r="5578" spans="1:23" ht="14.25" customHeight="1" x14ac:dyDescent="0.3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  <c r="W5578" s="2">
        <f>Table_1[[#This Row],[Profit]]/Table_1[[#This Row],[Sales]]</f>
        <v>0.32</v>
      </c>
    </row>
    <row r="5579" spans="1:23" ht="14.25" customHeight="1" x14ac:dyDescent="0.3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  <c r="W5579" s="2">
        <f>Table_1[[#This Row],[Profit]]/Table_1[[#This Row],[Sales]]</f>
        <v>0.28000000000000003</v>
      </c>
    </row>
    <row r="5580" spans="1:23" ht="14.25" customHeight="1" x14ac:dyDescent="0.3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  <c r="W5580" s="2">
        <f>Table_1[[#This Row],[Profit]]/Table_1[[#This Row],[Sales]]</f>
        <v>0.28999999999999987</v>
      </c>
    </row>
    <row r="5581" spans="1:23" ht="14.25" customHeight="1" x14ac:dyDescent="0.3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  <c r="W5581" s="2">
        <f>Table_1[[#This Row],[Profit]]/Table_1[[#This Row],[Sales]]</f>
        <v>-6.2500000000000028E-2</v>
      </c>
    </row>
    <row r="5582" spans="1:23" ht="14.25" customHeight="1" x14ac:dyDescent="0.3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  <c r="W5582" s="2">
        <f>Table_1[[#This Row],[Profit]]/Table_1[[#This Row],[Sales]]</f>
        <v>0.48000000000000004</v>
      </c>
    </row>
    <row r="5583" spans="1:23" ht="14.25" customHeight="1" x14ac:dyDescent="0.3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  <c r="W5583" s="2">
        <f>Table_1[[#This Row],[Profit]]/Table_1[[#This Row],[Sales]]</f>
        <v>0.4300000000000001</v>
      </c>
    </row>
    <row r="5584" spans="1:23" ht="14.25" customHeight="1" x14ac:dyDescent="0.3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  <c r="W5584" s="2">
        <f>Table_1[[#This Row],[Profit]]/Table_1[[#This Row],[Sales]]</f>
        <v>0.4300000000000001</v>
      </c>
    </row>
    <row r="5585" spans="1:23" ht="14.25" customHeight="1" x14ac:dyDescent="0.3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  <c r="W5585" s="2">
        <f>Table_1[[#This Row],[Profit]]/Table_1[[#This Row],[Sales]]</f>
        <v>0.31999999999999995</v>
      </c>
    </row>
    <row r="5586" spans="1:23" ht="14.25" customHeight="1" x14ac:dyDescent="0.3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  <c r="W5586" s="2">
        <f>Table_1[[#This Row],[Profit]]/Table_1[[#This Row],[Sales]]</f>
        <v>1.9999999999999987E-2</v>
      </c>
    </row>
    <row r="5587" spans="1:23" ht="14.25" customHeight="1" x14ac:dyDescent="0.3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  <c r="W5587" s="2">
        <f>Table_1[[#This Row],[Profit]]/Table_1[[#This Row],[Sales]]</f>
        <v>0.29999999999999993</v>
      </c>
    </row>
    <row r="5588" spans="1:23" ht="14.25" customHeight="1" x14ac:dyDescent="0.3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  <c r="W5588" s="2">
        <f>Table_1[[#This Row],[Profit]]/Table_1[[#This Row],[Sales]]</f>
        <v>1.9999999999999976E-2</v>
      </c>
    </row>
    <row r="5589" spans="1:23" ht="14.25" customHeight="1" x14ac:dyDescent="0.3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  <c r="W5589" s="2">
        <f>Table_1[[#This Row],[Profit]]/Table_1[[#This Row],[Sales]]</f>
        <v>0.33</v>
      </c>
    </row>
    <row r="5590" spans="1:23" ht="14.25" customHeight="1" x14ac:dyDescent="0.3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  <c r="W5590" s="2">
        <f>Table_1[[#This Row],[Profit]]/Table_1[[#This Row],[Sales]]</f>
        <v>0.36249999999999999</v>
      </c>
    </row>
    <row r="5591" spans="1:23" ht="14.25" customHeight="1" x14ac:dyDescent="0.3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  <c r="W5591" s="2">
        <f>Table_1[[#This Row],[Profit]]/Table_1[[#This Row],[Sales]]</f>
        <v>0.28000000000000008</v>
      </c>
    </row>
    <row r="5592" spans="1:23" ht="14.25" customHeight="1" x14ac:dyDescent="0.3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  <c r="W5592" s="2">
        <f>Table_1[[#This Row],[Profit]]/Table_1[[#This Row],[Sales]]</f>
        <v>0.22999999999999995</v>
      </c>
    </row>
    <row r="5593" spans="1:23" ht="14.25" customHeight="1" x14ac:dyDescent="0.3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  <c r="W5593" s="2">
        <f>Table_1[[#This Row],[Profit]]/Table_1[[#This Row],[Sales]]</f>
        <v>0.10999999999999995</v>
      </c>
    </row>
    <row r="5594" spans="1:23" ht="14.25" customHeight="1" x14ac:dyDescent="0.3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  <c r="W5594" s="2">
        <f>Table_1[[#This Row],[Profit]]/Table_1[[#This Row],[Sales]]</f>
        <v>0.5</v>
      </c>
    </row>
    <row r="5595" spans="1:23" ht="14.25" customHeight="1" x14ac:dyDescent="0.3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  <c r="W5595" s="2">
        <f>Table_1[[#This Row],[Profit]]/Table_1[[#This Row],[Sales]]</f>
        <v>-0.76666666666666639</v>
      </c>
    </row>
    <row r="5596" spans="1:23" ht="14.25" customHeight="1" x14ac:dyDescent="0.3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  <c r="W5596" s="2">
        <f>Table_1[[#This Row],[Profit]]/Table_1[[#This Row],[Sales]]</f>
        <v>0.28000000000000008</v>
      </c>
    </row>
    <row r="5597" spans="1:23" ht="14.25" customHeight="1" x14ac:dyDescent="0.3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  <c r="W5597" s="2">
        <f>Table_1[[#This Row],[Profit]]/Table_1[[#This Row],[Sales]]</f>
        <v>0.29999999999999993</v>
      </c>
    </row>
    <row r="5598" spans="1:23" ht="14.25" customHeight="1" x14ac:dyDescent="0.3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  <c r="W5598" s="2">
        <f>Table_1[[#This Row],[Profit]]/Table_1[[#This Row],[Sales]]</f>
        <v>0.47000000000000003</v>
      </c>
    </row>
    <row r="5599" spans="1:23" ht="14.25" customHeight="1" x14ac:dyDescent="0.3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  <c r="W5599" s="2">
        <f>Table_1[[#This Row],[Profit]]/Table_1[[#This Row],[Sales]]</f>
        <v>0.26</v>
      </c>
    </row>
    <row r="5600" spans="1:23" ht="14.25" customHeight="1" x14ac:dyDescent="0.3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  <c r="W5600" s="2">
        <f>Table_1[[#This Row],[Profit]]/Table_1[[#This Row],[Sales]]</f>
        <v>0.26</v>
      </c>
    </row>
    <row r="5601" spans="1:23" ht="14.25" customHeight="1" x14ac:dyDescent="0.3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  <c r="W5601" s="2">
        <f>Table_1[[#This Row],[Profit]]/Table_1[[#This Row],[Sales]]</f>
        <v>7.4999999999999956E-2</v>
      </c>
    </row>
    <row r="5602" spans="1:23" ht="14.25" customHeight="1" x14ac:dyDescent="0.3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  <c r="W5602" s="2">
        <f>Table_1[[#This Row],[Profit]]/Table_1[[#This Row],[Sales]]</f>
        <v>0.33749999999999986</v>
      </c>
    </row>
    <row r="5603" spans="1:23" ht="14.25" customHeight="1" x14ac:dyDescent="0.3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  <c r="W5603" s="2">
        <f>Table_1[[#This Row],[Profit]]/Table_1[[#This Row],[Sales]]</f>
        <v>-2.5000000000000029E-2</v>
      </c>
    </row>
    <row r="5604" spans="1:23" ht="14.25" customHeight="1" x14ac:dyDescent="0.3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  <c r="W5604" s="2">
        <f>Table_1[[#This Row],[Profit]]/Table_1[[#This Row],[Sales]]</f>
        <v>7.5000000000000025E-2</v>
      </c>
    </row>
    <row r="5605" spans="1:23" ht="14.25" customHeight="1" x14ac:dyDescent="0.3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  <c r="W5605" s="2">
        <f>Table_1[[#This Row],[Profit]]/Table_1[[#This Row],[Sales]]</f>
        <v>0.34999999999999992</v>
      </c>
    </row>
    <row r="5606" spans="1:23" ht="14.25" customHeight="1" x14ac:dyDescent="0.3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  <c r="W5606" s="2">
        <f>Table_1[[#This Row],[Profit]]/Table_1[[#This Row],[Sales]]</f>
        <v>0.35</v>
      </c>
    </row>
    <row r="5607" spans="1:23" ht="14.25" customHeight="1" x14ac:dyDescent="0.3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  <c r="W5607" s="2">
        <f>Table_1[[#This Row],[Profit]]/Table_1[[#This Row],[Sales]]</f>
        <v>6.2499999999999972E-2</v>
      </c>
    </row>
    <row r="5608" spans="1:23" ht="14.25" customHeight="1" x14ac:dyDescent="0.3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  <c r="W5608" s="2">
        <f>Table_1[[#This Row],[Profit]]/Table_1[[#This Row],[Sales]]</f>
        <v>-0.11250000000000006</v>
      </c>
    </row>
    <row r="5609" spans="1:23" ht="14.25" customHeight="1" x14ac:dyDescent="0.3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  <c r="W5609" s="2">
        <f>Table_1[[#This Row],[Profit]]/Table_1[[#This Row],[Sales]]</f>
        <v>0.27</v>
      </c>
    </row>
    <row r="5610" spans="1:23" ht="14.25" customHeight="1" x14ac:dyDescent="0.3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  <c r="W5610" s="2">
        <f>Table_1[[#This Row],[Profit]]/Table_1[[#This Row],[Sales]]</f>
        <v>0.26</v>
      </c>
    </row>
    <row r="5611" spans="1:23" ht="14.25" customHeight="1" x14ac:dyDescent="0.3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  <c r="W5611" s="2">
        <f>Table_1[[#This Row],[Profit]]/Table_1[[#This Row],[Sales]]</f>
        <v>0.3299999999999999</v>
      </c>
    </row>
    <row r="5612" spans="1:23" ht="14.25" customHeight="1" x14ac:dyDescent="0.3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  <c r="W5612" s="2">
        <f>Table_1[[#This Row],[Profit]]/Table_1[[#This Row],[Sales]]</f>
        <v>-8.7499999999999953E-2</v>
      </c>
    </row>
    <row r="5613" spans="1:23" ht="14.25" customHeight="1" x14ac:dyDescent="0.3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  <c r="W5613" s="2">
        <f>Table_1[[#This Row],[Profit]]/Table_1[[#This Row],[Sales]]</f>
        <v>0.44000000000000006</v>
      </c>
    </row>
    <row r="5614" spans="1:23" ht="14.25" customHeight="1" x14ac:dyDescent="0.3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  <c r="W5614" s="2">
        <f>Table_1[[#This Row],[Profit]]/Table_1[[#This Row],[Sales]]</f>
        <v>0.15000000000000002</v>
      </c>
    </row>
    <row r="5615" spans="1:23" ht="14.25" customHeight="1" x14ac:dyDescent="0.3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  <c r="W5615" s="2">
        <f>Table_1[[#This Row],[Profit]]/Table_1[[#This Row],[Sales]]</f>
        <v>4.9999999999999968E-2</v>
      </c>
    </row>
    <row r="5616" spans="1:23" ht="14.25" customHeight="1" x14ac:dyDescent="0.3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  <c r="W5616" s="2">
        <f>Table_1[[#This Row],[Profit]]/Table_1[[#This Row],[Sales]]</f>
        <v>0.41000000000000009</v>
      </c>
    </row>
    <row r="5617" spans="1:23" ht="14.25" customHeight="1" x14ac:dyDescent="0.3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  <c r="W5617" s="2">
        <f>Table_1[[#This Row],[Profit]]/Table_1[[#This Row],[Sales]]</f>
        <v>0.27000000000000007</v>
      </c>
    </row>
    <row r="5618" spans="1:23" ht="14.25" customHeight="1" x14ac:dyDescent="0.3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  <c r="W5618" s="2">
        <f>Table_1[[#This Row],[Profit]]/Table_1[[#This Row],[Sales]]</f>
        <v>0.27</v>
      </c>
    </row>
    <row r="5619" spans="1:23" ht="14.25" customHeight="1" x14ac:dyDescent="0.3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  <c r="W5619" s="2">
        <f>Table_1[[#This Row],[Profit]]/Table_1[[#This Row],[Sales]]</f>
        <v>0.27500000000000008</v>
      </c>
    </row>
    <row r="5620" spans="1:23" ht="14.25" customHeight="1" x14ac:dyDescent="0.3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  <c r="W5620" s="2">
        <f>Table_1[[#This Row],[Profit]]/Table_1[[#This Row],[Sales]]</f>
        <v>1.9999999999999997E-2</v>
      </c>
    </row>
    <row r="5621" spans="1:23" ht="14.25" customHeight="1" x14ac:dyDescent="0.3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  <c r="W5621" s="2">
        <f>Table_1[[#This Row],[Profit]]/Table_1[[#This Row],[Sales]]</f>
        <v>0.35</v>
      </c>
    </row>
    <row r="5622" spans="1:23" ht="14.25" customHeight="1" x14ac:dyDescent="0.3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  <c r="W5622" s="2">
        <f>Table_1[[#This Row],[Profit]]/Table_1[[#This Row],[Sales]]</f>
        <v>0.33999999999999997</v>
      </c>
    </row>
    <row r="5623" spans="1:23" ht="14.25" customHeight="1" x14ac:dyDescent="0.3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  <c r="W5623" s="2">
        <f>Table_1[[#This Row],[Profit]]/Table_1[[#This Row],[Sales]]</f>
        <v>0.25000000000000006</v>
      </c>
    </row>
    <row r="5624" spans="1:23" ht="14.25" customHeight="1" x14ac:dyDescent="0.3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  <c r="W5624" s="2">
        <f>Table_1[[#This Row],[Profit]]/Table_1[[#This Row],[Sales]]</f>
        <v>0.25000000000000006</v>
      </c>
    </row>
    <row r="5625" spans="1:23" ht="14.25" customHeight="1" x14ac:dyDescent="0.3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  <c r="W5625" s="2">
        <f>Table_1[[#This Row],[Profit]]/Table_1[[#This Row],[Sales]]</f>
        <v>0.21</v>
      </c>
    </row>
    <row r="5626" spans="1:23" ht="14.25" customHeight="1" x14ac:dyDescent="0.3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  <c r="W5626" s="2">
        <f>Table_1[[#This Row],[Profit]]/Table_1[[#This Row],[Sales]]</f>
        <v>5.9999999999999949E-2</v>
      </c>
    </row>
    <row r="5627" spans="1:23" ht="14.25" customHeight="1" x14ac:dyDescent="0.3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  <c r="W5627" s="2">
        <f>Table_1[[#This Row],[Profit]]/Table_1[[#This Row],[Sales]]</f>
        <v>0.48</v>
      </c>
    </row>
    <row r="5628" spans="1:23" ht="14.25" customHeight="1" x14ac:dyDescent="0.3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  <c r="W5628" s="2">
        <f>Table_1[[#This Row],[Profit]]/Table_1[[#This Row],[Sales]]</f>
        <v>0.1699999999999999</v>
      </c>
    </row>
    <row r="5629" spans="1:23" ht="14.25" customHeight="1" x14ac:dyDescent="0.3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  <c r="W5629" s="2">
        <f>Table_1[[#This Row],[Profit]]/Table_1[[#This Row],[Sales]]</f>
        <v>0.33750000000000002</v>
      </c>
    </row>
    <row r="5630" spans="1:23" ht="14.25" customHeight="1" x14ac:dyDescent="0.3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  <c r="W5630" s="2">
        <f>Table_1[[#This Row],[Profit]]/Table_1[[#This Row],[Sales]]</f>
        <v>-4.9999999999999989E-2</v>
      </c>
    </row>
    <row r="5631" spans="1:23" ht="14.25" customHeight="1" x14ac:dyDescent="0.3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  <c r="W5631" s="2">
        <f>Table_1[[#This Row],[Profit]]/Table_1[[#This Row],[Sales]]</f>
        <v>-0.41666666666666685</v>
      </c>
    </row>
    <row r="5632" spans="1:23" ht="14.25" customHeight="1" x14ac:dyDescent="0.3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  <c r="W5632" s="2">
        <f>Table_1[[#This Row],[Profit]]/Table_1[[#This Row],[Sales]]</f>
        <v>0.44000000000000011</v>
      </c>
    </row>
    <row r="5633" spans="1:23" ht="14.25" customHeight="1" x14ac:dyDescent="0.3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  <c r="W5633" s="2">
        <f>Table_1[[#This Row],[Profit]]/Table_1[[#This Row],[Sales]]</f>
        <v>5.9999999999999949E-2</v>
      </c>
    </row>
    <row r="5634" spans="1:23" ht="14.25" customHeight="1" x14ac:dyDescent="0.3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  <c r="W5634" s="2">
        <f>Table_1[[#This Row],[Profit]]/Table_1[[#This Row],[Sales]]</f>
        <v>0.46999999999999992</v>
      </c>
    </row>
    <row r="5635" spans="1:23" ht="14.25" customHeight="1" x14ac:dyDescent="0.3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  <c r="W5635" s="2">
        <f>Table_1[[#This Row],[Profit]]/Table_1[[#This Row],[Sales]]</f>
        <v>0.34999999999999987</v>
      </c>
    </row>
    <row r="5636" spans="1:23" ht="14.25" customHeight="1" x14ac:dyDescent="0.3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  <c r="W5636" s="2">
        <f>Table_1[[#This Row],[Profit]]/Table_1[[#This Row],[Sales]]</f>
        <v>0.5</v>
      </c>
    </row>
    <row r="5637" spans="1:23" ht="14.25" customHeight="1" x14ac:dyDescent="0.3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  <c r="W5637" s="2">
        <f>Table_1[[#This Row],[Profit]]/Table_1[[#This Row],[Sales]]</f>
        <v>0.35</v>
      </c>
    </row>
    <row r="5638" spans="1:23" ht="14.25" customHeight="1" x14ac:dyDescent="0.3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  <c r="W5638" s="2">
        <f>Table_1[[#This Row],[Profit]]/Table_1[[#This Row],[Sales]]</f>
        <v>0.29999999999999988</v>
      </c>
    </row>
    <row r="5639" spans="1:23" ht="14.25" customHeight="1" x14ac:dyDescent="0.3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  <c r="W5639" s="2">
        <f>Table_1[[#This Row],[Profit]]/Table_1[[#This Row],[Sales]]</f>
        <v>0.37999999999999995</v>
      </c>
    </row>
    <row r="5640" spans="1:23" ht="14.25" customHeight="1" x14ac:dyDescent="0.3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  <c r="W5640" s="2">
        <f>Table_1[[#This Row],[Profit]]/Table_1[[#This Row],[Sales]]</f>
        <v>0.11249999999999993</v>
      </c>
    </row>
    <row r="5641" spans="1:23" ht="14.25" customHeight="1" x14ac:dyDescent="0.3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  <c r="W5641" s="2">
        <f>Table_1[[#This Row],[Profit]]/Table_1[[#This Row],[Sales]]</f>
        <v>6.2499999999999924E-2</v>
      </c>
    </row>
    <row r="5642" spans="1:23" ht="14.25" customHeight="1" x14ac:dyDescent="0.3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  <c r="W5642" s="2">
        <f>Table_1[[#This Row],[Profit]]/Table_1[[#This Row],[Sales]]</f>
        <v>0.35000000000000003</v>
      </c>
    </row>
    <row r="5643" spans="1:23" ht="14.25" customHeight="1" x14ac:dyDescent="0.3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  <c r="W5643" s="2">
        <f>Table_1[[#This Row],[Profit]]/Table_1[[#This Row],[Sales]]</f>
        <v>0.25999999999999995</v>
      </c>
    </row>
    <row r="5644" spans="1:23" ht="14.25" customHeight="1" x14ac:dyDescent="0.3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  <c r="W5644" s="2">
        <f>Table_1[[#This Row],[Profit]]/Table_1[[#This Row],[Sales]]</f>
        <v>0.44000000000000006</v>
      </c>
    </row>
    <row r="5645" spans="1:23" ht="14.25" customHeight="1" x14ac:dyDescent="0.3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  <c r="W5645" s="2">
        <f>Table_1[[#This Row],[Profit]]/Table_1[[#This Row],[Sales]]</f>
        <v>0.49000000000000005</v>
      </c>
    </row>
    <row r="5646" spans="1:23" ht="14.25" customHeight="1" x14ac:dyDescent="0.3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  <c r="W5646" s="2">
        <f>Table_1[[#This Row],[Profit]]/Table_1[[#This Row],[Sales]]</f>
        <v>0.32500000000000001</v>
      </c>
    </row>
    <row r="5647" spans="1:23" ht="14.25" customHeight="1" x14ac:dyDescent="0.3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  <c r="W5647" s="2">
        <f>Table_1[[#This Row],[Profit]]/Table_1[[#This Row],[Sales]]</f>
        <v>0.27</v>
      </c>
    </row>
    <row r="5648" spans="1:23" ht="14.25" customHeight="1" x14ac:dyDescent="0.3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  <c r="W5648" s="2">
        <f>Table_1[[#This Row],[Profit]]/Table_1[[#This Row],[Sales]]</f>
        <v>0.36000000000000004</v>
      </c>
    </row>
    <row r="5649" spans="1:23" ht="14.25" customHeight="1" x14ac:dyDescent="0.3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  <c r="W5649" s="2">
        <f>Table_1[[#This Row],[Profit]]/Table_1[[#This Row],[Sales]]</f>
        <v>0.48000000000000004</v>
      </c>
    </row>
    <row r="5650" spans="1:23" ht="14.25" customHeight="1" x14ac:dyDescent="0.3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  <c r="W5650" s="2">
        <f>Table_1[[#This Row],[Profit]]/Table_1[[#This Row],[Sales]]</f>
        <v>0.48</v>
      </c>
    </row>
    <row r="5651" spans="1:23" ht="14.25" customHeight="1" x14ac:dyDescent="0.3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  <c r="W5651" s="2">
        <f>Table_1[[#This Row],[Profit]]/Table_1[[#This Row],[Sales]]</f>
        <v>0.5</v>
      </c>
    </row>
    <row r="5652" spans="1:23" ht="14.25" customHeight="1" x14ac:dyDescent="0.3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  <c r="W5652" s="2">
        <f>Table_1[[#This Row],[Profit]]/Table_1[[#This Row],[Sales]]</f>
        <v>0</v>
      </c>
    </row>
    <row r="5653" spans="1:23" ht="14.25" customHeight="1" x14ac:dyDescent="0.3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  <c r="W5653" s="2">
        <f>Table_1[[#This Row],[Profit]]/Table_1[[#This Row],[Sales]]</f>
        <v>0.17647058823529407</v>
      </c>
    </row>
    <row r="5654" spans="1:23" ht="14.25" customHeight="1" x14ac:dyDescent="0.3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  <c r="W5654" s="2">
        <f>Table_1[[#This Row],[Profit]]/Table_1[[#This Row],[Sales]]</f>
        <v>0.49</v>
      </c>
    </row>
    <row r="5655" spans="1:23" ht="14.25" customHeight="1" x14ac:dyDescent="0.3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  <c r="W5655" s="2">
        <f>Table_1[[#This Row],[Profit]]/Table_1[[#This Row],[Sales]]</f>
        <v>0.27</v>
      </c>
    </row>
    <row r="5656" spans="1:23" ht="14.25" customHeight="1" x14ac:dyDescent="0.3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  <c r="W5656" s="2">
        <f>Table_1[[#This Row],[Profit]]/Table_1[[#This Row],[Sales]]</f>
        <v>-0.66666666666666641</v>
      </c>
    </row>
    <row r="5657" spans="1:23" ht="14.25" customHeight="1" x14ac:dyDescent="0.3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  <c r="W5657" s="2">
        <f>Table_1[[#This Row],[Profit]]/Table_1[[#This Row],[Sales]]</f>
        <v>0.12499999999999997</v>
      </c>
    </row>
    <row r="5658" spans="1:23" ht="14.25" customHeight="1" x14ac:dyDescent="0.3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  <c r="W5658" s="2">
        <f>Table_1[[#This Row],[Profit]]/Table_1[[#This Row],[Sales]]</f>
        <v>0.3249999999999999</v>
      </c>
    </row>
    <row r="5659" spans="1:23" ht="14.25" customHeight="1" x14ac:dyDescent="0.3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  <c r="W5659" s="2">
        <f>Table_1[[#This Row],[Profit]]/Table_1[[#This Row],[Sales]]</f>
        <v>-7.4999999999999969E-2</v>
      </c>
    </row>
    <row r="5660" spans="1:23" ht="14.25" customHeight="1" x14ac:dyDescent="0.3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  <c r="W5660" s="2">
        <f>Table_1[[#This Row],[Profit]]/Table_1[[#This Row],[Sales]]</f>
        <v>-0.70000000000000007</v>
      </c>
    </row>
    <row r="5661" spans="1:23" ht="14.25" customHeight="1" x14ac:dyDescent="0.3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  <c r="W5661" s="2">
        <f>Table_1[[#This Row],[Profit]]/Table_1[[#This Row],[Sales]]</f>
        <v>0.32499999999999996</v>
      </c>
    </row>
    <row r="5662" spans="1:23" ht="14.25" customHeight="1" x14ac:dyDescent="0.3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  <c r="W5662" s="2">
        <f>Table_1[[#This Row],[Profit]]/Table_1[[#This Row],[Sales]]</f>
        <v>-0.25</v>
      </c>
    </row>
    <row r="5663" spans="1:23" ht="14.25" customHeight="1" x14ac:dyDescent="0.3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  <c r="W5663" s="2">
        <f>Table_1[[#This Row],[Profit]]/Table_1[[#This Row],[Sales]]</f>
        <v>0.34999999999999992</v>
      </c>
    </row>
    <row r="5664" spans="1:23" ht="14.25" customHeight="1" x14ac:dyDescent="0.3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  <c r="W5664" s="2">
        <f>Table_1[[#This Row],[Profit]]/Table_1[[#This Row],[Sales]]</f>
        <v>-0.18750000000000014</v>
      </c>
    </row>
    <row r="5665" spans="1:23" ht="14.25" customHeight="1" x14ac:dyDescent="0.3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  <c r="W5665" s="2">
        <f>Table_1[[#This Row],[Profit]]/Table_1[[#This Row],[Sales]]</f>
        <v>7.5000000000000067E-2</v>
      </c>
    </row>
    <row r="5666" spans="1:23" ht="14.25" customHeight="1" x14ac:dyDescent="0.3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  <c r="W5666" s="2">
        <f>Table_1[[#This Row],[Profit]]/Table_1[[#This Row],[Sales]]</f>
        <v>-0.73333333333333317</v>
      </c>
    </row>
    <row r="5667" spans="1:23" ht="14.25" customHeight="1" x14ac:dyDescent="0.3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  <c r="W5667" s="2">
        <f>Table_1[[#This Row],[Profit]]/Table_1[[#This Row],[Sales]]</f>
        <v>6.2500000000000042E-2</v>
      </c>
    </row>
    <row r="5668" spans="1:23" ht="14.25" customHeight="1" x14ac:dyDescent="0.3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  <c r="W5668" s="2">
        <f>Table_1[[#This Row],[Profit]]/Table_1[[#This Row],[Sales]]</f>
        <v>8.750000000000005E-2</v>
      </c>
    </row>
    <row r="5669" spans="1:23" ht="14.25" customHeight="1" x14ac:dyDescent="0.3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  <c r="W5669" s="2">
        <f>Table_1[[#This Row],[Profit]]/Table_1[[#This Row],[Sales]]</f>
        <v>0.47</v>
      </c>
    </row>
    <row r="5670" spans="1:23" ht="14.25" customHeight="1" x14ac:dyDescent="0.3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  <c r="W5670" s="2">
        <f>Table_1[[#This Row],[Profit]]/Table_1[[#This Row],[Sales]]</f>
        <v>0.32500000000000001</v>
      </c>
    </row>
    <row r="5671" spans="1:23" ht="14.25" customHeight="1" x14ac:dyDescent="0.3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  <c r="W5671" s="2">
        <f>Table_1[[#This Row],[Profit]]/Table_1[[#This Row],[Sales]]</f>
        <v>0.34</v>
      </c>
    </row>
    <row r="5672" spans="1:23" ht="14.25" customHeight="1" x14ac:dyDescent="0.3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  <c r="W5672" s="2">
        <f>Table_1[[#This Row],[Profit]]/Table_1[[#This Row],[Sales]]</f>
        <v>0.25999999999999995</v>
      </c>
    </row>
    <row r="5673" spans="1:23" ht="14.25" customHeight="1" x14ac:dyDescent="0.3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  <c r="W5673" s="2">
        <f>Table_1[[#This Row],[Profit]]/Table_1[[#This Row],[Sales]]</f>
        <v>6.2500000000000042E-2</v>
      </c>
    </row>
    <row r="5674" spans="1:23" ht="14.25" customHeight="1" x14ac:dyDescent="0.3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  <c r="W5674" s="2">
        <f>Table_1[[#This Row],[Profit]]/Table_1[[#This Row],[Sales]]</f>
        <v>0.34999999999999987</v>
      </c>
    </row>
    <row r="5675" spans="1:23" ht="14.25" customHeight="1" x14ac:dyDescent="0.3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  <c r="W5675" s="2">
        <f>Table_1[[#This Row],[Profit]]/Table_1[[#This Row],[Sales]]</f>
        <v>0.31249999999999994</v>
      </c>
    </row>
    <row r="5676" spans="1:23" ht="14.25" customHeight="1" x14ac:dyDescent="0.3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  <c r="W5676" s="2">
        <f>Table_1[[#This Row],[Profit]]/Table_1[[#This Row],[Sales]]</f>
        <v>0.48000000000000004</v>
      </c>
    </row>
    <row r="5677" spans="1:23" ht="14.25" customHeight="1" x14ac:dyDescent="0.3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  <c r="W5677" s="2">
        <f>Table_1[[#This Row],[Profit]]/Table_1[[#This Row],[Sales]]</f>
        <v>0.10000000000000002</v>
      </c>
    </row>
    <row r="5678" spans="1:23" ht="14.25" customHeight="1" x14ac:dyDescent="0.3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  <c r="W5678" s="2">
        <f>Table_1[[#This Row],[Profit]]/Table_1[[#This Row],[Sales]]</f>
        <v>7.9999999999999932E-2</v>
      </c>
    </row>
    <row r="5679" spans="1:23" ht="14.25" customHeight="1" x14ac:dyDescent="0.3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  <c r="W5679" s="2">
        <f>Table_1[[#This Row],[Profit]]/Table_1[[#This Row],[Sales]]</f>
        <v>-1.2999999999999998</v>
      </c>
    </row>
    <row r="5680" spans="1:23" ht="14.25" customHeight="1" x14ac:dyDescent="0.3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  <c r="W5680" s="2">
        <f>Table_1[[#This Row],[Profit]]/Table_1[[#This Row],[Sales]]</f>
        <v>0.44999999999999996</v>
      </c>
    </row>
    <row r="5681" spans="1:23" ht="14.25" customHeight="1" x14ac:dyDescent="0.3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  <c r="W5681" s="2">
        <f>Table_1[[#This Row],[Profit]]/Table_1[[#This Row],[Sales]]</f>
        <v>0.49</v>
      </c>
    </row>
    <row r="5682" spans="1:23" ht="14.25" customHeight="1" x14ac:dyDescent="0.3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  <c r="W5682" s="2">
        <f>Table_1[[#This Row],[Profit]]/Table_1[[#This Row],[Sales]]</f>
        <v>0.45999999999999996</v>
      </c>
    </row>
    <row r="5683" spans="1:23" ht="14.25" customHeight="1" x14ac:dyDescent="0.3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  <c r="W5683" s="2">
        <f>Table_1[[#This Row],[Profit]]/Table_1[[#This Row],[Sales]]</f>
        <v>0.48000000000000004</v>
      </c>
    </row>
    <row r="5684" spans="1:23" ht="14.25" customHeight="1" x14ac:dyDescent="0.3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  <c r="W5684" s="2">
        <f>Table_1[[#This Row],[Profit]]/Table_1[[#This Row],[Sales]]</f>
        <v>0.45</v>
      </c>
    </row>
    <row r="5685" spans="1:23" ht="14.25" customHeight="1" x14ac:dyDescent="0.3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  <c r="W5685" s="2">
        <f>Table_1[[#This Row],[Profit]]/Table_1[[#This Row],[Sales]]</f>
        <v>0.28000000000000003</v>
      </c>
    </row>
    <row r="5686" spans="1:23" ht="14.25" customHeight="1" x14ac:dyDescent="0.3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  <c r="W5686" s="2">
        <f>Table_1[[#This Row],[Profit]]/Table_1[[#This Row],[Sales]]</f>
        <v>0.26</v>
      </c>
    </row>
    <row r="5687" spans="1:23" ht="14.25" customHeight="1" x14ac:dyDescent="0.3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  <c r="W5687" s="2">
        <f>Table_1[[#This Row],[Profit]]/Table_1[[#This Row],[Sales]]</f>
        <v>0.36249999999999993</v>
      </c>
    </row>
    <row r="5688" spans="1:23" ht="14.25" customHeight="1" x14ac:dyDescent="0.3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  <c r="W5688" s="2">
        <f>Table_1[[#This Row],[Profit]]/Table_1[[#This Row],[Sales]]</f>
        <v>0.36249999999999999</v>
      </c>
    </row>
    <row r="5689" spans="1:23" ht="14.25" customHeight="1" x14ac:dyDescent="0.3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  <c r="W5689" s="2">
        <f>Table_1[[#This Row],[Profit]]/Table_1[[#This Row],[Sales]]</f>
        <v>9.9999999999999922E-2</v>
      </c>
    </row>
    <row r="5690" spans="1:23" ht="14.25" customHeight="1" x14ac:dyDescent="0.3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  <c r="W5690" s="2">
        <f>Table_1[[#This Row],[Profit]]/Table_1[[#This Row],[Sales]]</f>
        <v>0.33749999999999997</v>
      </c>
    </row>
    <row r="5691" spans="1:23" ht="14.25" customHeight="1" x14ac:dyDescent="0.3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  <c r="W5691" s="2">
        <f>Table_1[[#This Row],[Profit]]/Table_1[[#This Row],[Sales]]</f>
        <v>-0.32857142857142857</v>
      </c>
    </row>
    <row r="5692" spans="1:23" ht="14.25" customHeight="1" x14ac:dyDescent="0.3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  <c r="W5692" s="2">
        <f>Table_1[[#This Row],[Profit]]/Table_1[[#This Row],[Sales]]</f>
        <v>0.33999999999999997</v>
      </c>
    </row>
    <row r="5693" spans="1:23" ht="14.25" customHeight="1" x14ac:dyDescent="0.3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  <c r="W5693" s="2">
        <f>Table_1[[#This Row],[Profit]]/Table_1[[#This Row],[Sales]]</f>
        <v>0.45999999999999985</v>
      </c>
    </row>
    <row r="5694" spans="1:23" ht="14.25" customHeight="1" x14ac:dyDescent="0.3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  <c r="W5694" s="2">
        <f>Table_1[[#This Row],[Profit]]/Table_1[[#This Row],[Sales]]</f>
        <v>0.26999999999999996</v>
      </c>
    </row>
    <row r="5695" spans="1:23" ht="14.25" customHeight="1" x14ac:dyDescent="0.3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  <c r="W5695" s="2">
        <f>Table_1[[#This Row],[Profit]]/Table_1[[#This Row],[Sales]]</f>
        <v>0.48</v>
      </c>
    </row>
    <row r="5696" spans="1:23" ht="14.25" customHeight="1" x14ac:dyDescent="0.3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  <c r="W5696" s="2">
        <f>Table_1[[#This Row],[Profit]]/Table_1[[#This Row],[Sales]]</f>
        <v>0.26</v>
      </c>
    </row>
    <row r="5697" spans="1:23" ht="14.25" customHeight="1" x14ac:dyDescent="0.3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  <c r="W5697" s="2">
        <f>Table_1[[#This Row],[Profit]]/Table_1[[#This Row],[Sales]]</f>
        <v>-2.5000000000000053E-2</v>
      </c>
    </row>
    <row r="5698" spans="1:23" ht="14.25" customHeight="1" x14ac:dyDescent="0.3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  <c r="W5698" s="2">
        <f>Table_1[[#This Row],[Profit]]/Table_1[[#This Row],[Sales]]</f>
        <v>-1.5500000000000009</v>
      </c>
    </row>
    <row r="5699" spans="1:23" ht="14.25" customHeight="1" x14ac:dyDescent="0.3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  <c r="W5699" s="2">
        <f>Table_1[[#This Row],[Profit]]/Table_1[[#This Row],[Sales]]</f>
        <v>-1.7500000000000009</v>
      </c>
    </row>
    <row r="5700" spans="1:23" ht="14.25" customHeight="1" x14ac:dyDescent="0.3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  <c r="W5700" s="2">
        <f>Table_1[[#This Row],[Profit]]/Table_1[[#This Row],[Sales]]</f>
        <v>0.37499999999999989</v>
      </c>
    </row>
    <row r="5701" spans="1:23" ht="14.25" customHeight="1" x14ac:dyDescent="0.3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  <c r="W5701" s="2">
        <f>Table_1[[#This Row],[Profit]]/Table_1[[#This Row],[Sales]]</f>
        <v>0.49000000000000005</v>
      </c>
    </row>
    <row r="5702" spans="1:23" ht="14.25" customHeight="1" x14ac:dyDescent="0.3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  <c r="W5702" s="2">
        <f>Table_1[[#This Row],[Profit]]/Table_1[[#This Row],[Sales]]</f>
        <v>0.37499999999999994</v>
      </c>
    </row>
    <row r="5703" spans="1:23" ht="14.25" customHeight="1" x14ac:dyDescent="0.3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  <c r="W5703" s="2">
        <f>Table_1[[#This Row],[Profit]]/Table_1[[#This Row],[Sales]]</f>
        <v>-0.16249999999999998</v>
      </c>
    </row>
    <row r="5704" spans="1:23" ht="14.25" customHeight="1" x14ac:dyDescent="0.3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  <c r="W5704" s="2">
        <f>Table_1[[#This Row],[Profit]]/Table_1[[#This Row],[Sales]]</f>
        <v>0.11249999999999984</v>
      </c>
    </row>
    <row r="5705" spans="1:23" ht="14.25" customHeight="1" x14ac:dyDescent="0.3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  <c r="W5705" s="2">
        <f>Table_1[[#This Row],[Profit]]/Table_1[[#This Row],[Sales]]</f>
        <v>-0.38333333333333353</v>
      </c>
    </row>
    <row r="5706" spans="1:23" ht="14.25" customHeight="1" x14ac:dyDescent="0.3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  <c r="W5706" s="2">
        <f>Table_1[[#This Row],[Profit]]/Table_1[[#This Row],[Sales]]</f>
        <v>0.16249999999999992</v>
      </c>
    </row>
    <row r="5707" spans="1:23" ht="14.25" customHeight="1" x14ac:dyDescent="0.3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  <c r="W5707" s="2">
        <f>Table_1[[#This Row],[Profit]]/Table_1[[#This Row],[Sales]]</f>
        <v>0.28999999999999987</v>
      </c>
    </row>
    <row r="5708" spans="1:23" ht="14.25" customHeight="1" x14ac:dyDescent="0.3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  <c r="W5708" s="2">
        <f>Table_1[[#This Row],[Profit]]/Table_1[[#This Row],[Sales]]</f>
        <v>0.36249999999999993</v>
      </c>
    </row>
    <row r="5709" spans="1:23" ht="14.25" customHeight="1" x14ac:dyDescent="0.3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  <c r="W5709" s="2">
        <f>Table_1[[#This Row],[Profit]]/Table_1[[#This Row],[Sales]]</f>
        <v>0.38</v>
      </c>
    </row>
    <row r="5710" spans="1:23" ht="14.25" customHeight="1" x14ac:dyDescent="0.3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  <c r="W5710" s="2">
        <f>Table_1[[#This Row],[Profit]]/Table_1[[#This Row],[Sales]]</f>
        <v>2.0000000000000018E-2</v>
      </c>
    </row>
    <row r="5711" spans="1:23" ht="14.25" customHeight="1" x14ac:dyDescent="0.3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  <c r="W5711" s="2">
        <f>Table_1[[#This Row],[Profit]]/Table_1[[#This Row],[Sales]]</f>
        <v>0.16666666666666671</v>
      </c>
    </row>
    <row r="5712" spans="1:23" ht="14.25" customHeight="1" x14ac:dyDescent="0.3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  <c r="W5712" s="2">
        <f>Table_1[[#This Row],[Profit]]/Table_1[[#This Row],[Sales]]</f>
        <v>0.36249999999999999</v>
      </c>
    </row>
    <row r="5713" spans="1:23" ht="14.25" customHeight="1" x14ac:dyDescent="0.3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  <c r="W5713" s="2">
        <f>Table_1[[#This Row],[Profit]]/Table_1[[#This Row],[Sales]]</f>
        <v>0.48000000000000004</v>
      </c>
    </row>
    <row r="5714" spans="1:23" ht="14.25" customHeight="1" x14ac:dyDescent="0.3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  <c r="W5714" s="2">
        <f>Table_1[[#This Row],[Profit]]/Table_1[[#This Row],[Sales]]</f>
        <v>0.11249999999999998</v>
      </c>
    </row>
    <row r="5715" spans="1:23" ht="14.25" customHeight="1" x14ac:dyDescent="0.3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  <c r="W5715" s="2">
        <f>Table_1[[#This Row],[Profit]]/Table_1[[#This Row],[Sales]]</f>
        <v>0.27</v>
      </c>
    </row>
    <row r="5716" spans="1:23" ht="14.25" customHeight="1" x14ac:dyDescent="0.3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  <c r="W5716" s="2">
        <f>Table_1[[#This Row],[Profit]]/Table_1[[#This Row],[Sales]]</f>
        <v>0.27000000000000007</v>
      </c>
    </row>
    <row r="5717" spans="1:23" ht="14.25" customHeight="1" x14ac:dyDescent="0.3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  <c r="W5717" s="2">
        <f>Table_1[[#This Row],[Profit]]/Table_1[[#This Row],[Sales]]</f>
        <v>0.17999999999999994</v>
      </c>
    </row>
    <row r="5718" spans="1:23" ht="14.25" customHeight="1" x14ac:dyDescent="0.3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  <c r="W5718" s="2">
        <f>Table_1[[#This Row],[Profit]]/Table_1[[#This Row],[Sales]]</f>
        <v>0.28999999999999992</v>
      </c>
    </row>
    <row r="5719" spans="1:23" ht="14.25" customHeight="1" x14ac:dyDescent="0.3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  <c r="W5719" s="2">
        <f>Table_1[[#This Row],[Profit]]/Table_1[[#This Row],[Sales]]</f>
        <v>0.47</v>
      </c>
    </row>
    <row r="5720" spans="1:23" ht="14.25" customHeight="1" x14ac:dyDescent="0.3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  <c r="W5720" s="2">
        <f>Table_1[[#This Row],[Profit]]/Table_1[[#This Row],[Sales]]</f>
        <v>0.17777777777777781</v>
      </c>
    </row>
    <row r="5721" spans="1:23" ht="14.25" customHeight="1" x14ac:dyDescent="0.3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  <c r="W5721" s="2">
        <f>Table_1[[#This Row],[Profit]]/Table_1[[#This Row],[Sales]]</f>
        <v>0.26000000000000006</v>
      </c>
    </row>
    <row r="5722" spans="1:23" ht="14.25" customHeight="1" x14ac:dyDescent="0.3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  <c r="W5722" s="2">
        <f>Table_1[[#This Row],[Profit]]/Table_1[[#This Row],[Sales]]</f>
        <v>0.26250000000000012</v>
      </c>
    </row>
    <row r="5723" spans="1:23" ht="14.25" customHeight="1" x14ac:dyDescent="0.3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  <c r="W5723" s="2">
        <f>Table_1[[#This Row],[Profit]]/Table_1[[#This Row],[Sales]]</f>
        <v>4.9999999999999926E-2</v>
      </c>
    </row>
    <row r="5724" spans="1:23" ht="14.25" customHeight="1" x14ac:dyDescent="0.3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  <c r="W5724" s="2">
        <f>Table_1[[#This Row],[Profit]]/Table_1[[#This Row],[Sales]]</f>
        <v>0.18749999999999989</v>
      </c>
    </row>
    <row r="5725" spans="1:23" ht="14.25" customHeight="1" x14ac:dyDescent="0.3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  <c r="W5725" s="2">
        <f>Table_1[[#This Row],[Profit]]/Table_1[[#This Row],[Sales]]</f>
        <v>0.48000000000000004</v>
      </c>
    </row>
    <row r="5726" spans="1:23" ht="14.25" customHeight="1" x14ac:dyDescent="0.3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  <c r="W5726" s="2">
        <f>Table_1[[#This Row],[Profit]]/Table_1[[#This Row],[Sales]]</f>
        <v>-0.25</v>
      </c>
    </row>
    <row r="5727" spans="1:23" ht="14.25" customHeight="1" x14ac:dyDescent="0.3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  <c r="W5727" s="2">
        <f>Table_1[[#This Row],[Profit]]/Table_1[[#This Row],[Sales]]</f>
        <v>0.44000000000000006</v>
      </c>
    </row>
    <row r="5728" spans="1:23" ht="14.25" customHeight="1" x14ac:dyDescent="0.3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  <c r="W5728" s="2">
        <f>Table_1[[#This Row],[Profit]]/Table_1[[#This Row],[Sales]]</f>
        <v>0.12499999999999988</v>
      </c>
    </row>
    <row r="5729" spans="1:23" ht="14.25" customHeight="1" x14ac:dyDescent="0.3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  <c r="W5729" s="2">
        <f>Table_1[[#This Row],[Profit]]/Table_1[[#This Row],[Sales]]</f>
        <v>0.18</v>
      </c>
    </row>
    <row r="5730" spans="1:23" ht="14.25" customHeight="1" x14ac:dyDescent="0.3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  <c r="W5730" s="2">
        <f>Table_1[[#This Row],[Profit]]/Table_1[[#This Row],[Sales]]</f>
        <v>0.28000000000000008</v>
      </c>
    </row>
    <row r="5731" spans="1:23" ht="14.25" customHeight="1" x14ac:dyDescent="0.3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  <c r="W5731" s="2">
        <f>Table_1[[#This Row],[Profit]]/Table_1[[#This Row],[Sales]]</f>
        <v>0.46</v>
      </c>
    </row>
    <row r="5732" spans="1:23" ht="14.25" customHeight="1" x14ac:dyDescent="0.3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  <c r="W5732" s="2">
        <f>Table_1[[#This Row],[Profit]]/Table_1[[#This Row],[Sales]]</f>
        <v>8.9999999999999927E-2</v>
      </c>
    </row>
    <row r="5733" spans="1:23" ht="14.25" customHeight="1" x14ac:dyDescent="0.3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  <c r="W5733" s="2">
        <f>Table_1[[#This Row],[Profit]]/Table_1[[#This Row],[Sales]]</f>
        <v>0.45999999999999996</v>
      </c>
    </row>
    <row r="5734" spans="1:23" ht="14.25" customHeight="1" x14ac:dyDescent="0.3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  <c r="W5734" s="2">
        <f>Table_1[[#This Row],[Profit]]/Table_1[[#This Row],[Sales]]</f>
        <v>0.28999999999999992</v>
      </c>
    </row>
    <row r="5735" spans="1:23" ht="14.25" customHeight="1" x14ac:dyDescent="0.3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  <c r="W5735" s="2">
        <f>Table_1[[#This Row],[Profit]]/Table_1[[#This Row],[Sales]]</f>
        <v>0.26000000000000006</v>
      </c>
    </row>
    <row r="5736" spans="1:23" ht="14.25" customHeight="1" x14ac:dyDescent="0.3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  <c r="W5736" s="2">
        <f>Table_1[[#This Row],[Profit]]/Table_1[[#This Row],[Sales]]</f>
        <v>0.33999999999999991</v>
      </c>
    </row>
    <row r="5737" spans="1:23" ht="14.25" customHeight="1" x14ac:dyDescent="0.3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  <c r="W5737" s="2">
        <f>Table_1[[#This Row],[Profit]]/Table_1[[#This Row],[Sales]]</f>
        <v>0.35000000000000009</v>
      </c>
    </row>
    <row r="5738" spans="1:23" ht="14.25" customHeight="1" x14ac:dyDescent="0.3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  <c r="W5738" s="2">
        <f>Table_1[[#This Row],[Profit]]/Table_1[[#This Row],[Sales]]</f>
        <v>0.48</v>
      </c>
    </row>
    <row r="5739" spans="1:23" ht="14.25" customHeight="1" x14ac:dyDescent="0.3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  <c r="W5739" s="2">
        <f>Table_1[[#This Row],[Profit]]/Table_1[[#This Row],[Sales]]</f>
        <v>0.29999999999999993</v>
      </c>
    </row>
    <row r="5740" spans="1:23" ht="14.25" customHeight="1" x14ac:dyDescent="0.3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  <c r="W5740" s="2">
        <f>Table_1[[#This Row],[Profit]]/Table_1[[#This Row],[Sales]]</f>
        <v>0.34999999999999992</v>
      </c>
    </row>
    <row r="5741" spans="1:23" ht="14.25" customHeight="1" x14ac:dyDescent="0.3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  <c r="W5741" s="2">
        <f>Table_1[[#This Row],[Profit]]/Table_1[[#This Row],[Sales]]</f>
        <v>0.49</v>
      </c>
    </row>
    <row r="5742" spans="1:23" ht="14.25" customHeight="1" x14ac:dyDescent="0.3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  <c r="W5742" s="2">
        <f>Table_1[[#This Row],[Profit]]/Table_1[[#This Row],[Sales]]</f>
        <v>0.38</v>
      </c>
    </row>
    <row r="5743" spans="1:23" ht="14.25" customHeight="1" x14ac:dyDescent="0.3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  <c r="W5743" s="2">
        <f>Table_1[[#This Row],[Profit]]/Table_1[[#This Row],[Sales]]</f>
        <v>9.9999999999999978E-2</v>
      </c>
    </row>
    <row r="5744" spans="1:23" ht="14.25" customHeight="1" x14ac:dyDescent="0.3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  <c r="W5744" s="2">
        <f>Table_1[[#This Row],[Profit]]/Table_1[[#This Row],[Sales]]</f>
        <v>0.48</v>
      </c>
    </row>
    <row r="5745" spans="1:23" ht="14.25" customHeight="1" x14ac:dyDescent="0.3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  <c r="W5745" s="2">
        <f>Table_1[[#This Row],[Profit]]/Table_1[[#This Row],[Sales]]</f>
        <v>0.48</v>
      </c>
    </row>
    <row r="5746" spans="1:23" ht="14.25" customHeight="1" x14ac:dyDescent="0.3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  <c r="W5746" s="2">
        <f>Table_1[[#This Row],[Profit]]/Table_1[[#This Row],[Sales]]</f>
        <v>9.9999999999999534E-3</v>
      </c>
    </row>
    <row r="5747" spans="1:23" ht="14.25" customHeight="1" x14ac:dyDescent="0.3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  <c r="W5747" s="2">
        <f>Table_1[[#This Row],[Profit]]/Table_1[[#This Row],[Sales]]</f>
        <v>0.3199999999999999</v>
      </c>
    </row>
    <row r="5748" spans="1:23" ht="14.25" customHeight="1" x14ac:dyDescent="0.3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  <c r="W5748" s="2">
        <f>Table_1[[#This Row],[Profit]]/Table_1[[#This Row],[Sales]]</f>
        <v>0.12499999999999993</v>
      </c>
    </row>
    <row r="5749" spans="1:23" ht="14.25" customHeight="1" x14ac:dyDescent="0.3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  <c r="W5749" s="2">
        <f>Table_1[[#This Row],[Profit]]/Table_1[[#This Row],[Sales]]</f>
        <v>0.26249999999999996</v>
      </c>
    </row>
    <row r="5750" spans="1:23" ht="14.25" customHeight="1" x14ac:dyDescent="0.3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  <c r="W5750" s="2">
        <f>Table_1[[#This Row],[Profit]]/Table_1[[#This Row],[Sales]]</f>
        <v>-0.15000000000000008</v>
      </c>
    </row>
    <row r="5751" spans="1:23" ht="14.25" customHeight="1" x14ac:dyDescent="0.3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  <c r="W5751" s="2">
        <f>Table_1[[#This Row],[Profit]]/Table_1[[#This Row],[Sales]]</f>
        <v>0.49000000000000005</v>
      </c>
    </row>
    <row r="5752" spans="1:23" ht="14.25" customHeight="1" x14ac:dyDescent="0.3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  <c r="W5752" s="2">
        <f>Table_1[[#This Row],[Profit]]/Table_1[[#This Row],[Sales]]</f>
        <v>-0.52000000000000013</v>
      </c>
    </row>
    <row r="5753" spans="1:23" ht="14.25" customHeight="1" x14ac:dyDescent="0.3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  <c r="W5753" s="2">
        <f>Table_1[[#This Row],[Profit]]/Table_1[[#This Row],[Sales]]</f>
        <v>0.5</v>
      </c>
    </row>
    <row r="5754" spans="1:23" ht="14.25" customHeight="1" x14ac:dyDescent="0.3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  <c r="W5754" s="2">
        <f>Table_1[[#This Row],[Profit]]/Table_1[[#This Row],[Sales]]</f>
        <v>0.45999999999999996</v>
      </c>
    </row>
    <row r="5755" spans="1:23" ht="14.25" customHeight="1" x14ac:dyDescent="0.3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  <c r="W5755" s="2">
        <f>Table_1[[#This Row],[Profit]]/Table_1[[#This Row],[Sales]]</f>
        <v>0.26</v>
      </c>
    </row>
    <row r="5756" spans="1:23" ht="14.25" customHeight="1" x14ac:dyDescent="0.3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  <c r="W5756" s="2">
        <f>Table_1[[#This Row],[Profit]]/Table_1[[#This Row],[Sales]]</f>
        <v>0.25999999999999995</v>
      </c>
    </row>
    <row r="5757" spans="1:23" ht="14.25" customHeight="1" x14ac:dyDescent="0.3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  <c r="W5757" s="2">
        <f>Table_1[[#This Row],[Profit]]/Table_1[[#This Row],[Sales]]</f>
        <v>-2.7000000000000006</v>
      </c>
    </row>
    <row r="5758" spans="1:23" ht="14.25" customHeight="1" x14ac:dyDescent="0.3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  <c r="W5758" s="2">
        <f>Table_1[[#This Row],[Profit]]/Table_1[[#This Row],[Sales]]</f>
        <v>0.31249999999999994</v>
      </c>
    </row>
    <row r="5759" spans="1:23" ht="14.25" customHeight="1" x14ac:dyDescent="0.3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  <c r="W5759" s="2">
        <f>Table_1[[#This Row],[Profit]]/Table_1[[#This Row],[Sales]]</f>
        <v>0.26250000000000007</v>
      </c>
    </row>
    <row r="5760" spans="1:23" ht="14.25" customHeight="1" x14ac:dyDescent="0.3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  <c r="W5760" s="2">
        <f>Table_1[[#This Row],[Profit]]/Table_1[[#This Row],[Sales]]</f>
        <v>-6.0000000000000074E-2</v>
      </c>
    </row>
    <row r="5761" spans="1:23" ht="14.25" customHeight="1" x14ac:dyDescent="0.3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  <c r="W5761" s="2">
        <f>Table_1[[#This Row],[Profit]]/Table_1[[#This Row],[Sales]]</f>
        <v>0.25999999999999995</v>
      </c>
    </row>
    <row r="5762" spans="1:23" ht="14.25" customHeight="1" x14ac:dyDescent="0.3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  <c r="W5762" s="2">
        <f>Table_1[[#This Row],[Profit]]/Table_1[[#This Row],[Sales]]</f>
        <v>0.33750000000000002</v>
      </c>
    </row>
    <row r="5763" spans="1:23" ht="14.25" customHeight="1" x14ac:dyDescent="0.3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  <c r="W5763" s="2">
        <f>Table_1[[#This Row],[Profit]]/Table_1[[#This Row],[Sales]]</f>
        <v>0.27999999999999997</v>
      </c>
    </row>
    <row r="5764" spans="1:23" ht="14.25" customHeight="1" x14ac:dyDescent="0.3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  <c r="W5764" s="2">
        <f>Table_1[[#This Row],[Profit]]/Table_1[[#This Row],[Sales]]</f>
        <v>0.36</v>
      </c>
    </row>
    <row r="5765" spans="1:23" ht="14.25" customHeight="1" x14ac:dyDescent="0.3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  <c r="W5765" s="2">
        <f>Table_1[[#This Row],[Profit]]/Table_1[[#This Row],[Sales]]</f>
        <v>0.14444444444444438</v>
      </c>
    </row>
    <row r="5766" spans="1:23" ht="14.25" customHeight="1" x14ac:dyDescent="0.3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  <c r="W5766" s="2">
        <f>Table_1[[#This Row],[Profit]]/Table_1[[#This Row],[Sales]]</f>
        <v>4.9999999999999968E-2</v>
      </c>
    </row>
    <row r="5767" spans="1:23" ht="14.25" customHeight="1" x14ac:dyDescent="0.3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  <c r="W5767" s="2">
        <f>Table_1[[#This Row],[Profit]]/Table_1[[#This Row],[Sales]]</f>
        <v>7.4999999999999969E-2</v>
      </c>
    </row>
    <row r="5768" spans="1:23" ht="14.25" customHeight="1" x14ac:dyDescent="0.3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  <c r="W5768" s="2">
        <f>Table_1[[#This Row],[Profit]]/Table_1[[#This Row],[Sales]]</f>
        <v>0.33749999999999986</v>
      </c>
    </row>
    <row r="5769" spans="1:23" ht="14.25" customHeight="1" x14ac:dyDescent="0.3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  <c r="W5769" s="2">
        <f>Table_1[[#This Row],[Profit]]/Table_1[[#This Row],[Sales]]</f>
        <v>0.23749999999999993</v>
      </c>
    </row>
    <row r="5770" spans="1:23" ht="14.25" customHeight="1" x14ac:dyDescent="0.3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  <c r="W5770" s="2">
        <f>Table_1[[#This Row],[Profit]]/Table_1[[#This Row],[Sales]]</f>
        <v>0.48000000000000004</v>
      </c>
    </row>
    <row r="5771" spans="1:23" ht="14.25" customHeight="1" x14ac:dyDescent="0.3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  <c r="W5771" s="2">
        <f>Table_1[[#This Row],[Profit]]/Table_1[[#This Row],[Sales]]</f>
        <v>0.44999999999999996</v>
      </c>
    </row>
    <row r="5772" spans="1:23" ht="14.25" customHeight="1" x14ac:dyDescent="0.3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  <c r="W5772" s="2">
        <f>Table_1[[#This Row],[Profit]]/Table_1[[#This Row],[Sales]]</f>
        <v>0.31</v>
      </c>
    </row>
    <row r="5773" spans="1:23" ht="14.25" customHeight="1" x14ac:dyDescent="0.3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  <c r="W5773" s="2">
        <f>Table_1[[#This Row],[Profit]]/Table_1[[#This Row],[Sales]]</f>
        <v>0.28999999999999987</v>
      </c>
    </row>
    <row r="5774" spans="1:23" ht="14.25" customHeight="1" x14ac:dyDescent="0.3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  <c r="W5774" s="2">
        <f>Table_1[[#This Row],[Profit]]/Table_1[[#This Row],[Sales]]</f>
        <v>0.39</v>
      </c>
    </row>
    <row r="5775" spans="1:23" ht="14.25" customHeight="1" x14ac:dyDescent="0.3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  <c r="W5775" s="2">
        <f>Table_1[[#This Row],[Profit]]/Table_1[[#This Row],[Sales]]</f>
        <v>9.9999999999999936E-2</v>
      </c>
    </row>
    <row r="5776" spans="1:23" ht="14.25" customHeight="1" x14ac:dyDescent="0.3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  <c r="W5776" s="2">
        <f>Table_1[[#This Row],[Profit]]/Table_1[[#This Row],[Sales]]</f>
        <v>-5.0000000000000017E-2</v>
      </c>
    </row>
    <row r="5777" spans="1:23" ht="14.25" customHeight="1" x14ac:dyDescent="0.3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  <c r="W5777" s="2">
        <f>Table_1[[#This Row],[Profit]]/Table_1[[#This Row],[Sales]]</f>
        <v>0.35</v>
      </c>
    </row>
    <row r="5778" spans="1:23" ht="14.25" customHeight="1" x14ac:dyDescent="0.3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  <c r="W5778" s="2">
        <f>Table_1[[#This Row],[Profit]]/Table_1[[#This Row],[Sales]]</f>
        <v>0.375</v>
      </c>
    </row>
    <row r="5779" spans="1:23" ht="14.25" customHeight="1" x14ac:dyDescent="0.3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  <c r="W5779" s="2">
        <f>Table_1[[#This Row],[Profit]]/Table_1[[#This Row],[Sales]]</f>
        <v>0.48</v>
      </c>
    </row>
    <row r="5780" spans="1:23" ht="14.25" customHeight="1" x14ac:dyDescent="0.3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  <c r="W5780" s="2">
        <f>Table_1[[#This Row],[Profit]]/Table_1[[#This Row],[Sales]]</f>
        <v>0.26</v>
      </c>
    </row>
    <row r="5781" spans="1:23" ht="14.25" customHeight="1" x14ac:dyDescent="0.3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  <c r="W5781" s="2">
        <f>Table_1[[#This Row],[Profit]]/Table_1[[#This Row],[Sales]]</f>
        <v>9.9999999999999964E-2</v>
      </c>
    </row>
    <row r="5782" spans="1:23" ht="14.25" customHeight="1" x14ac:dyDescent="0.3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  <c r="W5782" s="2">
        <f>Table_1[[#This Row],[Profit]]/Table_1[[#This Row],[Sales]]</f>
        <v>0.33749999999999997</v>
      </c>
    </row>
    <row r="5783" spans="1:23" ht="14.25" customHeight="1" x14ac:dyDescent="0.3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  <c r="W5783" s="2">
        <f>Table_1[[#This Row],[Profit]]/Table_1[[#This Row],[Sales]]</f>
        <v>0.27</v>
      </c>
    </row>
    <row r="5784" spans="1:23" ht="14.25" customHeight="1" x14ac:dyDescent="0.3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  <c r="W5784" s="2">
        <f>Table_1[[#This Row],[Profit]]/Table_1[[#This Row],[Sales]]</f>
        <v>0.48000000000000004</v>
      </c>
    </row>
    <row r="5785" spans="1:23" ht="14.25" customHeight="1" x14ac:dyDescent="0.3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  <c r="W5785" s="2">
        <f>Table_1[[#This Row],[Profit]]/Table_1[[#This Row],[Sales]]</f>
        <v>0.4499999999999999</v>
      </c>
    </row>
    <row r="5786" spans="1:23" ht="14.25" customHeight="1" x14ac:dyDescent="0.3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  <c r="W5786" s="2">
        <f>Table_1[[#This Row],[Profit]]/Table_1[[#This Row],[Sales]]</f>
        <v>-1.7666666666666666</v>
      </c>
    </row>
    <row r="5787" spans="1:23" ht="14.25" customHeight="1" x14ac:dyDescent="0.3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  <c r="W5787" s="2">
        <f>Table_1[[#This Row],[Profit]]/Table_1[[#This Row],[Sales]]</f>
        <v>0.11249999999999995</v>
      </c>
    </row>
    <row r="5788" spans="1:23" ht="14.25" customHeight="1" x14ac:dyDescent="0.3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  <c r="W5788" s="2">
        <f>Table_1[[#This Row],[Profit]]/Table_1[[#This Row],[Sales]]</f>
        <v>-0.73333333333333317</v>
      </c>
    </row>
    <row r="5789" spans="1:23" ht="14.25" customHeight="1" x14ac:dyDescent="0.3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  <c r="W5789" s="2">
        <f>Table_1[[#This Row],[Profit]]/Table_1[[#This Row],[Sales]]</f>
        <v>0.11249999999999988</v>
      </c>
    </row>
    <row r="5790" spans="1:23" ht="14.25" customHeight="1" x14ac:dyDescent="0.3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  <c r="W5790" s="2">
        <f>Table_1[[#This Row],[Profit]]/Table_1[[#This Row],[Sales]]</f>
        <v>0.14999999999999986</v>
      </c>
    </row>
    <row r="5791" spans="1:23" ht="14.25" customHeight="1" x14ac:dyDescent="0.3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  <c r="W5791" s="2">
        <f>Table_1[[#This Row],[Profit]]/Table_1[[#This Row],[Sales]]</f>
        <v>-0.7</v>
      </c>
    </row>
    <row r="5792" spans="1:23" ht="14.25" customHeight="1" x14ac:dyDescent="0.3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  <c r="W5792" s="2">
        <f>Table_1[[#This Row],[Profit]]/Table_1[[#This Row],[Sales]]</f>
        <v>0.48000000000000004</v>
      </c>
    </row>
    <row r="5793" spans="1:23" ht="14.25" customHeight="1" x14ac:dyDescent="0.3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  <c r="W5793" s="2">
        <f>Table_1[[#This Row],[Profit]]/Table_1[[#This Row],[Sales]]</f>
        <v>0</v>
      </c>
    </row>
    <row r="5794" spans="1:23" ht="14.25" customHeight="1" x14ac:dyDescent="0.3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  <c r="W5794" s="2">
        <f>Table_1[[#This Row],[Profit]]/Table_1[[#This Row],[Sales]]</f>
        <v>0.26</v>
      </c>
    </row>
    <row r="5795" spans="1:23" ht="14.25" customHeight="1" x14ac:dyDescent="0.3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  <c r="W5795" s="2">
        <f>Table_1[[#This Row],[Profit]]/Table_1[[#This Row],[Sales]]</f>
        <v>0.3</v>
      </c>
    </row>
    <row r="5796" spans="1:23" ht="14.25" customHeight="1" x14ac:dyDescent="0.3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  <c r="W5796" s="2">
        <f>Table_1[[#This Row],[Profit]]/Table_1[[#This Row],[Sales]]</f>
        <v>0.35</v>
      </c>
    </row>
    <row r="5797" spans="1:23" ht="14.25" customHeight="1" x14ac:dyDescent="0.3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  <c r="W5797" s="2">
        <f>Table_1[[#This Row],[Profit]]/Table_1[[#This Row],[Sales]]</f>
        <v>0.26000000000000006</v>
      </c>
    </row>
    <row r="5798" spans="1:23" ht="14.25" customHeight="1" x14ac:dyDescent="0.3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  <c r="W5798" s="2">
        <f>Table_1[[#This Row],[Profit]]/Table_1[[#This Row],[Sales]]</f>
        <v>0.30999999999999994</v>
      </c>
    </row>
    <row r="5799" spans="1:23" ht="14.25" customHeight="1" x14ac:dyDescent="0.3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  <c r="W5799" s="2">
        <f>Table_1[[#This Row],[Profit]]/Table_1[[#This Row],[Sales]]</f>
        <v>0.45999999999999996</v>
      </c>
    </row>
    <row r="5800" spans="1:23" ht="14.25" customHeight="1" x14ac:dyDescent="0.3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  <c r="W5800" s="2">
        <f>Table_1[[#This Row],[Profit]]/Table_1[[#This Row],[Sales]]</f>
        <v>0.49000000000000005</v>
      </c>
    </row>
    <row r="5801" spans="1:23" ht="14.25" customHeight="1" x14ac:dyDescent="0.3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  <c r="W5801" s="2">
        <f>Table_1[[#This Row],[Profit]]/Table_1[[#This Row],[Sales]]</f>
        <v>-1.4285714285714414E-2</v>
      </c>
    </row>
    <row r="5802" spans="1:23" ht="14.25" customHeight="1" x14ac:dyDescent="0.3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  <c r="W5802" s="2">
        <f>Table_1[[#This Row],[Profit]]/Table_1[[#This Row],[Sales]]</f>
        <v>7.5000000000000025E-2</v>
      </c>
    </row>
    <row r="5803" spans="1:23" ht="14.25" customHeight="1" x14ac:dyDescent="0.3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  <c r="W5803" s="2">
        <f>Table_1[[#This Row],[Profit]]/Table_1[[#This Row],[Sales]]</f>
        <v>0.34999999999999992</v>
      </c>
    </row>
    <row r="5804" spans="1:23" ht="14.25" customHeight="1" x14ac:dyDescent="0.3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  <c r="W5804" s="2">
        <f>Table_1[[#This Row],[Profit]]/Table_1[[#This Row],[Sales]]</f>
        <v>7.5000000000000011E-2</v>
      </c>
    </row>
    <row r="5805" spans="1:23" ht="14.25" customHeight="1" x14ac:dyDescent="0.3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  <c r="W5805" s="2">
        <f>Table_1[[#This Row],[Profit]]/Table_1[[#This Row],[Sales]]</f>
        <v>0.11249999999999982</v>
      </c>
    </row>
    <row r="5806" spans="1:23" ht="14.25" customHeight="1" x14ac:dyDescent="0.3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  <c r="W5806" s="2">
        <f>Table_1[[#This Row],[Profit]]/Table_1[[#This Row],[Sales]]</f>
        <v>0.10000000000000002</v>
      </c>
    </row>
    <row r="5807" spans="1:23" ht="14.25" customHeight="1" x14ac:dyDescent="0.3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  <c r="W5807" s="2">
        <f>Table_1[[#This Row],[Profit]]/Table_1[[#This Row],[Sales]]</f>
        <v>-0.13235294117647067</v>
      </c>
    </row>
    <row r="5808" spans="1:23" ht="14.25" customHeight="1" x14ac:dyDescent="0.3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  <c r="W5808" s="2">
        <f>Table_1[[#This Row],[Profit]]/Table_1[[#This Row],[Sales]]</f>
        <v>0.33749999999999997</v>
      </c>
    </row>
    <row r="5809" spans="1:23" ht="14.25" customHeight="1" x14ac:dyDescent="0.3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  <c r="W5809" s="2">
        <f>Table_1[[#This Row],[Profit]]/Table_1[[#This Row],[Sales]]</f>
        <v>0.10000000000000006</v>
      </c>
    </row>
    <row r="5810" spans="1:23" ht="14.25" customHeight="1" x14ac:dyDescent="0.3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  <c r="W5810" s="2">
        <f>Table_1[[#This Row],[Profit]]/Table_1[[#This Row],[Sales]]</f>
        <v>0.26250000000000007</v>
      </c>
    </row>
    <row r="5811" spans="1:23" ht="14.25" customHeight="1" x14ac:dyDescent="0.3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  <c r="W5811" s="2">
        <f>Table_1[[#This Row],[Profit]]/Table_1[[#This Row],[Sales]]</f>
        <v>-0.13749999999999996</v>
      </c>
    </row>
    <row r="5812" spans="1:23" ht="14.25" customHeight="1" x14ac:dyDescent="0.3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  <c r="W5812" s="2">
        <f>Table_1[[#This Row],[Profit]]/Table_1[[#This Row],[Sales]]</f>
        <v>0.45999999999999996</v>
      </c>
    </row>
    <row r="5813" spans="1:23" ht="14.25" customHeight="1" x14ac:dyDescent="0.3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  <c r="W5813" s="2">
        <f>Table_1[[#This Row],[Profit]]/Table_1[[#This Row],[Sales]]</f>
        <v>0.16999999999999987</v>
      </c>
    </row>
    <row r="5814" spans="1:23" ht="14.25" customHeight="1" x14ac:dyDescent="0.3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  <c r="W5814" s="2">
        <f>Table_1[[#This Row],[Profit]]/Table_1[[#This Row],[Sales]]</f>
        <v>0.12499999999999989</v>
      </c>
    </row>
    <row r="5815" spans="1:23" ht="14.25" customHeight="1" x14ac:dyDescent="0.3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  <c r="W5815" s="2">
        <f>Table_1[[#This Row],[Profit]]/Table_1[[#This Row],[Sales]]</f>
        <v>0.48000000000000004</v>
      </c>
    </row>
    <row r="5816" spans="1:23" ht="14.25" customHeight="1" x14ac:dyDescent="0.3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  <c r="W5816" s="2">
        <f>Table_1[[#This Row],[Profit]]/Table_1[[#This Row],[Sales]]</f>
        <v>-6.2500000000000056E-2</v>
      </c>
    </row>
    <row r="5817" spans="1:23" ht="14.25" customHeight="1" x14ac:dyDescent="0.3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  <c r="W5817" s="2">
        <f>Table_1[[#This Row],[Profit]]/Table_1[[#This Row],[Sales]]</f>
        <v>0.28000000000000003</v>
      </c>
    </row>
    <row r="5818" spans="1:23" ht="14.25" customHeight="1" x14ac:dyDescent="0.3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  <c r="W5818" s="2">
        <f>Table_1[[#This Row],[Profit]]/Table_1[[#This Row],[Sales]]</f>
        <v>0.36249999999999999</v>
      </c>
    </row>
    <row r="5819" spans="1:23" ht="14.25" customHeight="1" x14ac:dyDescent="0.3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  <c r="W5819" s="2">
        <f>Table_1[[#This Row],[Profit]]/Table_1[[#This Row],[Sales]]</f>
        <v>0.33749999999999991</v>
      </c>
    </row>
    <row r="5820" spans="1:23" ht="14.25" customHeight="1" x14ac:dyDescent="0.3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  <c r="W5820" s="2">
        <f>Table_1[[#This Row],[Profit]]/Table_1[[#This Row],[Sales]]</f>
        <v>0.48000000000000009</v>
      </c>
    </row>
    <row r="5821" spans="1:23" ht="14.25" customHeight="1" x14ac:dyDescent="0.3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  <c r="W5821" s="2">
        <f>Table_1[[#This Row],[Profit]]/Table_1[[#This Row],[Sales]]</f>
        <v>0.49000000000000005</v>
      </c>
    </row>
    <row r="5822" spans="1:23" ht="14.25" customHeight="1" x14ac:dyDescent="0.3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  <c r="W5822" s="2">
        <f>Table_1[[#This Row],[Profit]]/Table_1[[#This Row],[Sales]]</f>
        <v>2.0000000000000018E-2</v>
      </c>
    </row>
    <row r="5823" spans="1:23" ht="14.25" customHeight="1" x14ac:dyDescent="0.3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  <c r="W5823" s="2">
        <f>Table_1[[#This Row],[Profit]]/Table_1[[#This Row],[Sales]]</f>
        <v>0.27</v>
      </c>
    </row>
    <row r="5824" spans="1:23" ht="14.25" customHeight="1" x14ac:dyDescent="0.3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  <c r="W5824" s="2">
        <f>Table_1[[#This Row],[Profit]]/Table_1[[#This Row],[Sales]]</f>
        <v>-3.7500000000000151E-2</v>
      </c>
    </row>
    <row r="5825" spans="1:23" ht="14.25" customHeight="1" x14ac:dyDescent="0.3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  <c r="W5825" s="2">
        <f>Table_1[[#This Row],[Profit]]/Table_1[[#This Row],[Sales]]</f>
        <v>0.33749999999999997</v>
      </c>
    </row>
    <row r="5826" spans="1:23" ht="14.25" customHeight="1" x14ac:dyDescent="0.3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  <c r="W5826" s="2">
        <f>Table_1[[#This Row],[Profit]]/Table_1[[#This Row],[Sales]]</f>
        <v>7.5000000000000011E-2</v>
      </c>
    </row>
    <row r="5827" spans="1:23" ht="14.25" customHeight="1" x14ac:dyDescent="0.3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  <c r="W5827" s="2">
        <f>Table_1[[#This Row],[Profit]]/Table_1[[#This Row],[Sales]]</f>
        <v>0.48</v>
      </c>
    </row>
    <row r="5828" spans="1:23" ht="14.25" customHeight="1" x14ac:dyDescent="0.3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  <c r="W5828" s="2">
        <f>Table_1[[#This Row],[Profit]]/Table_1[[#This Row],[Sales]]</f>
        <v>0.15555555555555553</v>
      </c>
    </row>
    <row r="5829" spans="1:23" ht="14.25" customHeight="1" x14ac:dyDescent="0.3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  <c r="W5829" s="2">
        <f>Table_1[[#This Row],[Profit]]/Table_1[[#This Row],[Sales]]</f>
        <v>-4.444444444444455E-2</v>
      </c>
    </row>
    <row r="5830" spans="1:23" ht="14.25" customHeight="1" x14ac:dyDescent="0.3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  <c r="W5830" s="2">
        <f>Table_1[[#This Row],[Profit]]/Table_1[[#This Row],[Sales]]</f>
        <v>0.39999999999999997</v>
      </c>
    </row>
    <row r="5831" spans="1:23" ht="14.25" customHeight="1" x14ac:dyDescent="0.3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  <c r="W5831" s="2">
        <f>Table_1[[#This Row],[Profit]]/Table_1[[#This Row],[Sales]]</f>
        <v>0.17999999999999997</v>
      </c>
    </row>
    <row r="5832" spans="1:23" ht="14.25" customHeight="1" x14ac:dyDescent="0.3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  <c r="W5832" s="2">
        <f>Table_1[[#This Row],[Profit]]/Table_1[[#This Row],[Sales]]</f>
        <v>0.26999999999999996</v>
      </c>
    </row>
    <row r="5833" spans="1:23" ht="14.25" customHeight="1" x14ac:dyDescent="0.3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  <c r="W5833" s="2">
        <f>Table_1[[#This Row],[Profit]]/Table_1[[#This Row],[Sales]]</f>
        <v>0.34</v>
      </c>
    </row>
    <row r="5834" spans="1:23" ht="14.25" customHeight="1" x14ac:dyDescent="0.3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  <c r="W5834" s="2">
        <f>Table_1[[#This Row],[Profit]]/Table_1[[#This Row],[Sales]]</f>
        <v>0.32500000000000001</v>
      </c>
    </row>
    <row r="5835" spans="1:23" ht="14.25" customHeight="1" x14ac:dyDescent="0.3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  <c r="W5835" s="2">
        <f>Table_1[[#This Row],[Profit]]/Table_1[[#This Row],[Sales]]</f>
        <v>0</v>
      </c>
    </row>
    <row r="5836" spans="1:23" ht="14.25" customHeight="1" x14ac:dyDescent="0.3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  <c r="W5836" s="2">
        <f>Table_1[[#This Row],[Profit]]/Table_1[[#This Row],[Sales]]</f>
        <v>-0.66666666666666641</v>
      </c>
    </row>
    <row r="5837" spans="1:23" ht="14.25" customHeight="1" x14ac:dyDescent="0.3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  <c r="W5837" s="2">
        <f>Table_1[[#This Row],[Profit]]/Table_1[[#This Row],[Sales]]</f>
        <v>-0.7</v>
      </c>
    </row>
    <row r="5838" spans="1:23" ht="14.25" customHeight="1" x14ac:dyDescent="0.3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  <c r="W5838" s="2">
        <f>Table_1[[#This Row],[Profit]]/Table_1[[#This Row],[Sales]]</f>
        <v>-0.11249999999999992</v>
      </c>
    </row>
    <row r="5839" spans="1:23" ht="14.25" customHeight="1" x14ac:dyDescent="0.3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  <c r="W5839" s="2">
        <f>Table_1[[#This Row],[Profit]]/Table_1[[#This Row],[Sales]]</f>
        <v>0.10000000000000003</v>
      </c>
    </row>
    <row r="5840" spans="1:23" ht="14.25" customHeight="1" x14ac:dyDescent="0.3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  <c r="W5840" s="2">
        <f>Table_1[[#This Row],[Profit]]/Table_1[[#This Row],[Sales]]</f>
        <v>3.9999999999999952E-2</v>
      </c>
    </row>
    <row r="5841" spans="1:23" ht="14.25" customHeight="1" x14ac:dyDescent="0.3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  <c r="W5841" s="2">
        <f>Table_1[[#This Row],[Profit]]/Table_1[[#This Row],[Sales]]</f>
        <v>0.48</v>
      </c>
    </row>
    <row r="5842" spans="1:23" ht="14.25" customHeight="1" x14ac:dyDescent="0.3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  <c r="W5842" s="2">
        <f>Table_1[[#This Row],[Profit]]/Table_1[[#This Row],[Sales]]</f>
        <v>0.22999999999999993</v>
      </c>
    </row>
    <row r="5843" spans="1:23" ht="14.25" customHeight="1" x14ac:dyDescent="0.3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  <c r="W5843" s="2">
        <f>Table_1[[#This Row],[Profit]]/Table_1[[#This Row],[Sales]]</f>
        <v>0.12499999999999993</v>
      </c>
    </row>
    <row r="5844" spans="1:23" ht="14.25" customHeight="1" x14ac:dyDescent="0.3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  <c r="W5844" s="2">
        <f>Table_1[[#This Row],[Profit]]/Table_1[[#This Row],[Sales]]</f>
        <v>1.9999999999999997E-2</v>
      </c>
    </row>
    <row r="5845" spans="1:23" ht="14.25" customHeight="1" x14ac:dyDescent="0.3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  <c r="W5845" s="2">
        <f>Table_1[[#This Row],[Profit]]/Table_1[[#This Row],[Sales]]</f>
        <v>0.36</v>
      </c>
    </row>
    <row r="5846" spans="1:23" ht="14.25" customHeight="1" x14ac:dyDescent="0.3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  <c r="W5846" s="2">
        <f>Table_1[[#This Row],[Profit]]/Table_1[[#This Row],[Sales]]</f>
        <v>6.9999999999999951E-2</v>
      </c>
    </row>
    <row r="5847" spans="1:23" ht="14.25" customHeight="1" x14ac:dyDescent="0.3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  <c r="W5847" s="2">
        <f>Table_1[[#This Row],[Profit]]/Table_1[[#This Row],[Sales]]</f>
        <v>0.48</v>
      </c>
    </row>
    <row r="5848" spans="1:23" ht="14.25" customHeight="1" x14ac:dyDescent="0.3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  <c r="W5848" s="2">
        <f>Table_1[[#This Row],[Profit]]/Table_1[[#This Row],[Sales]]</f>
        <v>1.2499999999999912E-2</v>
      </c>
    </row>
    <row r="5849" spans="1:23" ht="14.25" customHeight="1" x14ac:dyDescent="0.3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  <c r="W5849" s="2">
        <f>Table_1[[#This Row],[Profit]]/Table_1[[#This Row],[Sales]]</f>
        <v>0.4200000000000001</v>
      </c>
    </row>
    <row r="5850" spans="1:23" ht="14.25" customHeight="1" x14ac:dyDescent="0.3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  <c r="W5850" s="2">
        <f>Table_1[[#This Row],[Profit]]/Table_1[[#This Row],[Sales]]</f>
        <v>0.24999999999999997</v>
      </c>
    </row>
    <row r="5851" spans="1:23" ht="14.25" customHeight="1" x14ac:dyDescent="0.3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  <c r="W5851" s="2">
        <f>Table_1[[#This Row],[Profit]]/Table_1[[#This Row],[Sales]]</f>
        <v>0.17999999999999994</v>
      </c>
    </row>
    <row r="5852" spans="1:23" ht="14.25" customHeight="1" x14ac:dyDescent="0.3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  <c r="W5852" s="2">
        <f>Table_1[[#This Row],[Profit]]/Table_1[[#This Row],[Sales]]</f>
        <v>0.5</v>
      </c>
    </row>
    <row r="5853" spans="1:23" ht="14.25" customHeight="1" x14ac:dyDescent="0.3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  <c r="W5853" s="2">
        <f>Table_1[[#This Row],[Profit]]/Table_1[[#This Row],[Sales]]</f>
        <v>0.45999999999999996</v>
      </c>
    </row>
    <row r="5854" spans="1:23" ht="14.25" customHeight="1" x14ac:dyDescent="0.3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  <c r="W5854" s="2">
        <f>Table_1[[#This Row],[Profit]]/Table_1[[#This Row],[Sales]]</f>
        <v>0.44000000000000006</v>
      </c>
    </row>
    <row r="5855" spans="1:23" ht="14.25" customHeight="1" x14ac:dyDescent="0.3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  <c r="W5855" s="2">
        <f>Table_1[[#This Row],[Profit]]/Table_1[[#This Row],[Sales]]</f>
        <v>0.49</v>
      </c>
    </row>
    <row r="5856" spans="1:23" ht="14.25" customHeight="1" x14ac:dyDescent="0.3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  <c r="W5856" s="2">
        <f>Table_1[[#This Row],[Profit]]/Table_1[[#This Row],[Sales]]</f>
        <v>-3.7500000000000144E-2</v>
      </c>
    </row>
    <row r="5857" spans="1:23" ht="14.25" customHeight="1" x14ac:dyDescent="0.3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  <c r="W5857" s="2">
        <f>Table_1[[#This Row],[Profit]]/Table_1[[#This Row],[Sales]]</f>
        <v>-0.21249999999999997</v>
      </c>
    </row>
    <row r="5858" spans="1:23" ht="14.25" customHeight="1" x14ac:dyDescent="0.3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  <c r="W5858" s="2">
        <f>Table_1[[#This Row],[Profit]]/Table_1[[#This Row],[Sales]]</f>
        <v>-1.600000000000001</v>
      </c>
    </row>
    <row r="5859" spans="1:23" ht="14.25" customHeight="1" x14ac:dyDescent="0.3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  <c r="W5859" s="2">
        <f>Table_1[[#This Row],[Profit]]/Table_1[[#This Row],[Sales]]</f>
        <v>-0.77500000000000024</v>
      </c>
    </row>
    <row r="5860" spans="1:23" ht="14.25" customHeight="1" x14ac:dyDescent="0.3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  <c r="W5860" s="2">
        <f>Table_1[[#This Row],[Profit]]/Table_1[[#This Row],[Sales]]</f>
        <v>5.8823529411764712E-2</v>
      </c>
    </row>
    <row r="5861" spans="1:23" ht="14.25" customHeight="1" x14ac:dyDescent="0.3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  <c r="W5861" s="2">
        <f>Table_1[[#This Row],[Profit]]/Table_1[[#This Row],[Sales]]</f>
        <v>0.14999999999999997</v>
      </c>
    </row>
    <row r="5862" spans="1:23" ht="14.25" customHeight="1" x14ac:dyDescent="0.3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  <c r="W5862" s="2">
        <f>Table_1[[#This Row],[Profit]]/Table_1[[#This Row],[Sales]]</f>
        <v>0.36250000000000004</v>
      </c>
    </row>
    <row r="5863" spans="1:23" ht="14.25" customHeight="1" x14ac:dyDescent="0.3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  <c r="W5863" s="2">
        <f>Table_1[[#This Row],[Profit]]/Table_1[[#This Row],[Sales]]</f>
        <v>0.49</v>
      </c>
    </row>
    <row r="5864" spans="1:23" ht="14.25" customHeight="1" x14ac:dyDescent="0.3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  <c r="W5864" s="2">
        <f>Table_1[[#This Row],[Profit]]/Table_1[[#This Row],[Sales]]</f>
        <v>0.48000000000000004</v>
      </c>
    </row>
    <row r="5865" spans="1:23" ht="14.25" customHeight="1" x14ac:dyDescent="0.3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  <c r="W5865" s="2">
        <f>Table_1[[#This Row],[Profit]]/Table_1[[#This Row],[Sales]]</f>
        <v>0.39</v>
      </c>
    </row>
    <row r="5866" spans="1:23" ht="14.25" customHeight="1" x14ac:dyDescent="0.3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  <c r="W5866" s="2">
        <f>Table_1[[#This Row],[Profit]]/Table_1[[#This Row],[Sales]]</f>
        <v>0.28000000000000003</v>
      </c>
    </row>
    <row r="5867" spans="1:23" ht="14.25" customHeight="1" x14ac:dyDescent="0.3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  <c r="W5867" s="2">
        <f>Table_1[[#This Row],[Profit]]/Table_1[[#This Row],[Sales]]</f>
        <v>0.44000000000000006</v>
      </c>
    </row>
    <row r="5868" spans="1:23" ht="14.25" customHeight="1" x14ac:dyDescent="0.3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  <c r="W5868" s="2">
        <f>Table_1[[#This Row],[Profit]]/Table_1[[#This Row],[Sales]]</f>
        <v>0.26000000000000006</v>
      </c>
    </row>
    <row r="5869" spans="1:23" ht="14.25" customHeight="1" x14ac:dyDescent="0.3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  <c r="W5869" s="2">
        <f>Table_1[[#This Row],[Profit]]/Table_1[[#This Row],[Sales]]</f>
        <v>0.12499999999999997</v>
      </c>
    </row>
    <row r="5870" spans="1:23" ht="14.25" customHeight="1" x14ac:dyDescent="0.3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  <c r="W5870" s="2">
        <f>Table_1[[#This Row],[Profit]]/Table_1[[#This Row],[Sales]]</f>
        <v>-0.76666666666666683</v>
      </c>
    </row>
    <row r="5871" spans="1:23" ht="14.25" customHeight="1" x14ac:dyDescent="0.3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  <c r="W5871" s="2">
        <f>Table_1[[#This Row],[Profit]]/Table_1[[#This Row],[Sales]]</f>
        <v>6.2499999999999972E-2</v>
      </c>
    </row>
    <row r="5872" spans="1:23" ht="14.25" customHeight="1" x14ac:dyDescent="0.3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  <c r="W5872" s="2">
        <f>Table_1[[#This Row],[Profit]]/Table_1[[#This Row],[Sales]]</f>
        <v>6.2500000000000069E-2</v>
      </c>
    </row>
    <row r="5873" spans="1:23" ht="14.25" customHeight="1" x14ac:dyDescent="0.3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  <c r="W5873" s="2">
        <f>Table_1[[#This Row],[Profit]]/Table_1[[#This Row],[Sales]]</f>
        <v>0.1699999999999999</v>
      </c>
    </row>
    <row r="5874" spans="1:23" ht="14.25" customHeight="1" x14ac:dyDescent="0.3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  <c r="W5874" s="2">
        <f>Table_1[[#This Row],[Profit]]/Table_1[[#This Row],[Sales]]</f>
        <v>0.28000000000000008</v>
      </c>
    </row>
    <row r="5875" spans="1:23" ht="14.25" customHeight="1" x14ac:dyDescent="0.3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  <c r="W5875" s="2">
        <f>Table_1[[#This Row],[Profit]]/Table_1[[#This Row],[Sales]]</f>
        <v>0.5</v>
      </c>
    </row>
    <row r="5876" spans="1:23" ht="14.25" customHeight="1" x14ac:dyDescent="0.3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  <c r="W5876" s="2">
        <f>Table_1[[#This Row],[Profit]]/Table_1[[#This Row],[Sales]]</f>
        <v>0.45999999999999996</v>
      </c>
    </row>
    <row r="5877" spans="1:23" ht="14.25" customHeight="1" x14ac:dyDescent="0.3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  <c r="W5877" s="2">
        <f>Table_1[[#This Row],[Profit]]/Table_1[[#This Row],[Sales]]</f>
        <v>8.7499999999999994E-2</v>
      </c>
    </row>
    <row r="5878" spans="1:23" ht="14.25" customHeight="1" x14ac:dyDescent="0.3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  <c r="W5878" s="2">
        <f>Table_1[[#This Row],[Profit]]/Table_1[[#This Row],[Sales]]</f>
        <v>0.49000000000000005</v>
      </c>
    </row>
    <row r="5879" spans="1:23" ht="14.25" customHeight="1" x14ac:dyDescent="0.3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  <c r="W5879" s="2">
        <f>Table_1[[#This Row],[Profit]]/Table_1[[#This Row],[Sales]]</f>
        <v>0.49000000000000005</v>
      </c>
    </row>
    <row r="5880" spans="1:23" ht="14.25" customHeight="1" x14ac:dyDescent="0.3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  <c r="W5880" s="2">
        <f>Table_1[[#This Row],[Profit]]/Table_1[[#This Row],[Sales]]</f>
        <v>0.27999999999999997</v>
      </c>
    </row>
    <row r="5881" spans="1:23" ht="14.25" customHeight="1" x14ac:dyDescent="0.3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  <c r="W5881" s="2">
        <f>Table_1[[#This Row],[Profit]]/Table_1[[#This Row],[Sales]]</f>
        <v>0.47999999999999993</v>
      </c>
    </row>
    <row r="5882" spans="1:23" ht="14.25" customHeight="1" x14ac:dyDescent="0.3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  <c r="W5882" s="2">
        <f>Table_1[[#This Row],[Profit]]/Table_1[[#This Row],[Sales]]</f>
        <v>6.2499999999999972E-2</v>
      </c>
    </row>
    <row r="5883" spans="1:23" ht="14.25" customHeight="1" x14ac:dyDescent="0.3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  <c r="W5883" s="2">
        <f>Table_1[[#This Row],[Profit]]/Table_1[[#This Row],[Sales]]</f>
        <v>0.49</v>
      </c>
    </row>
    <row r="5884" spans="1:23" ht="14.25" customHeight="1" x14ac:dyDescent="0.3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  <c r="W5884" s="2">
        <f>Table_1[[#This Row],[Profit]]/Table_1[[#This Row],[Sales]]</f>
        <v>-0.11250000000000007</v>
      </c>
    </row>
    <row r="5885" spans="1:23" ht="14.25" customHeight="1" x14ac:dyDescent="0.3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  <c r="W5885" s="2">
        <f>Table_1[[#This Row],[Profit]]/Table_1[[#This Row],[Sales]]</f>
        <v>0.26000000000000006</v>
      </c>
    </row>
    <row r="5886" spans="1:23" ht="14.25" customHeight="1" x14ac:dyDescent="0.3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  <c r="W5886" s="2">
        <f>Table_1[[#This Row],[Profit]]/Table_1[[#This Row],[Sales]]</f>
        <v>3.9999999999999952E-2</v>
      </c>
    </row>
    <row r="5887" spans="1:23" ht="14.25" customHeight="1" x14ac:dyDescent="0.3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  <c r="W5887" s="2">
        <f>Table_1[[#This Row],[Profit]]/Table_1[[#This Row],[Sales]]</f>
        <v>0.34999999999999992</v>
      </c>
    </row>
    <row r="5888" spans="1:23" ht="14.25" customHeight="1" x14ac:dyDescent="0.3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  <c r="W5888" s="2">
        <f>Table_1[[#This Row],[Profit]]/Table_1[[#This Row],[Sales]]</f>
        <v>0.48000000000000004</v>
      </c>
    </row>
    <row r="5889" spans="1:23" ht="14.25" customHeight="1" x14ac:dyDescent="0.3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  <c r="W5889" s="2">
        <f>Table_1[[#This Row],[Profit]]/Table_1[[#This Row],[Sales]]</f>
        <v>0.26</v>
      </c>
    </row>
    <row r="5890" spans="1:23" ht="14.25" customHeight="1" x14ac:dyDescent="0.3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  <c r="W5890" s="2">
        <f>Table_1[[#This Row],[Profit]]/Table_1[[#This Row],[Sales]]</f>
        <v>0.45999999999999996</v>
      </c>
    </row>
    <row r="5891" spans="1:23" ht="14.25" customHeight="1" x14ac:dyDescent="0.3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  <c r="W5891" s="2">
        <f>Table_1[[#This Row],[Profit]]/Table_1[[#This Row],[Sales]]</f>
        <v>0.47</v>
      </c>
    </row>
    <row r="5892" spans="1:23" ht="14.25" customHeight="1" x14ac:dyDescent="0.3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  <c r="W5892" s="2">
        <f>Table_1[[#This Row],[Profit]]/Table_1[[#This Row],[Sales]]</f>
        <v>0.34999999999999987</v>
      </c>
    </row>
    <row r="5893" spans="1:23" ht="14.25" customHeight="1" x14ac:dyDescent="0.3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  <c r="W5893" s="2">
        <f>Table_1[[#This Row],[Profit]]/Table_1[[#This Row],[Sales]]</f>
        <v>7.4999999999999928E-2</v>
      </c>
    </row>
    <row r="5894" spans="1:23" ht="14.25" customHeight="1" x14ac:dyDescent="0.3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  <c r="W5894" s="2">
        <f>Table_1[[#This Row],[Profit]]/Table_1[[#This Row],[Sales]]</f>
        <v>2.4999999999999918E-2</v>
      </c>
    </row>
    <row r="5895" spans="1:23" ht="14.25" customHeight="1" x14ac:dyDescent="0.3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  <c r="W5895" s="2">
        <f>Table_1[[#This Row],[Profit]]/Table_1[[#This Row],[Sales]]</f>
        <v>0.49</v>
      </c>
    </row>
    <row r="5896" spans="1:23" ht="14.25" customHeight="1" x14ac:dyDescent="0.3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  <c r="W5896" s="2">
        <f>Table_1[[#This Row],[Profit]]/Table_1[[#This Row],[Sales]]</f>
        <v>0.23999999999999996</v>
      </c>
    </row>
    <row r="5897" spans="1:23" ht="14.25" customHeight="1" x14ac:dyDescent="0.3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  <c r="W5897" s="2">
        <f>Table_1[[#This Row],[Profit]]/Table_1[[#This Row],[Sales]]</f>
        <v>0.5</v>
      </c>
    </row>
    <row r="5898" spans="1:23" ht="14.25" customHeight="1" x14ac:dyDescent="0.3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  <c r="W5898" s="2">
        <f>Table_1[[#This Row],[Profit]]/Table_1[[#This Row],[Sales]]</f>
        <v>0.4499999999999999</v>
      </c>
    </row>
    <row r="5899" spans="1:23" ht="14.25" customHeight="1" x14ac:dyDescent="0.3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  <c r="W5899" s="2">
        <f>Table_1[[#This Row],[Profit]]/Table_1[[#This Row],[Sales]]</f>
        <v>0.30999999999999994</v>
      </c>
    </row>
    <row r="5900" spans="1:23" ht="14.25" customHeight="1" x14ac:dyDescent="0.3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  <c r="W5900" s="2">
        <f>Table_1[[#This Row],[Profit]]/Table_1[[#This Row],[Sales]]</f>
        <v>0.48000000000000004</v>
      </c>
    </row>
    <row r="5901" spans="1:23" ht="14.25" customHeight="1" x14ac:dyDescent="0.3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  <c r="W5901" s="2">
        <f>Table_1[[#This Row],[Profit]]/Table_1[[#This Row],[Sales]]</f>
        <v>0.5</v>
      </c>
    </row>
    <row r="5902" spans="1:23" ht="14.25" customHeight="1" x14ac:dyDescent="0.3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  <c r="W5902" s="2">
        <f>Table_1[[#This Row],[Profit]]/Table_1[[#This Row],[Sales]]</f>
        <v>0.31249999999999994</v>
      </c>
    </row>
    <row r="5903" spans="1:23" ht="14.25" customHeight="1" x14ac:dyDescent="0.3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  <c r="W5903" s="2">
        <f>Table_1[[#This Row],[Profit]]/Table_1[[#This Row],[Sales]]</f>
        <v>0.33</v>
      </c>
    </row>
    <row r="5904" spans="1:23" ht="14.25" customHeight="1" x14ac:dyDescent="0.3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  <c r="W5904" s="2">
        <f>Table_1[[#This Row],[Profit]]/Table_1[[#This Row],[Sales]]</f>
        <v>0.47</v>
      </c>
    </row>
    <row r="5905" spans="1:23" ht="14.25" customHeight="1" x14ac:dyDescent="0.3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  <c r="W5905" s="2">
        <f>Table_1[[#This Row],[Profit]]/Table_1[[#This Row],[Sales]]</f>
        <v>0.49</v>
      </c>
    </row>
    <row r="5906" spans="1:23" ht="14.25" customHeight="1" x14ac:dyDescent="0.3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  <c r="W5906" s="2">
        <f>Table_1[[#This Row],[Profit]]/Table_1[[#This Row],[Sales]]</f>
        <v>0.48</v>
      </c>
    </row>
    <row r="5907" spans="1:23" ht="14.25" customHeight="1" x14ac:dyDescent="0.3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  <c r="W5907" s="2">
        <f>Table_1[[#This Row],[Profit]]/Table_1[[#This Row],[Sales]]</f>
        <v>0.48000000000000004</v>
      </c>
    </row>
    <row r="5908" spans="1:23" ht="14.25" customHeight="1" x14ac:dyDescent="0.3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  <c r="W5908" s="2">
        <f>Table_1[[#This Row],[Profit]]/Table_1[[#This Row],[Sales]]</f>
        <v>5.999999999999997E-2</v>
      </c>
    </row>
    <row r="5909" spans="1:23" ht="14.25" customHeight="1" x14ac:dyDescent="0.3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  <c r="W5909" s="2">
        <f>Table_1[[#This Row],[Profit]]/Table_1[[#This Row],[Sales]]</f>
        <v>0.37499999999999994</v>
      </c>
    </row>
    <row r="5910" spans="1:23" ht="14.25" customHeight="1" x14ac:dyDescent="0.3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  <c r="W5910" s="2">
        <f>Table_1[[#This Row],[Profit]]/Table_1[[#This Row],[Sales]]</f>
        <v>0.44999999999999996</v>
      </c>
    </row>
    <row r="5911" spans="1:23" ht="14.25" customHeight="1" x14ac:dyDescent="0.3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  <c r="W5911" s="2">
        <f>Table_1[[#This Row],[Profit]]/Table_1[[#This Row],[Sales]]</f>
        <v>0.39</v>
      </c>
    </row>
    <row r="5912" spans="1:23" ht="14.25" customHeight="1" x14ac:dyDescent="0.3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  <c r="W5912" s="2">
        <f>Table_1[[#This Row],[Profit]]/Table_1[[#This Row],[Sales]]</f>
        <v>0.32500000000000001</v>
      </c>
    </row>
    <row r="5913" spans="1:23" ht="14.25" customHeight="1" x14ac:dyDescent="0.3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  <c r="W5913" s="2">
        <f>Table_1[[#This Row],[Profit]]/Table_1[[#This Row],[Sales]]</f>
        <v>0.28000000000000003</v>
      </c>
    </row>
    <row r="5914" spans="1:23" ht="14.25" customHeight="1" x14ac:dyDescent="0.3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  <c r="W5914" s="2">
        <f>Table_1[[#This Row],[Profit]]/Table_1[[#This Row],[Sales]]</f>
        <v>0.26</v>
      </c>
    </row>
    <row r="5915" spans="1:23" ht="14.25" customHeight="1" x14ac:dyDescent="0.3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  <c r="W5915" s="2">
        <f>Table_1[[#This Row],[Profit]]/Table_1[[#This Row],[Sales]]</f>
        <v>6.9999999999999896E-2</v>
      </c>
    </row>
    <row r="5916" spans="1:23" ht="14.25" customHeight="1" x14ac:dyDescent="0.3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  <c r="W5916" s="2">
        <f>Table_1[[#This Row],[Profit]]/Table_1[[#This Row],[Sales]]</f>
        <v>0.47</v>
      </c>
    </row>
    <row r="5917" spans="1:23" ht="14.25" customHeight="1" x14ac:dyDescent="0.3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  <c r="W5917" s="2">
        <f>Table_1[[#This Row],[Profit]]/Table_1[[#This Row],[Sales]]</f>
        <v>4.4444444444444418E-2</v>
      </c>
    </row>
    <row r="5918" spans="1:23" ht="14.25" customHeight="1" x14ac:dyDescent="0.3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  <c r="W5918" s="2">
        <f>Table_1[[#This Row],[Profit]]/Table_1[[#This Row],[Sales]]</f>
        <v>0.28999999999999998</v>
      </c>
    </row>
    <row r="5919" spans="1:23" ht="14.25" customHeight="1" x14ac:dyDescent="0.3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  <c r="W5919" s="2">
        <f>Table_1[[#This Row],[Profit]]/Table_1[[#This Row],[Sales]]</f>
        <v>3.7499999999999978E-2</v>
      </c>
    </row>
    <row r="5920" spans="1:23" ht="14.25" customHeight="1" x14ac:dyDescent="0.3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  <c r="W5920" s="2">
        <f>Table_1[[#This Row],[Profit]]/Table_1[[#This Row],[Sales]]</f>
        <v>-1.2500000000000072E-2</v>
      </c>
    </row>
    <row r="5921" spans="1:23" ht="14.25" customHeight="1" x14ac:dyDescent="0.3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  <c r="W5921" s="2">
        <f>Table_1[[#This Row],[Profit]]/Table_1[[#This Row],[Sales]]</f>
        <v>0.28000000000000003</v>
      </c>
    </row>
    <row r="5922" spans="1:23" ht="14.25" customHeight="1" x14ac:dyDescent="0.3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  <c r="W5922" s="2">
        <f>Table_1[[#This Row],[Profit]]/Table_1[[#This Row],[Sales]]</f>
        <v>0.3299999999999999</v>
      </c>
    </row>
    <row r="5923" spans="1:23" ht="14.25" customHeight="1" x14ac:dyDescent="0.3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  <c r="W5923" s="2">
        <f>Table_1[[#This Row],[Profit]]/Table_1[[#This Row],[Sales]]</f>
        <v>0.48</v>
      </c>
    </row>
    <row r="5924" spans="1:23" ht="14.25" customHeight="1" x14ac:dyDescent="0.3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  <c r="W5924" s="2">
        <f>Table_1[[#This Row],[Profit]]/Table_1[[#This Row],[Sales]]</f>
        <v>1.9999999999999921E-2</v>
      </c>
    </row>
    <row r="5925" spans="1:23" ht="14.25" customHeight="1" x14ac:dyDescent="0.3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  <c r="W5925" s="2">
        <f>Table_1[[#This Row],[Profit]]/Table_1[[#This Row],[Sales]]</f>
        <v>-0.38333333333333358</v>
      </c>
    </row>
    <row r="5926" spans="1:23" ht="14.25" customHeight="1" x14ac:dyDescent="0.3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  <c r="W5926" s="2">
        <f>Table_1[[#This Row],[Profit]]/Table_1[[#This Row],[Sales]]</f>
        <v>0.28999999999999987</v>
      </c>
    </row>
    <row r="5927" spans="1:23" ht="14.25" customHeight="1" x14ac:dyDescent="0.3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  <c r="W5927" s="2">
        <f>Table_1[[#This Row],[Profit]]/Table_1[[#This Row],[Sales]]</f>
        <v>0.33</v>
      </c>
    </row>
    <row r="5928" spans="1:23" ht="14.25" customHeight="1" x14ac:dyDescent="0.3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  <c r="W5928" s="2">
        <f>Table_1[[#This Row],[Profit]]/Table_1[[#This Row],[Sales]]</f>
        <v>0.26000000000000006</v>
      </c>
    </row>
    <row r="5929" spans="1:23" ht="14.25" customHeight="1" x14ac:dyDescent="0.3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  <c r="W5929" s="2">
        <f>Table_1[[#This Row],[Profit]]/Table_1[[#This Row],[Sales]]</f>
        <v>0.47</v>
      </c>
    </row>
    <row r="5930" spans="1:23" ht="14.25" customHeight="1" x14ac:dyDescent="0.3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  <c r="W5930" s="2">
        <f>Table_1[[#This Row],[Profit]]/Table_1[[#This Row],[Sales]]</f>
        <v>0.44000000000000006</v>
      </c>
    </row>
    <row r="5931" spans="1:23" ht="14.25" customHeight="1" x14ac:dyDescent="0.3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  <c r="W5931" s="2">
        <f>Table_1[[#This Row],[Profit]]/Table_1[[#This Row],[Sales]]</f>
        <v>-0.52</v>
      </c>
    </row>
    <row r="5932" spans="1:23" ht="14.25" customHeight="1" x14ac:dyDescent="0.3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  <c r="W5932" s="2">
        <f>Table_1[[#This Row],[Profit]]/Table_1[[#This Row],[Sales]]</f>
        <v>0.34999999999999992</v>
      </c>
    </row>
    <row r="5933" spans="1:23" ht="14.25" customHeight="1" x14ac:dyDescent="0.3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  <c r="W5933" s="2">
        <f>Table_1[[#This Row],[Profit]]/Table_1[[#This Row],[Sales]]</f>
        <v>-0.16666666666666682</v>
      </c>
    </row>
    <row r="5934" spans="1:23" ht="14.25" customHeight="1" x14ac:dyDescent="0.3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  <c r="W5934" s="2">
        <f>Table_1[[#This Row],[Profit]]/Table_1[[#This Row],[Sales]]</f>
        <v>7.4999999999999983E-2</v>
      </c>
    </row>
    <row r="5935" spans="1:23" ht="14.25" customHeight="1" x14ac:dyDescent="0.3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  <c r="W5935" s="2">
        <f>Table_1[[#This Row],[Profit]]/Table_1[[#This Row],[Sales]]</f>
        <v>0.28749999999999998</v>
      </c>
    </row>
    <row r="5936" spans="1:23" ht="14.25" customHeight="1" x14ac:dyDescent="0.3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  <c r="W5936" s="2">
        <f>Table_1[[#This Row],[Profit]]/Table_1[[#This Row],[Sales]]</f>
        <v>0.16249999999999992</v>
      </c>
    </row>
    <row r="5937" spans="1:23" ht="14.25" customHeight="1" x14ac:dyDescent="0.3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  <c r="W5937" s="2">
        <f>Table_1[[#This Row],[Profit]]/Table_1[[#This Row],[Sales]]</f>
        <v>0.33999999999999997</v>
      </c>
    </row>
    <row r="5938" spans="1:23" ht="14.25" customHeight="1" x14ac:dyDescent="0.3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  <c r="W5938" s="2">
        <f>Table_1[[#This Row],[Profit]]/Table_1[[#This Row],[Sales]]</f>
        <v>0.11249999999999989</v>
      </c>
    </row>
    <row r="5939" spans="1:23" ht="14.25" customHeight="1" x14ac:dyDescent="0.3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  <c r="W5939" s="2">
        <f>Table_1[[#This Row],[Profit]]/Table_1[[#This Row],[Sales]]</f>
        <v>0.12499999999999985</v>
      </c>
    </row>
    <row r="5940" spans="1:23" ht="14.25" customHeight="1" x14ac:dyDescent="0.3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  <c r="W5940" s="2">
        <f>Table_1[[#This Row],[Profit]]/Table_1[[#This Row],[Sales]]</f>
        <v>9.9999999999999992E-2</v>
      </c>
    </row>
    <row r="5941" spans="1:23" ht="14.25" customHeight="1" x14ac:dyDescent="0.3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  <c r="W5941" s="2">
        <f>Table_1[[#This Row],[Profit]]/Table_1[[#This Row],[Sales]]</f>
        <v>0.32499999999999996</v>
      </c>
    </row>
    <row r="5942" spans="1:23" ht="14.25" customHeight="1" x14ac:dyDescent="0.3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  <c r="W5942" s="2">
        <f>Table_1[[#This Row],[Profit]]/Table_1[[#This Row],[Sales]]</f>
        <v>0.29999999999999988</v>
      </c>
    </row>
    <row r="5943" spans="1:23" ht="14.25" customHeight="1" x14ac:dyDescent="0.3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  <c r="W5943" s="2">
        <f>Table_1[[#This Row],[Profit]]/Table_1[[#This Row],[Sales]]</f>
        <v>0.27</v>
      </c>
    </row>
    <row r="5944" spans="1:23" ht="14.25" customHeight="1" x14ac:dyDescent="0.3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  <c r="W5944" s="2">
        <f>Table_1[[#This Row],[Profit]]/Table_1[[#This Row],[Sales]]</f>
        <v>8.750000000000005E-2</v>
      </c>
    </row>
    <row r="5945" spans="1:23" ht="14.25" customHeight="1" x14ac:dyDescent="0.3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  <c r="W5945" s="2">
        <f>Table_1[[#This Row],[Profit]]/Table_1[[#This Row],[Sales]]</f>
        <v>0.42000000000000004</v>
      </c>
    </row>
    <row r="5946" spans="1:23" ht="14.25" customHeight="1" x14ac:dyDescent="0.3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  <c r="W5946" s="2">
        <f>Table_1[[#This Row],[Profit]]/Table_1[[#This Row],[Sales]]</f>
        <v>0.31999999999999995</v>
      </c>
    </row>
    <row r="5947" spans="1:23" ht="14.25" customHeight="1" x14ac:dyDescent="0.3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  <c r="W5947" s="2">
        <f>Table_1[[#This Row],[Profit]]/Table_1[[#This Row],[Sales]]</f>
        <v>0.48000000000000004</v>
      </c>
    </row>
    <row r="5948" spans="1:23" ht="14.25" customHeight="1" x14ac:dyDescent="0.3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  <c r="W5948" s="2">
        <f>Table_1[[#This Row],[Profit]]/Table_1[[#This Row],[Sales]]</f>
        <v>0.27000000000000007</v>
      </c>
    </row>
    <row r="5949" spans="1:23" ht="14.25" customHeight="1" x14ac:dyDescent="0.3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  <c r="W5949" s="2">
        <f>Table_1[[#This Row],[Profit]]/Table_1[[#This Row],[Sales]]</f>
        <v>0.49</v>
      </c>
    </row>
    <row r="5950" spans="1:23" ht="14.25" customHeight="1" x14ac:dyDescent="0.3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  <c r="W5950" s="2">
        <f>Table_1[[#This Row],[Profit]]/Table_1[[#This Row],[Sales]]</f>
        <v>0.46</v>
      </c>
    </row>
    <row r="5951" spans="1:23" ht="14.25" customHeight="1" x14ac:dyDescent="0.3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  <c r="W5951" s="2">
        <f>Table_1[[#This Row],[Profit]]/Table_1[[#This Row],[Sales]]</f>
        <v>0.4200000000000001</v>
      </c>
    </row>
    <row r="5952" spans="1:23" ht="14.25" customHeight="1" x14ac:dyDescent="0.3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  <c r="W5952" s="2">
        <f>Table_1[[#This Row],[Profit]]/Table_1[[#This Row],[Sales]]</f>
        <v>0.3</v>
      </c>
    </row>
    <row r="5953" spans="1:23" ht="14.25" customHeight="1" x14ac:dyDescent="0.3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  <c r="W5953" s="2">
        <f>Table_1[[#This Row],[Profit]]/Table_1[[#This Row],[Sales]]</f>
        <v>0.47999999999999993</v>
      </c>
    </row>
    <row r="5954" spans="1:23" ht="14.25" customHeight="1" x14ac:dyDescent="0.3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  <c r="W5954" s="2">
        <f>Table_1[[#This Row],[Profit]]/Table_1[[#This Row],[Sales]]</f>
        <v>0.34999999999999992</v>
      </c>
    </row>
    <row r="5955" spans="1:23" ht="14.25" customHeight="1" x14ac:dyDescent="0.3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  <c r="W5955" s="2">
        <f>Table_1[[#This Row],[Profit]]/Table_1[[#This Row],[Sales]]</f>
        <v>0.28000000000000003</v>
      </c>
    </row>
    <row r="5956" spans="1:23" ht="14.25" customHeight="1" x14ac:dyDescent="0.3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  <c r="W5956" s="2">
        <f>Table_1[[#This Row],[Profit]]/Table_1[[#This Row],[Sales]]</f>
        <v>0.32499999999999996</v>
      </c>
    </row>
    <row r="5957" spans="1:23" ht="14.25" customHeight="1" x14ac:dyDescent="0.3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  <c r="W5957" s="2">
        <f>Table_1[[#This Row],[Profit]]/Table_1[[#This Row],[Sales]]</f>
        <v>-0.47999999999999993</v>
      </c>
    </row>
    <row r="5958" spans="1:23" ht="14.25" customHeight="1" x14ac:dyDescent="0.3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  <c r="W5958" s="2">
        <f>Table_1[[#This Row],[Profit]]/Table_1[[#This Row],[Sales]]</f>
        <v>1.0000000000000089E-2</v>
      </c>
    </row>
    <row r="5959" spans="1:23" ht="14.25" customHeight="1" x14ac:dyDescent="0.3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  <c r="W5959" s="2">
        <f>Table_1[[#This Row],[Profit]]/Table_1[[#This Row],[Sales]]</f>
        <v>0.26</v>
      </c>
    </row>
    <row r="5960" spans="1:23" ht="14.25" customHeight="1" x14ac:dyDescent="0.3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  <c r="W5960" s="2">
        <f>Table_1[[#This Row],[Profit]]/Table_1[[#This Row],[Sales]]</f>
        <v>0.49</v>
      </c>
    </row>
    <row r="5961" spans="1:23" ht="14.25" customHeight="1" x14ac:dyDescent="0.3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  <c r="W5961" s="2">
        <f>Table_1[[#This Row],[Profit]]/Table_1[[#This Row],[Sales]]</f>
        <v>9.999999999999995E-2</v>
      </c>
    </row>
    <row r="5962" spans="1:23" ht="14.25" customHeight="1" x14ac:dyDescent="0.3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  <c r="W5962" s="2">
        <f>Table_1[[#This Row],[Profit]]/Table_1[[#This Row],[Sales]]</f>
        <v>0.30999999999999989</v>
      </c>
    </row>
    <row r="5963" spans="1:23" ht="14.25" customHeight="1" x14ac:dyDescent="0.3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  <c r="W5963" s="2">
        <f>Table_1[[#This Row],[Profit]]/Table_1[[#This Row],[Sales]]</f>
        <v>9.9999999999999964E-2</v>
      </c>
    </row>
    <row r="5964" spans="1:23" ht="14.25" customHeight="1" x14ac:dyDescent="0.3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  <c r="W5964" s="2">
        <f>Table_1[[#This Row],[Profit]]/Table_1[[#This Row],[Sales]]</f>
        <v>0.26</v>
      </c>
    </row>
    <row r="5965" spans="1:23" ht="14.25" customHeight="1" x14ac:dyDescent="0.3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  <c r="W5965" s="2">
        <f>Table_1[[#This Row],[Profit]]/Table_1[[#This Row],[Sales]]</f>
        <v>0.44999999999999996</v>
      </c>
    </row>
    <row r="5966" spans="1:23" ht="14.25" customHeight="1" x14ac:dyDescent="0.3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  <c r="W5966" s="2">
        <f>Table_1[[#This Row],[Profit]]/Table_1[[#This Row],[Sales]]</f>
        <v>0.29999999999999993</v>
      </c>
    </row>
    <row r="5967" spans="1:23" ht="14.25" customHeight="1" x14ac:dyDescent="0.3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  <c r="W5967" s="2">
        <f>Table_1[[#This Row],[Profit]]/Table_1[[#This Row],[Sales]]</f>
        <v>0.28000000000000003</v>
      </c>
    </row>
    <row r="5968" spans="1:23" ht="14.25" customHeight="1" x14ac:dyDescent="0.3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  <c r="W5968" s="2">
        <f>Table_1[[#This Row],[Profit]]/Table_1[[#This Row],[Sales]]</f>
        <v>9.9999999999999978E-2</v>
      </c>
    </row>
    <row r="5969" spans="1:23" ht="14.25" customHeight="1" x14ac:dyDescent="0.3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  <c r="W5969" s="2">
        <f>Table_1[[#This Row],[Profit]]/Table_1[[#This Row],[Sales]]</f>
        <v>0.49</v>
      </c>
    </row>
    <row r="5970" spans="1:23" ht="14.25" customHeight="1" x14ac:dyDescent="0.3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  <c r="W5970" s="2">
        <f>Table_1[[#This Row],[Profit]]/Table_1[[#This Row],[Sales]]</f>
        <v>0.48</v>
      </c>
    </row>
    <row r="5971" spans="1:23" ht="14.25" customHeight="1" x14ac:dyDescent="0.3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  <c r="W5971" s="2">
        <f>Table_1[[#This Row],[Profit]]/Table_1[[#This Row],[Sales]]</f>
        <v>0.36249999999999993</v>
      </c>
    </row>
    <row r="5972" spans="1:23" ht="14.25" customHeight="1" x14ac:dyDescent="0.3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  <c r="W5972" s="2">
        <f>Table_1[[#This Row],[Profit]]/Table_1[[#This Row],[Sales]]</f>
        <v>0.49000000000000005</v>
      </c>
    </row>
    <row r="5973" spans="1:23" ht="14.25" customHeight="1" x14ac:dyDescent="0.3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  <c r="W5973" s="2">
        <f>Table_1[[#This Row],[Profit]]/Table_1[[#This Row],[Sales]]</f>
        <v>0.36000000000000004</v>
      </c>
    </row>
    <row r="5974" spans="1:23" ht="14.25" customHeight="1" x14ac:dyDescent="0.3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  <c r="W5974" s="2">
        <f>Table_1[[#This Row],[Profit]]/Table_1[[#This Row],[Sales]]</f>
        <v>0.1249999999999999</v>
      </c>
    </row>
    <row r="5975" spans="1:23" ht="14.25" customHeight="1" x14ac:dyDescent="0.3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  <c r="W5975" s="2">
        <f>Table_1[[#This Row],[Profit]]/Table_1[[#This Row],[Sales]]</f>
        <v>0.29999999999999988</v>
      </c>
    </row>
    <row r="5976" spans="1:23" ht="14.25" customHeight="1" x14ac:dyDescent="0.3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  <c r="W5976" s="2">
        <f>Table_1[[#This Row],[Profit]]/Table_1[[#This Row],[Sales]]</f>
        <v>-0.17500000000000007</v>
      </c>
    </row>
    <row r="5977" spans="1:23" ht="14.25" customHeight="1" x14ac:dyDescent="0.3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  <c r="W5977" s="2">
        <f>Table_1[[#This Row],[Profit]]/Table_1[[#This Row],[Sales]]</f>
        <v>0.26</v>
      </c>
    </row>
    <row r="5978" spans="1:23" ht="14.25" customHeight="1" x14ac:dyDescent="0.3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  <c r="W5978" s="2">
        <f>Table_1[[#This Row],[Profit]]/Table_1[[#This Row],[Sales]]</f>
        <v>0.45999999999999996</v>
      </c>
    </row>
    <row r="5979" spans="1:23" ht="14.25" customHeight="1" x14ac:dyDescent="0.3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  <c r="W5979" s="2">
        <f>Table_1[[#This Row],[Profit]]/Table_1[[#This Row],[Sales]]</f>
        <v>6.25E-2</v>
      </c>
    </row>
    <row r="5980" spans="1:23" ht="14.25" customHeight="1" x14ac:dyDescent="0.3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  <c r="W5980" s="2">
        <f>Table_1[[#This Row],[Profit]]/Table_1[[#This Row],[Sales]]</f>
        <v>0.26000000000000006</v>
      </c>
    </row>
    <row r="5981" spans="1:23" ht="14.25" customHeight="1" x14ac:dyDescent="0.3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  <c r="W5981" s="2">
        <f>Table_1[[#This Row],[Profit]]/Table_1[[#This Row],[Sales]]</f>
        <v>0.48</v>
      </c>
    </row>
    <row r="5982" spans="1:23" ht="14.25" customHeight="1" x14ac:dyDescent="0.3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  <c r="W5982" s="2">
        <f>Table_1[[#This Row],[Profit]]/Table_1[[#This Row],[Sales]]</f>
        <v>0.28000000000000008</v>
      </c>
    </row>
    <row r="5983" spans="1:23" ht="14.25" customHeight="1" x14ac:dyDescent="0.3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  <c r="W5983" s="2">
        <f>Table_1[[#This Row],[Profit]]/Table_1[[#This Row],[Sales]]</f>
        <v>0.28999999999999987</v>
      </c>
    </row>
    <row r="5984" spans="1:23" ht="14.25" customHeight="1" x14ac:dyDescent="0.3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  <c r="W5984" s="2">
        <f>Table_1[[#This Row],[Profit]]/Table_1[[#This Row],[Sales]]</f>
        <v>0.49</v>
      </c>
    </row>
    <row r="5985" spans="1:23" ht="14.25" customHeight="1" x14ac:dyDescent="0.3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  <c r="W5985" s="2">
        <f>Table_1[[#This Row],[Profit]]/Table_1[[#This Row],[Sales]]</f>
        <v>0.31249999999999978</v>
      </c>
    </row>
    <row r="5986" spans="1:23" ht="14.25" customHeight="1" x14ac:dyDescent="0.3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  <c r="W5986" s="2">
        <f>Table_1[[#This Row],[Profit]]/Table_1[[#This Row],[Sales]]</f>
        <v>0.41000000000000003</v>
      </c>
    </row>
    <row r="5987" spans="1:23" ht="14.25" customHeight="1" x14ac:dyDescent="0.3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  <c r="W5987" s="2">
        <f>Table_1[[#This Row],[Profit]]/Table_1[[#This Row],[Sales]]</f>
        <v>0.45999999999999996</v>
      </c>
    </row>
    <row r="5988" spans="1:23" ht="14.25" customHeight="1" x14ac:dyDescent="0.3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  <c r="W5988" s="2">
        <f>Table_1[[#This Row],[Profit]]/Table_1[[#This Row],[Sales]]</f>
        <v>9.999999999999969E-3</v>
      </c>
    </row>
    <row r="5989" spans="1:23" ht="14.25" customHeight="1" x14ac:dyDescent="0.3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  <c r="W5989" s="2">
        <f>Table_1[[#This Row],[Profit]]/Table_1[[#This Row],[Sales]]</f>
        <v>0.49000000000000005</v>
      </c>
    </row>
    <row r="5990" spans="1:23" ht="14.25" customHeight="1" x14ac:dyDescent="0.3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  <c r="W5990" s="2">
        <f>Table_1[[#This Row],[Profit]]/Table_1[[#This Row],[Sales]]</f>
        <v>0.47</v>
      </c>
    </row>
    <row r="5991" spans="1:23" ht="14.25" customHeight="1" x14ac:dyDescent="0.3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  <c r="W5991" s="2">
        <f>Table_1[[#This Row],[Profit]]/Table_1[[#This Row],[Sales]]</f>
        <v>0.25000000000000006</v>
      </c>
    </row>
    <row r="5992" spans="1:23" ht="14.25" customHeight="1" x14ac:dyDescent="0.3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  <c r="W5992" s="2">
        <f>Table_1[[#This Row],[Profit]]/Table_1[[#This Row],[Sales]]</f>
        <v>0.37499999999999994</v>
      </c>
    </row>
    <row r="5993" spans="1:23" ht="14.25" customHeight="1" x14ac:dyDescent="0.3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  <c r="W5993" s="2">
        <f>Table_1[[#This Row],[Profit]]/Table_1[[#This Row],[Sales]]</f>
        <v>8.7500000000000078E-2</v>
      </c>
    </row>
    <row r="5994" spans="1:23" ht="14.25" customHeight="1" x14ac:dyDescent="0.3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  <c r="W5994" s="2">
        <f>Table_1[[#This Row],[Profit]]/Table_1[[#This Row],[Sales]]</f>
        <v>-0.11250000000000006</v>
      </c>
    </row>
    <row r="5995" spans="1:23" ht="14.25" customHeight="1" x14ac:dyDescent="0.3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  <c r="W5995" s="2">
        <f>Table_1[[#This Row],[Profit]]/Table_1[[#This Row],[Sales]]</f>
        <v>-6.2499999999999986E-2</v>
      </c>
    </row>
    <row r="5996" spans="1:23" ht="14.25" customHeight="1" x14ac:dyDescent="0.3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  <c r="W5996" s="2">
        <f>Table_1[[#This Row],[Profit]]/Table_1[[#This Row],[Sales]]</f>
        <v>0.1249999999999999</v>
      </c>
    </row>
    <row r="5997" spans="1:23" ht="14.25" customHeight="1" x14ac:dyDescent="0.3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  <c r="W5997" s="2">
        <f>Table_1[[#This Row],[Profit]]/Table_1[[#This Row],[Sales]]</f>
        <v>-0.3000000000000001</v>
      </c>
    </row>
    <row r="5998" spans="1:23" ht="14.25" customHeight="1" x14ac:dyDescent="0.3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  <c r="W5998" s="2">
        <f>Table_1[[#This Row],[Profit]]/Table_1[[#This Row],[Sales]]</f>
        <v>6.2500000000000028E-2</v>
      </c>
    </row>
    <row r="5999" spans="1:23" ht="14.25" customHeight="1" x14ac:dyDescent="0.3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  <c r="W5999" s="2">
        <f>Table_1[[#This Row],[Profit]]/Table_1[[#This Row],[Sales]]</f>
        <v>-0.44999999999999996</v>
      </c>
    </row>
    <row r="6000" spans="1:23" ht="14.25" customHeight="1" x14ac:dyDescent="0.3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  <c r="W6000" s="2">
        <f>Table_1[[#This Row],[Profit]]/Table_1[[#This Row],[Sales]]</f>
        <v>1.2499999999999912E-2</v>
      </c>
    </row>
    <row r="6001" spans="1:23" ht="14.25" customHeight="1" x14ac:dyDescent="0.3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  <c r="W6001" s="2">
        <f>Table_1[[#This Row],[Profit]]/Table_1[[#This Row],[Sales]]</f>
        <v>0.48000000000000004</v>
      </c>
    </row>
    <row r="6002" spans="1:23" ht="14.25" customHeight="1" x14ac:dyDescent="0.3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  <c r="W6002" s="2">
        <f>Table_1[[#This Row],[Profit]]/Table_1[[#This Row],[Sales]]</f>
        <v>0.45999999999999996</v>
      </c>
    </row>
    <row r="6003" spans="1:23" ht="14.25" customHeight="1" x14ac:dyDescent="0.3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  <c r="W6003" s="2">
        <f>Table_1[[#This Row],[Profit]]/Table_1[[#This Row],[Sales]]</f>
        <v>8.7500000000000036E-2</v>
      </c>
    </row>
    <row r="6004" spans="1:23" ht="14.25" customHeight="1" x14ac:dyDescent="0.3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  <c r="W6004" s="2">
        <f>Table_1[[#This Row],[Profit]]/Table_1[[#This Row],[Sales]]</f>
        <v>-0.79999999999999971</v>
      </c>
    </row>
    <row r="6005" spans="1:23" ht="14.25" customHeight="1" x14ac:dyDescent="0.3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  <c r="W6005" s="2">
        <f>Table_1[[#This Row],[Profit]]/Table_1[[#This Row],[Sales]]</f>
        <v>-0.69999999999999984</v>
      </c>
    </row>
    <row r="6006" spans="1:23" ht="14.25" customHeight="1" x14ac:dyDescent="0.3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  <c r="W6006" s="2">
        <f>Table_1[[#This Row],[Profit]]/Table_1[[#This Row],[Sales]]</f>
        <v>0.42</v>
      </c>
    </row>
    <row r="6007" spans="1:23" ht="14.25" customHeight="1" x14ac:dyDescent="0.3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  <c r="W6007" s="2">
        <f>Table_1[[#This Row],[Profit]]/Table_1[[#This Row],[Sales]]</f>
        <v>7.7777777777777751E-2</v>
      </c>
    </row>
    <row r="6008" spans="1:23" ht="14.25" customHeight="1" x14ac:dyDescent="0.3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  <c r="W6008" s="2">
        <f>Table_1[[#This Row],[Profit]]/Table_1[[#This Row],[Sales]]</f>
        <v>2.9999999999999975E-2</v>
      </c>
    </row>
    <row r="6009" spans="1:23" ht="14.25" customHeight="1" x14ac:dyDescent="0.3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  <c r="W6009" s="2">
        <f>Table_1[[#This Row],[Profit]]/Table_1[[#This Row],[Sales]]</f>
        <v>0.1699999999999999</v>
      </c>
    </row>
    <row r="6010" spans="1:23" ht="14.25" customHeight="1" x14ac:dyDescent="0.3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  <c r="W6010" s="2">
        <f>Table_1[[#This Row],[Profit]]/Table_1[[#This Row],[Sales]]</f>
        <v>0.46</v>
      </c>
    </row>
    <row r="6011" spans="1:23" ht="14.25" customHeight="1" x14ac:dyDescent="0.3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  <c r="W6011" s="2">
        <f>Table_1[[#This Row],[Profit]]/Table_1[[#This Row],[Sales]]</f>
        <v>0.18999999999999995</v>
      </c>
    </row>
    <row r="6012" spans="1:23" ht="14.25" customHeight="1" x14ac:dyDescent="0.3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  <c r="W6012" s="2">
        <f>Table_1[[#This Row],[Profit]]/Table_1[[#This Row],[Sales]]</f>
        <v>0.11249999999999984</v>
      </c>
    </row>
    <row r="6013" spans="1:23" ht="14.25" customHeight="1" x14ac:dyDescent="0.3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  <c r="W6013" s="2">
        <f>Table_1[[#This Row],[Profit]]/Table_1[[#This Row],[Sales]]</f>
        <v>0.45</v>
      </c>
    </row>
    <row r="6014" spans="1:23" ht="14.25" customHeight="1" x14ac:dyDescent="0.3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  <c r="W6014" s="2">
        <f>Table_1[[#This Row],[Profit]]/Table_1[[#This Row],[Sales]]</f>
        <v>0.125</v>
      </c>
    </row>
    <row r="6015" spans="1:23" ht="14.25" customHeight="1" x14ac:dyDescent="0.3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  <c r="W6015" s="2">
        <f>Table_1[[#This Row],[Profit]]/Table_1[[#This Row],[Sales]]</f>
        <v>0.47999999999999993</v>
      </c>
    </row>
    <row r="6016" spans="1:23" ht="14.25" customHeight="1" x14ac:dyDescent="0.3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  <c r="W6016" s="2">
        <f>Table_1[[#This Row],[Profit]]/Table_1[[#This Row],[Sales]]</f>
        <v>8.750000000000005E-2</v>
      </c>
    </row>
    <row r="6017" spans="1:23" ht="14.25" customHeight="1" x14ac:dyDescent="0.3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  <c r="W6017" s="2">
        <f>Table_1[[#This Row],[Profit]]/Table_1[[#This Row],[Sales]]</f>
        <v>0.16999999999999987</v>
      </c>
    </row>
    <row r="6018" spans="1:23" ht="14.25" customHeight="1" x14ac:dyDescent="0.3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  <c r="W6018" s="2">
        <f>Table_1[[#This Row],[Profit]]/Table_1[[#This Row],[Sales]]</f>
        <v>0.39000000000000012</v>
      </c>
    </row>
    <row r="6019" spans="1:23" ht="14.25" customHeight="1" x14ac:dyDescent="0.3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  <c r="W6019" s="2">
        <f>Table_1[[#This Row],[Profit]]/Table_1[[#This Row],[Sales]]</f>
        <v>0.48000000000000004</v>
      </c>
    </row>
    <row r="6020" spans="1:23" ht="14.25" customHeight="1" x14ac:dyDescent="0.3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  <c r="W6020" s="2">
        <f>Table_1[[#This Row],[Profit]]/Table_1[[#This Row],[Sales]]</f>
        <v>0.48</v>
      </c>
    </row>
    <row r="6021" spans="1:23" ht="14.25" customHeight="1" x14ac:dyDescent="0.3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  <c r="W6021" s="2">
        <f>Table_1[[#This Row],[Profit]]/Table_1[[#This Row],[Sales]]</f>
        <v>0.1249999999999999</v>
      </c>
    </row>
    <row r="6022" spans="1:23" ht="14.25" customHeight="1" x14ac:dyDescent="0.3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  <c r="W6022" s="2">
        <f>Table_1[[#This Row],[Profit]]/Table_1[[#This Row],[Sales]]</f>
        <v>0.27000000000000007</v>
      </c>
    </row>
    <row r="6023" spans="1:23" ht="14.25" customHeight="1" x14ac:dyDescent="0.3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  <c r="W6023" s="2">
        <f>Table_1[[#This Row],[Profit]]/Table_1[[#This Row],[Sales]]</f>
        <v>0.21</v>
      </c>
    </row>
    <row r="6024" spans="1:23" ht="14.25" customHeight="1" x14ac:dyDescent="0.3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  <c r="W6024" s="2">
        <f>Table_1[[#This Row],[Profit]]/Table_1[[#This Row],[Sales]]</f>
        <v>0.34999999999999981</v>
      </c>
    </row>
    <row r="6025" spans="1:23" ht="14.25" customHeight="1" x14ac:dyDescent="0.3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  <c r="W6025" s="2">
        <f>Table_1[[#This Row],[Profit]]/Table_1[[#This Row],[Sales]]</f>
        <v>7.0000000000000021E-2</v>
      </c>
    </row>
    <row r="6026" spans="1:23" ht="14.25" customHeight="1" x14ac:dyDescent="0.3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  <c r="W6026" s="2">
        <f>Table_1[[#This Row],[Profit]]/Table_1[[#This Row],[Sales]]</f>
        <v>9.9999999999999978E-2</v>
      </c>
    </row>
    <row r="6027" spans="1:23" ht="14.25" customHeight="1" x14ac:dyDescent="0.3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  <c r="W6027" s="2">
        <f>Table_1[[#This Row],[Profit]]/Table_1[[#This Row],[Sales]]</f>
        <v>0.36249999999999993</v>
      </c>
    </row>
    <row r="6028" spans="1:23" ht="14.25" customHeight="1" x14ac:dyDescent="0.3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  <c r="W6028" s="2">
        <f>Table_1[[#This Row],[Profit]]/Table_1[[#This Row],[Sales]]</f>
        <v>3.9999999999999952E-2</v>
      </c>
    </row>
    <row r="6029" spans="1:23" ht="14.25" customHeight="1" x14ac:dyDescent="0.3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  <c r="W6029" s="2">
        <f>Table_1[[#This Row],[Profit]]/Table_1[[#This Row],[Sales]]</f>
        <v>0.35</v>
      </c>
    </row>
    <row r="6030" spans="1:23" ht="14.25" customHeight="1" x14ac:dyDescent="0.3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  <c r="W6030" s="2">
        <f>Table_1[[#This Row],[Profit]]/Table_1[[#This Row],[Sales]]</f>
        <v>0.32499999999999996</v>
      </c>
    </row>
    <row r="6031" spans="1:23" ht="14.25" customHeight="1" x14ac:dyDescent="0.3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  <c r="W6031" s="2">
        <f>Table_1[[#This Row],[Profit]]/Table_1[[#This Row],[Sales]]</f>
        <v>0.28999999999999987</v>
      </c>
    </row>
    <row r="6032" spans="1:23" ht="14.25" customHeight="1" x14ac:dyDescent="0.3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  <c r="W6032" s="2">
        <f>Table_1[[#This Row],[Profit]]/Table_1[[#This Row],[Sales]]</f>
        <v>0.10000000000000002</v>
      </c>
    </row>
    <row r="6033" spans="1:23" ht="14.25" customHeight="1" x14ac:dyDescent="0.3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  <c r="W6033" s="2">
        <f>Table_1[[#This Row],[Profit]]/Table_1[[#This Row],[Sales]]</f>
        <v>0.30999999999999989</v>
      </c>
    </row>
    <row r="6034" spans="1:23" ht="14.25" customHeight="1" x14ac:dyDescent="0.3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  <c r="W6034" s="2">
        <f>Table_1[[#This Row],[Profit]]/Table_1[[#This Row],[Sales]]</f>
        <v>0.28000000000000003</v>
      </c>
    </row>
    <row r="6035" spans="1:23" ht="14.25" customHeight="1" x14ac:dyDescent="0.3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  <c r="W6035" s="2">
        <f>Table_1[[#This Row],[Profit]]/Table_1[[#This Row],[Sales]]</f>
        <v>0.33999999999999997</v>
      </c>
    </row>
    <row r="6036" spans="1:23" ht="14.25" customHeight="1" x14ac:dyDescent="0.3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  <c r="W6036" s="2">
        <f>Table_1[[#This Row],[Profit]]/Table_1[[#This Row],[Sales]]</f>
        <v>-2.7000000000000006</v>
      </c>
    </row>
    <row r="6037" spans="1:23" ht="14.25" customHeight="1" x14ac:dyDescent="0.3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  <c r="W6037" s="2">
        <f>Table_1[[#This Row],[Profit]]/Table_1[[#This Row],[Sales]]</f>
        <v>-1.650000000000001</v>
      </c>
    </row>
    <row r="6038" spans="1:23" ht="14.25" customHeight="1" x14ac:dyDescent="0.3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  <c r="W6038" s="2">
        <f>Table_1[[#This Row],[Profit]]/Table_1[[#This Row],[Sales]]</f>
        <v>0.39000000000000007</v>
      </c>
    </row>
    <row r="6039" spans="1:23" ht="14.25" customHeight="1" x14ac:dyDescent="0.3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  <c r="W6039" s="2">
        <f>Table_1[[#This Row],[Profit]]/Table_1[[#This Row],[Sales]]</f>
        <v>0.48</v>
      </c>
    </row>
    <row r="6040" spans="1:23" ht="14.25" customHeight="1" x14ac:dyDescent="0.3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  <c r="W6040" s="2">
        <f>Table_1[[#This Row],[Profit]]/Table_1[[#This Row],[Sales]]</f>
        <v>3.9999999999999973E-2</v>
      </c>
    </row>
    <row r="6041" spans="1:23" ht="14.25" customHeight="1" x14ac:dyDescent="0.3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  <c r="W6041" s="2">
        <f>Table_1[[#This Row],[Profit]]/Table_1[[#This Row],[Sales]]</f>
        <v>0.47999999999999993</v>
      </c>
    </row>
    <row r="6042" spans="1:23" ht="14.25" customHeight="1" x14ac:dyDescent="0.3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  <c r="W6042" s="2">
        <f>Table_1[[#This Row],[Profit]]/Table_1[[#This Row],[Sales]]</f>
        <v>8.7500000000000064E-2</v>
      </c>
    </row>
    <row r="6043" spans="1:23" ht="14.25" customHeight="1" x14ac:dyDescent="0.3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  <c r="W6043" s="2">
        <f>Table_1[[#This Row],[Profit]]/Table_1[[#This Row],[Sales]]</f>
        <v>0.35</v>
      </c>
    </row>
    <row r="6044" spans="1:23" ht="14.25" customHeight="1" x14ac:dyDescent="0.3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  <c r="W6044" s="2">
        <f>Table_1[[#This Row],[Profit]]/Table_1[[#This Row],[Sales]]</f>
        <v>0.27499999999999997</v>
      </c>
    </row>
    <row r="6045" spans="1:23" ht="14.25" customHeight="1" x14ac:dyDescent="0.3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  <c r="W6045" s="2">
        <f>Table_1[[#This Row],[Profit]]/Table_1[[#This Row],[Sales]]</f>
        <v>-0.11250000000000004</v>
      </c>
    </row>
    <row r="6046" spans="1:23" ht="14.25" customHeight="1" x14ac:dyDescent="0.3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  <c r="W6046" s="2">
        <f>Table_1[[#This Row],[Profit]]/Table_1[[#This Row],[Sales]]</f>
        <v>0.36249999999999999</v>
      </c>
    </row>
    <row r="6047" spans="1:23" ht="14.25" customHeight="1" x14ac:dyDescent="0.3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  <c r="W6047" s="2">
        <f>Table_1[[#This Row],[Profit]]/Table_1[[#This Row],[Sales]]</f>
        <v>0.37499999999999989</v>
      </c>
    </row>
    <row r="6048" spans="1:23" ht="14.25" customHeight="1" x14ac:dyDescent="0.3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  <c r="W6048" s="2">
        <f>Table_1[[#This Row],[Profit]]/Table_1[[#This Row],[Sales]]</f>
        <v>0.25000000000000006</v>
      </c>
    </row>
    <row r="6049" spans="1:23" ht="14.25" customHeight="1" x14ac:dyDescent="0.3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  <c r="W6049" s="2">
        <f>Table_1[[#This Row],[Profit]]/Table_1[[#This Row],[Sales]]</f>
        <v>-0.79999999999999993</v>
      </c>
    </row>
    <row r="6050" spans="1:23" ht="14.25" customHeight="1" x14ac:dyDescent="0.3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  <c r="W6050" s="2">
        <f>Table_1[[#This Row],[Profit]]/Table_1[[#This Row],[Sales]]</f>
        <v>-0.76666666666666672</v>
      </c>
    </row>
    <row r="6051" spans="1:23" ht="14.25" customHeight="1" x14ac:dyDescent="0.3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  <c r="W6051" s="2">
        <f>Table_1[[#This Row],[Profit]]/Table_1[[#This Row],[Sales]]</f>
        <v>0.31249999999999983</v>
      </c>
    </row>
    <row r="6052" spans="1:23" ht="14.25" customHeight="1" x14ac:dyDescent="0.3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  <c r="W6052" s="2">
        <f>Table_1[[#This Row],[Profit]]/Table_1[[#This Row],[Sales]]</f>
        <v>0.28000000000000003</v>
      </c>
    </row>
    <row r="6053" spans="1:23" ht="14.25" customHeight="1" x14ac:dyDescent="0.3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  <c r="W6053" s="2">
        <f>Table_1[[#This Row],[Profit]]/Table_1[[#This Row],[Sales]]</f>
        <v>0.28000000000000008</v>
      </c>
    </row>
    <row r="6054" spans="1:23" ht="14.25" customHeight="1" x14ac:dyDescent="0.3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  <c r="W6054" s="2">
        <f>Table_1[[#This Row],[Profit]]/Table_1[[#This Row],[Sales]]</f>
        <v>0.33749999999999997</v>
      </c>
    </row>
    <row r="6055" spans="1:23" ht="14.25" customHeight="1" x14ac:dyDescent="0.3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  <c r="W6055" s="2">
        <f>Table_1[[#This Row],[Profit]]/Table_1[[#This Row],[Sales]]</f>
        <v>0.27500000000000008</v>
      </c>
    </row>
    <row r="6056" spans="1:23" ht="14.25" customHeight="1" x14ac:dyDescent="0.3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  <c r="W6056" s="2">
        <f>Table_1[[#This Row],[Profit]]/Table_1[[#This Row],[Sales]]</f>
        <v>-0.7999999999999996</v>
      </c>
    </row>
    <row r="6057" spans="1:23" ht="14.25" customHeight="1" x14ac:dyDescent="0.3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  <c r="W6057" s="2">
        <f>Table_1[[#This Row],[Profit]]/Table_1[[#This Row],[Sales]]</f>
        <v>-1.6500000000000006</v>
      </c>
    </row>
    <row r="6058" spans="1:23" ht="14.25" customHeight="1" x14ac:dyDescent="0.3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  <c r="W6058" s="2">
        <f>Table_1[[#This Row],[Profit]]/Table_1[[#This Row],[Sales]]</f>
        <v>0.36249999999999993</v>
      </c>
    </row>
    <row r="6059" spans="1:23" ht="14.25" customHeight="1" x14ac:dyDescent="0.3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  <c r="W6059" s="2">
        <f>Table_1[[#This Row],[Profit]]/Table_1[[#This Row],[Sales]]</f>
        <v>0.46999999999999992</v>
      </c>
    </row>
    <row r="6060" spans="1:23" ht="14.25" customHeight="1" x14ac:dyDescent="0.3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  <c r="W6060" s="2">
        <f>Table_1[[#This Row],[Profit]]/Table_1[[#This Row],[Sales]]</f>
        <v>0.48000000000000004</v>
      </c>
    </row>
    <row r="6061" spans="1:23" ht="14.25" customHeight="1" x14ac:dyDescent="0.3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  <c r="W6061" s="2">
        <f>Table_1[[#This Row],[Profit]]/Table_1[[#This Row],[Sales]]</f>
        <v>0.25</v>
      </c>
    </row>
    <row r="6062" spans="1:23" ht="14.25" customHeight="1" x14ac:dyDescent="0.3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  <c r="W6062" s="2">
        <f>Table_1[[#This Row],[Profit]]/Table_1[[#This Row],[Sales]]</f>
        <v>0.27000000000000007</v>
      </c>
    </row>
    <row r="6063" spans="1:23" ht="14.25" customHeight="1" x14ac:dyDescent="0.3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  <c r="W6063" s="2">
        <f>Table_1[[#This Row],[Profit]]/Table_1[[#This Row],[Sales]]</f>
        <v>0.41000000000000009</v>
      </c>
    </row>
    <row r="6064" spans="1:23" ht="14.25" customHeight="1" x14ac:dyDescent="0.3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  <c r="W6064" s="2">
        <f>Table_1[[#This Row],[Profit]]/Table_1[[#This Row],[Sales]]</f>
        <v>0.18749999999999994</v>
      </c>
    </row>
    <row r="6065" spans="1:23" ht="14.25" customHeight="1" x14ac:dyDescent="0.3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  <c r="W6065" s="2">
        <f>Table_1[[#This Row],[Profit]]/Table_1[[#This Row],[Sales]]</f>
        <v>0.48999999999999988</v>
      </c>
    </row>
    <row r="6066" spans="1:23" ht="14.25" customHeight="1" x14ac:dyDescent="0.3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  <c r="W6066" s="2">
        <f>Table_1[[#This Row],[Profit]]/Table_1[[#This Row],[Sales]]</f>
        <v>0.45</v>
      </c>
    </row>
    <row r="6067" spans="1:23" ht="14.25" customHeight="1" x14ac:dyDescent="0.3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  <c r="W6067" s="2">
        <f>Table_1[[#This Row],[Profit]]/Table_1[[#This Row],[Sales]]</f>
        <v>0.3249999999999999</v>
      </c>
    </row>
    <row r="6068" spans="1:23" ht="14.25" customHeight="1" x14ac:dyDescent="0.3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  <c r="W6068" s="2">
        <f>Table_1[[#This Row],[Profit]]/Table_1[[#This Row],[Sales]]</f>
        <v>0.11249999999999986</v>
      </c>
    </row>
    <row r="6069" spans="1:23" ht="14.25" customHeight="1" x14ac:dyDescent="0.3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  <c r="W6069" s="2">
        <f>Table_1[[#This Row],[Profit]]/Table_1[[#This Row],[Sales]]</f>
        <v>-0.18750000000000011</v>
      </c>
    </row>
    <row r="6070" spans="1:23" ht="14.25" customHeight="1" x14ac:dyDescent="0.3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  <c r="W6070" s="2">
        <f>Table_1[[#This Row],[Profit]]/Table_1[[#This Row],[Sales]]</f>
        <v>0.48</v>
      </c>
    </row>
    <row r="6071" spans="1:23" ht="14.25" customHeight="1" x14ac:dyDescent="0.3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  <c r="W6071" s="2">
        <f>Table_1[[#This Row],[Profit]]/Table_1[[#This Row],[Sales]]</f>
        <v>0.11249999999999986</v>
      </c>
    </row>
    <row r="6072" spans="1:23" ht="14.25" customHeight="1" x14ac:dyDescent="0.3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  <c r="W6072" s="2">
        <f>Table_1[[#This Row],[Profit]]/Table_1[[#This Row],[Sales]]</f>
        <v>0.33749999999999991</v>
      </c>
    </row>
    <row r="6073" spans="1:23" ht="14.25" customHeight="1" x14ac:dyDescent="0.3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  <c r="W6073" s="2">
        <f>Table_1[[#This Row],[Profit]]/Table_1[[#This Row],[Sales]]</f>
        <v>-0.1750000000000001</v>
      </c>
    </row>
    <row r="6074" spans="1:23" ht="14.25" customHeight="1" x14ac:dyDescent="0.3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  <c r="W6074" s="2">
        <f>Table_1[[#This Row],[Profit]]/Table_1[[#This Row],[Sales]]</f>
        <v>0.16249999999999998</v>
      </c>
    </row>
    <row r="6075" spans="1:23" ht="14.25" customHeight="1" x14ac:dyDescent="0.3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  <c r="W6075" s="2">
        <f>Table_1[[#This Row],[Profit]]/Table_1[[#This Row],[Sales]]</f>
        <v>-0.22500000000000003</v>
      </c>
    </row>
    <row r="6076" spans="1:23" ht="14.25" customHeight="1" x14ac:dyDescent="0.3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  <c r="W6076" s="2">
        <f>Table_1[[#This Row],[Profit]]/Table_1[[#This Row],[Sales]]</f>
        <v>0.33750000000000002</v>
      </c>
    </row>
    <row r="6077" spans="1:23" ht="14.25" customHeight="1" x14ac:dyDescent="0.3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  <c r="W6077" s="2">
        <f>Table_1[[#This Row],[Profit]]/Table_1[[#This Row],[Sales]]</f>
        <v>1.0000000000000089E-2</v>
      </c>
    </row>
    <row r="6078" spans="1:23" ht="14.25" customHeight="1" x14ac:dyDescent="0.3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  <c r="W6078" s="2">
        <f>Table_1[[#This Row],[Profit]]/Table_1[[#This Row],[Sales]]</f>
        <v>0.44000000000000011</v>
      </c>
    </row>
    <row r="6079" spans="1:23" ht="14.25" customHeight="1" x14ac:dyDescent="0.3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  <c r="W6079" s="2">
        <f>Table_1[[#This Row],[Profit]]/Table_1[[#This Row],[Sales]]</f>
        <v>0.42</v>
      </c>
    </row>
    <row r="6080" spans="1:23" ht="14.25" customHeight="1" x14ac:dyDescent="0.3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  <c r="W6080" s="2">
        <f>Table_1[[#This Row],[Profit]]/Table_1[[#This Row],[Sales]]</f>
        <v>0.29999999999999993</v>
      </c>
    </row>
    <row r="6081" spans="1:23" ht="14.25" customHeight="1" x14ac:dyDescent="0.3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  <c r="W6081" s="2">
        <f>Table_1[[#This Row],[Profit]]/Table_1[[#This Row],[Sales]]</f>
        <v>0.32</v>
      </c>
    </row>
    <row r="6082" spans="1:23" ht="14.25" customHeight="1" x14ac:dyDescent="0.3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  <c r="W6082" s="2">
        <f>Table_1[[#This Row],[Profit]]/Table_1[[#This Row],[Sales]]</f>
        <v>4.9999999999999982E-2</v>
      </c>
    </row>
    <row r="6083" spans="1:23" ht="14.25" customHeight="1" x14ac:dyDescent="0.3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  <c r="W6083" s="2">
        <f>Table_1[[#This Row],[Profit]]/Table_1[[#This Row],[Sales]]</f>
        <v>-0.44999999999999996</v>
      </c>
    </row>
    <row r="6084" spans="1:23" ht="14.25" customHeight="1" x14ac:dyDescent="0.3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  <c r="W6084" s="2">
        <f>Table_1[[#This Row],[Profit]]/Table_1[[#This Row],[Sales]]</f>
        <v>-1.5500000000000005</v>
      </c>
    </row>
    <row r="6085" spans="1:23" ht="14.25" customHeight="1" x14ac:dyDescent="0.3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  <c r="W6085" s="2">
        <f>Table_1[[#This Row],[Profit]]/Table_1[[#This Row],[Sales]]</f>
        <v>0.11249999999999988</v>
      </c>
    </row>
    <row r="6086" spans="1:23" ht="14.25" customHeight="1" x14ac:dyDescent="0.3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  <c r="W6086" s="2">
        <f>Table_1[[#This Row],[Profit]]/Table_1[[#This Row],[Sales]]</f>
        <v>-2.5000000000000019E-2</v>
      </c>
    </row>
    <row r="6087" spans="1:23" ht="14.25" customHeight="1" x14ac:dyDescent="0.3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  <c r="W6087" s="2">
        <f>Table_1[[#This Row],[Profit]]/Table_1[[#This Row],[Sales]]</f>
        <v>0.3249999999999999</v>
      </c>
    </row>
    <row r="6088" spans="1:23" ht="14.25" customHeight="1" x14ac:dyDescent="0.3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  <c r="W6088" s="2">
        <f>Table_1[[#This Row],[Profit]]/Table_1[[#This Row],[Sales]]</f>
        <v>-1.5000000000000004</v>
      </c>
    </row>
    <row r="6089" spans="1:23" ht="14.25" customHeight="1" x14ac:dyDescent="0.3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  <c r="W6089" s="2">
        <f>Table_1[[#This Row],[Profit]]/Table_1[[#This Row],[Sales]]</f>
        <v>0.44000000000000006</v>
      </c>
    </row>
    <row r="6090" spans="1:23" ht="14.25" customHeight="1" x14ac:dyDescent="0.3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  <c r="W6090" s="2">
        <f>Table_1[[#This Row],[Profit]]/Table_1[[#This Row],[Sales]]</f>
        <v>0.48000000000000004</v>
      </c>
    </row>
    <row r="6091" spans="1:23" ht="14.25" customHeight="1" x14ac:dyDescent="0.3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  <c r="W6091" s="2">
        <f>Table_1[[#This Row],[Profit]]/Table_1[[#This Row],[Sales]]</f>
        <v>-0.83333333333333304</v>
      </c>
    </row>
    <row r="6092" spans="1:23" ht="14.25" customHeight="1" x14ac:dyDescent="0.3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  <c r="W6092" s="2">
        <f>Table_1[[#This Row],[Profit]]/Table_1[[#This Row],[Sales]]</f>
        <v>6.6666666666666693E-2</v>
      </c>
    </row>
    <row r="6093" spans="1:23" ht="14.25" customHeight="1" x14ac:dyDescent="0.3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  <c r="W6093" s="2">
        <f>Table_1[[#This Row],[Profit]]/Table_1[[#This Row],[Sales]]</f>
        <v>0.44999999999999996</v>
      </c>
    </row>
    <row r="6094" spans="1:23" ht="14.25" customHeight="1" x14ac:dyDescent="0.3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  <c r="W6094" s="2">
        <f>Table_1[[#This Row],[Profit]]/Table_1[[#This Row],[Sales]]</f>
        <v>0.47000000000000003</v>
      </c>
    </row>
    <row r="6095" spans="1:23" ht="14.25" customHeight="1" x14ac:dyDescent="0.3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  <c r="W6095" s="2">
        <f>Table_1[[#This Row],[Profit]]/Table_1[[#This Row],[Sales]]</f>
        <v>0.29999999999999993</v>
      </c>
    </row>
    <row r="6096" spans="1:23" ht="14.25" customHeight="1" x14ac:dyDescent="0.3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  <c r="W6096" s="2">
        <f>Table_1[[#This Row],[Profit]]/Table_1[[#This Row],[Sales]]</f>
        <v>0.28000000000000008</v>
      </c>
    </row>
    <row r="6097" spans="1:23" ht="14.25" customHeight="1" x14ac:dyDescent="0.3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  <c r="W6097" s="2">
        <f>Table_1[[#This Row],[Profit]]/Table_1[[#This Row],[Sales]]</f>
        <v>0.45999999999999996</v>
      </c>
    </row>
    <row r="6098" spans="1:23" ht="14.25" customHeight="1" x14ac:dyDescent="0.3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  <c r="W6098" s="2">
        <f>Table_1[[#This Row],[Profit]]/Table_1[[#This Row],[Sales]]</f>
        <v>9.9999999999999853E-2</v>
      </c>
    </row>
    <row r="6099" spans="1:23" ht="14.25" customHeight="1" x14ac:dyDescent="0.3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  <c r="W6099" s="2">
        <f>Table_1[[#This Row],[Profit]]/Table_1[[#This Row],[Sales]]</f>
        <v>0.33749999999999997</v>
      </c>
    </row>
    <row r="6100" spans="1:23" ht="14.25" customHeight="1" x14ac:dyDescent="0.3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  <c r="W6100" s="2">
        <f>Table_1[[#This Row],[Profit]]/Table_1[[#This Row],[Sales]]</f>
        <v>0.41000000000000003</v>
      </c>
    </row>
    <row r="6101" spans="1:23" ht="14.25" customHeight="1" x14ac:dyDescent="0.3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  <c r="W6101" s="2">
        <f>Table_1[[#This Row],[Profit]]/Table_1[[#This Row],[Sales]]</f>
        <v>0.21111111111111108</v>
      </c>
    </row>
    <row r="6102" spans="1:23" ht="14.25" customHeight="1" x14ac:dyDescent="0.3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  <c r="W6102" s="2">
        <f>Table_1[[#This Row],[Profit]]/Table_1[[#This Row],[Sales]]</f>
        <v>0.27</v>
      </c>
    </row>
    <row r="6103" spans="1:23" ht="14.25" customHeight="1" x14ac:dyDescent="0.3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  <c r="W6103" s="2">
        <f>Table_1[[#This Row],[Profit]]/Table_1[[#This Row],[Sales]]</f>
        <v>0.16666666666666669</v>
      </c>
    </row>
    <row r="6104" spans="1:23" ht="14.25" customHeight="1" x14ac:dyDescent="0.3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  <c r="W6104" s="2">
        <f>Table_1[[#This Row],[Profit]]/Table_1[[#This Row],[Sales]]</f>
        <v>0.27</v>
      </c>
    </row>
    <row r="6105" spans="1:23" ht="14.25" customHeight="1" x14ac:dyDescent="0.3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  <c r="W6105" s="2">
        <f>Table_1[[#This Row],[Profit]]/Table_1[[#This Row],[Sales]]</f>
        <v>0.33999999999999991</v>
      </c>
    </row>
    <row r="6106" spans="1:23" ht="14.25" customHeight="1" x14ac:dyDescent="0.3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  <c r="W6106" s="2">
        <f>Table_1[[#This Row],[Profit]]/Table_1[[#This Row],[Sales]]</f>
        <v>-0.26666666666666677</v>
      </c>
    </row>
    <row r="6107" spans="1:23" ht="14.25" customHeight="1" x14ac:dyDescent="0.3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  <c r="W6107" s="2">
        <f>Table_1[[#This Row],[Profit]]/Table_1[[#This Row],[Sales]]</f>
        <v>0.26250000000000001</v>
      </c>
    </row>
    <row r="6108" spans="1:23" ht="14.25" customHeight="1" x14ac:dyDescent="0.3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  <c r="W6108" s="2">
        <f>Table_1[[#This Row],[Profit]]/Table_1[[#This Row],[Sales]]</f>
        <v>-2.5500000000000016</v>
      </c>
    </row>
    <row r="6109" spans="1:23" ht="14.25" customHeight="1" x14ac:dyDescent="0.3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  <c r="W6109" s="2">
        <f>Table_1[[#This Row],[Profit]]/Table_1[[#This Row],[Sales]]</f>
        <v>-0.12500000000000006</v>
      </c>
    </row>
    <row r="6110" spans="1:23" ht="14.25" customHeight="1" x14ac:dyDescent="0.3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  <c r="W6110" s="2">
        <f>Table_1[[#This Row],[Profit]]/Table_1[[#This Row],[Sales]]</f>
        <v>0.34999999999999992</v>
      </c>
    </row>
    <row r="6111" spans="1:23" ht="14.25" customHeight="1" x14ac:dyDescent="0.3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  <c r="W6111" s="2">
        <f>Table_1[[#This Row],[Profit]]/Table_1[[#This Row],[Sales]]</f>
        <v>-1.7000000000000011</v>
      </c>
    </row>
    <row r="6112" spans="1:23" ht="14.25" customHeight="1" x14ac:dyDescent="0.3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  <c r="W6112" s="2">
        <f>Table_1[[#This Row],[Profit]]/Table_1[[#This Row],[Sales]]</f>
        <v>-1.4285714285714403E-2</v>
      </c>
    </row>
    <row r="6113" spans="1:23" ht="14.25" customHeight="1" x14ac:dyDescent="0.3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  <c r="W6113" s="2">
        <f>Table_1[[#This Row],[Profit]]/Table_1[[#This Row],[Sales]]</f>
        <v>0.30000000000000004</v>
      </c>
    </row>
    <row r="6114" spans="1:23" ht="14.25" customHeight="1" x14ac:dyDescent="0.3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  <c r="W6114" s="2">
        <f>Table_1[[#This Row],[Profit]]/Table_1[[#This Row],[Sales]]</f>
        <v>0.32499999999999996</v>
      </c>
    </row>
    <row r="6115" spans="1:23" ht="14.25" customHeight="1" x14ac:dyDescent="0.3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  <c r="W6115" s="2">
        <f>Table_1[[#This Row],[Profit]]/Table_1[[#This Row],[Sales]]</f>
        <v>0</v>
      </c>
    </row>
    <row r="6116" spans="1:23" ht="14.25" customHeight="1" x14ac:dyDescent="0.3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  <c r="W6116" s="2">
        <f>Table_1[[#This Row],[Profit]]/Table_1[[#This Row],[Sales]]</f>
        <v>-2.8571428571428518E-2</v>
      </c>
    </row>
    <row r="6117" spans="1:23" ht="14.25" customHeight="1" x14ac:dyDescent="0.3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  <c r="W6117" s="2">
        <f>Table_1[[#This Row],[Profit]]/Table_1[[#This Row],[Sales]]</f>
        <v>0.33749999999999991</v>
      </c>
    </row>
    <row r="6118" spans="1:23" ht="14.25" customHeight="1" x14ac:dyDescent="0.3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  <c r="W6118" s="2">
        <f>Table_1[[#This Row],[Profit]]/Table_1[[#This Row],[Sales]]</f>
        <v>0.26</v>
      </c>
    </row>
    <row r="6119" spans="1:23" ht="14.25" customHeight="1" x14ac:dyDescent="0.3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  <c r="W6119" s="2">
        <f>Table_1[[#This Row],[Profit]]/Table_1[[#This Row],[Sales]]</f>
        <v>0.45999999999999996</v>
      </c>
    </row>
    <row r="6120" spans="1:23" ht="14.25" customHeight="1" x14ac:dyDescent="0.3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  <c r="W6120" s="2">
        <f>Table_1[[#This Row],[Profit]]/Table_1[[#This Row],[Sales]]</f>
        <v>9.9999999999999964E-2</v>
      </c>
    </row>
    <row r="6121" spans="1:23" ht="14.25" customHeight="1" x14ac:dyDescent="0.3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  <c r="W6121" s="2">
        <f>Table_1[[#This Row],[Profit]]/Table_1[[#This Row],[Sales]]</f>
        <v>0.27500000000000002</v>
      </c>
    </row>
    <row r="6122" spans="1:23" ht="14.25" customHeight="1" x14ac:dyDescent="0.3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  <c r="W6122" s="2">
        <f>Table_1[[#This Row],[Profit]]/Table_1[[#This Row],[Sales]]</f>
        <v>0.14999999999999997</v>
      </c>
    </row>
    <row r="6123" spans="1:23" ht="14.25" customHeight="1" x14ac:dyDescent="0.3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  <c r="W6123" s="2">
        <f>Table_1[[#This Row],[Profit]]/Table_1[[#This Row],[Sales]]</f>
        <v>-1.7666666666666664</v>
      </c>
    </row>
    <row r="6124" spans="1:23" ht="14.25" customHeight="1" x14ac:dyDescent="0.3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  <c r="W6124" s="2">
        <f>Table_1[[#This Row],[Profit]]/Table_1[[#This Row],[Sales]]</f>
        <v>7.4999999999999997E-2</v>
      </c>
    </row>
    <row r="6125" spans="1:23" ht="14.25" customHeight="1" x14ac:dyDescent="0.3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  <c r="W6125" s="2">
        <f>Table_1[[#This Row],[Profit]]/Table_1[[#This Row],[Sales]]</f>
        <v>0.32499999999999996</v>
      </c>
    </row>
    <row r="6126" spans="1:23" ht="14.25" customHeight="1" x14ac:dyDescent="0.3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  <c r="W6126" s="2">
        <f>Table_1[[#This Row],[Profit]]/Table_1[[#This Row],[Sales]]</f>
        <v>0.18999999999999986</v>
      </c>
    </row>
    <row r="6127" spans="1:23" ht="14.25" customHeight="1" x14ac:dyDescent="0.3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  <c r="W6127" s="2">
        <f>Table_1[[#This Row],[Profit]]/Table_1[[#This Row],[Sales]]</f>
        <v>0.44999999999999996</v>
      </c>
    </row>
    <row r="6128" spans="1:23" ht="14.25" customHeight="1" x14ac:dyDescent="0.3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  <c r="W6128" s="2">
        <f>Table_1[[#This Row],[Profit]]/Table_1[[#This Row],[Sales]]</f>
        <v>0.3249999999999999</v>
      </c>
    </row>
    <row r="6129" spans="1:23" ht="14.25" customHeight="1" x14ac:dyDescent="0.3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  <c r="W6129" s="2">
        <f>Table_1[[#This Row],[Profit]]/Table_1[[#This Row],[Sales]]</f>
        <v>0.16666666666666669</v>
      </c>
    </row>
    <row r="6130" spans="1:23" ht="14.25" customHeight="1" x14ac:dyDescent="0.3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  <c r="W6130" s="2">
        <f>Table_1[[#This Row],[Profit]]/Table_1[[#This Row],[Sales]]</f>
        <v>0.37499999999999994</v>
      </c>
    </row>
    <row r="6131" spans="1:23" ht="14.25" customHeight="1" x14ac:dyDescent="0.3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  <c r="W6131" s="2">
        <f>Table_1[[#This Row],[Profit]]/Table_1[[#This Row],[Sales]]</f>
        <v>0.38999999999999996</v>
      </c>
    </row>
    <row r="6132" spans="1:23" ht="14.25" customHeight="1" x14ac:dyDescent="0.3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  <c r="W6132" s="2">
        <f>Table_1[[#This Row],[Profit]]/Table_1[[#This Row],[Sales]]</f>
        <v>0.35</v>
      </c>
    </row>
    <row r="6133" spans="1:23" ht="14.25" customHeight="1" x14ac:dyDescent="0.3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  <c r="W6133" s="2">
        <f>Table_1[[#This Row],[Profit]]/Table_1[[#This Row],[Sales]]</f>
        <v>0.21111111111111105</v>
      </c>
    </row>
    <row r="6134" spans="1:23" ht="14.25" customHeight="1" x14ac:dyDescent="0.3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  <c r="W6134" s="2">
        <f>Table_1[[#This Row],[Profit]]/Table_1[[#This Row],[Sales]]</f>
        <v>0.36249999999999999</v>
      </c>
    </row>
    <row r="6135" spans="1:23" ht="14.25" customHeight="1" x14ac:dyDescent="0.3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  <c r="W6135" s="2">
        <f>Table_1[[#This Row],[Profit]]/Table_1[[#This Row],[Sales]]</f>
        <v>7.4999999999999983E-2</v>
      </c>
    </row>
    <row r="6136" spans="1:23" ht="14.25" customHeight="1" x14ac:dyDescent="0.3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  <c r="W6136" s="2">
        <f>Table_1[[#This Row],[Profit]]/Table_1[[#This Row],[Sales]]</f>
        <v>0.28999999999999987</v>
      </c>
    </row>
    <row r="6137" spans="1:23" ht="14.25" customHeight="1" x14ac:dyDescent="0.3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  <c r="W6137" s="2">
        <f>Table_1[[#This Row],[Profit]]/Table_1[[#This Row],[Sales]]</f>
        <v>0.125</v>
      </c>
    </row>
    <row r="6138" spans="1:23" ht="14.25" customHeight="1" x14ac:dyDescent="0.3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  <c r="W6138" s="2">
        <f>Table_1[[#This Row],[Profit]]/Table_1[[#This Row],[Sales]]</f>
        <v>-2.5500000000000012</v>
      </c>
    </row>
    <row r="6139" spans="1:23" ht="14.25" customHeight="1" x14ac:dyDescent="0.3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  <c r="W6139" s="2">
        <f>Table_1[[#This Row],[Profit]]/Table_1[[#This Row],[Sales]]</f>
        <v>0.35</v>
      </c>
    </row>
    <row r="6140" spans="1:23" ht="14.25" customHeight="1" x14ac:dyDescent="0.3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  <c r="W6140" s="2">
        <f>Table_1[[#This Row],[Profit]]/Table_1[[#This Row],[Sales]]</f>
        <v>-5.8823529411764705E-2</v>
      </c>
    </row>
    <row r="6141" spans="1:23" ht="14.25" customHeight="1" x14ac:dyDescent="0.3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  <c r="W6141" s="2">
        <f>Table_1[[#This Row],[Profit]]/Table_1[[#This Row],[Sales]]</f>
        <v>0.26</v>
      </c>
    </row>
    <row r="6142" spans="1:23" ht="14.25" customHeight="1" x14ac:dyDescent="0.3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  <c r="W6142" s="2">
        <f>Table_1[[#This Row],[Profit]]/Table_1[[#This Row],[Sales]]</f>
        <v>0.48999999999999994</v>
      </c>
    </row>
    <row r="6143" spans="1:23" ht="14.25" customHeight="1" x14ac:dyDescent="0.3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  <c r="W6143" s="2">
        <f>Table_1[[#This Row],[Profit]]/Table_1[[#This Row],[Sales]]</f>
        <v>2.0000000000000025E-2</v>
      </c>
    </row>
    <row r="6144" spans="1:23" ht="14.25" customHeight="1" x14ac:dyDescent="0.3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  <c r="W6144" s="2">
        <f>Table_1[[#This Row],[Profit]]/Table_1[[#This Row],[Sales]]</f>
        <v>0.28999999999999998</v>
      </c>
    </row>
    <row r="6145" spans="1:23" ht="14.25" customHeight="1" x14ac:dyDescent="0.3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  <c r="W6145" s="2">
        <f>Table_1[[#This Row],[Profit]]/Table_1[[#This Row],[Sales]]</f>
        <v>0.41000000000000014</v>
      </c>
    </row>
    <row r="6146" spans="1:23" ht="14.25" customHeight="1" x14ac:dyDescent="0.3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  <c r="W6146" s="2">
        <f>Table_1[[#This Row],[Profit]]/Table_1[[#This Row],[Sales]]</f>
        <v>0.45999999999999991</v>
      </c>
    </row>
    <row r="6147" spans="1:23" ht="14.25" customHeight="1" x14ac:dyDescent="0.3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  <c r="W6147" s="2">
        <f>Table_1[[#This Row],[Profit]]/Table_1[[#This Row],[Sales]]</f>
        <v>0.27</v>
      </c>
    </row>
    <row r="6148" spans="1:23" ht="14.25" customHeight="1" x14ac:dyDescent="0.3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  <c r="W6148" s="2">
        <f>Table_1[[#This Row],[Profit]]/Table_1[[#This Row],[Sales]]</f>
        <v>0.27</v>
      </c>
    </row>
    <row r="6149" spans="1:23" ht="14.25" customHeight="1" x14ac:dyDescent="0.3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  <c r="W6149" s="2">
        <f>Table_1[[#This Row],[Profit]]/Table_1[[#This Row],[Sales]]</f>
        <v>0.36249999999999993</v>
      </c>
    </row>
    <row r="6150" spans="1:23" ht="14.25" customHeight="1" x14ac:dyDescent="0.3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  <c r="W6150" s="2">
        <f>Table_1[[#This Row],[Profit]]/Table_1[[#This Row],[Sales]]</f>
        <v>6.2500000000000014E-2</v>
      </c>
    </row>
    <row r="6151" spans="1:23" ht="14.25" customHeight="1" x14ac:dyDescent="0.3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  <c r="W6151" s="2">
        <f>Table_1[[#This Row],[Profit]]/Table_1[[#This Row],[Sales]]</f>
        <v>-0.1</v>
      </c>
    </row>
    <row r="6152" spans="1:23" ht="14.25" customHeight="1" x14ac:dyDescent="0.3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  <c r="W6152" s="2">
        <f>Table_1[[#This Row],[Profit]]/Table_1[[#This Row],[Sales]]</f>
        <v>0.25000000000000006</v>
      </c>
    </row>
    <row r="6153" spans="1:23" ht="14.25" customHeight="1" x14ac:dyDescent="0.3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  <c r="W6153" s="2">
        <f>Table_1[[#This Row],[Profit]]/Table_1[[#This Row],[Sales]]</f>
        <v>5.8823529411764719E-2</v>
      </c>
    </row>
    <row r="6154" spans="1:23" ht="14.25" customHeight="1" x14ac:dyDescent="0.3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  <c r="W6154" s="2">
        <f>Table_1[[#This Row],[Profit]]/Table_1[[#This Row],[Sales]]</f>
        <v>9.999999999999969E-3</v>
      </c>
    </row>
    <row r="6155" spans="1:23" ht="14.25" customHeight="1" x14ac:dyDescent="0.3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  <c r="W6155" s="2">
        <f>Table_1[[#This Row],[Profit]]/Table_1[[#This Row],[Sales]]</f>
        <v>0.19999999999999996</v>
      </c>
    </row>
    <row r="6156" spans="1:23" ht="14.25" customHeight="1" x14ac:dyDescent="0.3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  <c r="W6156" s="2">
        <f>Table_1[[#This Row],[Profit]]/Table_1[[#This Row],[Sales]]</f>
        <v>0.11249999999999991</v>
      </c>
    </row>
    <row r="6157" spans="1:23" ht="14.25" customHeight="1" x14ac:dyDescent="0.3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  <c r="W6157" s="2">
        <f>Table_1[[#This Row],[Profit]]/Table_1[[#This Row],[Sales]]</f>
        <v>9.9999999999999936E-2</v>
      </c>
    </row>
    <row r="6158" spans="1:23" ht="14.25" customHeight="1" x14ac:dyDescent="0.3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  <c r="W6158" s="2">
        <f>Table_1[[#This Row],[Profit]]/Table_1[[#This Row],[Sales]]</f>
        <v>0.22499999999999995</v>
      </c>
    </row>
    <row r="6159" spans="1:23" ht="14.25" customHeight="1" x14ac:dyDescent="0.3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  <c r="W6159" s="2">
        <f>Table_1[[#This Row],[Profit]]/Table_1[[#This Row],[Sales]]</f>
        <v>0.47000000000000003</v>
      </c>
    </row>
    <row r="6160" spans="1:23" ht="14.25" customHeight="1" x14ac:dyDescent="0.3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  <c r="W6160" s="2">
        <f>Table_1[[#This Row],[Profit]]/Table_1[[#This Row],[Sales]]</f>
        <v>0.14000000000000007</v>
      </c>
    </row>
    <row r="6161" spans="1:23" ht="14.25" customHeight="1" x14ac:dyDescent="0.3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  <c r="W6161" s="2">
        <f>Table_1[[#This Row],[Profit]]/Table_1[[#This Row],[Sales]]</f>
        <v>0.14000000000000004</v>
      </c>
    </row>
    <row r="6162" spans="1:23" ht="14.25" customHeight="1" x14ac:dyDescent="0.3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  <c r="W6162" s="2">
        <f>Table_1[[#This Row],[Profit]]/Table_1[[#This Row],[Sales]]</f>
        <v>8.7499999999999925E-2</v>
      </c>
    </row>
    <row r="6163" spans="1:23" ht="14.25" customHeight="1" x14ac:dyDescent="0.3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  <c r="W6163" s="2">
        <f>Table_1[[#This Row],[Profit]]/Table_1[[#This Row],[Sales]]</f>
        <v>0.33749999999999997</v>
      </c>
    </row>
    <row r="6164" spans="1:23" ht="14.25" customHeight="1" x14ac:dyDescent="0.3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  <c r="W6164" s="2">
        <f>Table_1[[#This Row],[Profit]]/Table_1[[#This Row],[Sales]]</f>
        <v>7.4999999999999914E-2</v>
      </c>
    </row>
    <row r="6165" spans="1:23" ht="14.25" customHeight="1" x14ac:dyDescent="0.3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  <c r="W6165" s="2">
        <f>Table_1[[#This Row],[Profit]]/Table_1[[#This Row],[Sales]]</f>
        <v>-0.76666666666666672</v>
      </c>
    </row>
    <row r="6166" spans="1:23" ht="14.25" customHeight="1" x14ac:dyDescent="0.3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  <c r="W6166" s="2">
        <f>Table_1[[#This Row],[Profit]]/Table_1[[#This Row],[Sales]]</f>
        <v>0.27500000000000002</v>
      </c>
    </row>
    <row r="6167" spans="1:23" ht="14.25" customHeight="1" x14ac:dyDescent="0.3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  <c r="W6167" s="2">
        <f>Table_1[[#This Row],[Profit]]/Table_1[[#This Row],[Sales]]</f>
        <v>0.27500000000000002</v>
      </c>
    </row>
    <row r="6168" spans="1:23" ht="14.25" customHeight="1" x14ac:dyDescent="0.3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  <c r="W6168" s="2">
        <f>Table_1[[#This Row],[Profit]]/Table_1[[#This Row],[Sales]]</f>
        <v>0.31249999999999989</v>
      </c>
    </row>
    <row r="6169" spans="1:23" ht="14.25" customHeight="1" x14ac:dyDescent="0.3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  <c r="W6169" s="2">
        <f>Table_1[[#This Row],[Profit]]/Table_1[[#This Row],[Sales]]</f>
        <v>0.37499999999999994</v>
      </c>
    </row>
    <row r="6170" spans="1:23" ht="14.25" customHeight="1" x14ac:dyDescent="0.3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  <c r="W6170" s="2">
        <f>Table_1[[#This Row],[Profit]]/Table_1[[#This Row],[Sales]]</f>
        <v>0.49</v>
      </c>
    </row>
    <row r="6171" spans="1:23" ht="14.25" customHeight="1" x14ac:dyDescent="0.3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  <c r="W6171" s="2">
        <f>Table_1[[#This Row],[Profit]]/Table_1[[#This Row],[Sales]]</f>
        <v>0.48</v>
      </c>
    </row>
    <row r="6172" spans="1:23" ht="14.25" customHeight="1" x14ac:dyDescent="0.3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  <c r="W6172" s="2">
        <f>Table_1[[#This Row],[Profit]]/Table_1[[#This Row],[Sales]]</f>
        <v>0.33749999999999991</v>
      </c>
    </row>
    <row r="6173" spans="1:23" ht="14.25" customHeight="1" x14ac:dyDescent="0.3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  <c r="W6173" s="2">
        <f>Table_1[[#This Row],[Profit]]/Table_1[[#This Row],[Sales]]</f>
        <v>0.28999999999999998</v>
      </c>
    </row>
    <row r="6174" spans="1:23" ht="14.25" customHeight="1" x14ac:dyDescent="0.3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  <c r="W6174" s="2">
        <f>Table_1[[#This Row],[Profit]]/Table_1[[#This Row],[Sales]]</f>
        <v>0.47</v>
      </c>
    </row>
    <row r="6175" spans="1:23" ht="14.25" customHeight="1" x14ac:dyDescent="0.3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  <c r="W6175" s="2">
        <f>Table_1[[#This Row],[Profit]]/Table_1[[#This Row],[Sales]]</f>
        <v>0.4300000000000001</v>
      </c>
    </row>
    <row r="6176" spans="1:23" ht="14.25" customHeight="1" x14ac:dyDescent="0.3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  <c r="W6176" s="2">
        <f>Table_1[[#This Row],[Profit]]/Table_1[[#This Row],[Sales]]</f>
        <v>0.27000000000000007</v>
      </c>
    </row>
    <row r="6177" spans="1:23" ht="14.25" customHeight="1" x14ac:dyDescent="0.3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  <c r="W6177" s="2">
        <f>Table_1[[#This Row],[Profit]]/Table_1[[#This Row],[Sales]]</f>
        <v>0.25</v>
      </c>
    </row>
    <row r="6178" spans="1:23" ht="14.25" customHeight="1" x14ac:dyDescent="0.3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  <c r="W6178" s="2">
        <f>Table_1[[#This Row],[Profit]]/Table_1[[#This Row],[Sales]]</f>
        <v>0.27999999999999997</v>
      </c>
    </row>
    <row r="6179" spans="1:23" ht="14.25" customHeight="1" x14ac:dyDescent="0.3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  <c r="W6179" s="2">
        <f>Table_1[[#This Row],[Profit]]/Table_1[[#This Row],[Sales]]</f>
        <v>0.46999999999999992</v>
      </c>
    </row>
    <row r="6180" spans="1:23" ht="14.25" customHeight="1" x14ac:dyDescent="0.3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  <c r="W6180" s="2">
        <f>Table_1[[#This Row],[Profit]]/Table_1[[#This Row],[Sales]]</f>
        <v>0.49</v>
      </c>
    </row>
    <row r="6181" spans="1:23" ht="14.25" customHeight="1" x14ac:dyDescent="0.3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  <c r="W6181" s="2">
        <f>Table_1[[#This Row],[Profit]]/Table_1[[#This Row],[Sales]]</f>
        <v>0.1</v>
      </c>
    </row>
    <row r="6182" spans="1:23" ht="14.25" customHeight="1" x14ac:dyDescent="0.3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  <c r="W6182" s="2">
        <f>Table_1[[#This Row],[Profit]]/Table_1[[#This Row],[Sales]]</f>
        <v>0.28000000000000008</v>
      </c>
    </row>
    <row r="6183" spans="1:23" ht="14.25" customHeight="1" x14ac:dyDescent="0.3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  <c r="W6183" s="2">
        <f>Table_1[[#This Row],[Profit]]/Table_1[[#This Row],[Sales]]</f>
        <v>0.28999999999999992</v>
      </c>
    </row>
    <row r="6184" spans="1:23" ht="14.25" customHeight="1" x14ac:dyDescent="0.3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  <c r="W6184" s="2">
        <f>Table_1[[#This Row],[Profit]]/Table_1[[#This Row],[Sales]]</f>
        <v>0.47</v>
      </c>
    </row>
    <row r="6185" spans="1:23" ht="14.25" customHeight="1" x14ac:dyDescent="0.3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  <c r="W6185" s="2">
        <f>Table_1[[#This Row],[Profit]]/Table_1[[#This Row],[Sales]]</f>
        <v>1.9999999999999997E-2</v>
      </c>
    </row>
    <row r="6186" spans="1:23" ht="14.25" customHeight="1" x14ac:dyDescent="0.3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  <c r="W6186" s="2">
        <f>Table_1[[#This Row],[Profit]]/Table_1[[#This Row],[Sales]]</f>
        <v>6.2500000000000042E-2</v>
      </c>
    </row>
    <row r="6187" spans="1:23" ht="14.25" customHeight="1" x14ac:dyDescent="0.3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  <c r="W6187" s="2">
        <f>Table_1[[#This Row],[Profit]]/Table_1[[#This Row],[Sales]]</f>
        <v>9.9999999999999964E-2</v>
      </c>
    </row>
    <row r="6188" spans="1:23" ht="14.25" customHeight="1" x14ac:dyDescent="0.3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  <c r="W6188" s="2">
        <f>Table_1[[#This Row],[Profit]]/Table_1[[#This Row],[Sales]]</f>
        <v>0.29000000000000004</v>
      </c>
    </row>
    <row r="6189" spans="1:23" ht="14.25" customHeight="1" x14ac:dyDescent="0.3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  <c r="W6189" s="2">
        <f>Table_1[[#This Row],[Profit]]/Table_1[[#This Row],[Sales]]</f>
        <v>0.33749999999999991</v>
      </c>
    </row>
    <row r="6190" spans="1:23" ht="14.25" customHeight="1" x14ac:dyDescent="0.3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  <c r="W6190" s="2">
        <f>Table_1[[#This Row],[Profit]]/Table_1[[#This Row],[Sales]]</f>
        <v>0.29999999999999993</v>
      </c>
    </row>
    <row r="6191" spans="1:23" ht="14.25" customHeight="1" x14ac:dyDescent="0.3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  <c r="W6191" s="2">
        <f>Table_1[[#This Row],[Profit]]/Table_1[[#This Row],[Sales]]</f>
        <v>0.12499999999999996</v>
      </c>
    </row>
    <row r="6192" spans="1:23" ht="14.25" customHeight="1" x14ac:dyDescent="0.3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  <c r="W6192" s="2">
        <f>Table_1[[#This Row],[Profit]]/Table_1[[#This Row],[Sales]]</f>
        <v>0.25999999999999995</v>
      </c>
    </row>
    <row r="6193" spans="1:23" ht="14.25" customHeight="1" x14ac:dyDescent="0.3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  <c r="W6193" s="2">
        <f>Table_1[[#This Row],[Profit]]/Table_1[[#This Row],[Sales]]</f>
        <v>0.27</v>
      </c>
    </row>
    <row r="6194" spans="1:23" ht="14.25" customHeight="1" x14ac:dyDescent="0.3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  <c r="W6194" s="2">
        <f>Table_1[[#This Row],[Profit]]/Table_1[[#This Row],[Sales]]</f>
        <v>0.34999999999999992</v>
      </c>
    </row>
    <row r="6195" spans="1:23" ht="14.25" customHeight="1" x14ac:dyDescent="0.3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  <c r="W6195" s="2">
        <f>Table_1[[#This Row],[Profit]]/Table_1[[#This Row],[Sales]]</f>
        <v>-1.55</v>
      </c>
    </row>
    <row r="6196" spans="1:23" ht="14.25" customHeight="1" x14ac:dyDescent="0.3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  <c r="W6196" s="2">
        <f>Table_1[[#This Row],[Profit]]/Table_1[[#This Row],[Sales]]</f>
        <v>0.34999999999999992</v>
      </c>
    </row>
    <row r="6197" spans="1:23" ht="14.25" customHeight="1" x14ac:dyDescent="0.3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  <c r="W6197" s="2">
        <f>Table_1[[#This Row],[Profit]]/Table_1[[#This Row],[Sales]]</f>
        <v>-0.23333333333333339</v>
      </c>
    </row>
    <row r="6198" spans="1:23" ht="14.25" customHeight="1" x14ac:dyDescent="0.3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  <c r="W6198" s="2">
        <f>Table_1[[#This Row],[Profit]]/Table_1[[#This Row],[Sales]]</f>
        <v>-6.2499999999999924E-2</v>
      </c>
    </row>
    <row r="6199" spans="1:23" ht="14.25" customHeight="1" x14ac:dyDescent="0.3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  <c r="W6199" s="2">
        <f>Table_1[[#This Row],[Profit]]/Table_1[[#This Row],[Sales]]</f>
        <v>0.4499999999999999</v>
      </c>
    </row>
    <row r="6200" spans="1:23" ht="14.25" customHeight="1" x14ac:dyDescent="0.3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  <c r="W6200" s="2">
        <f>Table_1[[#This Row],[Profit]]/Table_1[[#This Row],[Sales]]</f>
        <v>0.25999999999999995</v>
      </c>
    </row>
    <row r="6201" spans="1:23" ht="14.25" customHeight="1" x14ac:dyDescent="0.3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  <c r="W6201" s="2">
        <f>Table_1[[#This Row],[Profit]]/Table_1[[#This Row],[Sales]]</f>
        <v>0.47999999999999993</v>
      </c>
    </row>
    <row r="6202" spans="1:23" ht="14.25" customHeight="1" x14ac:dyDescent="0.3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  <c r="W6202" s="2">
        <f>Table_1[[#This Row],[Profit]]/Table_1[[#This Row],[Sales]]</f>
        <v>0.33749999999999991</v>
      </c>
    </row>
    <row r="6203" spans="1:23" ht="14.25" customHeight="1" x14ac:dyDescent="0.3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  <c r="W6203" s="2">
        <f>Table_1[[#This Row],[Profit]]/Table_1[[#This Row],[Sales]]</f>
        <v>-0.11249999999999993</v>
      </c>
    </row>
    <row r="6204" spans="1:23" ht="14.25" customHeight="1" x14ac:dyDescent="0.3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  <c r="W6204" s="2">
        <f>Table_1[[#This Row],[Profit]]/Table_1[[#This Row],[Sales]]</f>
        <v>1.2499999999999912E-2</v>
      </c>
    </row>
    <row r="6205" spans="1:23" ht="14.25" customHeight="1" x14ac:dyDescent="0.3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  <c r="W6205" s="2">
        <f>Table_1[[#This Row],[Profit]]/Table_1[[#This Row],[Sales]]</f>
        <v>-0.19999999999999996</v>
      </c>
    </row>
    <row r="6206" spans="1:23" ht="14.25" customHeight="1" x14ac:dyDescent="0.3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  <c r="W6206" s="2">
        <f>Table_1[[#This Row],[Profit]]/Table_1[[#This Row],[Sales]]</f>
        <v>0.22500000000000006</v>
      </c>
    </row>
    <row r="6207" spans="1:23" ht="14.25" customHeight="1" x14ac:dyDescent="0.3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  <c r="W6207" s="2">
        <f>Table_1[[#This Row],[Profit]]/Table_1[[#This Row],[Sales]]</f>
        <v>0.31249999999999983</v>
      </c>
    </row>
    <row r="6208" spans="1:23" ht="14.25" customHeight="1" x14ac:dyDescent="0.3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  <c r="W6208" s="2">
        <f>Table_1[[#This Row],[Profit]]/Table_1[[#This Row],[Sales]]</f>
        <v>0.31249999999999989</v>
      </c>
    </row>
    <row r="6209" spans="1:23" ht="14.25" customHeight="1" x14ac:dyDescent="0.3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  <c r="W6209" s="2">
        <f>Table_1[[#This Row],[Profit]]/Table_1[[#This Row],[Sales]]</f>
        <v>-0.25714285714285706</v>
      </c>
    </row>
    <row r="6210" spans="1:23" ht="14.25" customHeight="1" x14ac:dyDescent="0.3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  <c r="W6210" s="2">
        <f>Table_1[[#This Row],[Profit]]/Table_1[[#This Row],[Sales]]</f>
        <v>-0.125</v>
      </c>
    </row>
    <row r="6211" spans="1:23" ht="14.25" customHeight="1" x14ac:dyDescent="0.3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  <c r="W6211" s="2">
        <f>Table_1[[#This Row],[Profit]]/Table_1[[#This Row],[Sales]]</f>
        <v>0.33749999999999991</v>
      </c>
    </row>
    <row r="6212" spans="1:23" ht="14.25" customHeight="1" x14ac:dyDescent="0.3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  <c r="W6212" s="2">
        <f>Table_1[[#This Row],[Profit]]/Table_1[[#This Row],[Sales]]</f>
        <v>0.28999999999999987</v>
      </c>
    </row>
    <row r="6213" spans="1:23" ht="14.25" customHeight="1" x14ac:dyDescent="0.3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  <c r="W6213" s="2">
        <f>Table_1[[#This Row],[Profit]]/Table_1[[#This Row],[Sales]]</f>
        <v>0.34</v>
      </c>
    </row>
    <row r="6214" spans="1:23" ht="14.25" customHeight="1" x14ac:dyDescent="0.3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  <c r="W6214" s="2">
        <f>Table_1[[#This Row],[Profit]]/Table_1[[#This Row],[Sales]]</f>
        <v>0.5</v>
      </c>
    </row>
    <row r="6215" spans="1:23" ht="14.25" customHeight="1" x14ac:dyDescent="0.3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  <c r="W6215" s="2">
        <f>Table_1[[#This Row],[Profit]]/Table_1[[#This Row],[Sales]]</f>
        <v>0.28999999999999992</v>
      </c>
    </row>
    <row r="6216" spans="1:23" ht="14.25" customHeight="1" x14ac:dyDescent="0.3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  <c r="W6216" s="2">
        <f>Table_1[[#This Row],[Profit]]/Table_1[[#This Row],[Sales]]</f>
        <v>0.49</v>
      </c>
    </row>
    <row r="6217" spans="1:23" ht="14.25" customHeight="1" x14ac:dyDescent="0.3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  <c r="W6217" s="2">
        <f>Table_1[[#This Row],[Profit]]/Table_1[[#This Row],[Sales]]</f>
        <v>0.41000000000000003</v>
      </c>
    </row>
    <row r="6218" spans="1:23" ht="14.25" customHeight="1" x14ac:dyDescent="0.3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  <c r="W6218" s="2">
        <f>Table_1[[#This Row],[Profit]]/Table_1[[#This Row],[Sales]]</f>
        <v>0.47</v>
      </c>
    </row>
    <row r="6219" spans="1:23" ht="14.25" customHeight="1" x14ac:dyDescent="0.3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  <c r="W6219" s="2">
        <f>Table_1[[#This Row],[Profit]]/Table_1[[#This Row],[Sales]]</f>
        <v>9.9999999999999881E-3</v>
      </c>
    </row>
    <row r="6220" spans="1:23" ht="14.25" customHeight="1" x14ac:dyDescent="0.3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  <c r="W6220" s="2">
        <f>Table_1[[#This Row],[Profit]]/Table_1[[#This Row],[Sales]]</f>
        <v>0.28000000000000003</v>
      </c>
    </row>
    <row r="6221" spans="1:23" ht="14.25" customHeight="1" x14ac:dyDescent="0.3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  <c r="W6221" s="2">
        <f>Table_1[[#This Row],[Profit]]/Table_1[[#This Row],[Sales]]</f>
        <v>0.26999999999999996</v>
      </c>
    </row>
    <row r="6222" spans="1:23" ht="14.25" customHeight="1" x14ac:dyDescent="0.3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  <c r="W6222" s="2">
        <f>Table_1[[#This Row],[Profit]]/Table_1[[#This Row],[Sales]]</f>
        <v>6.9999999999999896E-2</v>
      </c>
    </row>
    <row r="6223" spans="1:23" ht="14.25" customHeight="1" x14ac:dyDescent="0.3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  <c r="W6223" s="2">
        <f>Table_1[[#This Row],[Profit]]/Table_1[[#This Row],[Sales]]</f>
        <v>0.45999999999999996</v>
      </c>
    </row>
    <row r="6224" spans="1:23" ht="14.25" customHeight="1" x14ac:dyDescent="0.3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  <c r="W6224" s="2">
        <f>Table_1[[#This Row],[Profit]]/Table_1[[#This Row],[Sales]]</f>
        <v>0.26250000000000007</v>
      </c>
    </row>
    <row r="6225" spans="1:23" ht="14.25" customHeight="1" x14ac:dyDescent="0.3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  <c r="W6225" s="2">
        <f>Table_1[[#This Row],[Profit]]/Table_1[[#This Row],[Sales]]</f>
        <v>8.7499999999999939E-2</v>
      </c>
    </row>
    <row r="6226" spans="1:23" ht="14.25" customHeight="1" x14ac:dyDescent="0.3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  <c r="W6226" s="2">
        <f>Table_1[[#This Row],[Profit]]/Table_1[[#This Row],[Sales]]</f>
        <v>-0.25</v>
      </c>
    </row>
    <row r="6227" spans="1:23" ht="14.25" customHeight="1" x14ac:dyDescent="0.3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  <c r="W6227" s="2">
        <f>Table_1[[#This Row],[Profit]]/Table_1[[#This Row],[Sales]]</f>
        <v>-1.566666666666666</v>
      </c>
    </row>
    <row r="6228" spans="1:23" ht="14.25" customHeight="1" x14ac:dyDescent="0.3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  <c r="W6228" s="2">
        <f>Table_1[[#This Row],[Profit]]/Table_1[[#This Row],[Sales]]</f>
        <v>-4.999999999999992E-2</v>
      </c>
    </row>
    <row r="6229" spans="1:23" ht="14.25" customHeight="1" x14ac:dyDescent="0.3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  <c r="W6229" s="2">
        <f>Table_1[[#This Row],[Profit]]/Table_1[[#This Row],[Sales]]</f>
        <v>8.7499999999999994E-2</v>
      </c>
    </row>
    <row r="6230" spans="1:23" ht="14.25" customHeight="1" x14ac:dyDescent="0.3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  <c r="W6230" s="2">
        <f>Table_1[[#This Row],[Profit]]/Table_1[[#This Row],[Sales]]</f>
        <v>-0.18333333333333338</v>
      </c>
    </row>
    <row r="6231" spans="1:23" ht="14.25" customHeight="1" x14ac:dyDescent="0.3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  <c r="W6231" s="2">
        <f>Table_1[[#This Row],[Profit]]/Table_1[[#This Row],[Sales]]</f>
        <v>0.28749999999999998</v>
      </c>
    </row>
    <row r="6232" spans="1:23" ht="14.25" customHeight="1" x14ac:dyDescent="0.3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  <c r="W6232" s="2">
        <f>Table_1[[#This Row],[Profit]]/Table_1[[#This Row],[Sales]]</f>
        <v>0.39</v>
      </c>
    </row>
    <row r="6233" spans="1:23" ht="14.25" customHeight="1" x14ac:dyDescent="0.3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  <c r="W6233" s="2">
        <f>Table_1[[#This Row],[Profit]]/Table_1[[#This Row],[Sales]]</f>
        <v>4.9999999999999954E-2</v>
      </c>
    </row>
    <row r="6234" spans="1:23" ht="14.25" customHeight="1" x14ac:dyDescent="0.3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  <c r="W6234" s="2">
        <f>Table_1[[#This Row],[Profit]]/Table_1[[#This Row],[Sales]]</f>
        <v>0.48000000000000004</v>
      </c>
    </row>
    <row r="6235" spans="1:23" ht="14.25" customHeight="1" x14ac:dyDescent="0.3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  <c r="W6235" s="2">
        <f>Table_1[[#This Row],[Profit]]/Table_1[[#This Row],[Sales]]</f>
        <v>0.48000000000000004</v>
      </c>
    </row>
    <row r="6236" spans="1:23" ht="14.25" customHeight="1" x14ac:dyDescent="0.3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  <c r="W6236" s="2">
        <f>Table_1[[#This Row],[Profit]]/Table_1[[#This Row],[Sales]]</f>
        <v>0.31249999999999994</v>
      </c>
    </row>
    <row r="6237" spans="1:23" ht="14.25" customHeight="1" x14ac:dyDescent="0.3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  <c r="W6237" s="2">
        <f>Table_1[[#This Row],[Profit]]/Table_1[[#This Row],[Sales]]</f>
        <v>-0.22500000000000006</v>
      </c>
    </row>
    <row r="6238" spans="1:23" ht="14.25" customHeight="1" x14ac:dyDescent="0.3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  <c r="W6238" s="2">
        <f>Table_1[[#This Row],[Profit]]/Table_1[[#This Row],[Sales]]</f>
        <v>0.375</v>
      </c>
    </row>
    <row r="6239" spans="1:23" ht="14.25" customHeight="1" x14ac:dyDescent="0.3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  <c r="W6239" s="2">
        <f>Table_1[[#This Row],[Profit]]/Table_1[[#This Row],[Sales]]</f>
        <v>0.35000000000000003</v>
      </c>
    </row>
    <row r="6240" spans="1:23" ht="14.25" customHeight="1" x14ac:dyDescent="0.3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  <c r="W6240" s="2">
        <f>Table_1[[#This Row],[Profit]]/Table_1[[#This Row],[Sales]]</f>
        <v>0.13000000000000006</v>
      </c>
    </row>
    <row r="6241" spans="1:23" ht="14.25" customHeight="1" x14ac:dyDescent="0.3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  <c r="W6241" s="2">
        <f>Table_1[[#This Row],[Profit]]/Table_1[[#This Row],[Sales]]</f>
        <v>0.26</v>
      </c>
    </row>
    <row r="6242" spans="1:23" ht="14.25" customHeight="1" x14ac:dyDescent="0.3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  <c r="W6242" s="2">
        <f>Table_1[[#This Row],[Profit]]/Table_1[[#This Row],[Sales]]</f>
        <v>0.32500000000000001</v>
      </c>
    </row>
    <row r="6243" spans="1:23" ht="14.25" customHeight="1" x14ac:dyDescent="0.3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  <c r="W6243" s="2">
        <f>Table_1[[#This Row],[Profit]]/Table_1[[#This Row],[Sales]]</f>
        <v>0.41000000000000003</v>
      </c>
    </row>
    <row r="6244" spans="1:23" ht="14.25" customHeight="1" x14ac:dyDescent="0.3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  <c r="W6244" s="2">
        <f>Table_1[[#This Row],[Profit]]/Table_1[[#This Row],[Sales]]</f>
        <v>-0.79999999999999982</v>
      </c>
    </row>
    <row r="6245" spans="1:23" ht="14.25" customHeight="1" x14ac:dyDescent="0.3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  <c r="W6245" s="2">
        <f>Table_1[[#This Row],[Profit]]/Table_1[[#This Row],[Sales]]</f>
        <v>0.29999999999999993</v>
      </c>
    </row>
    <row r="6246" spans="1:23" ht="14.25" customHeight="1" x14ac:dyDescent="0.3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  <c r="W6246" s="2">
        <f>Table_1[[#This Row],[Profit]]/Table_1[[#This Row],[Sales]]</f>
        <v>0.26</v>
      </c>
    </row>
    <row r="6247" spans="1:23" ht="14.25" customHeight="1" x14ac:dyDescent="0.3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  <c r="W6247" s="2">
        <f>Table_1[[#This Row],[Profit]]/Table_1[[#This Row],[Sales]]</f>
        <v>0.28999999999999987</v>
      </c>
    </row>
    <row r="6248" spans="1:23" ht="14.25" customHeight="1" x14ac:dyDescent="0.3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  <c r="W6248" s="2">
        <f>Table_1[[#This Row],[Profit]]/Table_1[[#This Row],[Sales]]</f>
        <v>0.43000000000000005</v>
      </c>
    </row>
    <row r="6249" spans="1:23" ht="14.25" customHeight="1" x14ac:dyDescent="0.3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  <c r="W6249" s="2">
        <f>Table_1[[#This Row],[Profit]]/Table_1[[#This Row],[Sales]]</f>
        <v>0.46</v>
      </c>
    </row>
    <row r="6250" spans="1:23" ht="14.25" customHeight="1" x14ac:dyDescent="0.3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  <c r="W6250" s="2">
        <f>Table_1[[#This Row],[Profit]]/Table_1[[#This Row],[Sales]]</f>
        <v>0.42000000000000004</v>
      </c>
    </row>
    <row r="6251" spans="1:23" ht="14.25" customHeight="1" x14ac:dyDescent="0.3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  <c r="W6251" s="2">
        <f>Table_1[[#This Row],[Profit]]/Table_1[[#This Row],[Sales]]</f>
        <v>0.25999999999999995</v>
      </c>
    </row>
    <row r="6252" spans="1:23" ht="14.25" customHeight="1" x14ac:dyDescent="0.3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  <c r="W6252" s="2">
        <f>Table_1[[#This Row],[Profit]]/Table_1[[#This Row],[Sales]]</f>
        <v>0.5</v>
      </c>
    </row>
    <row r="6253" spans="1:23" ht="14.25" customHeight="1" x14ac:dyDescent="0.3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  <c r="W6253" s="2">
        <f>Table_1[[#This Row],[Profit]]/Table_1[[#This Row],[Sales]]</f>
        <v>-2.6500000000000008</v>
      </c>
    </row>
    <row r="6254" spans="1:23" ht="14.25" customHeight="1" x14ac:dyDescent="0.3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  <c r="W6254" s="2">
        <f>Table_1[[#This Row],[Profit]]/Table_1[[#This Row],[Sales]]</f>
        <v>0.47999999999999993</v>
      </c>
    </row>
    <row r="6255" spans="1:23" ht="14.25" customHeight="1" x14ac:dyDescent="0.3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  <c r="W6255" s="2">
        <f>Table_1[[#This Row],[Profit]]/Table_1[[#This Row],[Sales]]</f>
        <v>0.25000000000000006</v>
      </c>
    </row>
    <row r="6256" spans="1:23" ht="14.25" customHeight="1" x14ac:dyDescent="0.3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  <c r="W6256" s="2">
        <f>Table_1[[#This Row],[Profit]]/Table_1[[#This Row],[Sales]]</f>
        <v>0.38</v>
      </c>
    </row>
    <row r="6257" spans="1:23" ht="14.25" customHeight="1" x14ac:dyDescent="0.3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  <c r="W6257" s="2">
        <f>Table_1[[#This Row],[Profit]]/Table_1[[#This Row],[Sales]]</f>
        <v>0.34999999999999987</v>
      </c>
    </row>
    <row r="6258" spans="1:23" ht="14.25" customHeight="1" x14ac:dyDescent="0.3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  <c r="W6258" s="2">
        <f>Table_1[[#This Row],[Profit]]/Table_1[[#This Row],[Sales]]</f>
        <v>-0.73333333333333306</v>
      </c>
    </row>
    <row r="6259" spans="1:23" ht="14.25" customHeight="1" x14ac:dyDescent="0.3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  <c r="W6259" s="2">
        <f>Table_1[[#This Row],[Profit]]/Table_1[[#This Row],[Sales]]</f>
        <v>-0.21249999999999991</v>
      </c>
    </row>
    <row r="6260" spans="1:23" ht="14.25" customHeight="1" x14ac:dyDescent="0.3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  <c r="W6260" s="2">
        <f>Table_1[[#This Row],[Profit]]/Table_1[[#This Row],[Sales]]</f>
        <v>0.49</v>
      </c>
    </row>
    <row r="6261" spans="1:23" ht="14.25" customHeight="1" x14ac:dyDescent="0.3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  <c r="W6261" s="2">
        <f>Table_1[[#This Row],[Profit]]/Table_1[[#This Row],[Sales]]</f>
        <v>0.49</v>
      </c>
    </row>
    <row r="6262" spans="1:23" ht="14.25" customHeight="1" x14ac:dyDescent="0.3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  <c r="W6262" s="2">
        <f>Table_1[[#This Row],[Profit]]/Table_1[[#This Row],[Sales]]</f>
        <v>0.33749999999999986</v>
      </c>
    </row>
    <row r="6263" spans="1:23" ht="14.25" customHeight="1" x14ac:dyDescent="0.3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  <c r="W6263" s="2">
        <f>Table_1[[#This Row],[Profit]]/Table_1[[#This Row],[Sales]]</f>
        <v>0.48000000000000004</v>
      </c>
    </row>
    <row r="6264" spans="1:23" ht="14.25" customHeight="1" x14ac:dyDescent="0.3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  <c r="W6264" s="2">
        <f>Table_1[[#This Row],[Profit]]/Table_1[[#This Row],[Sales]]</f>
        <v>-1.6500000000000001</v>
      </c>
    </row>
    <row r="6265" spans="1:23" ht="14.25" customHeight="1" x14ac:dyDescent="0.3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  <c r="W6265" s="2">
        <f>Table_1[[#This Row],[Profit]]/Table_1[[#This Row],[Sales]]</f>
        <v>0.44999999999999996</v>
      </c>
    </row>
    <row r="6266" spans="1:23" ht="14.25" customHeight="1" x14ac:dyDescent="0.3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  <c r="W6266" s="2">
        <f>Table_1[[#This Row],[Profit]]/Table_1[[#This Row],[Sales]]</f>
        <v>0.5</v>
      </c>
    </row>
    <row r="6267" spans="1:23" ht="14.25" customHeight="1" x14ac:dyDescent="0.3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  <c r="W6267" s="2">
        <f>Table_1[[#This Row],[Profit]]/Table_1[[#This Row],[Sales]]</f>
        <v>0.33749999999999991</v>
      </c>
    </row>
    <row r="6268" spans="1:23" ht="14.25" customHeight="1" x14ac:dyDescent="0.3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  <c r="W6268" s="2">
        <f>Table_1[[#This Row],[Profit]]/Table_1[[#This Row],[Sales]]</f>
        <v>0.33749999999999991</v>
      </c>
    </row>
    <row r="6269" spans="1:23" ht="14.25" customHeight="1" x14ac:dyDescent="0.3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  <c r="W6269" s="2">
        <f>Table_1[[#This Row],[Profit]]/Table_1[[#This Row],[Sales]]</f>
        <v>0.3</v>
      </c>
    </row>
    <row r="6270" spans="1:23" ht="14.25" customHeight="1" x14ac:dyDescent="0.3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  <c r="W6270" s="2">
        <f>Table_1[[#This Row],[Profit]]/Table_1[[#This Row],[Sales]]</f>
        <v>0.45999999999999996</v>
      </c>
    </row>
    <row r="6271" spans="1:23" ht="14.25" customHeight="1" x14ac:dyDescent="0.3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  <c r="W6271" s="2">
        <f>Table_1[[#This Row],[Profit]]/Table_1[[#This Row],[Sales]]</f>
        <v>-0.20000000000000015</v>
      </c>
    </row>
    <row r="6272" spans="1:23" ht="14.25" customHeight="1" x14ac:dyDescent="0.3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  <c r="W6272" s="2">
        <f>Table_1[[#This Row],[Profit]]/Table_1[[#This Row],[Sales]]</f>
        <v>3.7499999999999915E-2</v>
      </c>
    </row>
    <row r="6273" spans="1:23" ht="14.25" customHeight="1" x14ac:dyDescent="0.3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  <c r="W6273" s="2">
        <f>Table_1[[#This Row],[Profit]]/Table_1[[#This Row],[Sales]]</f>
        <v>0.24999999999999997</v>
      </c>
    </row>
    <row r="6274" spans="1:23" ht="14.25" customHeight="1" x14ac:dyDescent="0.3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  <c r="W6274" s="2">
        <f>Table_1[[#This Row],[Profit]]/Table_1[[#This Row],[Sales]]</f>
        <v>0.20000000000000004</v>
      </c>
    </row>
    <row r="6275" spans="1:23" ht="14.25" customHeight="1" x14ac:dyDescent="0.3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  <c r="W6275" s="2">
        <f>Table_1[[#This Row],[Profit]]/Table_1[[#This Row],[Sales]]</f>
        <v>0.36000000000000004</v>
      </c>
    </row>
    <row r="6276" spans="1:23" ht="14.25" customHeight="1" x14ac:dyDescent="0.3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  <c r="W6276" s="2">
        <f>Table_1[[#This Row],[Profit]]/Table_1[[#This Row],[Sales]]</f>
        <v>0.21</v>
      </c>
    </row>
    <row r="6277" spans="1:23" ht="14.25" customHeight="1" x14ac:dyDescent="0.3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  <c r="W6277" s="2">
        <f>Table_1[[#This Row],[Profit]]/Table_1[[#This Row],[Sales]]</f>
        <v>0.44000000000000011</v>
      </c>
    </row>
    <row r="6278" spans="1:23" ht="14.25" customHeight="1" x14ac:dyDescent="0.3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  <c r="W6278" s="2">
        <f>Table_1[[#This Row],[Profit]]/Table_1[[#This Row],[Sales]]</f>
        <v>0.47</v>
      </c>
    </row>
    <row r="6279" spans="1:23" ht="14.25" customHeight="1" x14ac:dyDescent="0.3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  <c r="W6279" s="2">
        <f>Table_1[[#This Row],[Profit]]/Table_1[[#This Row],[Sales]]</f>
        <v>0.24999999999999994</v>
      </c>
    </row>
    <row r="6280" spans="1:23" ht="14.25" customHeight="1" x14ac:dyDescent="0.3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  <c r="W6280" s="2">
        <f>Table_1[[#This Row],[Profit]]/Table_1[[#This Row],[Sales]]</f>
        <v>-0.22499999999999998</v>
      </c>
    </row>
    <row r="6281" spans="1:23" ht="14.25" customHeight="1" x14ac:dyDescent="0.3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  <c r="W6281" s="2">
        <f>Table_1[[#This Row],[Profit]]/Table_1[[#This Row],[Sales]]</f>
        <v>0.3249999999999999</v>
      </c>
    </row>
    <row r="6282" spans="1:23" ht="14.25" customHeight="1" x14ac:dyDescent="0.3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  <c r="W6282" s="2">
        <f>Table_1[[#This Row],[Profit]]/Table_1[[#This Row],[Sales]]</f>
        <v>0.33749999999999997</v>
      </c>
    </row>
    <row r="6283" spans="1:23" ht="14.25" customHeight="1" x14ac:dyDescent="0.3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  <c r="W6283" s="2">
        <f>Table_1[[#This Row],[Profit]]/Table_1[[#This Row],[Sales]]</f>
        <v>0.14999999999999988</v>
      </c>
    </row>
    <row r="6284" spans="1:23" ht="14.25" customHeight="1" x14ac:dyDescent="0.3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  <c r="W6284" s="2">
        <f>Table_1[[#This Row],[Profit]]/Table_1[[#This Row],[Sales]]</f>
        <v>-0.18750000000000003</v>
      </c>
    </row>
    <row r="6285" spans="1:23" ht="14.25" customHeight="1" x14ac:dyDescent="0.3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  <c r="W6285" s="2">
        <f>Table_1[[#This Row],[Profit]]/Table_1[[#This Row],[Sales]]</f>
        <v>0.46999999999999992</v>
      </c>
    </row>
    <row r="6286" spans="1:23" ht="14.25" customHeight="1" x14ac:dyDescent="0.3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  <c r="W6286" s="2">
        <f>Table_1[[#This Row],[Profit]]/Table_1[[#This Row],[Sales]]</f>
        <v>0.10000000000000002</v>
      </c>
    </row>
    <row r="6287" spans="1:23" ht="14.25" customHeight="1" x14ac:dyDescent="0.3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  <c r="W6287" s="2">
        <f>Table_1[[#This Row],[Profit]]/Table_1[[#This Row],[Sales]]</f>
        <v>-0.35000000000000009</v>
      </c>
    </row>
    <row r="6288" spans="1:23" ht="14.25" customHeight="1" x14ac:dyDescent="0.3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  <c r="W6288" s="2">
        <f>Table_1[[#This Row],[Profit]]/Table_1[[#This Row],[Sales]]</f>
        <v>7.4999999999999983E-2</v>
      </c>
    </row>
    <row r="6289" spans="1:23" ht="14.25" customHeight="1" x14ac:dyDescent="0.3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  <c r="W6289" s="2">
        <f>Table_1[[#This Row],[Profit]]/Table_1[[#This Row],[Sales]]</f>
        <v>-0.17500000000000007</v>
      </c>
    </row>
    <row r="6290" spans="1:23" ht="14.25" customHeight="1" x14ac:dyDescent="0.3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  <c r="W6290" s="2">
        <f>Table_1[[#This Row],[Profit]]/Table_1[[#This Row],[Sales]]</f>
        <v>0.34999999999999987</v>
      </c>
    </row>
    <row r="6291" spans="1:23" ht="14.25" customHeight="1" x14ac:dyDescent="0.3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  <c r="W6291" s="2">
        <f>Table_1[[#This Row],[Profit]]/Table_1[[#This Row],[Sales]]</f>
        <v>0.11249999999999986</v>
      </c>
    </row>
    <row r="6292" spans="1:23" ht="14.25" customHeight="1" x14ac:dyDescent="0.3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  <c r="W6292" s="2">
        <f>Table_1[[#This Row],[Profit]]/Table_1[[#This Row],[Sales]]</f>
        <v>0.28000000000000008</v>
      </c>
    </row>
    <row r="6293" spans="1:23" ht="14.25" customHeight="1" x14ac:dyDescent="0.3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  <c r="W6293" s="2">
        <f>Table_1[[#This Row],[Profit]]/Table_1[[#This Row],[Sales]]</f>
        <v>0.24000000000000005</v>
      </c>
    </row>
    <row r="6294" spans="1:23" ht="14.25" customHeight="1" x14ac:dyDescent="0.3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  <c r="W6294" s="2">
        <f>Table_1[[#This Row],[Profit]]/Table_1[[#This Row],[Sales]]</f>
        <v>8.7499999999999994E-2</v>
      </c>
    </row>
    <row r="6295" spans="1:23" ht="14.25" customHeight="1" x14ac:dyDescent="0.3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  <c r="W6295" s="2">
        <f>Table_1[[#This Row],[Profit]]/Table_1[[#This Row],[Sales]]</f>
        <v>0.26</v>
      </c>
    </row>
    <row r="6296" spans="1:23" ht="14.25" customHeight="1" x14ac:dyDescent="0.3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  <c r="W6296" s="2">
        <f>Table_1[[#This Row],[Profit]]/Table_1[[#This Row],[Sales]]</f>
        <v>0.375</v>
      </c>
    </row>
    <row r="6297" spans="1:23" ht="14.25" customHeight="1" x14ac:dyDescent="0.3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  <c r="W6297" s="2">
        <f>Table_1[[#This Row],[Profit]]/Table_1[[#This Row],[Sales]]</f>
        <v>0.28999999999999987</v>
      </c>
    </row>
    <row r="6298" spans="1:23" ht="14.25" customHeight="1" x14ac:dyDescent="0.3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  <c r="W6298" s="2">
        <f>Table_1[[#This Row],[Profit]]/Table_1[[#This Row],[Sales]]</f>
        <v>0.12000000000000001</v>
      </c>
    </row>
    <row r="6299" spans="1:23" ht="14.25" customHeight="1" x14ac:dyDescent="0.3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  <c r="W6299" s="2">
        <f>Table_1[[#This Row],[Profit]]/Table_1[[#This Row],[Sales]]</f>
        <v>0.46999999999999992</v>
      </c>
    </row>
    <row r="6300" spans="1:23" ht="14.25" customHeight="1" x14ac:dyDescent="0.3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  <c r="W6300" s="2">
        <f>Table_1[[#This Row],[Profit]]/Table_1[[#This Row],[Sales]]</f>
        <v>0.33750000000000002</v>
      </c>
    </row>
    <row r="6301" spans="1:23" ht="14.25" customHeight="1" x14ac:dyDescent="0.3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  <c r="W6301" s="2">
        <f>Table_1[[#This Row],[Profit]]/Table_1[[#This Row],[Sales]]</f>
        <v>0.36999999999999994</v>
      </c>
    </row>
    <row r="6302" spans="1:23" ht="14.25" customHeight="1" x14ac:dyDescent="0.3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  <c r="W6302" s="2">
        <f>Table_1[[#This Row],[Profit]]/Table_1[[#This Row],[Sales]]</f>
        <v>-1.5500000000000007</v>
      </c>
    </row>
    <row r="6303" spans="1:23" ht="14.25" customHeight="1" x14ac:dyDescent="0.3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  <c r="W6303" s="2">
        <f>Table_1[[#This Row],[Profit]]/Table_1[[#This Row],[Sales]]</f>
        <v>0.33749999999999997</v>
      </c>
    </row>
    <row r="6304" spans="1:23" ht="14.25" customHeight="1" x14ac:dyDescent="0.3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  <c r="W6304" s="2">
        <f>Table_1[[#This Row],[Profit]]/Table_1[[#This Row],[Sales]]</f>
        <v>0.10000000000000007</v>
      </c>
    </row>
    <row r="6305" spans="1:23" ht="14.25" customHeight="1" x14ac:dyDescent="0.3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  <c r="W6305" s="2">
        <f>Table_1[[#This Row],[Profit]]/Table_1[[#This Row],[Sales]]</f>
        <v>0.31249999999999989</v>
      </c>
    </row>
    <row r="6306" spans="1:23" ht="14.25" customHeight="1" x14ac:dyDescent="0.3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  <c r="W6306" s="2">
        <f>Table_1[[#This Row],[Profit]]/Table_1[[#This Row],[Sales]]</f>
        <v>0.48</v>
      </c>
    </row>
    <row r="6307" spans="1:23" ht="14.25" customHeight="1" x14ac:dyDescent="0.3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  <c r="W6307" s="2">
        <f>Table_1[[#This Row],[Profit]]/Table_1[[#This Row],[Sales]]</f>
        <v>-0.23749999999999993</v>
      </c>
    </row>
    <row r="6308" spans="1:23" ht="14.25" customHeight="1" x14ac:dyDescent="0.3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  <c r="W6308" s="2">
        <f>Table_1[[#This Row],[Profit]]/Table_1[[#This Row],[Sales]]</f>
        <v>-0.13750000000000009</v>
      </c>
    </row>
    <row r="6309" spans="1:23" ht="14.25" customHeight="1" x14ac:dyDescent="0.3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  <c r="W6309" s="2">
        <f>Table_1[[#This Row],[Profit]]/Table_1[[#This Row],[Sales]]</f>
        <v>0.35</v>
      </c>
    </row>
    <row r="6310" spans="1:23" ht="14.25" customHeight="1" x14ac:dyDescent="0.3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  <c r="W6310" s="2">
        <f>Table_1[[#This Row],[Profit]]/Table_1[[#This Row],[Sales]]</f>
        <v>-0.15000000000000011</v>
      </c>
    </row>
    <row r="6311" spans="1:23" ht="14.25" customHeight="1" x14ac:dyDescent="0.3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  <c r="W6311" s="2">
        <f>Table_1[[#This Row],[Profit]]/Table_1[[#This Row],[Sales]]</f>
        <v>0.36249999999999993</v>
      </c>
    </row>
    <row r="6312" spans="1:23" ht="14.25" customHeight="1" x14ac:dyDescent="0.3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  <c r="W6312" s="2">
        <f>Table_1[[#This Row],[Profit]]/Table_1[[#This Row],[Sales]]</f>
        <v>0.34999999999999992</v>
      </c>
    </row>
    <row r="6313" spans="1:23" ht="14.25" customHeight="1" x14ac:dyDescent="0.3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  <c r="W6313" s="2">
        <f>Table_1[[#This Row],[Profit]]/Table_1[[#This Row],[Sales]]</f>
        <v>0.1699999999999999</v>
      </c>
    </row>
    <row r="6314" spans="1:23" ht="14.25" customHeight="1" x14ac:dyDescent="0.3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  <c r="W6314" s="2">
        <f>Table_1[[#This Row],[Profit]]/Table_1[[#This Row],[Sales]]</f>
        <v>0.14000000000000001</v>
      </c>
    </row>
    <row r="6315" spans="1:23" ht="14.25" customHeight="1" x14ac:dyDescent="0.3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  <c r="W6315" s="2">
        <f>Table_1[[#This Row],[Profit]]/Table_1[[#This Row],[Sales]]</f>
        <v>0.49000000000000005</v>
      </c>
    </row>
    <row r="6316" spans="1:23" ht="14.25" customHeight="1" x14ac:dyDescent="0.3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  <c r="W6316" s="2">
        <f>Table_1[[#This Row],[Profit]]/Table_1[[#This Row],[Sales]]</f>
        <v>0.29999999999999988</v>
      </c>
    </row>
    <row r="6317" spans="1:23" ht="14.25" customHeight="1" x14ac:dyDescent="0.3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  <c r="W6317" s="2">
        <f>Table_1[[#This Row],[Profit]]/Table_1[[#This Row],[Sales]]</f>
        <v>0.49</v>
      </c>
    </row>
    <row r="6318" spans="1:23" ht="14.25" customHeight="1" x14ac:dyDescent="0.3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  <c r="W6318" s="2">
        <f>Table_1[[#This Row],[Profit]]/Table_1[[#This Row],[Sales]]</f>
        <v>0.47999999999999987</v>
      </c>
    </row>
    <row r="6319" spans="1:23" ht="14.25" customHeight="1" x14ac:dyDescent="0.3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  <c r="W6319" s="2">
        <f>Table_1[[#This Row],[Profit]]/Table_1[[#This Row],[Sales]]</f>
        <v>0.5</v>
      </c>
    </row>
    <row r="6320" spans="1:23" ht="14.25" customHeight="1" x14ac:dyDescent="0.3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  <c r="W6320" s="2">
        <f>Table_1[[#This Row],[Profit]]/Table_1[[#This Row],[Sales]]</f>
        <v>8.7499999999999967E-2</v>
      </c>
    </row>
    <row r="6321" spans="1:23" ht="14.25" customHeight="1" x14ac:dyDescent="0.3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  <c r="W6321" s="2">
        <f>Table_1[[#This Row],[Profit]]/Table_1[[#This Row],[Sales]]</f>
        <v>0.44999999999999996</v>
      </c>
    </row>
    <row r="6322" spans="1:23" ht="14.25" customHeight="1" x14ac:dyDescent="0.3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  <c r="W6322" s="2">
        <f>Table_1[[#This Row],[Profit]]/Table_1[[#This Row],[Sales]]</f>
        <v>0.34999999999999992</v>
      </c>
    </row>
    <row r="6323" spans="1:23" ht="14.25" customHeight="1" x14ac:dyDescent="0.3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  <c r="W6323" s="2">
        <f>Table_1[[#This Row],[Profit]]/Table_1[[#This Row],[Sales]]</f>
        <v>0.36249999999999993</v>
      </c>
    </row>
    <row r="6324" spans="1:23" ht="14.25" customHeight="1" x14ac:dyDescent="0.3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  <c r="W6324" s="2">
        <f>Table_1[[#This Row],[Profit]]/Table_1[[#This Row],[Sales]]</f>
        <v>0.49</v>
      </c>
    </row>
    <row r="6325" spans="1:23" ht="14.25" customHeight="1" x14ac:dyDescent="0.3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  <c r="W6325" s="2">
        <f>Table_1[[#This Row],[Profit]]/Table_1[[#This Row],[Sales]]</f>
        <v>0.47</v>
      </c>
    </row>
    <row r="6326" spans="1:23" ht="14.25" customHeight="1" x14ac:dyDescent="0.3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  <c r="W6326" s="2">
        <f>Table_1[[#This Row],[Profit]]/Table_1[[#This Row],[Sales]]</f>
        <v>0.48000000000000004</v>
      </c>
    </row>
    <row r="6327" spans="1:23" ht="14.25" customHeight="1" x14ac:dyDescent="0.3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  <c r="W6327" s="2">
        <f>Table_1[[#This Row],[Profit]]/Table_1[[#This Row],[Sales]]</f>
        <v>0.49</v>
      </c>
    </row>
    <row r="6328" spans="1:23" ht="14.25" customHeight="1" x14ac:dyDescent="0.3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  <c r="W6328" s="2">
        <f>Table_1[[#This Row],[Profit]]/Table_1[[#This Row],[Sales]]</f>
        <v>0.28999999999999998</v>
      </c>
    </row>
    <row r="6329" spans="1:23" ht="14.25" customHeight="1" x14ac:dyDescent="0.3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  <c r="W6329" s="2">
        <f>Table_1[[#This Row],[Profit]]/Table_1[[#This Row],[Sales]]</f>
        <v>0.11000000000000004</v>
      </c>
    </row>
    <row r="6330" spans="1:23" ht="14.25" customHeight="1" x14ac:dyDescent="0.3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  <c r="W6330" s="2">
        <f>Table_1[[#This Row],[Profit]]/Table_1[[#This Row],[Sales]]</f>
        <v>0.46999999999999986</v>
      </c>
    </row>
    <row r="6331" spans="1:23" ht="14.25" customHeight="1" x14ac:dyDescent="0.3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  <c r="W6331" s="2">
        <f>Table_1[[#This Row],[Profit]]/Table_1[[#This Row],[Sales]]</f>
        <v>0.37777777777777782</v>
      </c>
    </row>
    <row r="6332" spans="1:23" ht="14.25" customHeight="1" x14ac:dyDescent="0.3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  <c r="W6332" s="2">
        <f>Table_1[[#This Row],[Profit]]/Table_1[[#This Row],[Sales]]</f>
        <v>0.24</v>
      </c>
    </row>
    <row r="6333" spans="1:23" ht="14.25" customHeight="1" x14ac:dyDescent="0.3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  <c r="W6333" s="2">
        <f>Table_1[[#This Row],[Profit]]/Table_1[[#This Row],[Sales]]</f>
        <v>0.28999999999999998</v>
      </c>
    </row>
    <row r="6334" spans="1:23" ht="14.25" customHeight="1" x14ac:dyDescent="0.3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  <c r="W6334" s="2">
        <f>Table_1[[#This Row],[Profit]]/Table_1[[#This Row],[Sales]]</f>
        <v>0.3299999999999999</v>
      </c>
    </row>
    <row r="6335" spans="1:23" ht="14.25" customHeight="1" x14ac:dyDescent="0.3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  <c r="W6335" s="2">
        <f>Table_1[[#This Row],[Profit]]/Table_1[[#This Row],[Sales]]</f>
        <v>0.44999999999999996</v>
      </c>
    </row>
    <row r="6336" spans="1:23" ht="14.25" customHeight="1" x14ac:dyDescent="0.3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  <c r="W6336" s="2">
        <f>Table_1[[#This Row],[Profit]]/Table_1[[#This Row],[Sales]]</f>
        <v>0.47</v>
      </c>
    </row>
    <row r="6337" spans="1:23" ht="14.25" customHeight="1" x14ac:dyDescent="0.3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  <c r="W6337" s="2">
        <f>Table_1[[#This Row],[Profit]]/Table_1[[#This Row],[Sales]]</f>
        <v>0.35</v>
      </c>
    </row>
    <row r="6338" spans="1:23" ht="14.25" customHeight="1" x14ac:dyDescent="0.3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  <c r="W6338" s="2">
        <f>Table_1[[#This Row],[Profit]]/Table_1[[#This Row],[Sales]]</f>
        <v>0.33999999999999997</v>
      </c>
    </row>
    <row r="6339" spans="1:23" ht="14.25" customHeight="1" x14ac:dyDescent="0.3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  <c r="W6339" s="2">
        <f>Table_1[[#This Row],[Profit]]/Table_1[[#This Row],[Sales]]</f>
        <v>0.12499999999999983</v>
      </c>
    </row>
    <row r="6340" spans="1:23" ht="14.25" customHeight="1" x14ac:dyDescent="0.3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  <c r="W6340" s="2">
        <f>Table_1[[#This Row],[Profit]]/Table_1[[#This Row],[Sales]]</f>
        <v>0.5</v>
      </c>
    </row>
    <row r="6341" spans="1:23" ht="14.25" customHeight="1" x14ac:dyDescent="0.3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  <c r="W6341" s="2">
        <f>Table_1[[#This Row],[Profit]]/Table_1[[#This Row],[Sales]]</f>
        <v>1.1111111111111053E-2</v>
      </c>
    </row>
    <row r="6342" spans="1:23" ht="14.25" customHeight="1" x14ac:dyDescent="0.3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  <c r="W6342" s="2">
        <f>Table_1[[#This Row],[Profit]]/Table_1[[#This Row],[Sales]]</f>
        <v>0.25999999999999995</v>
      </c>
    </row>
    <row r="6343" spans="1:23" ht="14.25" customHeight="1" x14ac:dyDescent="0.3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  <c r="W6343" s="2">
        <f>Table_1[[#This Row],[Profit]]/Table_1[[#This Row],[Sales]]</f>
        <v>-0.22499999999999998</v>
      </c>
    </row>
    <row r="6344" spans="1:23" ht="14.25" customHeight="1" x14ac:dyDescent="0.3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  <c r="W6344" s="2">
        <f>Table_1[[#This Row],[Profit]]/Table_1[[#This Row],[Sales]]</f>
        <v>0.44000000000000006</v>
      </c>
    </row>
    <row r="6345" spans="1:23" ht="14.25" customHeight="1" x14ac:dyDescent="0.3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  <c r="W6345" s="2">
        <f>Table_1[[#This Row],[Profit]]/Table_1[[#This Row],[Sales]]</f>
        <v>0.49</v>
      </c>
    </row>
    <row r="6346" spans="1:23" ht="14.25" customHeight="1" x14ac:dyDescent="0.3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  <c r="W6346" s="2">
        <f>Table_1[[#This Row],[Profit]]/Table_1[[#This Row],[Sales]]</f>
        <v>0.47999999999999993</v>
      </c>
    </row>
    <row r="6347" spans="1:23" ht="14.25" customHeight="1" x14ac:dyDescent="0.3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  <c r="W6347" s="2">
        <f>Table_1[[#This Row],[Profit]]/Table_1[[#This Row],[Sales]]</f>
        <v>0.28999999999999992</v>
      </c>
    </row>
    <row r="6348" spans="1:23" ht="14.25" customHeight="1" x14ac:dyDescent="0.3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  <c r="W6348" s="2">
        <f>Table_1[[#This Row],[Profit]]/Table_1[[#This Row],[Sales]]</f>
        <v>0.48999999999999994</v>
      </c>
    </row>
    <row r="6349" spans="1:23" ht="14.25" customHeight="1" x14ac:dyDescent="0.3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  <c r="W6349" s="2">
        <f>Table_1[[#This Row],[Profit]]/Table_1[[#This Row],[Sales]]</f>
        <v>0.36249999999999988</v>
      </c>
    </row>
    <row r="6350" spans="1:23" ht="14.25" customHeight="1" x14ac:dyDescent="0.3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  <c r="W6350" s="2">
        <f>Table_1[[#This Row],[Profit]]/Table_1[[#This Row],[Sales]]</f>
        <v>0.28000000000000003</v>
      </c>
    </row>
    <row r="6351" spans="1:23" ht="14.25" customHeight="1" x14ac:dyDescent="0.3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  <c r="W6351" s="2">
        <f>Table_1[[#This Row],[Profit]]/Table_1[[#This Row],[Sales]]</f>
        <v>0.29999999999999988</v>
      </c>
    </row>
    <row r="6352" spans="1:23" ht="14.25" customHeight="1" x14ac:dyDescent="0.3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  <c r="W6352" s="2">
        <f>Table_1[[#This Row],[Profit]]/Table_1[[#This Row],[Sales]]</f>
        <v>-0.97500000000000009</v>
      </c>
    </row>
    <row r="6353" spans="1:23" ht="14.25" customHeight="1" x14ac:dyDescent="0.3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  <c r="W6353" s="2">
        <f>Table_1[[#This Row],[Profit]]/Table_1[[#This Row],[Sales]]</f>
        <v>7.4999999999999997E-2</v>
      </c>
    </row>
    <row r="6354" spans="1:23" ht="14.25" customHeight="1" x14ac:dyDescent="0.3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  <c r="W6354" s="2">
        <f>Table_1[[#This Row],[Profit]]/Table_1[[#This Row],[Sales]]</f>
        <v>-0.83333333333333326</v>
      </c>
    </row>
    <row r="6355" spans="1:23" ht="14.25" customHeight="1" x14ac:dyDescent="0.3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  <c r="W6355" s="2">
        <f>Table_1[[#This Row],[Profit]]/Table_1[[#This Row],[Sales]]</f>
        <v>0.25</v>
      </c>
    </row>
    <row r="6356" spans="1:23" ht="14.25" customHeight="1" x14ac:dyDescent="0.3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  <c r="W6356" s="2">
        <f>Table_1[[#This Row],[Profit]]/Table_1[[#This Row],[Sales]]</f>
        <v>0.29999999999999993</v>
      </c>
    </row>
    <row r="6357" spans="1:23" ht="14.25" customHeight="1" x14ac:dyDescent="0.3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  <c r="W6357" s="2">
        <f>Table_1[[#This Row],[Profit]]/Table_1[[#This Row],[Sales]]</f>
        <v>-0.16250000000000009</v>
      </c>
    </row>
    <row r="6358" spans="1:23" ht="14.25" customHeight="1" x14ac:dyDescent="0.3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  <c r="W6358" s="2">
        <f>Table_1[[#This Row],[Profit]]/Table_1[[#This Row],[Sales]]</f>
        <v>0.34999999999999992</v>
      </c>
    </row>
    <row r="6359" spans="1:23" ht="14.25" customHeight="1" x14ac:dyDescent="0.3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  <c r="W6359" s="2">
        <f>Table_1[[#This Row],[Profit]]/Table_1[[#This Row],[Sales]]</f>
        <v>0.48000000000000004</v>
      </c>
    </row>
    <row r="6360" spans="1:23" ht="14.25" customHeight="1" x14ac:dyDescent="0.3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  <c r="W6360" s="2">
        <f>Table_1[[#This Row],[Profit]]/Table_1[[#This Row],[Sales]]</f>
        <v>0.48000000000000004</v>
      </c>
    </row>
    <row r="6361" spans="1:23" ht="14.25" customHeight="1" x14ac:dyDescent="0.3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  <c r="W6361" s="2">
        <f>Table_1[[#This Row],[Profit]]/Table_1[[#This Row],[Sales]]</f>
        <v>0.1</v>
      </c>
    </row>
    <row r="6362" spans="1:23" ht="14.25" customHeight="1" x14ac:dyDescent="0.3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  <c r="W6362" s="2">
        <f>Table_1[[#This Row],[Profit]]/Table_1[[#This Row],[Sales]]</f>
        <v>0.28000000000000008</v>
      </c>
    </row>
    <row r="6363" spans="1:23" ht="14.25" customHeight="1" x14ac:dyDescent="0.3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  <c r="W6363" s="2">
        <f>Table_1[[#This Row],[Profit]]/Table_1[[#This Row],[Sales]]</f>
        <v>0.16249999999999989</v>
      </c>
    </row>
    <row r="6364" spans="1:23" ht="14.25" customHeight="1" x14ac:dyDescent="0.3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  <c r="W6364" s="2">
        <f>Table_1[[#This Row],[Profit]]/Table_1[[#This Row],[Sales]]</f>
        <v>0.37499999999999994</v>
      </c>
    </row>
    <row r="6365" spans="1:23" ht="14.25" customHeight="1" x14ac:dyDescent="0.3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  <c r="W6365" s="2">
        <f>Table_1[[#This Row],[Profit]]/Table_1[[#This Row],[Sales]]</f>
        <v>0.10000000000000003</v>
      </c>
    </row>
    <row r="6366" spans="1:23" ht="14.25" customHeight="1" x14ac:dyDescent="0.3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  <c r="W6366" s="2">
        <f>Table_1[[#This Row],[Profit]]/Table_1[[#This Row],[Sales]]</f>
        <v>0.48000000000000004</v>
      </c>
    </row>
    <row r="6367" spans="1:23" ht="14.25" customHeight="1" x14ac:dyDescent="0.3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  <c r="W6367" s="2">
        <f>Table_1[[#This Row],[Profit]]/Table_1[[#This Row],[Sales]]</f>
        <v>0.27</v>
      </c>
    </row>
    <row r="6368" spans="1:23" ht="14.25" customHeight="1" x14ac:dyDescent="0.3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  <c r="W6368" s="2">
        <f>Table_1[[#This Row],[Profit]]/Table_1[[#This Row],[Sales]]</f>
        <v>3.0000000000000065E-2</v>
      </c>
    </row>
    <row r="6369" spans="1:23" ht="14.25" customHeight="1" x14ac:dyDescent="0.3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  <c r="W6369" s="2">
        <f>Table_1[[#This Row],[Profit]]/Table_1[[#This Row],[Sales]]</f>
        <v>0.28000000000000008</v>
      </c>
    </row>
    <row r="6370" spans="1:23" ht="14.25" customHeight="1" x14ac:dyDescent="0.3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  <c r="W6370" s="2">
        <f>Table_1[[#This Row],[Profit]]/Table_1[[#This Row],[Sales]]</f>
        <v>0.375</v>
      </c>
    </row>
    <row r="6371" spans="1:23" ht="14.25" customHeight="1" x14ac:dyDescent="0.3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  <c r="W6371" s="2">
        <f>Table_1[[#This Row],[Profit]]/Table_1[[#This Row],[Sales]]</f>
        <v>-0.77500000000000024</v>
      </c>
    </row>
    <row r="6372" spans="1:23" ht="14.25" customHeight="1" x14ac:dyDescent="0.3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  <c r="W6372" s="2">
        <f>Table_1[[#This Row],[Profit]]/Table_1[[#This Row],[Sales]]</f>
        <v>0.11249999999999988</v>
      </c>
    </row>
    <row r="6373" spans="1:23" ht="14.25" customHeight="1" x14ac:dyDescent="0.3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  <c r="W6373" s="2">
        <f>Table_1[[#This Row],[Profit]]/Table_1[[#This Row],[Sales]]</f>
        <v>0.26</v>
      </c>
    </row>
    <row r="6374" spans="1:23" ht="14.25" customHeight="1" x14ac:dyDescent="0.3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  <c r="W6374" s="2">
        <f>Table_1[[#This Row],[Profit]]/Table_1[[#This Row],[Sales]]</f>
        <v>0.47</v>
      </c>
    </row>
    <row r="6375" spans="1:23" ht="14.25" customHeight="1" x14ac:dyDescent="0.3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  <c r="W6375" s="2">
        <f>Table_1[[#This Row],[Profit]]/Table_1[[#This Row],[Sales]]</f>
        <v>0.17999999999999994</v>
      </c>
    </row>
    <row r="6376" spans="1:23" ht="14.25" customHeight="1" x14ac:dyDescent="0.3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  <c r="W6376" s="2">
        <f>Table_1[[#This Row],[Profit]]/Table_1[[#This Row],[Sales]]</f>
        <v>0.12499999999999985</v>
      </c>
    </row>
    <row r="6377" spans="1:23" ht="14.25" customHeight="1" x14ac:dyDescent="0.3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  <c r="W6377" s="2">
        <f>Table_1[[#This Row],[Profit]]/Table_1[[#This Row],[Sales]]</f>
        <v>-1.2500000000000127E-2</v>
      </c>
    </row>
    <row r="6378" spans="1:23" ht="14.25" customHeight="1" x14ac:dyDescent="0.3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  <c r="W6378" s="2">
        <f>Table_1[[#This Row],[Profit]]/Table_1[[#This Row],[Sales]]</f>
        <v>0.34999999999999987</v>
      </c>
    </row>
    <row r="6379" spans="1:23" ht="14.25" customHeight="1" x14ac:dyDescent="0.3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  <c r="W6379" s="2">
        <f>Table_1[[#This Row],[Profit]]/Table_1[[#This Row],[Sales]]</f>
        <v>0.28999999999999992</v>
      </c>
    </row>
    <row r="6380" spans="1:23" ht="14.25" customHeight="1" x14ac:dyDescent="0.3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  <c r="W6380" s="2">
        <f>Table_1[[#This Row],[Profit]]/Table_1[[#This Row],[Sales]]</f>
        <v>0.42000000000000004</v>
      </c>
    </row>
    <row r="6381" spans="1:23" ht="14.25" customHeight="1" x14ac:dyDescent="0.3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  <c r="W6381" s="2">
        <f>Table_1[[#This Row],[Profit]]/Table_1[[#This Row],[Sales]]</f>
        <v>0.25</v>
      </c>
    </row>
    <row r="6382" spans="1:23" ht="14.25" customHeight="1" x14ac:dyDescent="0.3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  <c r="W6382" s="2">
        <f>Table_1[[#This Row],[Profit]]/Table_1[[#This Row],[Sales]]</f>
        <v>-0.23750000000000002</v>
      </c>
    </row>
    <row r="6383" spans="1:23" ht="14.25" customHeight="1" x14ac:dyDescent="0.3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  <c r="W6383" s="2">
        <f>Table_1[[#This Row],[Profit]]/Table_1[[#This Row],[Sales]]</f>
        <v>-0.56000000000000016</v>
      </c>
    </row>
    <row r="6384" spans="1:23" ht="14.25" customHeight="1" x14ac:dyDescent="0.3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  <c r="W6384" s="2">
        <f>Table_1[[#This Row],[Profit]]/Table_1[[#This Row],[Sales]]</f>
        <v>-0.23333333333333331</v>
      </c>
    </row>
    <row r="6385" spans="1:23" ht="14.25" customHeight="1" x14ac:dyDescent="0.3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  <c r="W6385" s="2">
        <f>Table_1[[#This Row],[Profit]]/Table_1[[#This Row],[Sales]]</f>
        <v>-1.6000000000000005</v>
      </c>
    </row>
    <row r="6386" spans="1:23" ht="14.25" customHeight="1" x14ac:dyDescent="0.3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  <c r="W6386" s="2">
        <f>Table_1[[#This Row],[Profit]]/Table_1[[#This Row],[Sales]]</f>
        <v>0.3000000000000001</v>
      </c>
    </row>
    <row r="6387" spans="1:23" ht="14.25" customHeight="1" x14ac:dyDescent="0.3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  <c r="W6387" s="2">
        <f>Table_1[[#This Row],[Profit]]/Table_1[[#This Row],[Sales]]</f>
        <v>0.21249999999999999</v>
      </c>
    </row>
    <row r="6388" spans="1:23" ht="14.25" customHeight="1" x14ac:dyDescent="0.3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  <c r="W6388" s="2">
        <f>Table_1[[#This Row],[Profit]]/Table_1[[#This Row],[Sales]]</f>
        <v>-1.5500000000000005</v>
      </c>
    </row>
    <row r="6389" spans="1:23" ht="14.25" customHeight="1" x14ac:dyDescent="0.3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  <c r="W6389" s="2">
        <f>Table_1[[#This Row],[Profit]]/Table_1[[#This Row],[Sales]]</f>
        <v>0.44999999999999996</v>
      </c>
    </row>
    <row r="6390" spans="1:23" ht="14.25" customHeight="1" x14ac:dyDescent="0.3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  <c r="W6390" s="2">
        <f>Table_1[[#This Row],[Profit]]/Table_1[[#This Row],[Sales]]</f>
        <v>3.0000000000000013E-2</v>
      </c>
    </row>
    <row r="6391" spans="1:23" ht="14.25" customHeight="1" x14ac:dyDescent="0.3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  <c r="W6391" s="2">
        <f>Table_1[[#This Row],[Profit]]/Table_1[[#This Row],[Sales]]</f>
        <v>0.46999999999999992</v>
      </c>
    </row>
    <row r="6392" spans="1:23" ht="14.25" customHeight="1" x14ac:dyDescent="0.3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  <c r="W6392" s="2">
        <f>Table_1[[#This Row],[Profit]]/Table_1[[#This Row],[Sales]]</f>
        <v>0.49</v>
      </c>
    </row>
    <row r="6393" spans="1:23" ht="14.25" customHeight="1" x14ac:dyDescent="0.3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  <c r="W6393" s="2">
        <f>Table_1[[#This Row],[Profit]]/Table_1[[#This Row],[Sales]]</f>
        <v>0.45999999999999996</v>
      </c>
    </row>
    <row r="6394" spans="1:23" ht="14.25" customHeight="1" x14ac:dyDescent="0.3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  <c r="W6394" s="2">
        <f>Table_1[[#This Row],[Profit]]/Table_1[[#This Row],[Sales]]</f>
        <v>0.49000000000000005</v>
      </c>
    </row>
    <row r="6395" spans="1:23" ht="14.25" customHeight="1" x14ac:dyDescent="0.3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  <c r="W6395" s="2">
        <f>Table_1[[#This Row],[Profit]]/Table_1[[#This Row],[Sales]]</f>
        <v>0.49</v>
      </c>
    </row>
    <row r="6396" spans="1:23" ht="14.25" customHeight="1" x14ac:dyDescent="0.3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  <c r="W6396" s="2">
        <f>Table_1[[#This Row],[Profit]]/Table_1[[#This Row],[Sales]]</f>
        <v>0.5</v>
      </c>
    </row>
    <row r="6397" spans="1:23" ht="14.25" customHeight="1" x14ac:dyDescent="0.3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  <c r="W6397" s="2">
        <f>Table_1[[#This Row],[Profit]]/Table_1[[#This Row],[Sales]]</f>
        <v>0.27</v>
      </c>
    </row>
    <row r="6398" spans="1:23" ht="14.25" customHeight="1" x14ac:dyDescent="0.3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  <c r="W6398" s="2">
        <f>Table_1[[#This Row],[Profit]]/Table_1[[#This Row],[Sales]]</f>
        <v>0.33749999999999991</v>
      </c>
    </row>
    <row r="6399" spans="1:23" ht="14.25" customHeight="1" x14ac:dyDescent="0.3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  <c r="W6399" s="2">
        <f>Table_1[[#This Row],[Profit]]/Table_1[[#This Row],[Sales]]</f>
        <v>0.11249999999999984</v>
      </c>
    </row>
    <row r="6400" spans="1:23" ht="14.25" customHeight="1" x14ac:dyDescent="0.3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  <c r="W6400" s="2">
        <f>Table_1[[#This Row],[Profit]]/Table_1[[#This Row],[Sales]]</f>
        <v>0.29999999999999988</v>
      </c>
    </row>
    <row r="6401" spans="1:23" ht="14.25" customHeight="1" x14ac:dyDescent="0.3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  <c r="W6401" s="2">
        <f>Table_1[[#This Row],[Profit]]/Table_1[[#This Row],[Sales]]</f>
        <v>0.48</v>
      </c>
    </row>
    <row r="6402" spans="1:23" ht="14.25" customHeight="1" x14ac:dyDescent="0.3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  <c r="W6402" s="2">
        <f>Table_1[[#This Row],[Profit]]/Table_1[[#This Row],[Sales]]</f>
        <v>0.29999999999999988</v>
      </c>
    </row>
    <row r="6403" spans="1:23" ht="14.25" customHeight="1" x14ac:dyDescent="0.3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  <c r="W6403" s="2">
        <f>Table_1[[#This Row],[Profit]]/Table_1[[#This Row],[Sales]]</f>
        <v>0.14000000000000004</v>
      </c>
    </row>
    <row r="6404" spans="1:23" ht="14.25" customHeight="1" x14ac:dyDescent="0.3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  <c r="W6404" s="2">
        <f>Table_1[[#This Row],[Profit]]/Table_1[[#This Row],[Sales]]</f>
        <v>0.48</v>
      </c>
    </row>
    <row r="6405" spans="1:23" ht="14.25" customHeight="1" x14ac:dyDescent="0.3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  <c r="W6405" s="2">
        <f>Table_1[[#This Row],[Profit]]/Table_1[[#This Row],[Sales]]</f>
        <v>0.38</v>
      </c>
    </row>
    <row r="6406" spans="1:23" ht="14.25" customHeight="1" x14ac:dyDescent="0.3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  <c r="W6406" s="2">
        <f>Table_1[[#This Row],[Profit]]/Table_1[[#This Row],[Sales]]</f>
        <v>0.11249999999999989</v>
      </c>
    </row>
    <row r="6407" spans="1:23" ht="14.25" customHeight="1" x14ac:dyDescent="0.3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  <c r="W6407" s="2">
        <f>Table_1[[#This Row],[Profit]]/Table_1[[#This Row],[Sales]]</f>
        <v>1.2499999999999832E-2</v>
      </c>
    </row>
    <row r="6408" spans="1:23" ht="14.25" customHeight="1" x14ac:dyDescent="0.3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  <c r="W6408" s="2">
        <f>Table_1[[#This Row],[Profit]]/Table_1[[#This Row],[Sales]]</f>
        <v>0.28999999999999992</v>
      </c>
    </row>
    <row r="6409" spans="1:23" ht="14.25" customHeight="1" x14ac:dyDescent="0.3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  <c r="W6409" s="2">
        <f>Table_1[[#This Row],[Profit]]/Table_1[[#This Row],[Sales]]</f>
        <v>-1.4285714285714464E-2</v>
      </c>
    </row>
    <row r="6410" spans="1:23" ht="14.25" customHeight="1" x14ac:dyDescent="0.3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  <c r="W6410" s="2">
        <f>Table_1[[#This Row],[Profit]]/Table_1[[#This Row],[Sales]]</f>
        <v>0.12499999999999996</v>
      </c>
    </row>
    <row r="6411" spans="1:23" ht="14.25" customHeight="1" x14ac:dyDescent="0.3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  <c r="W6411" s="2">
        <f>Table_1[[#This Row],[Profit]]/Table_1[[#This Row],[Sales]]</f>
        <v>0.33749999999999991</v>
      </c>
    </row>
    <row r="6412" spans="1:23" ht="14.25" customHeight="1" x14ac:dyDescent="0.3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  <c r="W6412" s="2">
        <f>Table_1[[#This Row],[Profit]]/Table_1[[#This Row],[Sales]]</f>
        <v>8.7499999999999994E-2</v>
      </c>
    </row>
    <row r="6413" spans="1:23" ht="14.25" customHeight="1" x14ac:dyDescent="0.3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  <c r="W6413" s="2">
        <f>Table_1[[#This Row],[Profit]]/Table_1[[#This Row],[Sales]]</f>
        <v>0.34999999999999987</v>
      </c>
    </row>
    <row r="6414" spans="1:23" ht="14.25" customHeight="1" x14ac:dyDescent="0.3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  <c r="W6414" s="2">
        <f>Table_1[[#This Row],[Profit]]/Table_1[[#This Row],[Sales]]</f>
        <v>0.47000000000000003</v>
      </c>
    </row>
    <row r="6415" spans="1:23" ht="14.25" customHeight="1" x14ac:dyDescent="0.3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  <c r="W6415" s="2">
        <f>Table_1[[#This Row],[Profit]]/Table_1[[#This Row],[Sales]]</f>
        <v>9.999999999999995E-2</v>
      </c>
    </row>
    <row r="6416" spans="1:23" ht="14.25" customHeight="1" x14ac:dyDescent="0.3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  <c r="W6416" s="2">
        <f>Table_1[[#This Row],[Profit]]/Table_1[[#This Row],[Sales]]</f>
        <v>-0.6666666666666663</v>
      </c>
    </row>
    <row r="6417" spans="1:23" ht="14.25" customHeight="1" x14ac:dyDescent="0.3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  <c r="W6417" s="2">
        <f>Table_1[[#This Row],[Profit]]/Table_1[[#This Row],[Sales]]</f>
        <v>0.35</v>
      </c>
    </row>
    <row r="6418" spans="1:23" ht="14.25" customHeight="1" x14ac:dyDescent="0.3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  <c r="W6418" s="2">
        <f>Table_1[[#This Row],[Profit]]/Table_1[[#This Row],[Sales]]</f>
        <v>-0.23333333333333334</v>
      </c>
    </row>
    <row r="6419" spans="1:23" ht="14.25" customHeight="1" x14ac:dyDescent="0.3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  <c r="W6419" s="2">
        <f>Table_1[[#This Row],[Profit]]/Table_1[[#This Row],[Sales]]</f>
        <v>-0.22499999999999995</v>
      </c>
    </row>
    <row r="6420" spans="1:23" ht="14.25" customHeight="1" x14ac:dyDescent="0.3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  <c r="W6420" s="2">
        <f>Table_1[[#This Row],[Profit]]/Table_1[[#This Row],[Sales]]</f>
        <v>0.28000000000000003</v>
      </c>
    </row>
    <row r="6421" spans="1:23" ht="14.25" customHeight="1" x14ac:dyDescent="0.3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  <c r="W6421" s="2">
        <f>Table_1[[#This Row],[Profit]]/Table_1[[#This Row],[Sales]]</f>
        <v>0.22000000000000003</v>
      </c>
    </row>
    <row r="6422" spans="1:23" ht="14.25" customHeight="1" x14ac:dyDescent="0.3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  <c r="W6422" s="2">
        <f>Table_1[[#This Row],[Profit]]/Table_1[[#This Row],[Sales]]</f>
        <v>0.28000000000000003</v>
      </c>
    </row>
    <row r="6423" spans="1:23" ht="14.25" customHeight="1" x14ac:dyDescent="0.3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  <c r="W6423" s="2">
        <f>Table_1[[#This Row],[Profit]]/Table_1[[#This Row],[Sales]]</f>
        <v>3.0000000000000061E-2</v>
      </c>
    </row>
    <row r="6424" spans="1:23" ht="14.25" customHeight="1" x14ac:dyDescent="0.3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  <c r="W6424" s="2">
        <f>Table_1[[#This Row],[Profit]]/Table_1[[#This Row],[Sales]]</f>
        <v>0.30999999999999994</v>
      </c>
    </row>
    <row r="6425" spans="1:23" ht="14.25" customHeight="1" x14ac:dyDescent="0.3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  <c r="W6425" s="2">
        <f>Table_1[[#This Row],[Profit]]/Table_1[[#This Row],[Sales]]</f>
        <v>-0.16250000000000009</v>
      </c>
    </row>
    <row r="6426" spans="1:23" ht="14.25" customHeight="1" x14ac:dyDescent="0.3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  <c r="W6426" s="2">
        <f>Table_1[[#This Row],[Profit]]/Table_1[[#This Row],[Sales]]</f>
        <v>0.48000000000000004</v>
      </c>
    </row>
    <row r="6427" spans="1:23" ht="14.25" customHeight="1" x14ac:dyDescent="0.3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  <c r="W6427" s="2">
        <f>Table_1[[#This Row],[Profit]]/Table_1[[#This Row],[Sales]]</f>
        <v>0.13333333333333322</v>
      </c>
    </row>
    <row r="6428" spans="1:23" ht="14.25" customHeight="1" x14ac:dyDescent="0.3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  <c r="W6428" s="2">
        <f>Table_1[[#This Row],[Profit]]/Table_1[[#This Row],[Sales]]</f>
        <v>-0.66666666666666652</v>
      </c>
    </row>
    <row r="6429" spans="1:23" ht="14.25" customHeight="1" x14ac:dyDescent="0.3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  <c r="W6429" s="2">
        <f>Table_1[[#This Row],[Profit]]/Table_1[[#This Row],[Sales]]</f>
        <v>0.34999999999999992</v>
      </c>
    </row>
    <row r="6430" spans="1:23" ht="14.25" customHeight="1" x14ac:dyDescent="0.3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  <c r="W6430" s="2">
        <f>Table_1[[#This Row],[Profit]]/Table_1[[#This Row],[Sales]]</f>
        <v>-0.2</v>
      </c>
    </row>
    <row r="6431" spans="1:23" ht="14.25" customHeight="1" x14ac:dyDescent="0.3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  <c r="W6431" s="2">
        <f>Table_1[[#This Row],[Profit]]/Table_1[[#This Row],[Sales]]</f>
        <v>-6.2499999999999993E-2</v>
      </c>
    </row>
    <row r="6432" spans="1:23" ht="14.25" customHeight="1" x14ac:dyDescent="0.3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  <c r="W6432" s="2">
        <f>Table_1[[#This Row],[Profit]]/Table_1[[#This Row],[Sales]]</f>
        <v>-0.31666666666666676</v>
      </c>
    </row>
    <row r="6433" spans="1:23" ht="14.25" customHeight="1" x14ac:dyDescent="0.3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  <c r="W6433" s="2">
        <f>Table_1[[#This Row],[Profit]]/Table_1[[#This Row],[Sales]]</f>
        <v>-0.73333333333333328</v>
      </c>
    </row>
    <row r="6434" spans="1:23" ht="14.25" customHeight="1" x14ac:dyDescent="0.3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  <c r="W6434" s="2">
        <f>Table_1[[#This Row],[Profit]]/Table_1[[#This Row],[Sales]]</f>
        <v>-0.12500000000000011</v>
      </c>
    </row>
    <row r="6435" spans="1:23" ht="14.25" customHeight="1" x14ac:dyDescent="0.3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  <c r="W6435" s="2">
        <f>Table_1[[#This Row],[Profit]]/Table_1[[#This Row],[Sales]]</f>
        <v>0.36249999999999999</v>
      </c>
    </row>
    <row r="6436" spans="1:23" ht="14.25" customHeight="1" x14ac:dyDescent="0.3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  <c r="W6436" s="2">
        <f>Table_1[[#This Row],[Profit]]/Table_1[[#This Row],[Sales]]</f>
        <v>7.4999999999999969E-2</v>
      </c>
    </row>
    <row r="6437" spans="1:23" ht="14.25" customHeight="1" x14ac:dyDescent="0.3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  <c r="W6437" s="2">
        <f>Table_1[[#This Row],[Profit]]/Table_1[[#This Row],[Sales]]</f>
        <v>0.4200000000000001</v>
      </c>
    </row>
    <row r="6438" spans="1:23" ht="14.25" customHeight="1" x14ac:dyDescent="0.3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  <c r="W6438" s="2">
        <f>Table_1[[#This Row],[Profit]]/Table_1[[#This Row],[Sales]]</f>
        <v>5.9999999999999915E-2</v>
      </c>
    </row>
    <row r="6439" spans="1:23" ht="14.25" customHeight="1" x14ac:dyDescent="0.3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  <c r="W6439" s="2">
        <f>Table_1[[#This Row],[Profit]]/Table_1[[#This Row],[Sales]]</f>
        <v>7.5000000000000067E-2</v>
      </c>
    </row>
    <row r="6440" spans="1:23" ht="14.25" customHeight="1" x14ac:dyDescent="0.3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  <c r="W6440" s="2">
        <f>Table_1[[#This Row],[Profit]]/Table_1[[#This Row],[Sales]]</f>
        <v>-9.9999999999999978E-2</v>
      </c>
    </row>
    <row r="6441" spans="1:23" ht="14.25" customHeight="1" x14ac:dyDescent="0.3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  <c r="W6441" s="2">
        <f>Table_1[[#This Row],[Profit]]/Table_1[[#This Row],[Sales]]</f>
        <v>-1.1111111111111195E-2</v>
      </c>
    </row>
    <row r="6442" spans="1:23" ht="14.25" customHeight="1" x14ac:dyDescent="0.3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  <c r="W6442" s="2">
        <f>Table_1[[#This Row],[Profit]]/Table_1[[#This Row],[Sales]]</f>
        <v>0.36</v>
      </c>
    </row>
    <row r="6443" spans="1:23" ht="14.25" customHeight="1" x14ac:dyDescent="0.3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  <c r="W6443" s="2">
        <f>Table_1[[#This Row],[Profit]]/Table_1[[#This Row],[Sales]]</f>
        <v>0.23999999999999996</v>
      </c>
    </row>
    <row r="6444" spans="1:23" ht="14.25" customHeight="1" x14ac:dyDescent="0.3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  <c r="W6444" s="2">
        <f>Table_1[[#This Row],[Profit]]/Table_1[[#This Row],[Sales]]</f>
        <v>0.48</v>
      </c>
    </row>
    <row r="6445" spans="1:23" ht="14.25" customHeight="1" x14ac:dyDescent="0.3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  <c r="W6445" s="2">
        <f>Table_1[[#This Row],[Profit]]/Table_1[[#This Row],[Sales]]</f>
        <v>0.45999999999999996</v>
      </c>
    </row>
    <row r="6446" spans="1:23" ht="14.25" customHeight="1" x14ac:dyDescent="0.3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  <c r="W6446" s="2">
        <f>Table_1[[#This Row],[Profit]]/Table_1[[#This Row],[Sales]]</f>
        <v>0.41000000000000003</v>
      </c>
    </row>
    <row r="6447" spans="1:23" ht="14.25" customHeight="1" x14ac:dyDescent="0.3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  <c r="W6447" s="2">
        <f>Table_1[[#This Row],[Profit]]/Table_1[[#This Row],[Sales]]</f>
        <v>0.35</v>
      </c>
    </row>
    <row r="6448" spans="1:23" ht="14.25" customHeight="1" x14ac:dyDescent="0.3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  <c r="W6448" s="2">
        <f>Table_1[[#This Row],[Profit]]/Table_1[[#This Row],[Sales]]</f>
        <v>-0.74999999999999989</v>
      </c>
    </row>
    <row r="6449" spans="1:23" ht="14.25" customHeight="1" x14ac:dyDescent="0.3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  <c r="W6449" s="2">
        <f>Table_1[[#This Row],[Profit]]/Table_1[[#This Row],[Sales]]</f>
        <v>0.34999999999999987</v>
      </c>
    </row>
    <row r="6450" spans="1:23" ht="14.25" customHeight="1" x14ac:dyDescent="0.3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  <c r="W6450" s="2">
        <f>Table_1[[#This Row],[Profit]]/Table_1[[#This Row],[Sales]]</f>
        <v>7.4999999999999928E-2</v>
      </c>
    </row>
    <row r="6451" spans="1:23" ht="14.25" customHeight="1" x14ac:dyDescent="0.3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  <c r="W6451" s="2">
        <f>Table_1[[#This Row],[Profit]]/Table_1[[#This Row],[Sales]]</f>
        <v>0.48</v>
      </c>
    </row>
    <row r="6452" spans="1:23" ht="14.25" customHeight="1" x14ac:dyDescent="0.3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  <c r="W6452" s="2">
        <f>Table_1[[#This Row],[Profit]]/Table_1[[#This Row],[Sales]]</f>
        <v>0.45999999999999996</v>
      </c>
    </row>
    <row r="6453" spans="1:23" ht="14.25" customHeight="1" x14ac:dyDescent="0.3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  <c r="W6453" s="2">
        <f>Table_1[[#This Row],[Profit]]/Table_1[[#This Row],[Sales]]</f>
        <v>0.3299999999999999</v>
      </c>
    </row>
    <row r="6454" spans="1:23" ht="14.25" customHeight="1" x14ac:dyDescent="0.3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  <c r="W6454" s="2">
        <f>Table_1[[#This Row],[Profit]]/Table_1[[#This Row],[Sales]]</f>
        <v>8.750000000000005E-2</v>
      </c>
    </row>
    <row r="6455" spans="1:23" ht="14.25" customHeight="1" x14ac:dyDescent="0.3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  <c r="W6455" s="2">
        <f>Table_1[[#This Row],[Profit]]/Table_1[[#This Row],[Sales]]</f>
        <v>0.16249999999999989</v>
      </c>
    </row>
    <row r="6456" spans="1:23" ht="14.25" customHeight="1" x14ac:dyDescent="0.3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  <c r="W6456" s="2">
        <f>Table_1[[#This Row],[Profit]]/Table_1[[#This Row],[Sales]]</f>
        <v>0.27</v>
      </c>
    </row>
    <row r="6457" spans="1:23" ht="14.25" customHeight="1" x14ac:dyDescent="0.3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  <c r="W6457" s="2">
        <f>Table_1[[#This Row],[Profit]]/Table_1[[#This Row],[Sales]]</f>
        <v>0.30999999999999994</v>
      </c>
    </row>
    <row r="6458" spans="1:23" ht="14.25" customHeight="1" x14ac:dyDescent="0.3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  <c r="W6458" s="2">
        <f>Table_1[[#This Row],[Profit]]/Table_1[[#This Row],[Sales]]</f>
        <v>0.27000000000000007</v>
      </c>
    </row>
    <row r="6459" spans="1:23" ht="14.25" customHeight="1" x14ac:dyDescent="0.3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  <c r="W6459" s="2">
        <f>Table_1[[#This Row],[Profit]]/Table_1[[#This Row],[Sales]]</f>
        <v>0.44000000000000011</v>
      </c>
    </row>
    <row r="6460" spans="1:23" ht="14.25" customHeight="1" x14ac:dyDescent="0.3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  <c r="W6460" s="2">
        <f>Table_1[[#This Row],[Profit]]/Table_1[[#This Row],[Sales]]</f>
        <v>0.28999999999999998</v>
      </c>
    </row>
    <row r="6461" spans="1:23" ht="14.25" customHeight="1" x14ac:dyDescent="0.3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  <c r="W6461" s="2">
        <f>Table_1[[#This Row],[Profit]]/Table_1[[#This Row],[Sales]]</f>
        <v>0.45</v>
      </c>
    </row>
    <row r="6462" spans="1:23" ht="14.25" customHeight="1" x14ac:dyDescent="0.3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  <c r="W6462" s="2">
        <f>Table_1[[#This Row],[Profit]]/Table_1[[#This Row],[Sales]]</f>
        <v>0.25</v>
      </c>
    </row>
    <row r="6463" spans="1:23" ht="14.25" customHeight="1" x14ac:dyDescent="0.3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  <c r="W6463" s="2">
        <f>Table_1[[#This Row],[Profit]]/Table_1[[#This Row],[Sales]]</f>
        <v>0.20999999999999996</v>
      </c>
    </row>
    <row r="6464" spans="1:23" ht="14.25" customHeight="1" x14ac:dyDescent="0.3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  <c r="W6464" s="2">
        <f>Table_1[[#This Row],[Profit]]/Table_1[[#This Row],[Sales]]</f>
        <v>8.9999999999999927E-2</v>
      </c>
    </row>
    <row r="6465" spans="1:23" ht="14.25" customHeight="1" x14ac:dyDescent="0.3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  <c r="W6465" s="2">
        <f>Table_1[[#This Row],[Profit]]/Table_1[[#This Row],[Sales]]</f>
        <v>0.5</v>
      </c>
    </row>
    <row r="6466" spans="1:23" ht="14.25" customHeight="1" x14ac:dyDescent="0.3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  <c r="W6466" s="2">
        <f>Table_1[[#This Row],[Profit]]/Table_1[[#This Row],[Sales]]</f>
        <v>0.48</v>
      </c>
    </row>
    <row r="6467" spans="1:23" ht="14.25" customHeight="1" x14ac:dyDescent="0.3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  <c r="W6467" s="2">
        <f>Table_1[[#This Row],[Profit]]/Table_1[[#This Row],[Sales]]</f>
        <v>7.4999999999999997E-2</v>
      </c>
    </row>
    <row r="6468" spans="1:23" ht="14.25" customHeight="1" x14ac:dyDescent="0.3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  <c r="W6468" s="2">
        <f>Table_1[[#This Row],[Profit]]/Table_1[[#This Row],[Sales]]</f>
        <v>0.37</v>
      </c>
    </row>
    <row r="6469" spans="1:23" ht="14.25" customHeight="1" x14ac:dyDescent="0.3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  <c r="W6469" s="2">
        <f>Table_1[[#This Row],[Profit]]/Table_1[[#This Row],[Sales]]</f>
        <v>0.27999999999999997</v>
      </c>
    </row>
    <row r="6470" spans="1:23" ht="14.25" customHeight="1" x14ac:dyDescent="0.3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  <c r="W6470" s="2">
        <f>Table_1[[#This Row],[Profit]]/Table_1[[#This Row],[Sales]]</f>
        <v>0.28000000000000008</v>
      </c>
    </row>
    <row r="6471" spans="1:23" ht="14.25" customHeight="1" x14ac:dyDescent="0.3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  <c r="W6471" s="2">
        <f>Table_1[[#This Row],[Profit]]/Table_1[[#This Row],[Sales]]</f>
        <v>0.33</v>
      </c>
    </row>
    <row r="6472" spans="1:23" ht="14.25" customHeight="1" x14ac:dyDescent="0.3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  <c r="W6472" s="2">
        <f>Table_1[[#This Row],[Profit]]/Table_1[[#This Row],[Sales]]</f>
        <v>0.27000000000000007</v>
      </c>
    </row>
    <row r="6473" spans="1:23" ht="14.25" customHeight="1" x14ac:dyDescent="0.3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  <c r="W6473" s="2">
        <f>Table_1[[#This Row],[Profit]]/Table_1[[#This Row],[Sales]]</f>
        <v>9.999999999999995E-2</v>
      </c>
    </row>
    <row r="6474" spans="1:23" ht="14.25" customHeight="1" x14ac:dyDescent="0.3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  <c r="W6474" s="2">
        <f>Table_1[[#This Row],[Profit]]/Table_1[[#This Row],[Sales]]</f>
        <v>0.33749999999999986</v>
      </c>
    </row>
    <row r="6475" spans="1:23" ht="14.25" customHeight="1" x14ac:dyDescent="0.3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  <c r="W6475" s="2">
        <f>Table_1[[#This Row],[Profit]]/Table_1[[#This Row],[Sales]]</f>
        <v>0.1000000000000001</v>
      </c>
    </row>
    <row r="6476" spans="1:23" ht="14.25" customHeight="1" x14ac:dyDescent="0.3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  <c r="W6476" s="2">
        <f>Table_1[[#This Row],[Profit]]/Table_1[[#This Row],[Sales]]</f>
        <v>-0.8600000000000001</v>
      </c>
    </row>
    <row r="6477" spans="1:23" ht="14.25" customHeight="1" x14ac:dyDescent="0.3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  <c r="W6477" s="2">
        <f>Table_1[[#This Row],[Profit]]/Table_1[[#This Row],[Sales]]</f>
        <v>-0.76666666666666639</v>
      </c>
    </row>
    <row r="6478" spans="1:23" ht="14.25" customHeight="1" x14ac:dyDescent="0.3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  <c r="W6478" s="2">
        <f>Table_1[[#This Row],[Profit]]/Table_1[[#This Row],[Sales]]</f>
        <v>0.11249999999999995</v>
      </c>
    </row>
    <row r="6479" spans="1:23" ht="14.25" customHeight="1" x14ac:dyDescent="0.3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  <c r="W6479" s="2">
        <f>Table_1[[#This Row],[Profit]]/Table_1[[#This Row],[Sales]]</f>
        <v>-1.2500000000000134E-2</v>
      </c>
    </row>
    <row r="6480" spans="1:23" ht="14.25" customHeight="1" x14ac:dyDescent="0.3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  <c r="W6480" s="2">
        <f>Table_1[[#This Row],[Profit]]/Table_1[[#This Row],[Sales]]</f>
        <v>0.34999999999999992</v>
      </c>
    </row>
    <row r="6481" spans="1:23" ht="14.25" customHeight="1" x14ac:dyDescent="0.3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  <c r="W6481" s="2">
        <f>Table_1[[#This Row],[Profit]]/Table_1[[#This Row],[Sales]]</f>
        <v>0.10000000000000002</v>
      </c>
    </row>
    <row r="6482" spans="1:23" ht="14.25" customHeight="1" x14ac:dyDescent="0.3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  <c r="W6482" s="2">
        <f>Table_1[[#This Row],[Profit]]/Table_1[[#This Row],[Sales]]</f>
        <v>7.4999999999999997E-2</v>
      </c>
    </row>
    <row r="6483" spans="1:23" ht="14.25" customHeight="1" x14ac:dyDescent="0.3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  <c r="W6483" s="2">
        <f>Table_1[[#This Row],[Profit]]/Table_1[[#This Row],[Sales]]</f>
        <v>0</v>
      </c>
    </row>
    <row r="6484" spans="1:23" ht="14.25" customHeight="1" x14ac:dyDescent="0.3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  <c r="W6484" s="2">
        <f>Table_1[[#This Row],[Profit]]/Table_1[[#This Row],[Sales]]</f>
        <v>-3.7500000000000068E-2</v>
      </c>
    </row>
    <row r="6485" spans="1:23" ht="14.25" customHeight="1" x14ac:dyDescent="0.3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  <c r="W6485" s="2">
        <f>Table_1[[#This Row],[Profit]]/Table_1[[#This Row],[Sales]]</f>
        <v>-0.3000000000000001</v>
      </c>
    </row>
    <row r="6486" spans="1:23" ht="14.25" customHeight="1" x14ac:dyDescent="0.3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  <c r="W6486" s="2">
        <f>Table_1[[#This Row],[Profit]]/Table_1[[#This Row],[Sales]]</f>
        <v>0.45999999999999991</v>
      </c>
    </row>
    <row r="6487" spans="1:23" ht="14.25" customHeight="1" x14ac:dyDescent="0.3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  <c r="W6487" s="2">
        <f>Table_1[[#This Row],[Profit]]/Table_1[[#This Row],[Sales]]</f>
        <v>0.49</v>
      </c>
    </row>
    <row r="6488" spans="1:23" ht="14.25" customHeight="1" x14ac:dyDescent="0.3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  <c r="W6488" s="2">
        <f>Table_1[[#This Row],[Profit]]/Table_1[[#This Row],[Sales]]</f>
        <v>0.16249999999999998</v>
      </c>
    </row>
    <row r="6489" spans="1:23" ht="14.25" customHeight="1" x14ac:dyDescent="0.3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  <c r="W6489" s="2">
        <f>Table_1[[#This Row],[Profit]]/Table_1[[#This Row],[Sales]]</f>
        <v>-0.7666666666666665</v>
      </c>
    </row>
    <row r="6490" spans="1:23" ht="14.25" customHeight="1" x14ac:dyDescent="0.3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  <c r="W6490" s="2">
        <f>Table_1[[#This Row],[Profit]]/Table_1[[#This Row],[Sales]]</f>
        <v>0.3249999999999999</v>
      </c>
    </row>
    <row r="6491" spans="1:23" ht="14.25" customHeight="1" x14ac:dyDescent="0.3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  <c r="W6491" s="2">
        <f>Table_1[[#This Row],[Profit]]/Table_1[[#This Row],[Sales]]</f>
        <v>0.48</v>
      </c>
    </row>
    <row r="6492" spans="1:23" ht="14.25" customHeight="1" x14ac:dyDescent="0.3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  <c r="W6492" s="2">
        <f>Table_1[[#This Row],[Profit]]/Table_1[[#This Row],[Sales]]</f>
        <v>0.16249999999999998</v>
      </c>
    </row>
    <row r="6493" spans="1:23" ht="14.25" customHeight="1" x14ac:dyDescent="0.3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  <c r="W6493" s="2">
        <f>Table_1[[#This Row],[Profit]]/Table_1[[#This Row],[Sales]]</f>
        <v>3.7499999999999908E-2</v>
      </c>
    </row>
    <row r="6494" spans="1:23" ht="14.25" customHeight="1" x14ac:dyDescent="0.3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  <c r="W6494" s="2">
        <f>Table_1[[#This Row],[Profit]]/Table_1[[#This Row],[Sales]]</f>
        <v>0.11249999999999988</v>
      </c>
    </row>
    <row r="6495" spans="1:23" ht="14.25" customHeight="1" x14ac:dyDescent="0.3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  <c r="W6495" s="2">
        <f>Table_1[[#This Row],[Profit]]/Table_1[[#This Row],[Sales]]</f>
        <v>0.10000000000000002</v>
      </c>
    </row>
    <row r="6496" spans="1:23" ht="14.25" customHeight="1" x14ac:dyDescent="0.3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  <c r="W6496" s="2">
        <f>Table_1[[#This Row],[Profit]]/Table_1[[#This Row],[Sales]]</f>
        <v>-0.11249999999999998</v>
      </c>
    </row>
    <row r="6497" spans="1:23" ht="14.25" customHeight="1" x14ac:dyDescent="0.3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  <c r="W6497" s="2">
        <f>Table_1[[#This Row],[Profit]]/Table_1[[#This Row],[Sales]]</f>
        <v>0.34999999999999992</v>
      </c>
    </row>
    <row r="6498" spans="1:23" ht="14.25" customHeight="1" x14ac:dyDescent="0.3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  <c r="W6498" s="2">
        <f>Table_1[[#This Row],[Profit]]/Table_1[[#This Row],[Sales]]</f>
        <v>-0.12500000000000006</v>
      </c>
    </row>
    <row r="6499" spans="1:23" ht="14.25" customHeight="1" x14ac:dyDescent="0.3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  <c r="W6499" s="2">
        <f>Table_1[[#This Row],[Profit]]/Table_1[[#This Row],[Sales]]</f>
        <v>0.28999999999999992</v>
      </c>
    </row>
    <row r="6500" spans="1:23" ht="14.25" customHeight="1" x14ac:dyDescent="0.3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  <c r="W6500" s="2">
        <f>Table_1[[#This Row],[Profit]]/Table_1[[#This Row],[Sales]]</f>
        <v>0.45999999999999991</v>
      </c>
    </row>
    <row r="6501" spans="1:23" ht="14.25" customHeight="1" x14ac:dyDescent="0.3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  <c r="W6501" s="2">
        <f>Table_1[[#This Row],[Profit]]/Table_1[[#This Row],[Sales]]</f>
        <v>0.22999999999999998</v>
      </c>
    </row>
    <row r="6502" spans="1:23" ht="14.25" customHeight="1" x14ac:dyDescent="0.3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  <c r="W6502" s="2">
        <f>Table_1[[#This Row],[Profit]]/Table_1[[#This Row],[Sales]]</f>
        <v>0.45999999999999991</v>
      </c>
    </row>
    <row r="6503" spans="1:23" ht="14.25" customHeight="1" x14ac:dyDescent="0.3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  <c r="W6503" s="2">
        <f>Table_1[[#This Row],[Profit]]/Table_1[[#This Row],[Sales]]</f>
        <v>-0.20000000000000004</v>
      </c>
    </row>
    <row r="6504" spans="1:23" ht="14.25" customHeight="1" x14ac:dyDescent="0.3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  <c r="W6504" s="2">
        <f>Table_1[[#This Row],[Profit]]/Table_1[[#This Row],[Sales]]</f>
        <v>-0.20000000000000004</v>
      </c>
    </row>
    <row r="6505" spans="1:23" ht="14.25" customHeight="1" x14ac:dyDescent="0.3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  <c r="W6505" s="2">
        <f>Table_1[[#This Row],[Profit]]/Table_1[[#This Row],[Sales]]</f>
        <v>-0.7</v>
      </c>
    </row>
    <row r="6506" spans="1:23" ht="14.25" customHeight="1" x14ac:dyDescent="0.3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  <c r="W6506" s="2">
        <f>Table_1[[#This Row],[Profit]]/Table_1[[#This Row],[Sales]]</f>
        <v>0.27999999999999997</v>
      </c>
    </row>
    <row r="6507" spans="1:23" ht="14.25" customHeight="1" x14ac:dyDescent="0.3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  <c r="W6507" s="2">
        <f>Table_1[[#This Row],[Profit]]/Table_1[[#This Row],[Sales]]</f>
        <v>8.7499999999999981E-2</v>
      </c>
    </row>
    <row r="6508" spans="1:23" ht="14.25" customHeight="1" x14ac:dyDescent="0.3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  <c r="W6508" s="2">
        <f>Table_1[[#This Row],[Profit]]/Table_1[[#This Row],[Sales]]</f>
        <v>0.31249999999999989</v>
      </c>
    </row>
    <row r="6509" spans="1:23" ht="14.25" customHeight="1" x14ac:dyDescent="0.3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  <c r="W6509" s="2">
        <f>Table_1[[#This Row],[Profit]]/Table_1[[#This Row],[Sales]]</f>
        <v>-7.4999999999999956E-2</v>
      </c>
    </row>
    <row r="6510" spans="1:23" ht="14.25" customHeight="1" x14ac:dyDescent="0.3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  <c r="W6510" s="2">
        <f>Table_1[[#This Row],[Profit]]/Table_1[[#This Row],[Sales]]</f>
        <v>0.4900000000000001</v>
      </c>
    </row>
    <row r="6511" spans="1:23" ht="14.25" customHeight="1" x14ac:dyDescent="0.3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  <c r="W6511" s="2">
        <f>Table_1[[#This Row],[Profit]]/Table_1[[#This Row],[Sales]]</f>
        <v>0.34999999999999992</v>
      </c>
    </row>
    <row r="6512" spans="1:23" ht="14.25" customHeight="1" x14ac:dyDescent="0.3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  <c r="W6512" s="2">
        <f>Table_1[[#This Row],[Profit]]/Table_1[[#This Row],[Sales]]</f>
        <v>0.49</v>
      </c>
    </row>
    <row r="6513" spans="1:23" ht="14.25" customHeight="1" x14ac:dyDescent="0.3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  <c r="W6513" s="2">
        <f>Table_1[[#This Row],[Profit]]/Table_1[[#This Row],[Sales]]</f>
        <v>0.33999999999999997</v>
      </c>
    </row>
    <row r="6514" spans="1:23" ht="14.25" customHeight="1" x14ac:dyDescent="0.3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  <c r="W6514" s="2">
        <f>Table_1[[#This Row],[Profit]]/Table_1[[#This Row],[Sales]]</f>
        <v>0.49000000000000005</v>
      </c>
    </row>
    <row r="6515" spans="1:23" ht="14.25" customHeight="1" x14ac:dyDescent="0.3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  <c r="W6515" s="2">
        <f>Table_1[[#This Row],[Profit]]/Table_1[[#This Row],[Sales]]</f>
        <v>0.49</v>
      </c>
    </row>
    <row r="6516" spans="1:23" ht="14.25" customHeight="1" x14ac:dyDescent="0.3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  <c r="W6516" s="2">
        <f>Table_1[[#This Row],[Profit]]/Table_1[[#This Row],[Sales]]</f>
        <v>0.11249999999999998</v>
      </c>
    </row>
    <row r="6517" spans="1:23" ht="14.25" customHeight="1" x14ac:dyDescent="0.3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  <c r="W6517" s="2">
        <f>Table_1[[#This Row],[Profit]]/Table_1[[#This Row],[Sales]]</f>
        <v>0</v>
      </c>
    </row>
    <row r="6518" spans="1:23" ht="14.25" customHeight="1" x14ac:dyDescent="0.3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  <c r="W6518" s="2">
        <f>Table_1[[#This Row],[Profit]]/Table_1[[#This Row],[Sales]]</f>
        <v>0.19999999999999998</v>
      </c>
    </row>
    <row r="6519" spans="1:23" ht="14.25" customHeight="1" x14ac:dyDescent="0.3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  <c r="W6519" s="2">
        <f>Table_1[[#This Row],[Profit]]/Table_1[[#This Row],[Sales]]</f>
        <v>0.42000000000000004</v>
      </c>
    </row>
    <row r="6520" spans="1:23" ht="14.25" customHeight="1" x14ac:dyDescent="0.3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  <c r="W6520" s="2">
        <f>Table_1[[#This Row],[Profit]]/Table_1[[#This Row],[Sales]]</f>
        <v>0.28000000000000008</v>
      </c>
    </row>
    <row r="6521" spans="1:23" ht="14.25" customHeight="1" x14ac:dyDescent="0.3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  <c r="W6521" s="2">
        <f>Table_1[[#This Row],[Profit]]/Table_1[[#This Row],[Sales]]</f>
        <v>0.31249999999999989</v>
      </c>
    </row>
    <row r="6522" spans="1:23" ht="14.25" customHeight="1" x14ac:dyDescent="0.3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  <c r="W6522" s="2">
        <f>Table_1[[#This Row],[Profit]]/Table_1[[#This Row],[Sales]]</f>
        <v>0.45999999999999996</v>
      </c>
    </row>
    <row r="6523" spans="1:23" ht="14.25" customHeight="1" x14ac:dyDescent="0.3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  <c r="W6523" s="2">
        <f>Table_1[[#This Row],[Profit]]/Table_1[[#This Row],[Sales]]</f>
        <v>0.24</v>
      </c>
    </row>
    <row r="6524" spans="1:23" ht="14.25" customHeight="1" x14ac:dyDescent="0.3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  <c r="W6524" s="2">
        <f>Table_1[[#This Row],[Profit]]/Table_1[[#This Row],[Sales]]</f>
        <v>0.44999999999999996</v>
      </c>
    </row>
    <row r="6525" spans="1:23" ht="14.25" customHeight="1" x14ac:dyDescent="0.3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  <c r="W6525" s="2">
        <f>Table_1[[#This Row],[Profit]]/Table_1[[#This Row],[Sales]]</f>
        <v>0.32499999999999996</v>
      </c>
    </row>
    <row r="6526" spans="1:23" ht="14.25" customHeight="1" x14ac:dyDescent="0.3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  <c r="W6526" s="2">
        <f>Table_1[[#This Row],[Profit]]/Table_1[[#This Row],[Sales]]</f>
        <v>-0.21666666666666681</v>
      </c>
    </row>
    <row r="6527" spans="1:23" ht="14.25" customHeight="1" x14ac:dyDescent="0.3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  <c r="W6527" s="2">
        <f>Table_1[[#This Row],[Profit]]/Table_1[[#This Row],[Sales]]</f>
        <v>-0.83333333333333326</v>
      </c>
    </row>
    <row r="6528" spans="1:23" ht="14.25" customHeight="1" x14ac:dyDescent="0.3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  <c r="W6528" s="2">
        <f>Table_1[[#This Row],[Profit]]/Table_1[[#This Row],[Sales]]</f>
        <v>-0.83333333333333337</v>
      </c>
    </row>
    <row r="6529" spans="1:23" ht="14.25" customHeight="1" x14ac:dyDescent="0.3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  <c r="W6529" s="2">
        <f>Table_1[[#This Row],[Profit]]/Table_1[[#This Row],[Sales]]</f>
        <v>0.44999999999999996</v>
      </c>
    </row>
    <row r="6530" spans="1:23" ht="14.25" customHeight="1" x14ac:dyDescent="0.3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  <c r="W6530" s="2">
        <f>Table_1[[#This Row],[Profit]]/Table_1[[#This Row],[Sales]]</f>
        <v>0.26000000000000006</v>
      </c>
    </row>
    <row r="6531" spans="1:23" ht="14.25" customHeight="1" x14ac:dyDescent="0.3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  <c r="W6531" s="2">
        <f>Table_1[[#This Row],[Profit]]/Table_1[[#This Row],[Sales]]</f>
        <v>0.33750000000000002</v>
      </c>
    </row>
    <row r="6532" spans="1:23" ht="14.25" customHeight="1" x14ac:dyDescent="0.3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  <c r="W6532" s="2">
        <f>Table_1[[#This Row],[Profit]]/Table_1[[#This Row],[Sales]]</f>
        <v>-1.55</v>
      </c>
    </row>
    <row r="6533" spans="1:23" ht="14.25" customHeight="1" x14ac:dyDescent="0.3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  <c r="W6533" s="2">
        <f>Table_1[[#This Row],[Profit]]/Table_1[[#This Row],[Sales]]</f>
        <v>0.28999999999999992</v>
      </c>
    </row>
    <row r="6534" spans="1:23" ht="14.25" customHeight="1" x14ac:dyDescent="0.3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  <c r="W6534" s="2">
        <f>Table_1[[#This Row],[Profit]]/Table_1[[#This Row],[Sales]]</f>
        <v>0.21</v>
      </c>
    </row>
    <row r="6535" spans="1:23" ht="14.25" customHeight="1" x14ac:dyDescent="0.3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  <c r="W6535" s="2">
        <f>Table_1[[#This Row],[Profit]]/Table_1[[#This Row],[Sales]]</f>
        <v>0.36</v>
      </c>
    </row>
    <row r="6536" spans="1:23" ht="14.25" customHeight="1" x14ac:dyDescent="0.3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  <c r="W6536" s="2">
        <f>Table_1[[#This Row],[Profit]]/Table_1[[#This Row],[Sales]]</f>
        <v>0.33749999999999986</v>
      </c>
    </row>
    <row r="6537" spans="1:23" ht="14.25" customHeight="1" x14ac:dyDescent="0.3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  <c r="W6537" s="2">
        <f>Table_1[[#This Row],[Profit]]/Table_1[[#This Row],[Sales]]</f>
        <v>-1.2500000000000072E-2</v>
      </c>
    </row>
    <row r="6538" spans="1:23" ht="14.25" customHeight="1" x14ac:dyDescent="0.3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  <c r="W6538" s="2">
        <f>Table_1[[#This Row],[Profit]]/Table_1[[#This Row],[Sales]]</f>
        <v>-0.44999999999999996</v>
      </c>
    </row>
    <row r="6539" spans="1:23" ht="14.25" customHeight="1" x14ac:dyDescent="0.3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  <c r="W6539" s="2">
        <f>Table_1[[#This Row],[Profit]]/Table_1[[#This Row],[Sales]]</f>
        <v>-0.25</v>
      </c>
    </row>
    <row r="6540" spans="1:23" ht="14.25" customHeight="1" x14ac:dyDescent="0.3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  <c r="W6540" s="2">
        <f>Table_1[[#This Row],[Profit]]/Table_1[[#This Row],[Sales]]</f>
        <v>0.26</v>
      </c>
    </row>
    <row r="6541" spans="1:23" ht="14.25" customHeight="1" x14ac:dyDescent="0.3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  <c r="W6541" s="2">
        <f>Table_1[[#This Row],[Profit]]/Table_1[[#This Row],[Sales]]</f>
        <v>0.26</v>
      </c>
    </row>
    <row r="6542" spans="1:23" ht="14.25" customHeight="1" x14ac:dyDescent="0.3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  <c r="W6542" s="2">
        <f>Table_1[[#This Row],[Profit]]/Table_1[[#This Row],[Sales]]</f>
        <v>0.47</v>
      </c>
    </row>
    <row r="6543" spans="1:23" ht="14.25" customHeight="1" x14ac:dyDescent="0.3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  <c r="W6543" s="2">
        <f>Table_1[[#This Row],[Profit]]/Table_1[[#This Row],[Sales]]</f>
        <v>0.16999999999999993</v>
      </c>
    </row>
    <row r="6544" spans="1:23" ht="14.25" customHeight="1" x14ac:dyDescent="0.3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  <c r="W6544" s="2">
        <f>Table_1[[#This Row],[Profit]]/Table_1[[#This Row],[Sales]]</f>
        <v>9.9999999999999978E-2</v>
      </c>
    </row>
    <row r="6545" spans="1:23" ht="14.25" customHeight="1" x14ac:dyDescent="0.3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  <c r="W6545" s="2">
        <f>Table_1[[#This Row],[Profit]]/Table_1[[#This Row],[Sales]]</f>
        <v>0.24</v>
      </c>
    </row>
    <row r="6546" spans="1:23" ht="14.25" customHeight="1" x14ac:dyDescent="0.3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  <c r="W6546" s="2">
        <f>Table_1[[#This Row],[Profit]]/Table_1[[#This Row],[Sales]]</f>
        <v>-0.80000000000000038</v>
      </c>
    </row>
    <row r="6547" spans="1:23" ht="14.25" customHeight="1" x14ac:dyDescent="0.3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  <c r="W6547" s="2">
        <f>Table_1[[#This Row],[Profit]]/Table_1[[#This Row],[Sales]]</f>
        <v>0.35</v>
      </c>
    </row>
    <row r="6548" spans="1:23" ht="14.25" customHeight="1" x14ac:dyDescent="0.3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  <c r="W6548" s="2">
        <f>Table_1[[#This Row],[Profit]]/Table_1[[#This Row],[Sales]]</f>
        <v>0.31249999999999989</v>
      </c>
    </row>
    <row r="6549" spans="1:23" ht="14.25" customHeight="1" x14ac:dyDescent="0.3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  <c r="W6549" s="2">
        <f>Table_1[[#This Row],[Profit]]/Table_1[[#This Row],[Sales]]</f>
        <v>-0.27142857142857146</v>
      </c>
    </row>
    <row r="6550" spans="1:23" ht="14.25" customHeight="1" x14ac:dyDescent="0.3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  <c r="W6550" s="2">
        <f>Table_1[[#This Row],[Profit]]/Table_1[[#This Row],[Sales]]</f>
        <v>0.32499999999999984</v>
      </c>
    </row>
    <row r="6551" spans="1:23" ht="14.25" customHeight="1" x14ac:dyDescent="0.3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  <c r="W6551" s="2">
        <f>Table_1[[#This Row],[Profit]]/Table_1[[#This Row],[Sales]]</f>
        <v>0.25000000000000006</v>
      </c>
    </row>
    <row r="6552" spans="1:23" ht="14.25" customHeight="1" x14ac:dyDescent="0.3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  <c r="W6552" s="2">
        <f>Table_1[[#This Row],[Profit]]/Table_1[[#This Row],[Sales]]</f>
        <v>6.6666666666666749E-2</v>
      </c>
    </row>
    <row r="6553" spans="1:23" ht="14.25" customHeight="1" x14ac:dyDescent="0.3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  <c r="W6553" s="2">
        <f>Table_1[[#This Row],[Profit]]/Table_1[[#This Row],[Sales]]</f>
        <v>0.48</v>
      </c>
    </row>
    <row r="6554" spans="1:23" ht="14.25" customHeight="1" x14ac:dyDescent="0.3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  <c r="W6554" s="2">
        <f>Table_1[[#This Row],[Profit]]/Table_1[[#This Row],[Sales]]</f>
        <v>4.9999999999999954E-2</v>
      </c>
    </row>
    <row r="6555" spans="1:23" ht="14.25" customHeight="1" x14ac:dyDescent="0.3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  <c r="W6555" s="2">
        <f>Table_1[[#This Row],[Profit]]/Table_1[[#This Row],[Sales]]</f>
        <v>0.22500000000000001</v>
      </c>
    </row>
    <row r="6556" spans="1:23" ht="14.25" customHeight="1" x14ac:dyDescent="0.3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  <c r="W6556" s="2">
        <f>Table_1[[#This Row],[Profit]]/Table_1[[#This Row],[Sales]]</f>
        <v>6.2499999999999903E-2</v>
      </c>
    </row>
    <row r="6557" spans="1:23" ht="14.25" customHeight="1" x14ac:dyDescent="0.3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  <c r="W6557" s="2">
        <f>Table_1[[#This Row],[Profit]]/Table_1[[#This Row],[Sales]]</f>
        <v>0.3249999999999999</v>
      </c>
    </row>
    <row r="6558" spans="1:23" ht="14.25" customHeight="1" x14ac:dyDescent="0.3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  <c r="W6558" s="2">
        <f>Table_1[[#This Row],[Profit]]/Table_1[[#This Row],[Sales]]</f>
        <v>-1.7000000000000011</v>
      </c>
    </row>
    <row r="6559" spans="1:23" ht="14.25" customHeight="1" x14ac:dyDescent="0.3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  <c r="W6559" s="2">
        <f>Table_1[[#This Row],[Profit]]/Table_1[[#This Row],[Sales]]</f>
        <v>0.32499999999999996</v>
      </c>
    </row>
    <row r="6560" spans="1:23" ht="14.25" customHeight="1" x14ac:dyDescent="0.3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  <c r="W6560" s="2">
        <f>Table_1[[#This Row],[Profit]]/Table_1[[#This Row],[Sales]]</f>
        <v>0.11111111111111115</v>
      </c>
    </row>
    <row r="6561" spans="1:23" ht="14.25" customHeight="1" x14ac:dyDescent="0.3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  <c r="W6561" s="2">
        <f>Table_1[[#This Row],[Profit]]/Table_1[[#This Row],[Sales]]</f>
        <v>0.46999999999999992</v>
      </c>
    </row>
    <row r="6562" spans="1:23" ht="14.25" customHeight="1" x14ac:dyDescent="0.3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  <c r="W6562" s="2">
        <f>Table_1[[#This Row],[Profit]]/Table_1[[#This Row],[Sales]]</f>
        <v>0.48000000000000004</v>
      </c>
    </row>
    <row r="6563" spans="1:23" ht="14.25" customHeight="1" x14ac:dyDescent="0.3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  <c r="W6563" s="2">
        <f>Table_1[[#This Row],[Profit]]/Table_1[[#This Row],[Sales]]</f>
        <v>-2.7000000000000015</v>
      </c>
    </row>
    <row r="6564" spans="1:23" ht="14.25" customHeight="1" x14ac:dyDescent="0.3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  <c r="W6564" s="2">
        <f>Table_1[[#This Row],[Profit]]/Table_1[[#This Row],[Sales]]</f>
        <v>0.49</v>
      </c>
    </row>
    <row r="6565" spans="1:23" ht="14.25" customHeight="1" x14ac:dyDescent="0.3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  <c r="W6565" s="2">
        <f>Table_1[[#This Row],[Profit]]/Table_1[[#This Row],[Sales]]</f>
        <v>-0.19999999999999998</v>
      </c>
    </row>
    <row r="6566" spans="1:23" ht="14.25" customHeight="1" x14ac:dyDescent="0.3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  <c r="W6566" s="2">
        <f>Table_1[[#This Row],[Profit]]/Table_1[[#This Row],[Sales]]</f>
        <v>0.28999999999999998</v>
      </c>
    </row>
    <row r="6567" spans="1:23" ht="14.25" customHeight="1" x14ac:dyDescent="0.3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  <c r="W6567" s="2">
        <f>Table_1[[#This Row],[Profit]]/Table_1[[#This Row],[Sales]]</f>
        <v>0.27999999999999997</v>
      </c>
    </row>
    <row r="6568" spans="1:23" ht="14.25" customHeight="1" x14ac:dyDescent="0.3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  <c r="W6568" s="2">
        <f>Table_1[[#This Row],[Profit]]/Table_1[[#This Row],[Sales]]</f>
        <v>-1.7500000000000007</v>
      </c>
    </row>
    <row r="6569" spans="1:23" ht="14.25" customHeight="1" x14ac:dyDescent="0.3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  <c r="W6569" s="2">
        <f>Table_1[[#This Row],[Profit]]/Table_1[[#This Row],[Sales]]</f>
        <v>9.999999999999995E-2</v>
      </c>
    </row>
    <row r="6570" spans="1:23" ht="14.25" customHeight="1" x14ac:dyDescent="0.3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  <c r="W6570" s="2">
        <f>Table_1[[#This Row],[Profit]]/Table_1[[#This Row],[Sales]]</f>
        <v>0.375</v>
      </c>
    </row>
    <row r="6571" spans="1:23" ht="14.25" customHeight="1" x14ac:dyDescent="0.3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  <c r="W6571" s="2">
        <f>Table_1[[#This Row],[Profit]]/Table_1[[#This Row],[Sales]]</f>
        <v>-5.7142857142857134E-2</v>
      </c>
    </row>
    <row r="6572" spans="1:23" ht="14.25" customHeight="1" x14ac:dyDescent="0.3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  <c r="W6572" s="2">
        <f>Table_1[[#This Row],[Profit]]/Table_1[[#This Row],[Sales]]</f>
        <v>0.33749999999999986</v>
      </c>
    </row>
    <row r="6573" spans="1:23" ht="14.25" customHeight="1" x14ac:dyDescent="0.3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  <c r="W6573" s="2">
        <f>Table_1[[#This Row],[Profit]]/Table_1[[#This Row],[Sales]]</f>
        <v>0.12499999999999982</v>
      </c>
    </row>
    <row r="6574" spans="1:23" ht="14.25" customHeight="1" x14ac:dyDescent="0.3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  <c r="W6574" s="2">
        <f>Table_1[[#This Row],[Profit]]/Table_1[[#This Row],[Sales]]</f>
        <v>0.49</v>
      </c>
    </row>
    <row r="6575" spans="1:23" ht="14.25" customHeight="1" x14ac:dyDescent="0.3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  <c r="W6575" s="2">
        <f>Table_1[[#This Row],[Profit]]/Table_1[[#This Row],[Sales]]</f>
        <v>0.12000000000000001</v>
      </c>
    </row>
    <row r="6576" spans="1:23" ht="14.25" customHeight="1" x14ac:dyDescent="0.3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  <c r="W6576" s="2">
        <f>Table_1[[#This Row],[Profit]]/Table_1[[#This Row],[Sales]]</f>
        <v>0.37000000000000005</v>
      </c>
    </row>
    <row r="6577" spans="1:23" ht="14.25" customHeight="1" x14ac:dyDescent="0.3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  <c r="W6577" s="2">
        <f>Table_1[[#This Row],[Profit]]/Table_1[[#This Row],[Sales]]</f>
        <v>0.42000000000000004</v>
      </c>
    </row>
    <row r="6578" spans="1:23" ht="14.25" customHeight="1" x14ac:dyDescent="0.3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  <c r="W6578" s="2">
        <f>Table_1[[#This Row],[Profit]]/Table_1[[#This Row],[Sales]]</f>
        <v>-0.1</v>
      </c>
    </row>
    <row r="6579" spans="1:23" ht="14.25" customHeight="1" x14ac:dyDescent="0.3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  <c r="W6579" s="2">
        <f>Table_1[[#This Row],[Profit]]/Table_1[[#This Row],[Sales]]</f>
        <v>0.28999999999999987</v>
      </c>
    </row>
    <row r="6580" spans="1:23" ht="14.25" customHeight="1" x14ac:dyDescent="0.3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  <c r="W6580" s="2">
        <f>Table_1[[#This Row],[Profit]]/Table_1[[#This Row],[Sales]]</f>
        <v>7.4999999999999983E-2</v>
      </c>
    </row>
    <row r="6581" spans="1:23" ht="14.25" customHeight="1" x14ac:dyDescent="0.3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  <c r="W6581" s="2">
        <f>Table_1[[#This Row],[Profit]]/Table_1[[#This Row],[Sales]]</f>
        <v>0.48</v>
      </c>
    </row>
    <row r="6582" spans="1:23" ht="14.25" customHeight="1" x14ac:dyDescent="0.3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  <c r="W6582" s="2">
        <f>Table_1[[#This Row],[Profit]]/Table_1[[#This Row],[Sales]]</f>
        <v>0.26999999999999996</v>
      </c>
    </row>
    <row r="6583" spans="1:23" ht="14.25" customHeight="1" x14ac:dyDescent="0.3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  <c r="W6583" s="2">
        <f>Table_1[[#This Row],[Profit]]/Table_1[[#This Row],[Sales]]</f>
        <v>0.29999999999999988</v>
      </c>
    </row>
    <row r="6584" spans="1:23" ht="14.25" customHeight="1" x14ac:dyDescent="0.3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  <c r="W6584" s="2">
        <f>Table_1[[#This Row],[Profit]]/Table_1[[#This Row],[Sales]]</f>
        <v>0.48000000000000004</v>
      </c>
    </row>
    <row r="6585" spans="1:23" ht="14.25" customHeight="1" x14ac:dyDescent="0.3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  <c r="W6585" s="2">
        <f>Table_1[[#This Row],[Profit]]/Table_1[[#This Row],[Sales]]</f>
        <v>0.28999999999999987</v>
      </c>
    </row>
    <row r="6586" spans="1:23" ht="14.25" customHeight="1" x14ac:dyDescent="0.3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  <c r="W6586" s="2">
        <f>Table_1[[#This Row],[Profit]]/Table_1[[#This Row],[Sales]]</f>
        <v>0.25000000000000006</v>
      </c>
    </row>
    <row r="6587" spans="1:23" ht="14.25" customHeight="1" x14ac:dyDescent="0.3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  <c r="W6587" s="2">
        <f>Table_1[[#This Row],[Profit]]/Table_1[[#This Row],[Sales]]</f>
        <v>0.44</v>
      </c>
    </row>
    <row r="6588" spans="1:23" ht="14.25" customHeight="1" x14ac:dyDescent="0.3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  <c r="W6588" s="2">
        <f>Table_1[[#This Row],[Profit]]/Table_1[[#This Row],[Sales]]</f>
        <v>0.28999999999999987</v>
      </c>
    </row>
    <row r="6589" spans="1:23" ht="14.25" customHeight="1" x14ac:dyDescent="0.3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  <c r="W6589" s="2">
        <f>Table_1[[#This Row],[Profit]]/Table_1[[#This Row],[Sales]]</f>
        <v>0.22999999999999993</v>
      </c>
    </row>
    <row r="6590" spans="1:23" ht="14.25" customHeight="1" x14ac:dyDescent="0.3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  <c r="W6590" s="2">
        <f>Table_1[[#This Row],[Profit]]/Table_1[[#This Row],[Sales]]</f>
        <v>0.48</v>
      </c>
    </row>
    <row r="6591" spans="1:23" ht="14.25" customHeight="1" x14ac:dyDescent="0.3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  <c r="W6591" s="2">
        <f>Table_1[[#This Row],[Profit]]/Table_1[[#This Row],[Sales]]</f>
        <v>4.9999999999999933E-2</v>
      </c>
    </row>
    <row r="6592" spans="1:23" ht="14.25" customHeight="1" x14ac:dyDescent="0.3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  <c r="W6592" s="2">
        <f>Table_1[[#This Row],[Profit]]/Table_1[[#This Row],[Sales]]</f>
        <v>0.32499999999999996</v>
      </c>
    </row>
    <row r="6593" spans="1:23" ht="14.25" customHeight="1" x14ac:dyDescent="0.3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  <c r="W6593" s="2">
        <f>Table_1[[#This Row],[Profit]]/Table_1[[#This Row],[Sales]]</f>
        <v>0.27999999999999997</v>
      </c>
    </row>
    <row r="6594" spans="1:23" ht="14.25" customHeight="1" x14ac:dyDescent="0.3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  <c r="W6594" s="2">
        <f>Table_1[[#This Row],[Profit]]/Table_1[[#This Row],[Sales]]</f>
        <v>8.7499999999999994E-2</v>
      </c>
    </row>
    <row r="6595" spans="1:23" ht="14.25" customHeight="1" x14ac:dyDescent="0.3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  <c r="W6595" s="2">
        <f>Table_1[[#This Row],[Profit]]/Table_1[[#This Row],[Sales]]</f>
        <v>0.34999999999999987</v>
      </c>
    </row>
    <row r="6596" spans="1:23" ht="14.25" customHeight="1" x14ac:dyDescent="0.3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  <c r="W6596" s="2">
        <f>Table_1[[#This Row],[Profit]]/Table_1[[#This Row],[Sales]]</f>
        <v>0.28000000000000003</v>
      </c>
    </row>
    <row r="6597" spans="1:23" ht="14.25" customHeight="1" x14ac:dyDescent="0.3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  <c r="W6597" s="2">
        <f>Table_1[[#This Row],[Profit]]/Table_1[[#This Row],[Sales]]</f>
        <v>-0.6666666666666663</v>
      </c>
    </row>
    <row r="6598" spans="1:23" ht="14.25" customHeight="1" x14ac:dyDescent="0.3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  <c r="W6598" s="2">
        <f>Table_1[[#This Row],[Profit]]/Table_1[[#This Row],[Sales]]</f>
        <v>0.35</v>
      </c>
    </row>
    <row r="6599" spans="1:23" ht="14.25" customHeight="1" x14ac:dyDescent="0.3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  <c r="W6599" s="2">
        <f>Table_1[[#This Row],[Profit]]/Table_1[[#This Row],[Sales]]</f>
        <v>-0.6666666666666663</v>
      </c>
    </row>
    <row r="6600" spans="1:23" ht="14.25" customHeight="1" x14ac:dyDescent="0.3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  <c r="W6600" s="2">
        <f>Table_1[[#This Row],[Profit]]/Table_1[[#This Row],[Sales]]</f>
        <v>0.36250000000000004</v>
      </c>
    </row>
    <row r="6601" spans="1:23" ht="14.25" customHeight="1" x14ac:dyDescent="0.3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  <c r="W6601" s="2">
        <f>Table_1[[#This Row],[Profit]]/Table_1[[#This Row],[Sales]]</f>
        <v>0.38999999999999996</v>
      </c>
    </row>
    <row r="6602" spans="1:23" ht="14.25" customHeight="1" x14ac:dyDescent="0.3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  <c r="W6602" s="2">
        <f>Table_1[[#This Row],[Profit]]/Table_1[[#This Row],[Sales]]</f>
        <v>0.5</v>
      </c>
    </row>
    <row r="6603" spans="1:23" ht="14.25" customHeight="1" x14ac:dyDescent="0.3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  <c r="W6603" s="2">
        <f>Table_1[[#This Row],[Profit]]/Table_1[[#This Row],[Sales]]</f>
        <v>0.26999999999999996</v>
      </c>
    </row>
    <row r="6604" spans="1:23" ht="14.25" customHeight="1" x14ac:dyDescent="0.3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  <c r="W6604" s="2">
        <f>Table_1[[#This Row],[Profit]]/Table_1[[#This Row],[Sales]]</f>
        <v>0.45999999999999996</v>
      </c>
    </row>
    <row r="6605" spans="1:23" ht="14.25" customHeight="1" x14ac:dyDescent="0.3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  <c r="W6605" s="2">
        <f>Table_1[[#This Row],[Profit]]/Table_1[[#This Row],[Sales]]</f>
        <v>-0.22500000000000001</v>
      </c>
    </row>
    <row r="6606" spans="1:23" ht="14.25" customHeight="1" x14ac:dyDescent="0.3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  <c r="W6606" s="2">
        <f>Table_1[[#This Row],[Profit]]/Table_1[[#This Row],[Sales]]</f>
        <v>0</v>
      </c>
    </row>
    <row r="6607" spans="1:23" ht="14.25" customHeight="1" x14ac:dyDescent="0.3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  <c r="W6607" s="2">
        <f>Table_1[[#This Row],[Profit]]/Table_1[[#This Row],[Sales]]</f>
        <v>0.48000000000000009</v>
      </c>
    </row>
    <row r="6608" spans="1:23" ht="14.25" customHeight="1" x14ac:dyDescent="0.3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  <c r="W6608" s="2">
        <f>Table_1[[#This Row],[Profit]]/Table_1[[#This Row],[Sales]]</f>
        <v>0.11249999999999992</v>
      </c>
    </row>
    <row r="6609" spans="1:23" ht="14.25" customHeight="1" x14ac:dyDescent="0.3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  <c r="W6609" s="2">
        <f>Table_1[[#This Row],[Profit]]/Table_1[[#This Row],[Sales]]</f>
        <v>-0.17500000000000013</v>
      </c>
    </row>
    <row r="6610" spans="1:23" ht="14.25" customHeight="1" x14ac:dyDescent="0.3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  <c r="W6610" s="2">
        <f>Table_1[[#This Row],[Profit]]/Table_1[[#This Row],[Sales]]</f>
        <v>0.31249999999999983</v>
      </c>
    </row>
    <row r="6611" spans="1:23" ht="14.25" customHeight="1" x14ac:dyDescent="0.3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  <c r="W6611" s="2">
        <f>Table_1[[#This Row],[Profit]]/Table_1[[#This Row],[Sales]]</f>
        <v>0.28000000000000003</v>
      </c>
    </row>
    <row r="6612" spans="1:23" ht="14.25" customHeight="1" x14ac:dyDescent="0.3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  <c r="W6612" s="2">
        <f>Table_1[[#This Row],[Profit]]/Table_1[[#This Row],[Sales]]</f>
        <v>0.3125</v>
      </c>
    </row>
    <row r="6613" spans="1:23" ht="14.25" customHeight="1" x14ac:dyDescent="0.3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  <c r="W6613" s="2">
        <f>Table_1[[#This Row],[Profit]]/Table_1[[#This Row],[Sales]]</f>
        <v>0.27000000000000007</v>
      </c>
    </row>
    <row r="6614" spans="1:23" ht="14.25" customHeight="1" x14ac:dyDescent="0.3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  <c r="W6614" s="2">
        <f>Table_1[[#This Row],[Profit]]/Table_1[[#This Row],[Sales]]</f>
        <v>0.45999999999999996</v>
      </c>
    </row>
    <row r="6615" spans="1:23" ht="14.25" customHeight="1" x14ac:dyDescent="0.3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  <c r="W6615" s="2">
        <f>Table_1[[#This Row],[Profit]]/Table_1[[#This Row],[Sales]]</f>
        <v>0.28000000000000003</v>
      </c>
    </row>
    <row r="6616" spans="1:23" ht="14.25" customHeight="1" x14ac:dyDescent="0.3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  <c r="W6616" s="2">
        <f>Table_1[[#This Row],[Profit]]/Table_1[[#This Row],[Sales]]</f>
        <v>0.1699999999999999</v>
      </c>
    </row>
    <row r="6617" spans="1:23" ht="14.25" customHeight="1" x14ac:dyDescent="0.3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  <c r="W6617" s="2">
        <f>Table_1[[#This Row],[Profit]]/Table_1[[#This Row],[Sales]]</f>
        <v>5.8823529411764712E-2</v>
      </c>
    </row>
    <row r="6618" spans="1:23" ht="14.25" customHeight="1" x14ac:dyDescent="0.3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  <c r="W6618" s="2">
        <f>Table_1[[#This Row],[Profit]]/Table_1[[#This Row],[Sales]]</f>
        <v>0.47999999999999993</v>
      </c>
    </row>
    <row r="6619" spans="1:23" ht="14.25" customHeight="1" x14ac:dyDescent="0.3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  <c r="W6619" s="2">
        <f>Table_1[[#This Row],[Profit]]/Table_1[[#This Row],[Sales]]</f>
        <v>0.49</v>
      </c>
    </row>
    <row r="6620" spans="1:23" ht="14.25" customHeight="1" x14ac:dyDescent="0.3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  <c r="W6620" s="2">
        <f>Table_1[[#This Row],[Profit]]/Table_1[[#This Row],[Sales]]</f>
        <v>0.48</v>
      </c>
    </row>
    <row r="6621" spans="1:23" ht="14.25" customHeight="1" x14ac:dyDescent="0.3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  <c r="W6621" s="2">
        <f>Table_1[[#This Row],[Profit]]/Table_1[[#This Row],[Sales]]</f>
        <v>0.26</v>
      </c>
    </row>
    <row r="6622" spans="1:23" ht="14.25" customHeight="1" x14ac:dyDescent="0.3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  <c r="W6622" s="2">
        <f>Table_1[[#This Row],[Profit]]/Table_1[[#This Row],[Sales]]</f>
        <v>2.0000000000000018E-2</v>
      </c>
    </row>
    <row r="6623" spans="1:23" ht="14.25" customHeight="1" x14ac:dyDescent="0.3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  <c r="W6623" s="2">
        <f>Table_1[[#This Row],[Profit]]/Table_1[[#This Row],[Sales]]</f>
        <v>0.25000000000000006</v>
      </c>
    </row>
    <row r="6624" spans="1:23" ht="14.25" customHeight="1" x14ac:dyDescent="0.3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  <c r="W6624" s="2">
        <f>Table_1[[#This Row],[Profit]]/Table_1[[#This Row],[Sales]]</f>
        <v>0.28999999999999992</v>
      </c>
    </row>
    <row r="6625" spans="1:23" ht="14.25" customHeight="1" x14ac:dyDescent="0.3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  <c r="W6625" s="2">
        <f>Table_1[[#This Row],[Profit]]/Table_1[[#This Row],[Sales]]</f>
        <v>0.47</v>
      </c>
    </row>
    <row r="6626" spans="1:23" ht="14.25" customHeight="1" x14ac:dyDescent="0.3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  <c r="W6626" s="2">
        <f>Table_1[[#This Row],[Profit]]/Table_1[[#This Row],[Sales]]</f>
        <v>-0.12857142857142864</v>
      </c>
    </row>
    <row r="6627" spans="1:23" ht="14.25" customHeight="1" x14ac:dyDescent="0.3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  <c r="W6627" s="2">
        <f>Table_1[[#This Row],[Profit]]/Table_1[[#This Row],[Sales]]</f>
        <v>-4.2857142857142871E-2</v>
      </c>
    </row>
    <row r="6628" spans="1:23" ht="14.25" customHeight="1" x14ac:dyDescent="0.3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  <c r="W6628" s="2">
        <f>Table_1[[#This Row],[Profit]]/Table_1[[#This Row],[Sales]]</f>
        <v>0.31999999999999995</v>
      </c>
    </row>
    <row r="6629" spans="1:23" ht="14.25" customHeight="1" x14ac:dyDescent="0.3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  <c r="W6629" s="2">
        <f>Table_1[[#This Row],[Profit]]/Table_1[[#This Row],[Sales]]</f>
        <v>0.48000000000000004</v>
      </c>
    </row>
    <row r="6630" spans="1:23" ht="14.25" customHeight="1" x14ac:dyDescent="0.3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  <c r="W6630" s="2">
        <f>Table_1[[#This Row],[Profit]]/Table_1[[#This Row],[Sales]]</f>
        <v>0.47999999999999993</v>
      </c>
    </row>
    <row r="6631" spans="1:23" ht="14.25" customHeight="1" x14ac:dyDescent="0.3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  <c r="W6631" s="2">
        <f>Table_1[[#This Row],[Profit]]/Table_1[[#This Row],[Sales]]</f>
        <v>-0.73333333333333339</v>
      </c>
    </row>
    <row r="6632" spans="1:23" ht="14.25" customHeight="1" x14ac:dyDescent="0.3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  <c r="W6632" s="2">
        <f>Table_1[[#This Row],[Profit]]/Table_1[[#This Row],[Sales]]</f>
        <v>7.4999999999999942E-2</v>
      </c>
    </row>
    <row r="6633" spans="1:23" ht="14.25" customHeight="1" x14ac:dyDescent="0.3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  <c r="W6633" s="2">
        <f>Table_1[[#This Row],[Profit]]/Table_1[[#This Row],[Sales]]</f>
        <v>0.36</v>
      </c>
    </row>
    <row r="6634" spans="1:23" ht="14.25" customHeight="1" x14ac:dyDescent="0.3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  <c r="W6634" s="2">
        <f>Table_1[[#This Row],[Profit]]/Table_1[[#This Row],[Sales]]</f>
        <v>0.28000000000000008</v>
      </c>
    </row>
    <row r="6635" spans="1:23" ht="14.25" customHeight="1" x14ac:dyDescent="0.3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  <c r="W6635" s="2">
        <f>Table_1[[#This Row],[Profit]]/Table_1[[#This Row],[Sales]]</f>
        <v>0.43000000000000005</v>
      </c>
    </row>
    <row r="6636" spans="1:23" ht="14.25" customHeight="1" x14ac:dyDescent="0.3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  <c r="W6636" s="2">
        <f>Table_1[[#This Row],[Profit]]/Table_1[[#This Row],[Sales]]</f>
        <v>-0.76666666666666639</v>
      </c>
    </row>
    <row r="6637" spans="1:23" ht="14.25" customHeight="1" x14ac:dyDescent="0.3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  <c r="W6637" s="2">
        <f>Table_1[[#This Row],[Profit]]/Table_1[[#This Row],[Sales]]</f>
        <v>0.11249999999999988</v>
      </c>
    </row>
    <row r="6638" spans="1:23" ht="14.25" customHeight="1" x14ac:dyDescent="0.3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  <c r="W6638" s="2">
        <f>Table_1[[#This Row],[Profit]]/Table_1[[#This Row],[Sales]]</f>
        <v>0.32500000000000001</v>
      </c>
    </row>
    <row r="6639" spans="1:23" ht="14.25" customHeight="1" x14ac:dyDescent="0.3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  <c r="W6639" s="2">
        <f>Table_1[[#This Row],[Profit]]/Table_1[[#This Row],[Sales]]</f>
        <v>0.28999999999999987</v>
      </c>
    </row>
    <row r="6640" spans="1:23" ht="14.25" customHeight="1" x14ac:dyDescent="0.3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  <c r="W6640" s="2">
        <f>Table_1[[#This Row],[Profit]]/Table_1[[#This Row],[Sales]]</f>
        <v>0.33749999999999991</v>
      </c>
    </row>
    <row r="6641" spans="1:23" ht="14.25" customHeight="1" x14ac:dyDescent="0.3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  <c r="W6641" s="2">
        <f>Table_1[[#This Row],[Profit]]/Table_1[[#This Row],[Sales]]</f>
        <v>-0.51666666666666661</v>
      </c>
    </row>
    <row r="6642" spans="1:23" ht="14.25" customHeight="1" x14ac:dyDescent="0.3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  <c r="W6642" s="2">
        <f>Table_1[[#This Row],[Profit]]/Table_1[[#This Row],[Sales]]</f>
        <v>0.48</v>
      </c>
    </row>
    <row r="6643" spans="1:23" ht="14.25" customHeight="1" x14ac:dyDescent="0.3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  <c r="W6643" s="2">
        <f>Table_1[[#This Row],[Profit]]/Table_1[[#This Row],[Sales]]</f>
        <v>0.37</v>
      </c>
    </row>
    <row r="6644" spans="1:23" ht="14.25" customHeight="1" x14ac:dyDescent="0.3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  <c r="W6644" s="2">
        <f>Table_1[[#This Row],[Profit]]/Table_1[[#This Row],[Sales]]</f>
        <v>0.5</v>
      </c>
    </row>
    <row r="6645" spans="1:23" ht="14.25" customHeight="1" x14ac:dyDescent="0.3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  <c r="W6645" s="2">
        <f>Table_1[[#This Row],[Profit]]/Table_1[[#This Row],[Sales]]</f>
        <v>8.7500000000000008E-2</v>
      </c>
    </row>
    <row r="6646" spans="1:23" ht="14.25" customHeight="1" x14ac:dyDescent="0.3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  <c r="W6646" s="2">
        <f>Table_1[[#This Row],[Profit]]/Table_1[[#This Row],[Sales]]</f>
        <v>-0.22499999999999998</v>
      </c>
    </row>
    <row r="6647" spans="1:23" ht="14.25" customHeight="1" x14ac:dyDescent="0.3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  <c r="W6647" s="2">
        <f>Table_1[[#This Row],[Profit]]/Table_1[[#This Row],[Sales]]</f>
        <v>0.11249999999999988</v>
      </c>
    </row>
    <row r="6648" spans="1:23" ht="14.25" customHeight="1" x14ac:dyDescent="0.3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  <c r="W6648" s="2">
        <f>Table_1[[#This Row],[Profit]]/Table_1[[#This Row],[Sales]]</f>
        <v>-0.53999999999999981</v>
      </c>
    </row>
    <row r="6649" spans="1:23" ht="14.25" customHeight="1" x14ac:dyDescent="0.3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  <c r="W6649" s="2">
        <f>Table_1[[#This Row],[Profit]]/Table_1[[#This Row],[Sales]]</f>
        <v>0.10000000000000006</v>
      </c>
    </row>
    <row r="6650" spans="1:23" ht="14.25" customHeight="1" x14ac:dyDescent="0.3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  <c r="W6650" s="2">
        <f>Table_1[[#This Row],[Profit]]/Table_1[[#This Row],[Sales]]</f>
        <v>-1.6000000000000008</v>
      </c>
    </row>
    <row r="6651" spans="1:23" ht="14.25" customHeight="1" x14ac:dyDescent="0.3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  <c r="W6651" s="2">
        <f>Table_1[[#This Row],[Profit]]/Table_1[[#This Row],[Sales]]</f>
        <v>0.33749999999999991</v>
      </c>
    </row>
    <row r="6652" spans="1:23" ht="14.25" customHeight="1" x14ac:dyDescent="0.3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  <c r="W6652" s="2">
        <f>Table_1[[#This Row],[Profit]]/Table_1[[#This Row],[Sales]]</f>
        <v>0.33750000000000002</v>
      </c>
    </row>
    <row r="6653" spans="1:23" ht="14.25" customHeight="1" x14ac:dyDescent="0.3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  <c r="W6653" s="2">
        <f>Table_1[[#This Row],[Profit]]/Table_1[[#This Row],[Sales]]</f>
        <v>-0.54999999999999993</v>
      </c>
    </row>
    <row r="6654" spans="1:23" ht="14.25" customHeight="1" x14ac:dyDescent="0.3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  <c r="W6654" s="2">
        <f>Table_1[[#This Row],[Profit]]/Table_1[[#This Row],[Sales]]</f>
        <v>0.34999999999999992</v>
      </c>
    </row>
    <row r="6655" spans="1:23" ht="14.25" customHeight="1" x14ac:dyDescent="0.3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  <c r="W6655" s="2">
        <f>Table_1[[#This Row],[Profit]]/Table_1[[#This Row],[Sales]]</f>
        <v>-0.18571428571428572</v>
      </c>
    </row>
    <row r="6656" spans="1:23" ht="14.25" customHeight="1" x14ac:dyDescent="0.3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  <c r="W6656" s="2">
        <f>Table_1[[#This Row],[Profit]]/Table_1[[#This Row],[Sales]]</f>
        <v>7.4999999999999969E-2</v>
      </c>
    </row>
    <row r="6657" spans="1:23" ht="14.25" customHeight="1" x14ac:dyDescent="0.3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  <c r="W6657" s="2">
        <f>Table_1[[#This Row],[Profit]]/Table_1[[#This Row],[Sales]]</f>
        <v>0.14999999999999986</v>
      </c>
    </row>
    <row r="6658" spans="1:23" ht="14.25" customHeight="1" x14ac:dyDescent="0.3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  <c r="W6658" s="2">
        <f>Table_1[[#This Row],[Profit]]/Table_1[[#This Row],[Sales]]</f>
        <v>-0.125</v>
      </c>
    </row>
    <row r="6659" spans="1:23" ht="14.25" customHeight="1" x14ac:dyDescent="0.3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  <c r="W6659" s="2">
        <f>Table_1[[#This Row],[Profit]]/Table_1[[#This Row],[Sales]]</f>
        <v>0.36249999999999999</v>
      </c>
    </row>
    <row r="6660" spans="1:23" ht="14.25" customHeight="1" x14ac:dyDescent="0.3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  <c r="W6660" s="2">
        <f>Table_1[[#This Row],[Profit]]/Table_1[[#This Row],[Sales]]</f>
        <v>0.23750000000000007</v>
      </c>
    </row>
    <row r="6661" spans="1:23" ht="14.25" customHeight="1" x14ac:dyDescent="0.3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  <c r="W6661" s="2">
        <f>Table_1[[#This Row],[Profit]]/Table_1[[#This Row],[Sales]]</f>
        <v>-0.47999999999999993</v>
      </c>
    </row>
    <row r="6662" spans="1:23" ht="14.25" customHeight="1" x14ac:dyDescent="0.3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  <c r="W6662" s="2">
        <f>Table_1[[#This Row],[Profit]]/Table_1[[#This Row],[Sales]]</f>
        <v>0.29999999999999993</v>
      </c>
    </row>
    <row r="6663" spans="1:23" ht="14.25" customHeight="1" x14ac:dyDescent="0.3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  <c r="W6663" s="2">
        <f>Table_1[[#This Row],[Profit]]/Table_1[[#This Row],[Sales]]</f>
        <v>0.28999999999999987</v>
      </c>
    </row>
    <row r="6664" spans="1:23" ht="14.25" customHeight="1" x14ac:dyDescent="0.3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  <c r="W6664" s="2">
        <f>Table_1[[#This Row],[Profit]]/Table_1[[#This Row],[Sales]]</f>
        <v>0.47</v>
      </c>
    </row>
    <row r="6665" spans="1:23" ht="14.25" customHeight="1" x14ac:dyDescent="0.3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  <c r="W6665" s="2">
        <f>Table_1[[#This Row],[Profit]]/Table_1[[#This Row],[Sales]]</f>
        <v>0.16999999999999987</v>
      </c>
    </row>
    <row r="6666" spans="1:23" ht="14.25" customHeight="1" x14ac:dyDescent="0.3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  <c r="W6666" s="2">
        <f>Table_1[[#This Row],[Profit]]/Table_1[[#This Row],[Sales]]</f>
        <v>0.44999999999999996</v>
      </c>
    </row>
    <row r="6667" spans="1:23" ht="14.25" customHeight="1" x14ac:dyDescent="0.3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  <c r="W6667" s="2">
        <f>Table_1[[#This Row],[Profit]]/Table_1[[#This Row],[Sales]]</f>
        <v>0.36249999999999988</v>
      </c>
    </row>
    <row r="6668" spans="1:23" ht="14.25" customHeight="1" x14ac:dyDescent="0.3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  <c r="W6668" s="2">
        <f>Table_1[[#This Row],[Profit]]/Table_1[[#This Row],[Sales]]</f>
        <v>0.36000000000000004</v>
      </c>
    </row>
    <row r="6669" spans="1:23" ht="14.25" customHeight="1" x14ac:dyDescent="0.3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  <c r="W6669" s="2">
        <f>Table_1[[#This Row],[Profit]]/Table_1[[#This Row],[Sales]]</f>
        <v>0.48</v>
      </c>
    </row>
    <row r="6670" spans="1:23" ht="14.25" customHeight="1" x14ac:dyDescent="0.3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  <c r="W6670" s="2">
        <f>Table_1[[#This Row],[Profit]]/Table_1[[#This Row],[Sales]]</f>
        <v>0.26</v>
      </c>
    </row>
    <row r="6671" spans="1:23" ht="14.25" customHeight="1" x14ac:dyDescent="0.3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  <c r="W6671" s="2">
        <f>Table_1[[#This Row],[Profit]]/Table_1[[#This Row],[Sales]]</f>
        <v>0.40000000000000008</v>
      </c>
    </row>
    <row r="6672" spans="1:23" ht="14.25" customHeight="1" x14ac:dyDescent="0.3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  <c r="W6672" s="2">
        <f>Table_1[[#This Row],[Profit]]/Table_1[[#This Row],[Sales]]</f>
        <v>0.4499999999999999</v>
      </c>
    </row>
    <row r="6673" spans="1:23" ht="14.25" customHeight="1" x14ac:dyDescent="0.3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  <c r="W6673" s="2">
        <f>Table_1[[#This Row],[Profit]]/Table_1[[#This Row],[Sales]]</f>
        <v>0.34999999999999992</v>
      </c>
    </row>
    <row r="6674" spans="1:23" ht="14.25" customHeight="1" x14ac:dyDescent="0.3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  <c r="W6674" s="2">
        <f>Table_1[[#This Row],[Profit]]/Table_1[[#This Row],[Sales]]</f>
        <v>0.29999999999999993</v>
      </c>
    </row>
    <row r="6675" spans="1:23" ht="14.25" customHeight="1" x14ac:dyDescent="0.3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  <c r="W6675" s="2">
        <f>Table_1[[#This Row],[Profit]]/Table_1[[#This Row],[Sales]]</f>
        <v>0.17999999999999997</v>
      </c>
    </row>
    <row r="6676" spans="1:23" ht="14.25" customHeight="1" x14ac:dyDescent="0.3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  <c r="W6676" s="2">
        <f>Table_1[[#This Row],[Profit]]/Table_1[[#This Row],[Sales]]</f>
        <v>0.44999999999999996</v>
      </c>
    </row>
    <row r="6677" spans="1:23" ht="14.25" customHeight="1" x14ac:dyDescent="0.3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  <c r="W6677" s="2">
        <f>Table_1[[#This Row],[Profit]]/Table_1[[#This Row],[Sales]]</f>
        <v>0.27000000000000007</v>
      </c>
    </row>
    <row r="6678" spans="1:23" ht="14.25" customHeight="1" x14ac:dyDescent="0.3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  <c r="W6678" s="2">
        <f>Table_1[[#This Row],[Profit]]/Table_1[[#This Row],[Sales]]</f>
        <v>0.26</v>
      </c>
    </row>
    <row r="6679" spans="1:23" ht="14.25" customHeight="1" x14ac:dyDescent="0.3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  <c r="W6679" s="2">
        <f>Table_1[[#This Row],[Profit]]/Table_1[[#This Row],[Sales]]</f>
        <v>0.42000000000000004</v>
      </c>
    </row>
    <row r="6680" spans="1:23" ht="14.25" customHeight="1" x14ac:dyDescent="0.3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  <c r="W6680" s="2">
        <f>Table_1[[#This Row],[Profit]]/Table_1[[#This Row],[Sales]]</f>
        <v>7.4999999999999956E-2</v>
      </c>
    </row>
    <row r="6681" spans="1:23" ht="14.25" customHeight="1" x14ac:dyDescent="0.3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  <c r="W6681" s="2">
        <f>Table_1[[#This Row],[Profit]]/Table_1[[#This Row],[Sales]]</f>
        <v>0.25999999999999995</v>
      </c>
    </row>
    <row r="6682" spans="1:23" ht="14.25" customHeight="1" x14ac:dyDescent="0.3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  <c r="W6682" s="2">
        <f>Table_1[[#This Row],[Profit]]/Table_1[[#This Row],[Sales]]</f>
        <v>0.47</v>
      </c>
    </row>
    <row r="6683" spans="1:23" ht="14.25" customHeight="1" x14ac:dyDescent="0.3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  <c r="W6683" s="2">
        <f>Table_1[[#This Row],[Profit]]/Table_1[[#This Row],[Sales]]</f>
        <v>0.5</v>
      </c>
    </row>
    <row r="6684" spans="1:23" ht="14.25" customHeight="1" x14ac:dyDescent="0.3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  <c r="W6684" s="2">
        <f>Table_1[[#This Row],[Profit]]/Table_1[[#This Row],[Sales]]</f>
        <v>0.48</v>
      </c>
    </row>
    <row r="6685" spans="1:23" ht="14.25" customHeight="1" x14ac:dyDescent="0.3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  <c r="W6685" s="2">
        <f>Table_1[[#This Row],[Profit]]/Table_1[[#This Row],[Sales]]</f>
        <v>0.44000000000000011</v>
      </c>
    </row>
    <row r="6686" spans="1:23" ht="14.25" customHeight="1" x14ac:dyDescent="0.3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  <c r="W6686" s="2">
        <f>Table_1[[#This Row],[Profit]]/Table_1[[#This Row],[Sales]]</f>
        <v>-8.7500000000000008E-2</v>
      </c>
    </row>
    <row r="6687" spans="1:23" ht="14.25" customHeight="1" x14ac:dyDescent="0.3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  <c r="W6687" s="2">
        <f>Table_1[[#This Row],[Profit]]/Table_1[[#This Row],[Sales]]</f>
        <v>-0.47499999999999987</v>
      </c>
    </row>
    <row r="6688" spans="1:23" ht="14.25" customHeight="1" x14ac:dyDescent="0.3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  <c r="W6688" s="2">
        <f>Table_1[[#This Row],[Profit]]/Table_1[[#This Row],[Sales]]</f>
        <v>0.11249999999999985</v>
      </c>
    </row>
    <row r="6689" spans="1:23" ht="14.25" customHeight="1" x14ac:dyDescent="0.3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  <c r="W6689" s="2">
        <f>Table_1[[#This Row],[Profit]]/Table_1[[#This Row],[Sales]]</f>
        <v>4.9999999999999961E-2</v>
      </c>
    </row>
    <row r="6690" spans="1:23" ht="14.25" customHeight="1" x14ac:dyDescent="0.3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  <c r="W6690" s="2">
        <f>Table_1[[#This Row],[Profit]]/Table_1[[#This Row],[Sales]]</f>
        <v>0.18999999999999992</v>
      </c>
    </row>
    <row r="6691" spans="1:23" ht="14.25" customHeight="1" x14ac:dyDescent="0.3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  <c r="W6691" s="2">
        <f>Table_1[[#This Row],[Profit]]/Table_1[[#This Row],[Sales]]</f>
        <v>0.17499999999999988</v>
      </c>
    </row>
    <row r="6692" spans="1:23" ht="14.25" customHeight="1" x14ac:dyDescent="0.3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  <c r="W6692" s="2">
        <f>Table_1[[#This Row],[Profit]]/Table_1[[#This Row],[Sales]]</f>
        <v>0.48</v>
      </c>
    </row>
    <row r="6693" spans="1:23" ht="14.25" customHeight="1" x14ac:dyDescent="0.3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  <c r="W6693" s="2">
        <f>Table_1[[#This Row],[Profit]]/Table_1[[#This Row],[Sales]]</f>
        <v>0.35000000000000003</v>
      </c>
    </row>
    <row r="6694" spans="1:23" ht="14.25" customHeight="1" x14ac:dyDescent="0.3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  <c r="W6694" s="2">
        <f>Table_1[[#This Row],[Profit]]/Table_1[[#This Row],[Sales]]</f>
        <v>0.45999999999999996</v>
      </c>
    </row>
    <row r="6695" spans="1:23" ht="14.25" customHeight="1" x14ac:dyDescent="0.3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  <c r="W6695" s="2">
        <f>Table_1[[#This Row],[Profit]]/Table_1[[#This Row],[Sales]]</f>
        <v>0.49000000000000005</v>
      </c>
    </row>
    <row r="6696" spans="1:23" ht="14.25" customHeight="1" x14ac:dyDescent="0.3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  <c r="W6696" s="2">
        <f>Table_1[[#This Row],[Profit]]/Table_1[[#This Row],[Sales]]</f>
        <v>0.30999999999999994</v>
      </c>
    </row>
    <row r="6697" spans="1:23" ht="14.25" customHeight="1" x14ac:dyDescent="0.3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  <c r="W6697" s="2">
        <f>Table_1[[#This Row],[Profit]]/Table_1[[#This Row],[Sales]]</f>
        <v>0.32499999999999996</v>
      </c>
    </row>
    <row r="6698" spans="1:23" ht="14.25" customHeight="1" x14ac:dyDescent="0.3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  <c r="W6698" s="2">
        <f>Table_1[[#This Row],[Profit]]/Table_1[[#This Row],[Sales]]</f>
        <v>0.32499999999999996</v>
      </c>
    </row>
    <row r="6699" spans="1:23" ht="14.25" customHeight="1" x14ac:dyDescent="0.3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  <c r="W6699" s="2">
        <f>Table_1[[#This Row],[Profit]]/Table_1[[#This Row],[Sales]]</f>
        <v>0.49</v>
      </c>
    </row>
    <row r="6700" spans="1:23" ht="14.25" customHeight="1" x14ac:dyDescent="0.3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  <c r="W6700" s="2">
        <f>Table_1[[#This Row],[Profit]]/Table_1[[#This Row],[Sales]]</f>
        <v>0.47000000000000003</v>
      </c>
    </row>
    <row r="6701" spans="1:23" ht="14.25" customHeight="1" x14ac:dyDescent="0.3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  <c r="W6701" s="2">
        <f>Table_1[[#This Row],[Profit]]/Table_1[[#This Row],[Sales]]</f>
        <v>9.9999999999999964E-2</v>
      </c>
    </row>
    <row r="6702" spans="1:23" ht="14.25" customHeight="1" x14ac:dyDescent="0.3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  <c r="W6702" s="2">
        <f>Table_1[[#This Row],[Profit]]/Table_1[[#This Row],[Sales]]</f>
        <v>0.34999999999999992</v>
      </c>
    </row>
    <row r="6703" spans="1:23" ht="14.25" customHeight="1" x14ac:dyDescent="0.3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  <c r="W6703" s="2">
        <f>Table_1[[#This Row],[Profit]]/Table_1[[#This Row],[Sales]]</f>
        <v>0.12499999999999993</v>
      </c>
    </row>
    <row r="6704" spans="1:23" ht="14.25" customHeight="1" x14ac:dyDescent="0.3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  <c r="W6704" s="2">
        <f>Table_1[[#This Row],[Profit]]/Table_1[[#This Row],[Sales]]</f>
        <v>-0.7666666666666665</v>
      </c>
    </row>
    <row r="6705" spans="1:23" ht="14.25" customHeight="1" x14ac:dyDescent="0.3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  <c r="W6705" s="2">
        <f>Table_1[[#This Row],[Profit]]/Table_1[[#This Row],[Sales]]</f>
        <v>8.7500000000000036E-2</v>
      </c>
    </row>
    <row r="6706" spans="1:23" ht="14.25" customHeight="1" x14ac:dyDescent="0.3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  <c r="W6706" s="2">
        <f>Table_1[[#This Row],[Profit]]/Table_1[[#This Row],[Sales]]</f>
        <v>0.32999999999999996</v>
      </c>
    </row>
    <row r="6707" spans="1:23" ht="14.25" customHeight="1" x14ac:dyDescent="0.3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  <c r="W6707" s="2">
        <f>Table_1[[#This Row],[Profit]]/Table_1[[#This Row],[Sales]]</f>
        <v>6.2500000000000056E-2</v>
      </c>
    </row>
    <row r="6708" spans="1:23" ht="14.25" customHeight="1" x14ac:dyDescent="0.3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  <c r="W6708" s="2">
        <f>Table_1[[#This Row],[Profit]]/Table_1[[#This Row],[Sales]]</f>
        <v>0.11249999999999995</v>
      </c>
    </row>
    <row r="6709" spans="1:23" ht="14.25" customHeight="1" x14ac:dyDescent="0.3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  <c r="W6709" s="2">
        <f>Table_1[[#This Row],[Profit]]/Table_1[[#This Row],[Sales]]</f>
        <v>0.45999999999999996</v>
      </c>
    </row>
    <row r="6710" spans="1:23" ht="14.25" customHeight="1" x14ac:dyDescent="0.3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  <c r="W6710" s="2">
        <f>Table_1[[#This Row],[Profit]]/Table_1[[#This Row],[Sales]]</f>
        <v>0.11249999999999992</v>
      </c>
    </row>
    <row r="6711" spans="1:23" ht="14.25" customHeight="1" x14ac:dyDescent="0.3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  <c r="W6711" s="2">
        <f>Table_1[[#This Row],[Profit]]/Table_1[[#This Row],[Sales]]</f>
        <v>8.750000000000005E-2</v>
      </c>
    </row>
    <row r="6712" spans="1:23" ht="14.25" customHeight="1" x14ac:dyDescent="0.3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  <c r="W6712" s="2">
        <f>Table_1[[#This Row],[Profit]]/Table_1[[#This Row],[Sales]]</f>
        <v>0.36249999999999988</v>
      </c>
    </row>
    <row r="6713" spans="1:23" ht="14.25" customHeight="1" x14ac:dyDescent="0.3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  <c r="W6713" s="2">
        <f>Table_1[[#This Row],[Profit]]/Table_1[[#This Row],[Sales]]</f>
        <v>0.12499999999999993</v>
      </c>
    </row>
    <row r="6714" spans="1:23" ht="14.25" customHeight="1" x14ac:dyDescent="0.3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  <c r="W6714" s="2">
        <f>Table_1[[#This Row],[Profit]]/Table_1[[#This Row],[Sales]]</f>
        <v>-1.0999999999999999</v>
      </c>
    </row>
    <row r="6715" spans="1:23" ht="14.25" customHeight="1" x14ac:dyDescent="0.3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  <c r="W6715" s="2">
        <f>Table_1[[#This Row],[Profit]]/Table_1[[#This Row],[Sales]]</f>
        <v>-0.47499999999999987</v>
      </c>
    </row>
    <row r="6716" spans="1:23" ht="14.25" customHeight="1" x14ac:dyDescent="0.3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  <c r="W6716" s="2">
        <f>Table_1[[#This Row],[Profit]]/Table_1[[#This Row],[Sales]]</f>
        <v>-0.12500000000000006</v>
      </c>
    </row>
    <row r="6717" spans="1:23" ht="14.25" customHeight="1" x14ac:dyDescent="0.3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  <c r="W6717" s="2">
        <f>Table_1[[#This Row],[Profit]]/Table_1[[#This Row],[Sales]]</f>
        <v>0.26250000000000012</v>
      </c>
    </row>
    <row r="6718" spans="1:23" ht="14.25" customHeight="1" x14ac:dyDescent="0.3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  <c r="W6718" s="2">
        <f>Table_1[[#This Row],[Profit]]/Table_1[[#This Row],[Sales]]</f>
        <v>0.47999999999999993</v>
      </c>
    </row>
    <row r="6719" spans="1:23" ht="14.25" customHeight="1" x14ac:dyDescent="0.3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  <c r="W6719" s="2">
        <f>Table_1[[#This Row],[Profit]]/Table_1[[#This Row],[Sales]]</f>
        <v>0.49</v>
      </c>
    </row>
    <row r="6720" spans="1:23" ht="14.25" customHeight="1" x14ac:dyDescent="0.3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  <c r="W6720" s="2">
        <f>Table_1[[#This Row],[Profit]]/Table_1[[#This Row],[Sales]]</f>
        <v>0.19999999999999998</v>
      </c>
    </row>
    <row r="6721" spans="1:23" ht="14.25" customHeight="1" x14ac:dyDescent="0.3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  <c r="W6721" s="2">
        <f>Table_1[[#This Row],[Profit]]/Table_1[[#This Row],[Sales]]</f>
        <v>8.7500000000000008E-2</v>
      </c>
    </row>
    <row r="6722" spans="1:23" ht="14.25" customHeight="1" x14ac:dyDescent="0.3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  <c r="W6722" s="2">
        <f>Table_1[[#This Row],[Profit]]/Table_1[[#This Row],[Sales]]</f>
        <v>0.20999999999999996</v>
      </c>
    </row>
    <row r="6723" spans="1:23" ht="14.25" customHeight="1" x14ac:dyDescent="0.3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  <c r="W6723" s="2">
        <f>Table_1[[#This Row],[Profit]]/Table_1[[#This Row],[Sales]]</f>
        <v>0.26000000000000006</v>
      </c>
    </row>
    <row r="6724" spans="1:23" ht="14.25" customHeight="1" x14ac:dyDescent="0.3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  <c r="W6724" s="2">
        <f>Table_1[[#This Row],[Profit]]/Table_1[[#This Row],[Sales]]</f>
        <v>0.28999999999999981</v>
      </c>
    </row>
    <row r="6725" spans="1:23" ht="14.25" customHeight="1" x14ac:dyDescent="0.3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  <c r="W6725" s="2">
        <f>Table_1[[#This Row],[Profit]]/Table_1[[#This Row],[Sales]]</f>
        <v>0.47000000000000003</v>
      </c>
    </row>
    <row r="6726" spans="1:23" ht="14.25" customHeight="1" x14ac:dyDescent="0.3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  <c r="W6726" s="2">
        <f>Table_1[[#This Row],[Profit]]/Table_1[[#This Row],[Sales]]</f>
        <v>0.46</v>
      </c>
    </row>
    <row r="6727" spans="1:23" ht="14.25" customHeight="1" x14ac:dyDescent="0.3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  <c r="W6727" s="2">
        <f>Table_1[[#This Row],[Profit]]/Table_1[[#This Row],[Sales]]</f>
        <v>0.47</v>
      </c>
    </row>
    <row r="6728" spans="1:23" ht="14.25" customHeight="1" x14ac:dyDescent="0.3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  <c r="W6728" s="2">
        <f>Table_1[[#This Row],[Profit]]/Table_1[[#This Row],[Sales]]</f>
        <v>0.37499999999999994</v>
      </c>
    </row>
    <row r="6729" spans="1:23" ht="14.25" customHeight="1" x14ac:dyDescent="0.3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  <c r="W6729" s="2">
        <f>Table_1[[#This Row],[Profit]]/Table_1[[#This Row],[Sales]]</f>
        <v>0.47</v>
      </c>
    </row>
    <row r="6730" spans="1:23" ht="14.25" customHeight="1" x14ac:dyDescent="0.3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  <c r="W6730" s="2">
        <f>Table_1[[#This Row],[Profit]]/Table_1[[#This Row],[Sales]]</f>
        <v>0.16249999999999998</v>
      </c>
    </row>
    <row r="6731" spans="1:23" ht="14.25" customHeight="1" x14ac:dyDescent="0.3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  <c r="W6731" s="2">
        <f>Table_1[[#This Row],[Profit]]/Table_1[[#This Row],[Sales]]</f>
        <v>-0.73333333333333306</v>
      </c>
    </row>
    <row r="6732" spans="1:23" ht="14.25" customHeight="1" x14ac:dyDescent="0.3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  <c r="W6732" s="2">
        <f>Table_1[[#This Row],[Profit]]/Table_1[[#This Row],[Sales]]</f>
        <v>8.7500000000000022E-2</v>
      </c>
    </row>
    <row r="6733" spans="1:23" ht="14.25" customHeight="1" x14ac:dyDescent="0.3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  <c r="W6733" s="2">
        <f>Table_1[[#This Row],[Profit]]/Table_1[[#This Row],[Sales]]</f>
        <v>0.34999999999999992</v>
      </c>
    </row>
    <row r="6734" spans="1:23" ht="14.25" customHeight="1" x14ac:dyDescent="0.3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  <c r="W6734" s="2">
        <f>Table_1[[#This Row],[Profit]]/Table_1[[#This Row],[Sales]]</f>
        <v>0.35</v>
      </c>
    </row>
    <row r="6735" spans="1:23" ht="14.25" customHeight="1" x14ac:dyDescent="0.3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  <c r="W6735" s="2">
        <f>Table_1[[#This Row],[Profit]]/Table_1[[#This Row],[Sales]]</f>
        <v>0.10000000000000005</v>
      </c>
    </row>
    <row r="6736" spans="1:23" ht="14.25" customHeight="1" x14ac:dyDescent="0.3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  <c r="W6736" s="2">
        <f>Table_1[[#This Row],[Profit]]/Table_1[[#This Row],[Sales]]</f>
        <v>0.33749999999999997</v>
      </c>
    </row>
    <row r="6737" spans="1:23" ht="14.25" customHeight="1" x14ac:dyDescent="0.3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  <c r="W6737" s="2">
        <f>Table_1[[#This Row],[Profit]]/Table_1[[#This Row],[Sales]]</f>
        <v>0.39</v>
      </c>
    </row>
    <row r="6738" spans="1:23" ht="14.25" customHeight="1" x14ac:dyDescent="0.3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  <c r="W6738" s="2">
        <f>Table_1[[#This Row],[Profit]]/Table_1[[#This Row],[Sales]]</f>
        <v>0.14000000000000001</v>
      </c>
    </row>
    <row r="6739" spans="1:23" ht="14.25" customHeight="1" x14ac:dyDescent="0.3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  <c r="W6739" s="2">
        <f>Table_1[[#This Row],[Profit]]/Table_1[[#This Row],[Sales]]</f>
        <v>3.9999999999999945E-2</v>
      </c>
    </row>
    <row r="6740" spans="1:23" ht="14.25" customHeight="1" x14ac:dyDescent="0.3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  <c r="W6740" s="2">
        <f>Table_1[[#This Row],[Profit]]/Table_1[[#This Row],[Sales]]</f>
        <v>0.32499999999999984</v>
      </c>
    </row>
    <row r="6741" spans="1:23" ht="14.25" customHeight="1" x14ac:dyDescent="0.3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  <c r="W6741" s="2">
        <f>Table_1[[#This Row],[Profit]]/Table_1[[#This Row],[Sales]]</f>
        <v>7.5000000000000039E-2</v>
      </c>
    </row>
    <row r="6742" spans="1:23" ht="14.25" customHeight="1" x14ac:dyDescent="0.3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  <c r="W6742" s="2">
        <f>Table_1[[#This Row],[Profit]]/Table_1[[#This Row],[Sales]]</f>
        <v>-1.4285714285714448E-2</v>
      </c>
    </row>
    <row r="6743" spans="1:23" ht="14.25" customHeight="1" x14ac:dyDescent="0.3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  <c r="W6743" s="2">
        <f>Table_1[[#This Row],[Profit]]/Table_1[[#This Row],[Sales]]</f>
        <v>0.23750000000000002</v>
      </c>
    </row>
    <row r="6744" spans="1:23" ht="14.25" customHeight="1" x14ac:dyDescent="0.3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  <c r="W6744" s="2">
        <f>Table_1[[#This Row],[Profit]]/Table_1[[#This Row],[Sales]]</f>
        <v>-0.11249999999999995</v>
      </c>
    </row>
    <row r="6745" spans="1:23" ht="14.25" customHeight="1" x14ac:dyDescent="0.3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  <c r="W6745" s="2">
        <f>Table_1[[#This Row],[Profit]]/Table_1[[#This Row],[Sales]]</f>
        <v>0.45</v>
      </c>
    </row>
    <row r="6746" spans="1:23" ht="14.25" customHeight="1" x14ac:dyDescent="0.3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  <c r="W6746" s="2">
        <f>Table_1[[#This Row],[Profit]]/Table_1[[#This Row],[Sales]]</f>
        <v>0.22500000000000003</v>
      </c>
    </row>
    <row r="6747" spans="1:23" ht="14.25" customHeight="1" x14ac:dyDescent="0.3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  <c r="W6747" s="2">
        <f>Table_1[[#This Row],[Profit]]/Table_1[[#This Row],[Sales]]</f>
        <v>7.5000000000000011E-2</v>
      </c>
    </row>
    <row r="6748" spans="1:23" ht="14.25" customHeight="1" x14ac:dyDescent="0.3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  <c r="W6748" s="2">
        <f>Table_1[[#This Row],[Profit]]/Table_1[[#This Row],[Sales]]</f>
        <v>0.26000000000000006</v>
      </c>
    </row>
    <row r="6749" spans="1:23" ht="14.25" customHeight="1" x14ac:dyDescent="0.3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  <c r="W6749" s="2">
        <f>Table_1[[#This Row],[Profit]]/Table_1[[#This Row],[Sales]]</f>
        <v>0.33749999999999991</v>
      </c>
    </row>
    <row r="6750" spans="1:23" ht="14.25" customHeight="1" x14ac:dyDescent="0.3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  <c r="W6750" s="2">
        <f>Table_1[[#This Row],[Profit]]/Table_1[[#This Row],[Sales]]</f>
        <v>0.45</v>
      </c>
    </row>
    <row r="6751" spans="1:23" ht="14.25" customHeight="1" x14ac:dyDescent="0.3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  <c r="W6751" s="2">
        <f>Table_1[[#This Row],[Profit]]/Table_1[[#This Row],[Sales]]</f>
        <v>0.25000000000000006</v>
      </c>
    </row>
    <row r="6752" spans="1:23" ht="14.25" customHeight="1" x14ac:dyDescent="0.3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  <c r="W6752" s="2">
        <f>Table_1[[#This Row],[Profit]]/Table_1[[#This Row],[Sales]]</f>
        <v>0.16999999999999998</v>
      </c>
    </row>
    <row r="6753" spans="1:23" ht="14.25" customHeight="1" x14ac:dyDescent="0.3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  <c r="W6753" s="2">
        <f>Table_1[[#This Row],[Profit]]/Table_1[[#This Row],[Sales]]</f>
        <v>0.26</v>
      </c>
    </row>
    <row r="6754" spans="1:23" ht="14.25" customHeight="1" x14ac:dyDescent="0.3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  <c r="W6754" s="2">
        <f>Table_1[[#This Row],[Profit]]/Table_1[[#This Row],[Sales]]</f>
        <v>0.44999999999999996</v>
      </c>
    </row>
    <row r="6755" spans="1:23" ht="14.25" customHeight="1" x14ac:dyDescent="0.3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  <c r="W6755" s="2">
        <f>Table_1[[#This Row],[Profit]]/Table_1[[#This Row],[Sales]]</f>
        <v>0.47000000000000003</v>
      </c>
    </row>
    <row r="6756" spans="1:23" ht="14.25" customHeight="1" x14ac:dyDescent="0.3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  <c r="W6756" s="2">
        <f>Table_1[[#This Row],[Profit]]/Table_1[[#This Row],[Sales]]</f>
        <v>0.44</v>
      </c>
    </row>
    <row r="6757" spans="1:23" ht="14.25" customHeight="1" x14ac:dyDescent="0.3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  <c r="W6757" s="2">
        <f>Table_1[[#This Row],[Profit]]/Table_1[[#This Row],[Sales]]</f>
        <v>0.4</v>
      </c>
    </row>
    <row r="6758" spans="1:23" ht="14.25" customHeight="1" x14ac:dyDescent="0.3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  <c r="W6758" s="2">
        <f>Table_1[[#This Row],[Profit]]/Table_1[[#This Row],[Sales]]</f>
        <v>0.28000000000000003</v>
      </c>
    </row>
    <row r="6759" spans="1:23" ht="14.25" customHeight="1" x14ac:dyDescent="0.3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  <c r="W6759" s="2">
        <f>Table_1[[#This Row],[Profit]]/Table_1[[#This Row],[Sales]]</f>
        <v>0.26000000000000006</v>
      </c>
    </row>
    <row r="6760" spans="1:23" ht="14.25" customHeight="1" x14ac:dyDescent="0.3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  <c r="W6760" s="2">
        <f>Table_1[[#This Row],[Profit]]/Table_1[[#This Row],[Sales]]</f>
        <v>0</v>
      </c>
    </row>
    <row r="6761" spans="1:23" ht="14.25" customHeight="1" x14ac:dyDescent="0.3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  <c r="W6761" s="2">
        <f>Table_1[[#This Row],[Profit]]/Table_1[[#This Row],[Sales]]</f>
        <v>7.4999999999999983E-2</v>
      </c>
    </row>
    <row r="6762" spans="1:23" ht="14.25" customHeight="1" x14ac:dyDescent="0.3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  <c r="W6762" s="2">
        <f>Table_1[[#This Row],[Profit]]/Table_1[[#This Row],[Sales]]</f>
        <v>0</v>
      </c>
    </row>
    <row r="6763" spans="1:23" ht="14.25" customHeight="1" x14ac:dyDescent="0.3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  <c r="W6763" s="2">
        <f>Table_1[[#This Row],[Profit]]/Table_1[[#This Row],[Sales]]</f>
        <v>0.12222222222222215</v>
      </c>
    </row>
    <row r="6764" spans="1:23" ht="14.25" customHeight="1" x14ac:dyDescent="0.3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  <c r="W6764" s="2">
        <f>Table_1[[#This Row],[Profit]]/Table_1[[#This Row],[Sales]]</f>
        <v>0.33750000000000008</v>
      </c>
    </row>
    <row r="6765" spans="1:23" ht="14.25" customHeight="1" x14ac:dyDescent="0.3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  <c r="W6765" s="2">
        <f>Table_1[[#This Row],[Profit]]/Table_1[[#This Row],[Sales]]</f>
        <v>-0.23750000000000004</v>
      </c>
    </row>
    <row r="6766" spans="1:23" ht="14.25" customHeight="1" x14ac:dyDescent="0.3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  <c r="W6766" s="2">
        <f>Table_1[[#This Row],[Profit]]/Table_1[[#This Row],[Sales]]</f>
        <v>-1.4285714285714391E-2</v>
      </c>
    </row>
    <row r="6767" spans="1:23" ht="14.25" customHeight="1" x14ac:dyDescent="0.3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  <c r="W6767" s="2">
        <f>Table_1[[#This Row],[Profit]]/Table_1[[#This Row],[Sales]]</f>
        <v>-5.7142857142857134E-2</v>
      </c>
    </row>
    <row r="6768" spans="1:23" ht="14.25" customHeight="1" x14ac:dyDescent="0.3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  <c r="W6768" s="2">
        <f>Table_1[[#This Row],[Profit]]/Table_1[[#This Row],[Sales]]</f>
        <v>0.22500000000000006</v>
      </c>
    </row>
    <row r="6769" spans="1:23" ht="14.25" customHeight="1" x14ac:dyDescent="0.3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  <c r="W6769" s="2">
        <f>Table_1[[#This Row],[Profit]]/Table_1[[#This Row],[Sales]]</f>
        <v>-0.42499999999999988</v>
      </c>
    </row>
    <row r="6770" spans="1:23" ht="14.25" customHeight="1" x14ac:dyDescent="0.3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  <c r="W6770" s="2">
        <f>Table_1[[#This Row],[Profit]]/Table_1[[#This Row],[Sales]]</f>
        <v>0.5</v>
      </c>
    </row>
    <row r="6771" spans="1:23" ht="14.25" customHeight="1" x14ac:dyDescent="0.3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  <c r="W6771" s="2">
        <f>Table_1[[#This Row],[Profit]]/Table_1[[#This Row],[Sales]]</f>
        <v>0.38000000000000006</v>
      </c>
    </row>
    <row r="6772" spans="1:23" ht="14.25" customHeight="1" x14ac:dyDescent="0.3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  <c r="W6772" s="2">
        <f>Table_1[[#This Row],[Profit]]/Table_1[[#This Row],[Sales]]</f>
        <v>0.35</v>
      </c>
    </row>
    <row r="6773" spans="1:23" ht="14.25" customHeight="1" x14ac:dyDescent="0.3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  <c r="W6773" s="2">
        <f>Table_1[[#This Row],[Profit]]/Table_1[[#This Row],[Sales]]</f>
        <v>-0.76666666666666639</v>
      </c>
    </row>
    <row r="6774" spans="1:23" ht="14.25" customHeight="1" x14ac:dyDescent="0.3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  <c r="W6774" s="2">
        <f>Table_1[[#This Row],[Profit]]/Table_1[[#This Row],[Sales]]</f>
        <v>0.36249999999999999</v>
      </c>
    </row>
    <row r="6775" spans="1:23" ht="14.25" customHeight="1" x14ac:dyDescent="0.3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  <c r="W6775" s="2">
        <f>Table_1[[#This Row],[Profit]]/Table_1[[#This Row],[Sales]]</f>
        <v>0.31249999999999994</v>
      </c>
    </row>
    <row r="6776" spans="1:23" ht="14.25" customHeight="1" x14ac:dyDescent="0.3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  <c r="W6776" s="2">
        <f>Table_1[[#This Row],[Profit]]/Table_1[[#This Row],[Sales]]</f>
        <v>0.48000000000000004</v>
      </c>
    </row>
    <row r="6777" spans="1:23" ht="14.25" customHeight="1" x14ac:dyDescent="0.3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  <c r="W6777" s="2">
        <f>Table_1[[#This Row],[Profit]]/Table_1[[#This Row],[Sales]]</f>
        <v>0.45999999999999996</v>
      </c>
    </row>
    <row r="6778" spans="1:23" ht="14.25" customHeight="1" x14ac:dyDescent="0.3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  <c r="W6778" s="2">
        <f>Table_1[[#This Row],[Profit]]/Table_1[[#This Row],[Sales]]</f>
        <v>-0.18750000000000014</v>
      </c>
    </row>
    <row r="6779" spans="1:23" ht="14.25" customHeight="1" x14ac:dyDescent="0.3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  <c r="W6779" s="2">
        <f>Table_1[[#This Row],[Profit]]/Table_1[[#This Row],[Sales]]</f>
        <v>0.34999999999999992</v>
      </c>
    </row>
    <row r="6780" spans="1:23" ht="14.25" customHeight="1" x14ac:dyDescent="0.3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  <c r="W6780" s="2">
        <f>Table_1[[#This Row],[Profit]]/Table_1[[#This Row],[Sales]]</f>
        <v>8.9999999999999927E-2</v>
      </c>
    </row>
    <row r="6781" spans="1:23" ht="14.25" customHeight="1" x14ac:dyDescent="0.3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  <c r="W6781" s="2">
        <f>Table_1[[#This Row],[Profit]]/Table_1[[#This Row],[Sales]]</f>
        <v>0.28999999999999992</v>
      </c>
    </row>
    <row r="6782" spans="1:23" ht="14.25" customHeight="1" x14ac:dyDescent="0.3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  <c r="W6782" s="2">
        <f>Table_1[[#This Row],[Profit]]/Table_1[[#This Row],[Sales]]</f>
        <v>0.45999999999999996</v>
      </c>
    </row>
    <row r="6783" spans="1:23" ht="14.25" customHeight="1" x14ac:dyDescent="0.3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  <c r="W6783" s="2">
        <f>Table_1[[#This Row],[Profit]]/Table_1[[#This Row],[Sales]]</f>
        <v>0.47</v>
      </c>
    </row>
    <row r="6784" spans="1:23" ht="14.25" customHeight="1" x14ac:dyDescent="0.3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  <c r="W6784" s="2">
        <f>Table_1[[#This Row],[Profit]]/Table_1[[#This Row],[Sales]]</f>
        <v>0.14999999999999988</v>
      </c>
    </row>
    <row r="6785" spans="1:23" ht="14.25" customHeight="1" x14ac:dyDescent="0.3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  <c r="W6785" s="2">
        <f>Table_1[[#This Row],[Profit]]/Table_1[[#This Row],[Sales]]</f>
        <v>0.11249999999999984</v>
      </c>
    </row>
    <row r="6786" spans="1:23" ht="14.25" customHeight="1" x14ac:dyDescent="0.3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  <c r="W6786" s="2">
        <f>Table_1[[#This Row],[Profit]]/Table_1[[#This Row],[Sales]]</f>
        <v>-0.24999999999999994</v>
      </c>
    </row>
    <row r="6787" spans="1:23" ht="14.25" customHeight="1" x14ac:dyDescent="0.3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  <c r="W6787" s="2">
        <f>Table_1[[#This Row],[Profit]]/Table_1[[#This Row],[Sales]]</f>
        <v>-9.9999999999999992E-2</v>
      </c>
    </row>
    <row r="6788" spans="1:23" ht="14.25" customHeight="1" x14ac:dyDescent="0.3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  <c r="W6788" s="2">
        <f>Table_1[[#This Row],[Profit]]/Table_1[[#This Row],[Sales]]</f>
        <v>0.34999999999999992</v>
      </c>
    </row>
    <row r="6789" spans="1:23" ht="14.25" customHeight="1" x14ac:dyDescent="0.3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  <c r="W6789" s="2">
        <f>Table_1[[#This Row],[Profit]]/Table_1[[#This Row],[Sales]]</f>
        <v>9.9999999999999908E-2</v>
      </c>
    </row>
    <row r="6790" spans="1:23" ht="14.25" customHeight="1" x14ac:dyDescent="0.3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  <c r="W6790" s="2">
        <f>Table_1[[#This Row],[Profit]]/Table_1[[#This Row],[Sales]]</f>
        <v>0.44999999999999996</v>
      </c>
    </row>
    <row r="6791" spans="1:23" ht="14.25" customHeight="1" x14ac:dyDescent="0.3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  <c r="W6791" s="2">
        <f>Table_1[[#This Row],[Profit]]/Table_1[[#This Row],[Sales]]</f>
        <v>8.750000000000005E-2</v>
      </c>
    </row>
    <row r="6792" spans="1:23" ht="14.25" customHeight="1" x14ac:dyDescent="0.3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  <c r="W6792" s="2">
        <f>Table_1[[#This Row],[Profit]]/Table_1[[#This Row],[Sales]]</f>
        <v>0.33749999999999997</v>
      </c>
    </row>
    <row r="6793" spans="1:23" ht="14.25" customHeight="1" x14ac:dyDescent="0.3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  <c r="W6793" s="2">
        <f>Table_1[[#This Row],[Profit]]/Table_1[[#This Row],[Sales]]</f>
        <v>0.28000000000000003</v>
      </c>
    </row>
    <row r="6794" spans="1:23" ht="14.25" customHeight="1" x14ac:dyDescent="0.3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  <c r="W6794" s="2">
        <f>Table_1[[#This Row],[Profit]]/Table_1[[#This Row],[Sales]]</f>
        <v>0.48</v>
      </c>
    </row>
    <row r="6795" spans="1:23" ht="14.25" customHeight="1" x14ac:dyDescent="0.3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  <c r="W6795" s="2">
        <f>Table_1[[#This Row],[Profit]]/Table_1[[#This Row],[Sales]]</f>
        <v>7.4999999999999969E-2</v>
      </c>
    </row>
    <row r="6796" spans="1:23" ht="14.25" customHeight="1" x14ac:dyDescent="0.3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  <c r="W6796" s="2">
        <f>Table_1[[#This Row],[Profit]]/Table_1[[#This Row],[Sales]]</f>
        <v>0.11249999999999986</v>
      </c>
    </row>
    <row r="6797" spans="1:23" ht="14.25" customHeight="1" x14ac:dyDescent="0.3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  <c r="W6797" s="2">
        <f>Table_1[[#This Row],[Profit]]/Table_1[[#This Row],[Sales]]</f>
        <v>-0.44999999999999979</v>
      </c>
    </row>
    <row r="6798" spans="1:23" ht="14.25" customHeight="1" x14ac:dyDescent="0.3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  <c r="W6798" s="2">
        <f>Table_1[[#This Row],[Profit]]/Table_1[[#This Row],[Sales]]</f>
        <v>-0.82499999999999996</v>
      </c>
    </row>
    <row r="6799" spans="1:23" ht="14.25" customHeight="1" x14ac:dyDescent="0.3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  <c r="W6799" s="2">
        <f>Table_1[[#This Row],[Profit]]/Table_1[[#This Row],[Sales]]</f>
        <v>-1.6000000000000008</v>
      </c>
    </row>
    <row r="6800" spans="1:23" ht="14.25" customHeight="1" x14ac:dyDescent="0.3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  <c r="W6800" s="2">
        <f>Table_1[[#This Row],[Profit]]/Table_1[[#This Row],[Sales]]</f>
        <v>-0.49999999999999989</v>
      </c>
    </row>
    <row r="6801" spans="1:23" ht="14.25" customHeight="1" x14ac:dyDescent="0.3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  <c r="W6801" s="2">
        <f>Table_1[[#This Row],[Profit]]/Table_1[[#This Row],[Sales]]</f>
        <v>-0.67999999999999983</v>
      </c>
    </row>
    <row r="6802" spans="1:23" ht="14.25" customHeight="1" x14ac:dyDescent="0.3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  <c r="W6802" s="2">
        <f>Table_1[[#This Row],[Profit]]/Table_1[[#This Row],[Sales]]</f>
        <v>-1.4333333333333331</v>
      </c>
    </row>
    <row r="6803" spans="1:23" ht="14.25" customHeight="1" x14ac:dyDescent="0.3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  <c r="W6803" s="2">
        <f>Table_1[[#This Row],[Profit]]/Table_1[[#This Row],[Sales]]</f>
        <v>-0.17499999999999999</v>
      </c>
    </row>
    <row r="6804" spans="1:23" ht="14.25" customHeight="1" x14ac:dyDescent="0.3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  <c r="W6804" s="2">
        <f>Table_1[[#This Row],[Profit]]/Table_1[[#This Row],[Sales]]</f>
        <v>0.21249999999999999</v>
      </c>
    </row>
    <row r="6805" spans="1:23" ht="14.25" customHeight="1" x14ac:dyDescent="0.3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  <c r="W6805" s="2">
        <f>Table_1[[#This Row],[Profit]]/Table_1[[#This Row],[Sales]]</f>
        <v>8.7499999999999967E-2</v>
      </c>
    </row>
    <row r="6806" spans="1:23" ht="14.25" customHeight="1" x14ac:dyDescent="0.3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  <c r="W6806" s="2">
        <f>Table_1[[#This Row],[Profit]]/Table_1[[#This Row],[Sales]]</f>
        <v>0.34999999999999992</v>
      </c>
    </row>
    <row r="6807" spans="1:23" ht="14.25" customHeight="1" x14ac:dyDescent="0.3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  <c r="W6807" s="2">
        <f>Table_1[[#This Row],[Profit]]/Table_1[[#This Row],[Sales]]</f>
        <v>0.49000000000000005</v>
      </c>
    </row>
    <row r="6808" spans="1:23" ht="14.25" customHeight="1" x14ac:dyDescent="0.3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  <c r="W6808" s="2">
        <f>Table_1[[#This Row],[Profit]]/Table_1[[#This Row],[Sales]]</f>
        <v>0.36249999999999999</v>
      </c>
    </row>
    <row r="6809" spans="1:23" ht="14.25" customHeight="1" x14ac:dyDescent="0.3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  <c r="W6809" s="2">
        <f>Table_1[[#This Row],[Profit]]/Table_1[[#This Row],[Sales]]</f>
        <v>0.36250000000000004</v>
      </c>
    </row>
    <row r="6810" spans="1:23" ht="14.25" customHeight="1" x14ac:dyDescent="0.3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  <c r="W6810" s="2">
        <f>Table_1[[#This Row],[Profit]]/Table_1[[#This Row],[Sales]]</f>
        <v>-0.35000000000000026</v>
      </c>
    </row>
    <row r="6811" spans="1:23" ht="14.25" customHeight="1" x14ac:dyDescent="0.3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  <c r="W6811" s="2">
        <f>Table_1[[#This Row],[Profit]]/Table_1[[#This Row],[Sales]]</f>
        <v>-0.66666666666666663</v>
      </c>
    </row>
    <row r="6812" spans="1:23" ht="14.25" customHeight="1" x14ac:dyDescent="0.3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  <c r="W6812" s="2">
        <f>Table_1[[#This Row],[Profit]]/Table_1[[#This Row],[Sales]]</f>
        <v>-1.4333333333333327</v>
      </c>
    </row>
    <row r="6813" spans="1:23" ht="14.25" customHeight="1" x14ac:dyDescent="0.3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  <c r="W6813" s="2">
        <f>Table_1[[#This Row],[Profit]]/Table_1[[#This Row],[Sales]]</f>
        <v>-0.25714285714285706</v>
      </c>
    </row>
    <row r="6814" spans="1:23" ht="14.25" customHeight="1" x14ac:dyDescent="0.3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  <c r="W6814" s="2">
        <f>Table_1[[#This Row],[Profit]]/Table_1[[#This Row],[Sales]]</f>
        <v>-0.6666666666666663</v>
      </c>
    </row>
    <row r="6815" spans="1:23" ht="14.25" customHeight="1" x14ac:dyDescent="0.3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  <c r="W6815" s="2">
        <f>Table_1[[#This Row],[Profit]]/Table_1[[#This Row],[Sales]]</f>
        <v>3.7499999999999999E-2</v>
      </c>
    </row>
    <row r="6816" spans="1:23" ht="14.25" customHeight="1" x14ac:dyDescent="0.3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  <c r="W6816" s="2">
        <f>Table_1[[#This Row],[Profit]]/Table_1[[#This Row],[Sales]]</f>
        <v>-0.69999999999999951</v>
      </c>
    </row>
    <row r="6817" spans="1:23" ht="14.25" customHeight="1" x14ac:dyDescent="0.3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  <c r="W6817" s="2">
        <f>Table_1[[#This Row],[Profit]]/Table_1[[#This Row],[Sales]]</f>
        <v>0.42000000000000004</v>
      </c>
    </row>
    <row r="6818" spans="1:23" ht="14.25" customHeight="1" x14ac:dyDescent="0.3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  <c r="W6818" s="2">
        <f>Table_1[[#This Row],[Profit]]/Table_1[[#This Row],[Sales]]</f>
        <v>0.5</v>
      </c>
    </row>
    <row r="6819" spans="1:23" ht="14.25" customHeight="1" x14ac:dyDescent="0.3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  <c r="W6819" s="2">
        <f>Table_1[[#This Row],[Profit]]/Table_1[[#This Row],[Sales]]</f>
        <v>0.32499999999999996</v>
      </c>
    </row>
    <row r="6820" spans="1:23" ht="14.25" customHeight="1" x14ac:dyDescent="0.3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  <c r="W6820" s="2">
        <f>Table_1[[#This Row],[Profit]]/Table_1[[#This Row],[Sales]]</f>
        <v>-1.6000000000000014</v>
      </c>
    </row>
    <row r="6821" spans="1:23" ht="14.25" customHeight="1" x14ac:dyDescent="0.3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  <c r="W6821" s="2">
        <f>Table_1[[#This Row],[Profit]]/Table_1[[#This Row],[Sales]]</f>
        <v>-0.29999999999999993</v>
      </c>
    </row>
    <row r="6822" spans="1:23" ht="14.25" customHeight="1" x14ac:dyDescent="0.3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  <c r="W6822" s="2">
        <f>Table_1[[#This Row],[Profit]]/Table_1[[#This Row],[Sales]]</f>
        <v>-2.857142857142848E-2</v>
      </c>
    </row>
    <row r="6823" spans="1:23" ht="14.25" customHeight="1" x14ac:dyDescent="0.3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  <c r="W6823" s="2">
        <f>Table_1[[#This Row],[Profit]]/Table_1[[#This Row],[Sales]]</f>
        <v>-0.47499999999999981</v>
      </c>
    </row>
    <row r="6824" spans="1:23" ht="14.25" customHeight="1" x14ac:dyDescent="0.3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  <c r="W6824" s="2">
        <f>Table_1[[#This Row],[Profit]]/Table_1[[#This Row],[Sales]]</f>
        <v>0.26</v>
      </c>
    </row>
    <row r="6825" spans="1:23" ht="14.25" customHeight="1" x14ac:dyDescent="0.3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  <c r="W6825" s="2">
        <f>Table_1[[#This Row],[Profit]]/Table_1[[#This Row],[Sales]]</f>
        <v>0.5</v>
      </c>
    </row>
    <row r="6826" spans="1:23" ht="14.25" customHeight="1" x14ac:dyDescent="0.3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  <c r="W6826" s="2">
        <f>Table_1[[#This Row],[Profit]]/Table_1[[#This Row],[Sales]]</f>
        <v>0.11000000000000003</v>
      </c>
    </row>
    <row r="6827" spans="1:23" ht="14.25" customHeight="1" x14ac:dyDescent="0.3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  <c r="W6827" s="2">
        <f>Table_1[[#This Row],[Profit]]/Table_1[[#This Row],[Sales]]</f>
        <v>0.15000000000000002</v>
      </c>
    </row>
    <row r="6828" spans="1:23" ht="14.25" customHeight="1" x14ac:dyDescent="0.3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  <c r="W6828" s="2">
        <f>Table_1[[#This Row],[Profit]]/Table_1[[#This Row],[Sales]]</f>
        <v>0.48</v>
      </c>
    </row>
    <row r="6829" spans="1:23" ht="14.25" customHeight="1" x14ac:dyDescent="0.3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  <c r="W6829" s="2">
        <f>Table_1[[#This Row],[Profit]]/Table_1[[#This Row],[Sales]]</f>
        <v>0.44999999999999996</v>
      </c>
    </row>
    <row r="6830" spans="1:23" ht="14.25" customHeight="1" x14ac:dyDescent="0.3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  <c r="W6830" s="2">
        <f>Table_1[[#This Row],[Profit]]/Table_1[[#This Row],[Sales]]</f>
        <v>0.48999999999999994</v>
      </c>
    </row>
    <row r="6831" spans="1:23" ht="14.25" customHeight="1" x14ac:dyDescent="0.3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  <c r="W6831" s="2">
        <f>Table_1[[#This Row],[Profit]]/Table_1[[#This Row],[Sales]]</f>
        <v>0.28000000000000003</v>
      </c>
    </row>
    <row r="6832" spans="1:23" ht="14.25" customHeight="1" x14ac:dyDescent="0.3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  <c r="W6832" s="2">
        <f>Table_1[[#This Row],[Profit]]/Table_1[[#This Row],[Sales]]</f>
        <v>0.27000000000000007</v>
      </c>
    </row>
    <row r="6833" spans="1:23" ht="14.25" customHeight="1" x14ac:dyDescent="0.3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  <c r="W6833" s="2">
        <f>Table_1[[#This Row],[Profit]]/Table_1[[#This Row],[Sales]]</f>
        <v>0.26</v>
      </c>
    </row>
    <row r="6834" spans="1:23" ht="14.25" customHeight="1" x14ac:dyDescent="0.3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  <c r="W6834" s="2">
        <f>Table_1[[#This Row],[Profit]]/Table_1[[#This Row],[Sales]]</f>
        <v>0.12499999999999992</v>
      </c>
    </row>
    <row r="6835" spans="1:23" ht="14.25" customHeight="1" x14ac:dyDescent="0.3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  <c r="W6835" s="2">
        <f>Table_1[[#This Row],[Profit]]/Table_1[[#This Row],[Sales]]</f>
        <v>-8.7499999999999953E-2</v>
      </c>
    </row>
    <row r="6836" spans="1:23" ht="14.25" customHeight="1" x14ac:dyDescent="0.3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  <c r="W6836" s="2">
        <f>Table_1[[#This Row],[Profit]]/Table_1[[#This Row],[Sales]]</f>
        <v>0.14000000000000007</v>
      </c>
    </row>
    <row r="6837" spans="1:23" ht="14.25" customHeight="1" x14ac:dyDescent="0.3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  <c r="W6837" s="2">
        <f>Table_1[[#This Row],[Profit]]/Table_1[[#This Row],[Sales]]</f>
        <v>0.46</v>
      </c>
    </row>
    <row r="6838" spans="1:23" ht="14.25" customHeight="1" x14ac:dyDescent="0.3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  <c r="W6838" s="2">
        <f>Table_1[[#This Row],[Profit]]/Table_1[[#This Row],[Sales]]</f>
        <v>0.41000000000000003</v>
      </c>
    </row>
    <row r="6839" spans="1:23" ht="14.25" customHeight="1" x14ac:dyDescent="0.3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  <c r="W6839" s="2">
        <f>Table_1[[#This Row],[Profit]]/Table_1[[#This Row],[Sales]]</f>
        <v>0.25999999999999995</v>
      </c>
    </row>
    <row r="6840" spans="1:23" ht="14.25" customHeight="1" x14ac:dyDescent="0.3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  <c r="W6840" s="2">
        <f>Table_1[[#This Row],[Profit]]/Table_1[[#This Row],[Sales]]</f>
        <v>0.28000000000000003</v>
      </c>
    </row>
    <row r="6841" spans="1:23" ht="14.25" customHeight="1" x14ac:dyDescent="0.3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  <c r="W6841" s="2">
        <f>Table_1[[#This Row],[Profit]]/Table_1[[#This Row],[Sales]]</f>
        <v>0.11249999999999986</v>
      </c>
    </row>
    <row r="6842" spans="1:23" ht="14.25" customHeight="1" x14ac:dyDescent="0.3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  <c r="W6842" s="2">
        <f>Table_1[[#This Row],[Profit]]/Table_1[[#This Row],[Sales]]</f>
        <v>-0.69999999999999962</v>
      </c>
    </row>
    <row r="6843" spans="1:23" ht="14.25" customHeight="1" x14ac:dyDescent="0.3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  <c r="W6843" s="2">
        <f>Table_1[[#This Row],[Profit]]/Table_1[[#This Row],[Sales]]</f>
        <v>7.9999999999999932E-2</v>
      </c>
    </row>
    <row r="6844" spans="1:23" ht="14.25" customHeight="1" x14ac:dyDescent="0.3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  <c r="W6844" s="2">
        <f>Table_1[[#This Row],[Profit]]/Table_1[[#This Row],[Sales]]</f>
        <v>0.46</v>
      </c>
    </row>
    <row r="6845" spans="1:23" ht="14.25" customHeight="1" x14ac:dyDescent="0.3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  <c r="W6845" s="2">
        <f>Table_1[[#This Row],[Profit]]/Table_1[[#This Row],[Sales]]</f>
        <v>9.9999999999999777E-3</v>
      </c>
    </row>
    <row r="6846" spans="1:23" ht="14.25" customHeight="1" x14ac:dyDescent="0.3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  <c r="W6846" s="2">
        <f>Table_1[[#This Row],[Profit]]/Table_1[[#This Row],[Sales]]</f>
        <v>0.28999999999999998</v>
      </c>
    </row>
    <row r="6847" spans="1:23" ht="14.25" customHeight="1" x14ac:dyDescent="0.3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  <c r="W6847" s="2">
        <f>Table_1[[#This Row],[Profit]]/Table_1[[#This Row],[Sales]]</f>
        <v>0.10000000000000002</v>
      </c>
    </row>
    <row r="6848" spans="1:23" ht="14.25" customHeight="1" x14ac:dyDescent="0.3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  <c r="W6848" s="2">
        <f>Table_1[[#This Row],[Profit]]/Table_1[[#This Row],[Sales]]</f>
        <v>0.45</v>
      </c>
    </row>
    <row r="6849" spans="1:23" ht="14.25" customHeight="1" x14ac:dyDescent="0.3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  <c r="W6849" s="2">
        <f>Table_1[[#This Row],[Profit]]/Table_1[[#This Row],[Sales]]</f>
        <v>6.2500000000000056E-2</v>
      </c>
    </row>
    <row r="6850" spans="1:23" ht="14.25" customHeight="1" x14ac:dyDescent="0.3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  <c r="W6850" s="2">
        <f>Table_1[[#This Row],[Profit]]/Table_1[[#This Row],[Sales]]</f>
        <v>0.34999999999999987</v>
      </c>
    </row>
    <row r="6851" spans="1:23" ht="14.25" customHeight="1" x14ac:dyDescent="0.3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  <c r="W6851" s="2">
        <f>Table_1[[#This Row],[Profit]]/Table_1[[#This Row],[Sales]]</f>
        <v>0.46</v>
      </c>
    </row>
    <row r="6852" spans="1:23" ht="14.25" customHeight="1" x14ac:dyDescent="0.3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  <c r="W6852" s="2">
        <f>Table_1[[#This Row],[Profit]]/Table_1[[#This Row],[Sales]]</f>
        <v>0.26</v>
      </c>
    </row>
    <row r="6853" spans="1:23" ht="14.25" customHeight="1" x14ac:dyDescent="0.3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  <c r="W6853" s="2">
        <f>Table_1[[#This Row],[Profit]]/Table_1[[#This Row],[Sales]]</f>
        <v>0.47000000000000003</v>
      </c>
    </row>
    <row r="6854" spans="1:23" ht="14.25" customHeight="1" x14ac:dyDescent="0.3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  <c r="W6854" s="2">
        <f>Table_1[[#This Row],[Profit]]/Table_1[[#This Row],[Sales]]</f>
        <v>0.28000000000000003</v>
      </c>
    </row>
    <row r="6855" spans="1:23" ht="14.25" customHeight="1" x14ac:dyDescent="0.3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  <c r="W6855" s="2">
        <f>Table_1[[#This Row],[Profit]]/Table_1[[#This Row],[Sales]]</f>
        <v>0.29999999999999988</v>
      </c>
    </row>
    <row r="6856" spans="1:23" ht="14.25" customHeight="1" x14ac:dyDescent="0.3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  <c r="W6856" s="2">
        <f>Table_1[[#This Row],[Profit]]/Table_1[[#This Row],[Sales]]</f>
        <v>3.9999999999999931E-2</v>
      </c>
    </row>
    <row r="6857" spans="1:23" ht="14.25" customHeight="1" x14ac:dyDescent="0.3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  <c r="W6857" s="2">
        <f>Table_1[[#This Row],[Profit]]/Table_1[[#This Row],[Sales]]</f>
        <v>0.45999999999999996</v>
      </c>
    </row>
    <row r="6858" spans="1:23" ht="14.25" customHeight="1" x14ac:dyDescent="0.3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  <c r="W6858" s="2">
        <f>Table_1[[#This Row],[Profit]]/Table_1[[#This Row],[Sales]]</f>
        <v>0.47</v>
      </c>
    </row>
    <row r="6859" spans="1:23" ht="14.25" customHeight="1" x14ac:dyDescent="0.3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  <c r="W6859" s="2">
        <f>Table_1[[#This Row],[Profit]]/Table_1[[#This Row],[Sales]]</f>
        <v>0.48000000000000004</v>
      </c>
    </row>
    <row r="6860" spans="1:23" ht="14.25" customHeight="1" x14ac:dyDescent="0.3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  <c r="W6860" s="2">
        <f>Table_1[[#This Row],[Profit]]/Table_1[[#This Row],[Sales]]</f>
        <v>0.47</v>
      </c>
    </row>
    <row r="6861" spans="1:23" ht="14.25" customHeight="1" x14ac:dyDescent="0.3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  <c r="W6861" s="2">
        <f>Table_1[[#This Row],[Profit]]/Table_1[[#This Row],[Sales]]</f>
        <v>0.33</v>
      </c>
    </row>
    <row r="6862" spans="1:23" ht="14.25" customHeight="1" x14ac:dyDescent="0.3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  <c r="W6862" s="2">
        <f>Table_1[[#This Row],[Profit]]/Table_1[[#This Row],[Sales]]</f>
        <v>0.16999999999999987</v>
      </c>
    </row>
    <row r="6863" spans="1:23" ht="14.25" customHeight="1" x14ac:dyDescent="0.3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  <c r="W6863" s="2">
        <f>Table_1[[#This Row],[Profit]]/Table_1[[#This Row],[Sales]]</f>
        <v>0.49000000000000005</v>
      </c>
    </row>
    <row r="6864" spans="1:23" ht="14.25" customHeight="1" x14ac:dyDescent="0.3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  <c r="W6864" s="2">
        <f>Table_1[[#This Row],[Profit]]/Table_1[[#This Row],[Sales]]</f>
        <v>-8.7500000000000064E-2</v>
      </c>
    </row>
    <row r="6865" spans="1:23" ht="14.25" customHeight="1" x14ac:dyDescent="0.3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  <c r="W6865" s="2">
        <f>Table_1[[#This Row],[Profit]]/Table_1[[#This Row],[Sales]]</f>
        <v>0.34999999999999992</v>
      </c>
    </row>
    <row r="6866" spans="1:23" ht="14.25" customHeight="1" x14ac:dyDescent="0.3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  <c r="W6866" s="2">
        <f>Table_1[[#This Row],[Profit]]/Table_1[[#This Row],[Sales]]</f>
        <v>0.37499999999999994</v>
      </c>
    </row>
    <row r="6867" spans="1:23" ht="14.25" customHeight="1" x14ac:dyDescent="0.3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  <c r="W6867" s="2">
        <f>Table_1[[#This Row],[Profit]]/Table_1[[#This Row],[Sales]]</f>
        <v>-0.22499999999999992</v>
      </c>
    </row>
    <row r="6868" spans="1:23" ht="14.25" customHeight="1" x14ac:dyDescent="0.3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  <c r="W6868" s="2">
        <f>Table_1[[#This Row],[Profit]]/Table_1[[#This Row],[Sales]]</f>
        <v>0.36000000000000004</v>
      </c>
    </row>
    <row r="6869" spans="1:23" ht="14.25" customHeight="1" x14ac:dyDescent="0.3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  <c r="W6869" s="2">
        <f>Table_1[[#This Row],[Profit]]/Table_1[[#This Row],[Sales]]</f>
        <v>-0.25</v>
      </c>
    </row>
    <row r="6870" spans="1:23" ht="14.25" customHeight="1" x14ac:dyDescent="0.3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  <c r="W6870" s="2">
        <f>Table_1[[#This Row],[Profit]]/Table_1[[#This Row],[Sales]]</f>
        <v>6.2499999999999958E-2</v>
      </c>
    </row>
    <row r="6871" spans="1:23" ht="14.25" customHeight="1" x14ac:dyDescent="0.3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  <c r="W6871" s="2">
        <f>Table_1[[#This Row],[Profit]]/Table_1[[#This Row],[Sales]]</f>
        <v>0.48000000000000004</v>
      </c>
    </row>
    <row r="6872" spans="1:23" ht="14.25" customHeight="1" x14ac:dyDescent="0.3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  <c r="W6872" s="2">
        <f>Table_1[[#This Row],[Profit]]/Table_1[[#This Row],[Sales]]</f>
        <v>0.44999999999999996</v>
      </c>
    </row>
    <row r="6873" spans="1:23" ht="14.25" customHeight="1" x14ac:dyDescent="0.3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  <c r="W6873" s="2">
        <f>Table_1[[#This Row],[Profit]]/Table_1[[#This Row],[Sales]]</f>
        <v>0.3249999999999999</v>
      </c>
    </row>
    <row r="6874" spans="1:23" ht="14.25" customHeight="1" x14ac:dyDescent="0.3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  <c r="W6874" s="2">
        <f>Table_1[[#This Row],[Profit]]/Table_1[[#This Row],[Sales]]</f>
        <v>0.47000000000000003</v>
      </c>
    </row>
    <row r="6875" spans="1:23" ht="14.25" customHeight="1" x14ac:dyDescent="0.3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  <c r="W6875" s="2">
        <f>Table_1[[#This Row],[Profit]]/Table_1[[#This Row],[Sales]]</f>
        <v>-1.6000000000000014</v>
      </c>
    </row>
    <row r="6876" spans="1:23" ht="14.25" customHeight="1" x14ac:dyDescent="0.3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  <c r="W6876" s="2">
        <f>Table_1[[#This Row],[Profit]]/Table_1[[#This Row],[Sales]]</f>
        <v>-0.15000000000000013</v>
      </c>
    </row>
    <row r="6877" spans="1:23" ht="14.25" customHeight="1" x14ac:dyDescent="0.3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  <c r="W6877" s="2">
        <f>Table_1[[#This Row],[Profit]]/Table_1[[#This Row],[Sales]]</f>
        <v>0.47</v>
      </c>
    </row>
    <row r="6878" spans="1:23" ht="14.25" customHeight="1" x14ac:dyDescent="0.3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  <c r="W6878" s="2">
        <f>Table_1[[#This Row],[Profit]]/Table_1[[#This Row],[Sales]]</f>
        <v>0.18999999999999997</v>
      </c>
    </row>
    <row r="6879" spans="1:23" ht="14.25" customHeight="1" x14ac:dyDescent="0.3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  <c r="W6879" s="2">
        <f>Table_1[[#This Row],[Profit]]/Table_1[[#This Row],[Sales]]</f>
        <v>-0.72500000000000009</v>
      </c>
    </row>
    <row r="6880" spans="1:23" ht="14.25" customHeight="1" x14ac:dyDescent="0.3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  <c r="W6880" s="2">
        <f>Table_1[[#This Row],[Profit]]/Table_1[[#This Row],[Sales]]</f>
        <v>0.35</v>
      </c>
    </row>
    <row r="6881" spans="1:23" ht="14.25" customHeight="1" x14ac:dyDescent="0.3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  <c r="W6881" s="2">
        <f>Table_1[[#This Row],[Profit]]/Table_1[[#This Row],[Sales]]</f>
        <v>6.2499999999999965E-2</v>
      </c>
    </row>
    <row r="6882" spans="1:23" ht="14.25" customHeight="1" x14ac:dyDescent="0.3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  <c r="W6882" s="2">
        <f>Table_1[[#This Row],[Profit]]/Table_1[[#This Row],[Sales]]</f>
        <v>0.48</v>
      </c>
    </row>
    <row r="6883" spans="1:23" ht="14.25" customHeight="1" x14ac:dyDescent="0.3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  <c r="W6883" s="2">
        <f>Table_1[[#This Row],[Profit]]/Table_1[[#This Row],[Sales]]</f>
        <v>0.20999999999999994</v>
      </c>
    </row>
    <row r="6884" spans="1:23" ht="14.25" customHeight="1" x14ac:dyDescent="0.3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  <c r="W6884" s="2">
        <f>Table_1[[#This Row],[Profit]]/Table_1[[#This Row],[Sales]]</f>
        <v>2.0000000000000025E-2</v>
      </c>
    </row>
    <row r="6885" spans="1:23" ht="14.25" customHeight="1" x14ac:dyDescent="0.3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  <c r="W6885" s="2">
        <f>Table_1[[#This Row],[Profit]]/Table_1[[#This Row],[Sales]]</f>
        <v>0.45999999999999996</v>
      </c>
    </row>
    <row r="6886" spans="1:23" ht="14.25" customHeight="1" x14ac:dyDescent="0.3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  <c r="W6886" s="2">
        <f>Table_1[[#This Row],[Profit]]/Table_1[[#This Row],[Sales]]</f>
        <v>0.29999999999999993</v>
      </c>
    </row>
    <row r="6887" spans="1:23" ht="14.25" customHeight="1" x14ac:dyDescent="0.3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  <c r="W6887" s="2">
        <f>Table_1[[#This Row],[Profit]]/Table_1[[#This Row],[Sales]]</f>
        <v>0.23749999999999999</v>
      </c>
    </row>
    <row r="6888" spans="1:23" ht="14.25" customHeight="1" x14ac:dyDescent="0.3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  <c r="W6888" s="2">
        <f>Table_1[[#This Row],[Profit]]/Table_1[[#This Row],[Sales]]</f>
        <v>-0.21666666666666654</v>
      </c>
    </row>
    <row r="6889" spans="1:23" ht="14.25" customHeight="1" x14ac:dyDescent="0.3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  <c r="W6889" s="2">
        <f>Table_1[[#This Row],[Profit]]/Table_1[[#This Row],[Sales]]</f>
        <v>0.46000000000000008</v>
      </c>
    </row>
    <row r="6890" spans="1:23" ht="14.25" customHeight="1" x14ac:dyDescent="0.3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  <c r="W6890" s="2">
        <f>Table_1[[#This Row],[Profit]]/Table_1[[#This Row],[Sales]]</f>
        <v>0.375</v>
      </c>
    </row>
    <row r="6891" spans="1:23" ht="14.25" customHeight="1" x14ac:dyDescent="0.3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  <c r="W6891" s="2">
        <f>Table_1[[#This Row],[Profit]]/Table_1[[#This Row],[Sales]]</f>
        <v>0.28000000000000003</v>
      </c>
    </row>
    <row r="6892" spans="1:23" ht="14.25" customHeight="1" x14ac:dyDescent="0.3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  <c r="W6892" s="2">
        <f>Table_1[[#This Row],[Profit]]/Table_1[[#This Row],[Sales]]</f>
        <v>0.48000000000000004</v>
      </c>
    </row>
    <row r="6893" spans="1:23" ht="14.25" customHeight="1" x14ac:dyDescent="0.3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  <c r="W6893" s="2">
        <f>Table_1[[#This Row],[Profit]]/Table_1[[#This Row],[Sales]]</f>
        <v>0.29999999999999988</v>
      </c>
    </row>
    <row r="6894" spans="1:23" ht="14.25" customHeight="1" x14ac:dyDescent="0.3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  <c r="W6894" s="2">
        <f>Table_1[[#This Row],[Profit]]/Table_1[[#This Row],[Sales]]</f>
        <v>0.48000000000000004</v>
      </c>
    </row>
    <row r="6895" spans="1:23" ht="14.25" customHeight="1" x14ac:dyDescent="0.3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  <c r="W6895" s="2">
        <f>Table_1[[#This Row],[Profit]]/Table_1[[#This Row],[Sales]]</f>
        <v>0.33999999999999997</v>
      </c>
    </row>
    <row r="6896" spans="1:23" ht="14.25" customHeight="1" x14ac:dyDescent="0.3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  <c r="W6896" s="2">
        <f>Table_1[[#This Row],[Profit]]/Table_1[[#This Row],[Sales]]</f>
        <v>0.28999999999999998</v>
      </c>
    </row>
    <row r="6897" spans="1:23" ht="14.25" customHeight="1" x14ac:dyDescent="0.3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  <c r="W6897" s="2">
        <f>Table_1[[#This Row],[Profit]]/Table_1[[#This Row],[Sales]]</f>
        <v>0.28999999999999987</v>
      </c>
    </row>
    <row r="6898" spans="1:23" ht="14.25" customHeight="1" x14ac:dyDescent="0.3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  <c r="W6898" s="2">
        <f>Table_1[[#This Row],[Profit]]/Table_1[[#This Row],[Sales]]</f>
        <v>0.46999999999999992</v>
      </c>
    </row>
    <row r="6899" spans="1:23" ht="14.25" customHeight="1" x14ac:dyDescent="0.3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  <c r="W6899" s="2">
        <f>Table_1[[#This Row],[Profit]]/Table_1[[#This Row],[Sales]]</f>
        <v>-0.73333333333333295</v>
      </c>
    </row>
    <row r="6900" spans="1:23" ht="14.25" customHeight="1" x14ac:dyDescent="0.3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  <c r="W6900" s="2">
        <f>Table_1[[#This Row],[Profit]]/Table_1[[#This Row],[Sales]]</f>
        <v>-0.27142857142857152</v>
      </c>
    </row>
    <row r="6901" spans="1:23" ht="14.25" customHeight="1" x14ac:dyDescent="0.3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  <c r="W6901" s="2">
        <f>Table_1[[#This Row],[Profit]]/Table_1[[#This Row],[Sales]]</f>
        <v>-1.7000000000000008</v>
      </c>
    </row>
    <row r="6902" spans="1:23" ht="14.25" customHeight="1" x14ac:dyDescent="0.3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  <c r="W6902" s="2">
        <f>Table_1[[#This Row],[Profit]]/Table_1[[#This Row],[Sales]]</f>
        <v>0.29999999999999993</v>
      </c>
    </row>
    <row r="6903" spans="1:23" ht="14.25" customHeight="1" x14ac:dyDescent="0.3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  <c r="W6903" s="2">
        <f>Table_1[[#This Row],[Profit]]/Table_1[[#This Row],[Sales]]</f>
        <v>0.35000000000000003</v>
      </c>
    </row>
    <row r="6904" spans="1:23" ht="14.25" customHeight="1" x14ac:dyDescent="0.3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  <c r="W6904" s="2">
        <f>Table_1[[#This Row],[Profit]]/Table_1[[#This Row],[Sales]]</f>
        <v>0.35</v>
      </c>
    </row>
    <row r="6905" spans="1:23" ht="14.25" customHeight="1" x14ac:dyDescent="0.3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  <c r="W6905" s="2">
        <f>Table_1[[#This Row],[Profit]]/Table_1[[#This Row],[Sales]]</f>
        <v>-2.7000000000000006</v>
      </c>
    </row>
    <row r="6906" spans="1:23" ht="14.25" customHeight="1" x14ac:dyDescent="0.3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  <c r="W6906" s="2">
        <f>Table_1[[#This Row],[Profit]]/Table_1[[#This Row],[Sales]]</f>
        <v>-0.18750000000000003</v>
      </c>
    </row>
    <row r="6907" spans="1:23" ht="14.25" customHeight="1" x14ac:dyDescent="0.3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  <c r="W6907" s="2">
        <f>Table_1[[#This Row],[Profit]]/Table_1[[#This Row],[Sales]]</f>
        <v>0.27</v>
      </c>
    </row>
    <row r="6908" spans="1:23" ht="14.25" customHeight="1" x14ac:dyDescent="0.3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  <c r="W6908" s="2">
        <f>Table_1[[#This Row],[Profit]]/Table_1[[#This Row],[Sales]]</f>
        <v>0.48</v>
      </c>
    </row>
    <row r="6909" spans="1:23" ht="14.25" customHeight="1" x14ac:dyDescent="0.3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  <c r="W6909" s="2">
        <f>Table_1[[#This Row],[Profit]]/Table_1[[#This Row],[Sales]]</f>
        <v>0.12499999999999992</v>
      </c>
    </row>
    <row r="6910" spans="1:23" ht="14.25" customHeight="1" x14ac:dyDescent="0.3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  <c r="W6910" s="2">
        <f>Table_1[[#This Row],[Profit]]/Table_1[[#This Row],[Sales]]</f>
        <v>0.28999999999999992</v>
      </c>
    </row>
    <row r="6911" spans="1:23" ht="14.25" customHeight="1" x14ac:dyDescent="0.3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  <c r="W6911" s="2">
        <f>Table_1[[#This Row],[Profit]]/Table_1[[#This Row],[Sales]]</f>
        <v>-0.79999999999999982</v>
      </c>
    </row>
    <row r="6912" spans="1:23" ht="14.25" customHeight="1" x14ac:dyDescent="0.3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  <c r="W6912" s="2">
        <f>Table_1[[#This Row],[Profit]]/Table_1[[#This Row],[Sales]]</f>
        <v>0.22000000000000003</v>
      </c>
    </row>
    <row r="6913" spans="1:23" ht="14.25" customHeight="1" x14ac:dyDescent="0.3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  <c r="W6913" s="2">
        <f>Table_1[[#This Row],[Profit]]/Table_1[[#This Row],[Sales]]</f>
        <v>0.27000000000000007</v>
      </c>
    </row>
    <row r="6914" spans="1:23" ht="14.25" customHeight="1" x14ac:dyDescent="0.3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  <c r="W6914" s="2">
        <f>Table_1[[#This Row],[Profit]]/Table_1[[#This Row],[Sales]]</f>
        <v>0.37</v>
      </c>
    </row>
    <row r="6915" spans="1:23" ht="14.25" customHeight="1" x14ac:dyDescent="0.3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  <c r="W6915" s="2">
        <f>Table_1[[#This Row],[Profit]]/Table_1[[#This Row],[Sales]]</f>
        <v>7.4999999999999956E-2</v>
      </c>
    </row>
    <row r="6916" spans="1:23" ht="14.25" customHeight="1" x14ac:dyDescent="0.3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  <c r="W6916" s="2">
        <f>Table_1[[#This Row],[Profit]]/Table_1[[#This Row],[Sales]]</f>
        <v>7.4999999999999997E-2</v>
      </c>
    </row>
    <row r="6917" spans="1:23" ht="14.25" customHeight="1" x14ac:dyDescent="0.3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  <c r="W6917" s="2">
        <f>Table_1[[#This Row],[Profit]]/Table_1[[#This Row],[Sales]]</f>
        <v>-1.7500000000000009</v>
      </c>
    </row>
    <row r="6918" spans="1:23" ht="14.25" customHeight="1" x14ac:dyDescent="0.3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  <c r="W6918" s="2">
        <f>Table_1[[#This Row],[Profit]]/Table_1[[#This Row],[Sales]]</f>
        <v>0.36250000000000004</v>
      </c>
    </row>
    <row r="6919" spans="1:23" ht="14.25" customHeight="1" x14ac:dyDescent="0.3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  <c r="W6919" s="2">
        <f>Table_1[[#This Row],[Profit]]/Table_1[[#This Row],[Sales]]</f>
        <v>5.000000000000001E-2</v>
      </c>
    </row>
    <row r="6920" spans="1:23" ht="14.25" customHeight="1" x14ac:dyDescent="0.3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  <c r="W6920" s="2">
        <f>Table_1[[#This Row],[Profit]]/Table_1[[#This Row],[Sales]]</f>
        <v>3.000000000000003E-2</v>
      </c>
    </row>
    <row r="6921" spans="1:23" ht="14.25" customHeight="1" x14ac:dyDescent="0.3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  <c r="W6921" s="2">
        <f>Table_1[[#This Row],[Profit]]/Table_1[[#This Row],[Sales]]</f>
        <v>-0.73333333333333328</v>
      </c>
    </row>
    <row r="6922" spans="1:23" ht="14.25" customHeight="1" x14ac:dyDescent="0.3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  <c r="W6922" s="2">
        <f>Table_1[[#This Row],[Profit]]/Table_1[[#This Row],[Sales]]</f>
        <v>0.27999999999999997</v>
      </c>
    </row>
    <row r="6923" spans="1:23" ht="14.25" customHeight="1" x14ac:dyDescent="0.3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  <c r="W6923" s="2">
        <f>Table_1[[#This Row],[Profit]]/Table_1[[#This Row],[Sales]]</f>
        <v>0.5</v>
      </c>
    </row>
    <row r="6924" spans="1:23" ht="14.25" customHeight="1" x14ac:dyDescent="0.3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  <c r="W6924" s="2">
        <f>Table_1[[#This Row],[Profit]]/Table_1[[#This Row],[Sales]]</f>
        <v>0.49</v>
      </c>
    </row>
    <row r="6925" spans="1:23" ht="14.25" customHeight="1" x14ac:dyDescent="0.3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  <c r="W6925" s="2">
        <f>Table_1[[#This Row],[Profit]]/Table_1[[#This Row],[Sales]]</f>
        <v>0.45999999999999996</v>
      </c>
    </row>
    <row r="6926" spans="1:23" ht="14.25" customHeight="1" x14ac:dyDescent="0.3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  <c r="W6926" s="2">
        <f>Table_1[[#This Row],[Profit]]/Table_1[[#This Row],[Sales]]</f>
        <v>0.45999999999999991</v>
      </c>
    </row>
    <row r="6927" spans="1:23" ht="14.25" customHeight="1" x14ac:dyDescent="0.3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  <c r="W6927" s="2">
        <f>Table_1[[#This Row],[Profit]]/Table_1[[#This Row],[Sales]]</f>
        <v>6.2500000000000028E-2</v>
      </c>
    </row>
    <row r="6928" spans="1:23" ht="14.25" customHeight="1" x14ac:dyDescent="0.3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  <c r="W6928" s="2">
        <f>Table_1[[#This Row],[Profit]]/Table_1[[#This Row],[Sales]]</f>
        <v>0.45999999999999996</v>
      </c>
    </row>
    <row r="6929" spans="1:23" ht="14.25" customHeight="1" x14ac:dyDescent="0.3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  <c r="W6929" s="2">
        <f>Table_1[[#This Row],[Profit]]/Table_1[[#This Row],[Sales]]</f>
        <v>0.26999999999999996</v>
      </c>
    </row>
    <row r="6930" spans="1:23" ht="14.25" customHeight="1" x14ac:dyDescent="0.3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  <c r="W6930" s="2">
        <f>Table_1[[#This Row],[Profit]]/Table_1[[#This Row],[Sales]]</f>
        <v>0.46999999999999992</v>
      </c>
    </row>
    <row r="6931" spans="1:23" ht="14.25" customHeight="1" x14ac:dyDescent="0.3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  <c r="W6931" s="2">
        <f>Table_1[[#This Row],[Profit]]/Table_1[[#This Row],[Sales]]</f>
        <v>0.11249999999999982</v>
      </c>
    </row>
    <row r="6932" spans="1:23" ht="14.25" customHeight="1" x14ac:dyDescent="0.3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  <c r="W6932" s="2">
        <f>Table_1[[#This Row],[Profit]]/Table_1[[#This Row],[Sales]]</f>
        <v>0.47</v>
      </c>
    </row>
    <row r="6933" spans="1:23" ht="14.25" customHeight="1" x14ac:dyDescent="0.3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  <c r="W6933" s="2">
        <f>Table_1[[#This Row],[Profit]]/Table_1[[#This Row],[Sales]]</f>
        <v>-0.16666666666666685</v>
      </c>
    </row>
    <row r="6934" spans="1:23" ht="14.25" customHeight="1" x14ac:dyDescent="0.3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  <c r="W6934" s="2">
        <f>Table_1[[#This Row],[Profit]]/Table_1[[#This Row],[Sales]]</f>
        <v>-0.58333333333333359</v>
      </c>
    </row>
    <row r="6935" spans="1:23" ht="14.25" customHeight="1" x14ac:dyDescent="0.3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  <c r="W6935" s="2">
        <f>Table_1[[#This Row],[Profit]]/Table_1[[#This Row],[Sales]]</f>
        <v>3.7499999999999999E-2</v>
      </c>
    </row>
    <row r="6936" spans="1:23" ht="14.25" customHeight="1" x14ac:dyDescent="0.3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  <c r="W6936" s="2">
        <f>Table_1[[#This Row],[Profit]]/Table_1[[#This Row],[Sales]]</f>
        <v>0.11249999999999992</v>
      </c>
    </row>
    <row r="6937" spans="1:23" ht="14.25" customHeight="1" x14ac:dyDescent="0.3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  <c r="W6937" s="2">
        <f>Table_1[[#This Row],[Profit]]/Table_1[[#This Row],[Sales]]</f>
        <v>-0.1125000000000001</v>
      </c>
    </row>
    <row r="6938" spans="1:23" ht="14.25" customHeight="1" x14ac:dyDescent="0.3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  <c r="W6938" s="2">
        <f>Table_1[[#This Row],[Profit]]/Table_1[[#This Row],[Sales]]</f>
        <v>-0.9</v>
      </c>
    </row>
    <row r="6939" spans="1:23" ht="14.25" customHeight="1" x14ac:dyDescent="0.3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  <c r="W6939" s="2">
        <f>Table_1[[#This Row],[Profit]]/Table_1[[#This Row],[Sales]]</f>
        <v>0.3249999999999999</v>
      </c>
    </row>
    <row r="6940" spans="1:23" ht="14.25" customHeight="1" x14ac:dyDescent="0.3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  <c r="W6940" s="2">
        <f>Table_1[[#This Row],[Profit]]/Table_1[[#This Row],[Sales]]</f>
        <v>0.11000000000000001</v>
      </c>
    </row>
    <row r="6941" spans="1:23" ht="14.25" customHeight="1" x14ac:dyDescent="0.3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  <c r="W6941" s="2">
        <f>Table_1[[#This Row],[Profit]]/Table_1[[#This Row],[Sales]]</f>
        <v>0.36250000000000004</v>
      </c>
    </row>
    <row r="6942" spans="1:23" ht="14.25" customHeight="1" x14ac:dyDescent="0.3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  <c r="W6942" s="2">
        <f>Table_1[[#This Row],[Profit]]/Table_1[[#This Row],[Sales]]</f>
        <v>0.28999999999999998</v>
      </c>
    </row>
    <row r="6943" spans="1:23" ht="14.25" customHeight="1" x14ac:dyDescent="0.3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  <c r="W6943" s="2">
        <f>Table_1[[#This Row],[Profit]]/Table_1[[#This Row],[Sales]]</f>
        <v>0.29999999999999988</v>
      </c>
    </row>
    <row r="6944" spans="1:23" ht="14.25" customHeight="1" x14ac:dyDescent="0.3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  <c r="W6944" s="2">
        <f>Table_1[[#This Row],[Profit]]/Table_1[[#This Row],[Sales]]</f>
        <v>0.46</v>
      </c>
    </row>
    <row r="6945" spans="1:23" ht="14.25" customHeight="1" x14ac:dyDescent="0.3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  <c r="W6945" s="2">
        <f>Table_1[[#This Row],[Profit]]/Table_1[[#This Row],[Sales]]</f>
        <v>6.25E-2</v>
      </c>
    </row>
    <row r="6946" spans="1:23" ht="14.25" customHeight="1" x14ac:dyDescent="0.3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  <c r="W6946" s="2">
        <f>Table_1[[#This Row],[Profit]]/Table_1[[#This Row],[Sales]]</f>
        <v>0.49</v>
      </c>
    </row>
    <row r="6947" spans="1:23" ht="14.25" customHeight="1" x14ac:dyDescent="0.3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  <c r="W6947" s="2">
        <f>Table_1[[#This Row],[Profit]]/Table_1[[#This Row],[Sales]]</f>
        <v>-4.9999999999999975E-2</v>
      </c>
    </row>
    <row r="6948" spans="1:23" ht="14.25" customHeight="1" x14ac:dyDescent="0.3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  <c r="W6948" s="2">
        <f>Table_1[[#This Row],[Profit]]/Table_1[[#This Row],[Sales]]</f>
        <v>0.47</v>
      </c>
    </row>
    <row r="6949" spans="1:23" ht="14.25" customHeight="1" x14ac:dyDescent="0.3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  <c r="W6949" s="2">
        <f>Table_1[[#This Row],[Profit]]/Table_1[[#This Row],[Sales]]</f>
        <v>-0.25</v>
      </c>
    </row>
    <row r="6950" spans="1:23" ht="14.25" customHeight="1" x14ac:dyDescent="0.3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  <c r="W6950" s="2">
        <f>Table_1[[#This Row],[Profit]]/Table_1[[#This Row],[Sales]]</f>
        <v>-0.18571428571428569</v>
      </c>
    </row>
    <row r="6951" spans="1:23" ht="14.25" customHeight="1" x14ac:dyDescent="0.3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  <c r="W6951" s="2">
        <f>Table_1[[#This Row],[Profit]]/Table_1[[#This Row],[Sales]]</f>
        <v>0.3125</v>
      </c>
    </row>
    <row r="6952" spans="1:23" ht="14.25" customHeight="1" x14ac:dyDescent="0.3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  <c r="W6952" s="2">
        <f>Table_1[[#This Row],[Profit]]/Table_1[[#This Row],[Sales]]</f>
        <v>-0.36666666666666681</v>
      </c>
    </row>
    <row r="6953" spans="1:23" ht="14.25" customHeight="1" x14ac:dyDescent="0.3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  <c r="W6953" s="2">
        <f>Table_1[[#This Row],[Profit]]/Table_1[[#This Row],[Sales]]</f>
        <v>0.11666666666666657</v>
      </c>
    </row>
    <row r="6954" spans="1:23" ht="14.25" customHeight="1" x14ac:dyDescent="0.3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  <c r="W6954" s="2">
        <f>Table_1[[#This Row],[Profit]]/Table_1[[#This Row],[Sales]]</f>
        <v>0.35</v>
      </c>
    </row>
    <row r="6955" spans="1:23" ht="14.25" customHeight="1" x14ac:dyDescent="0.3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  <c r="W6955" s="2">
        <f>Table_1[[#This Row],[Profit]]/Table_1[[#This Row],[Sales]]</f>
        <v>0.36249999999999993</v>
      </c>
    </row>
    <row r="6956" spans="1:23" ht="14.25" customHeight="1" x14ac:dyDescent="0.3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  <c r="W6956" s="2">
        <f>Table_1[[#This Row],[Profit]]/Table_1[[#This Row],[Sales]]</f>
        <v>0.10000000000000002</v>
      </c>
    </row>
    <row r="6957" spans="1:23" ht="14.25" customHeight="1" x14ac:dyDescent="0.3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  <c r="W6957" s="2">
        <f>Table_1[[#This Row],[Profit]]/Table_1[[#This Row],[Sales]]</f>
        <v>0.46</v>
      </c>
    </row>
    <row r="6958" spans="1:23" ht="14.25" customHeight="1" x14ac:dyDescent="0.3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  <c r="W6958" s="2">
        <f>Table_1[[#This Row],[Profit]]/Table_1[[#This Row],[Sales]]</f>
        <v>0.46999999999999992</v>
      </c>
    </row>
    <row r="6959" spans="1:23" ht="14.25" customHeight="1" x14ac:dyDescent="0.3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  <c r="W6959" s="2">
        <f>Table_1[[#This Row],[Profit]]/Table_1[[#This Row],[Sales]]</f>
        <v>0.3</v>
      </c>
    </row>
    <row r="6960" spans="1:23" ht="14.25" customHeight="1" x14ac:dyDescent="0.3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  <c r="W6960" s="2">
        <f>Table_1[[#This Row],[Profit]]/Table_1[[#This Row],[Sales]]</f>
        <v>0.28000000000000003</v>
      </c>
    </row>
    <row r="6961" spans="1:23" ht="14.25" customHeight="1" x14ac:dyDescent="0.3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  <c r="W6961" s="2">
        <f>Table_1[[#This Row],[Profit]]/Table_1[[#This Row],[Sales]]</f>
        <v>0.5</v>
      </c>
    </row>
    <row r="6962" spans="1:23" ht="14.25" customHeight="1" x14ac:dyDescent="0.3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  <c r="W6962" s="2">
        <f>Table_1[[#This Row],[Profit]]/Table_1[[#This Row],[Sales]]</f>
        <v>0.48000000000000004</v>
      </c>
    </row>
    <row r="6963" spans="1:23" ht="14.25" customHeight="1" x14ac:dyDescent="0.3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  <c r="W6963" s="2">
        <f>Table_1[[#This Row],[Profit]]/Table_1[[#This Row],[Sales]]</f>
        <v>0.27000000000000007</v>
      </c>
    </row>
    <row r="6964" spans="1:23" ht="14.25" customHeight="1" x14ac:dyDescent="0.3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  <c r="W6964" s="2">
        <f>Table_1[[#This Row],[Profit]]/Table_1[[#This Row],[Sales]]</f>
        <v>0.47</v>
      </c>
    </row>
    <row r="6965" spans="1:23" ht="14.25" customHeight="1" x14ac:dyDescent="0.3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  <c r="W6965" s="2">
        <f>Table_1[[#This Row],[Profit]]/Table_1[[#This Row],[Sales]]</f>
        <v>0.25000000000000006</v>
      </c>
    </row>
    <row r="6966" spans="1:23" ht="14.25" customHeight="1" x14ac:dyDescent="0.3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  <c r="W6966" s="2">
        <f>Table_1[[#This Row],[Profit]]/Table_1[[#This Row],[Sales]]</f>
        <v>0.45999999999999996</v>
      </c>
    </row>
    <row r="6967" spans="1:23" ht="14.25" customHeight="1" x14ac:dyDescent="0.3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  <c r="W6967" s="2">
        <f>Table_1[[#This Row],[Profit]]/Table_1[[#This Row],[Sales]]</f>
        <v>0.23999999999999996</v>
      </c>
    </row>
    <row r="6968" spans="1:23" ht="14.25" customHeight="1" x14ac:dyDescent="0.3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  <c r="W6968" s="2">
        <f>Table_1[[#This Row],[Profit]]/Table_1[[#This Row],[Sales]]</f>
        <v>0.49</v>
      </c>
    </row>
    <row r="6969" spans="1:23" ht="14.25" customHeight="1" x14ac:dyDescent="0.3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  <c r="W6969" s="2">
        <f>Table_1[[#This Row],[Profit]]/Table_1[[#This Row],[Sales]]</f>
        <v>0.48</v>
      </c>
    </row>
    <row r="6970" spans="1:23" ht="14.25" customHeight="1" x14ac:dyDescent="0.3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  <c r="W6970" s="2">
        <f>Table_1[[#This Row],[Profit]]/Table_1[[#This Row],[Sales]]</f>
        <v>0.26</v>
      </c>
    </row>
    <row r="6971" spans="1:23" ht="14.25" customHeight="1" x14ac:dyDescent="0.3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  <c r="W6971" s="2">
        <f>Table_1[[#This Row],[Profit]]/Table_1[[#This Row],[Sales]]</f>
        <v>0.30999999999999994</v>
      </c>
    </row>
    <row r="6972" spans="1:23" ht="14.25" customHeight="1" x14ac:dyDescent="0.3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  <c r="W6972" s="2">
        <f>Table_1[[#This Row],[Profit]]/Table_1[[#This Row],[Sales]]</f>
        <v>-0.20000000000000015</v>
      </c>
    </row>
    <row r="6973" spans="1:23" ht="14.25" customHeight="1" x14ac:dyDescent="0.3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  <c r="W6973" s="2">
        <f>Table_1[[#This Row],[Profit]]/Table_1[[#This Row],[Sales]]</f>
        <v>5.0000000000000065E-2</v>
      </c>
    </row>
    <row r="6974" spans="1:23" ht="14.25" customHeight="1" x14ac:dyDescent="0.3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  <c r="W6974" s="2">
        <f>Table_1[[#This Row],[Profit]]/Table_1[[#This Row],[Sales]]</f>
        <v>6.2500000000000042E-2</v>
      </c>
    </row>
    <row r="6975" spans="1:23" ht="14.25" customHeight="1" x14ac:dyDescent="0.3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  <c r="W6975" s="2">
        <f>Table_1[[#This Row],[Profit]]/Table_1[[#This Row],[Sales]]</f>
        <v>-0.76666666666666661</v>
      </c>
    </row>
    <row r="6976" spans="1:23" ht="14.25" customHeight="1" x14ac:dyDescent="0.3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  <c r="W6976" s="2">
        <f>Table_1[[#This Row],[Profit]]/Table_1[[#This Row],[Sales]]</f>
        <v>0.26250000000000007</v>
      </c>
    </row>
    <row r="6977" spans="1:23" ht="14.25" customHeight="1" x14ac:dyDescent="0.3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  <c r="W6977" s="2">
        <f>Table_1[[#This Row],[Profit]]/Table_1[[#This Row],[Sales]]</f>
        <v>0.33749999999999997</v>
      </c>
    </row>
    <row r="6978" spans="1:23" ht="14.25" customHeight="1" x14ac:dyDescent="0.3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  <c r="W6978" s="2">
        <f>Table_1[[#This Row],[Profit]]/Table_1[[#This Row],[Sales]]</f>
        <v>7.4999999999999956E-2</v>
      </c>
    </row>
    <row r="6979" spans="1:23" ht="14.25" customHeight="1" x14ac:dyDescent="0.3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  <c r="W6979" s="2">
        <f>Table_1[[#This Row],[Profit]]/Table_1[[#This Row],[Sales]]</f>
        <v>0.29999999999999988</v>
      </c>
    </row>
    <row r="6980" spans="1:23" ht="14.25" customHeight="1" x14ac:dyDescent="0.3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  <c r="W6980" s="2">
        <f>Table_1[[#This Row],[Profit]]/Table_1[[#This Row],[Sales]]</f>
        <v>0.49</v>
      </c>
    </row>
    <row r="6981" spans="1:23" ht="14.25" customHeight="1" x14ac:dyDescent="0.3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  <c r="W6981" s="2">
        <f>Table_1[[#This Row],[Profit]]/Table_1[[#This Row],[Sales]]</f>
        <v>0.44999999999999996</v>
      </c>
    </row>
    <row r="6982" spans="1:23" ht="14.25" customHeight="1" x14ac:dyDescent="0.3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  <c r="W6982" s="2">
        <f>Table_1[[#This Row],[Profit]]/Table_1[[#This Row],[Sales]]</f>
        <v>0.47999999999999993</v>
      </c>
    </row>
    <row r="6983" spans="1:23" ht="14.25" customHeight="1" x14ac:dyDescent="0.3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  <c r="W6983" s="2">
        <f>Table_1[[#This Row],[Profit]]/Table_1[[#This Row],[Sales]]</f>
        <v>0.45999999999999996</v>
      </c>
    </row>
    <row r="6984" spans="1:23" ht="14.25" customHeight="1" x14ac:dyDescent="0.3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  <c r="W6984" s="2">
        <f>Table_1[[#This Row],[Profit]]/Table_1[[#This Row],[Sales]]</f>
        <v>0.45999999999999996</v>
      </c>
    </row>
    <row r="6985" spans="1:23" ht="14.25" customHeight="1" x14ac:dyDescent="0.3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  <c r="W6985" s="2">
        <f>Table_1[[#This Row],[Profit]]/Table_1[[#This Row],[Sales]]</f>
        <v>0.26</v>
      </c>
    </row>
    <row r="6986" spans="1:23" ht="14.25" customHeight="1" x14ac:dyDescent="0.3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  <c r="W6986" s="2">
        <f>Table_1[[#This Row],[Profit]]/Table_1[[#This Row],[Sales]]</f>
        <v>0.18888888888888883</v>
      </c>
    </row>
    <row r="6987" spans="1:23" ht="14.25" customHeight="1" x14ac:dyDescent="0.3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  <c r="W6987" s="2">
        <f>Table_1[[#This Row],[Profit]]/Table_1[[#This Row],[Sales]]</f>
        <v>0.49</v>
      </c>
    </row>
    <row r="6988" spans="1:23" ht="14.25" customHeight="1" x14ac:dyDescent="0.3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  <c r="W6988" s="2">
        <f>Table_1[[#This Row],[Profit]]/Table_1[[#This Row],[Sales]]</f>
        <v>0.25</v>
      </c>
    </row>
    <row r="6989" spans="1:23" ht="14.25" customHeight="1" x14ac:dyDescent="0.3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  <c r="W6989" s="2">
        <f>Table_1[[#This Row],[Profit]]/Table_1[[#This Row],[Sales]]</f>
        <v>0.48</v>
      </c>
    </row>
    <row r="6990" spans="1:23" ht="14.25" customHeight="1" x14ac:dyDescent="0.3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  <c r="W6990" s="2">
        <f>Table_1[[#This Row],[Profit]]/Table_1[[#This Row],[Sales]]</f>
        <v>0.11249999999999986</v>
      </c>
    </row>
    <row r="6991" spans="1:23" ht="14.25" customHeight="1" x14ac:dyDescent="0.3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  <c r="W6991" s="2">
        <f>Table_1[[#This Row],[Profit]]/Table_1[[#This Row],[Sales]]</f>
        <v>-2.7000000000000011</v>
      </c>
    </row>
    <row r="6992" spans="1:23" ht="14.25" customHeight="1" x14ac:dyDescent="0.3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  <c r="W6992" s="2">
        <f>Table_1[[#This Row],[Profit]]/Table_1[[#This Row],[Sales]]</f>
        <v>0.42000000000000004</v>
      </c>
    </row>
    <row r="6993" spans="1:23" ht="14.25" customHeight="1" x14ac:dyDescent="0.3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  <c r="W6993" s="2">
        <f>Table_1[[#This Row],[Profit]]/Table_1[[#This Row],[Sales]]</f>
        <v>0.25999999999999995</v>
      </c>
    </row>
    <row r="6994" spans="1:23" ht="14.25" customHeight="1" x14ac:dyDescent="0.3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  <c r="W6994" s="2">
        <f>Table_1[[#This Row],[Profit]]/Table_1[[#This Row],[Sales]]</f>
        <v>0.22000000000000003</v>
      </c>
    </row>
    <row r="6995" spans="1:23" ht="14.25" customHeight="1" x14ac:dyDescent="0.3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  <c r="W6995" s="2">
        <f>Table_1[[#This Row],[Profit]]/Table_1[[#This Row],[Sales]]</f>
        <v>0.29999999999999993</v>
      </c>
    </row>
    <row r="6996" spans="1:23" ht="14.25" customHeight="1" x14ac:dyDescent="0.3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  <c r="W6996" s="2">
        <f>Table_1[[#This Row],[Profit]]/Table_1[[#This Row],[Sales]]</f>
        <v>0.24999999999999994</v>
      </c>
    </row>
    <row r="6997" spans="1:23" ht="14.25" customHeight="1" x14ac:dyDescent="0.3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  <c r="W6997" s="2">
        <f>Table_1[[#This Row],[Profit]]/Table_1[[#This Row],[Sales]]</f>
        <v>0.27</v>
      </c>
    </row>
    <row r="6998" spans="1:23" ht="14.25" customHeight="1" x14ac:dyDescent="0.3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  <c r="W6998" s="2">
        <f>Table_1[[#This Row],[Profit]]/Table_1[[#This Row],[Sales]]</f>
        <v>-1.6000000000000005</v>
      </c>
    </row>
    <row r="6999" spans="1:23" ht="14.25" customHeight="1" x14ac:dyDescent="0.3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  <c r="W6999" s="2">
        <f>Table_1[[#This Row],[Profit]]/Table_1[[#This Row],[Sales]]</f>
        <v>0.36249999999999993</v>
      </c>
    </row>
    <row r="7000" spans="1:23" ht="14.25" customHeight="1" x14ac:dyDescent="0.3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  <c r="W7000" s="2">
        <f>Table_1[[#This Row],[Profit]]/Table_1[[#This Row],[Sales]]</f>
        <v>0.49</v>
      </c>
    </row>
    <row r="7001" spans="1:23" ht="14.25" customHeight="1" x14ac:dyDescent="0.3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  <c r="W7001" s="2">
        <f>Table_1[[#This Row],[Profit]]/Table_1[[#This Row],[Sales]]</f>
        <v>0.29999999999999993</v>
      </c>
    </row>
    <row r="7002" spans="1:23" ht="14.25" customHeight="1" x14ac:dyDescent="0.3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  <c r="W7002" s="2">
        <f>Table_1[[#This Row],[Profit]]/Table_1[[#This Row],[Sales]]</f>
        <v>3.0000000000000006E-2</v>
      </c>
    </row>
    <row r="7003" spans="1:23" ht="14.25" customHeight="1" x14ac:dyDescent="0.3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  <c r="W7003" s="2">
        <f>Table_1[[#This Row],[Profit]]/Table_1[[#This Row],[Sales]]</f>
        <v>-0.3000000000000001</v>
      </c>
    </row>
    <row r="7004" spans="1:23" ht="14.25" customHeight="1" x14ac:dyDescent="0.3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  <c r="W7004" s="2">
        <f>Table_1[[#This Row],[Profit]]/Table_1[[#This Row],[Sales]]</f>
        <v>9.0000000000000038E-2</v>
      </c>
    </row>
    <row r="7005" spans="1:23" ht="14.25" customHeight="1" x14ac:dyDescent="0.3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  <c r="W7005" s="2">
        <f>Table_1[[#This Row],[Profit]]/Table_1[[#This Row],[Sales]]</f>
        <v>0.32499999999999996</v>
      </c>
    </row>
    <row r="7006" spans="1:23" ht="14.25" customHeight="1" x14ac:dyDescent="0.3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  <c r="W7006" s="2">
        <f>Table_1[[#This Row],[Profit]]/Table_1[[#This Row],[Sales]]</f>
        <v>0.34999999999999992</v>
      </c>
    </row>
    <row r="7007" spans="1:23" ht="14.25" customHeight="1" x14ac:dyDescent="0.3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  <c r="W7007" s="2">
        <f>Table_1[[#This Row],[Profit]]/Table_1[[#This Row],[Sales]]</f>
        <v>6.6666666666666666E-2</v>
      </c>
    </row>
    <row r="7008" spans="1:23" ht="14.25" customHeight="1" x14ac:dyDescent="0.3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  <c r="W7008" s="2">
        <f>Table_1[[#This Row],[Profit]]/Table_1[[#This Row],[Sales]]</f>
        <v>-0.87499999999999989</v>
      </c>
    </row>
    <row r="7009" spans="1:23" ht="14.25" customHeight="1" x14ac:dyDescent="0.3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  <c r="W7009" s="2">
        <f>Table_1[[#This Row],[Profit]]/Table_1[[#This Row],[Sales]]</f>
        <v>-0.69999999999999973</v>
      </c>
    </row>
    <row r="7010" spans="1:23" ht="14.25" customHeight="1" x14ac:dyDescent="0.3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  <c r="W7010" s="2">
        <f>Table_1[[#This Row],[Profit]]/Table_1[[#This Row],[Sales]]</f>
        <v>-7.1428571428571355E-2</v>
      </c>
    </row>
    <row r="7011" spans="1:23" ht="14.25" customHeight="1" x14ac:dyDescent="0.3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  <c r="W7011" s="2">
        <f>Table_1[[#This Row],[Profit]]/Table_1[[#This Row],[Sales]]</f>
        <v>-0.15000000000000008</v>
      </c>
    </row>
    <row r="7012" spans="1:23" ht="14.25" customHeight="1" x14ac:dyDescent="0.3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  <c r="W7012" s="2">
        <f>Table_1[[#This Row],[Profit]]/Table_1[[#This Row],[Sales]]</f>
        <v>0.32499999999999996</v>
      </c>
    </row>
    <row r="7013" spans="1:23" ht="14.25" customHeight="1" x14ac:dyDescent="0.3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  <c r="W7013" s="2">
        <f>Table_1[[#This Row],[Profit]]/Table_1[[#This Row],[Sales]]</f>
        <v>3.0000000000000044E-2</v>
      </c>
    </row>
    <row r="7014" spans="1:23" ht="14.25" customHeight="1" x14ac:dyDescent="0.3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  <c r="W7014" s="2">
        <f>Table_1[[#This Row],[Profit]]/Table_1[[#This Row],[Sales]]</f>
        <v>0.27000000000000007</v>
      </c>
    </row>
    <row r="7015" spans="1:23" ht="14.25" customHeight="1" x14ac:dyDescent="0.3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  <c r="W7015" s="2">
        <f>Table_1[[#This Row],[Profit]]/Table_1[[#This Row],[Sales]]</f>
        <v>0.1058823529411765</v>
      </c>
    </row>
    <row r="7016" spans="1:23" ht="14.25" customHeight="1" x14ac:dyDescent="0.3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  <c r="W7016" s="2">
        <f>Table_1[[#This Row],[Profit]]/Table_1[[#This Row],[Sales]]</f>
        <v>0.26</v>
      </c>
    </row>
    <row r="7017" spans="1:23" ht="14.25" customHeight="1" x14ac:dyDescent="0.3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  <c r="W7017" s="2">
        <f>Table_1[[#This Row],[Profit]]/Table_1[[#This Row],[Sales]]</f>
        <v>0.43000000000000005</v>
      </c>
    </row>
    <row r="7018" spans="1:23" ht="14.25" customHeight="1" x14ac:dyDescent="0.3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  <c r="W7018" s="2">
        <f>Table_1[[#This Row],[Profit]]/Table_1[[#This Row],[Sales]]</f>
        <v>0.28000000000000008</v>
      </c>
    </row>
    <row r="7019" spans="1:23" ht="14.25" customHeight="1" x14ac:dyDescent="0.3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  <c r="W7019" s="2">
        <f>Table_1[[#This Row],[Profit]]/Table_1[[#This Row],[Sales]]</f>
        <v>0.47000000000000003</v>
      </c>
    </row>
    <row r="7020" spans="1:23" ht="14.25" customHeight="1" x14ac:dyDescent="0.3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  <c r="W7020" s="2">
        <f>Table_1[[#This Row],[Profit]]/Table_1[[#This Row],[Sales]]</f>
        <v>0.47000000000000003</v>
      </c>
    </row>
    <row r="7021" spans="1:23" ht="14.25" customHeight="1" x14ac:dyDescent="0.3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  <c r="W7021" s="2">
        <f>Table_1[[#This Row],[Profit]]/Table_1[[#This Row],[Sales]]</f>
        <v>0.34999999999999992</v>
      </c>
    </row>
    <row r="7022" spans="1:23" ht="14.25" customHeight="1" x14ac:dyDescent="0.3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  <c r="W7022" s="2">
        <f>Table_1[[#This Row],[Profit]]/Table_1[[#This Row],[Sales]]</f>
        <v>7.4999999999999956E-2</v>
      </c>
    </row>
    <row r="7023" spans="1:23" ht="14.25" customHeight="1" x14ac:dyDescent="0.3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  <c r="W7023" s="2">
        <f>Table_1[[#This Row],[Profit]]/Table_1[[#This Row],[Sales]]</f>
        <v>0.30000000000000004</v>
      </c>
    </row>
    <row r="7024" spans="1:23" ht="14.25" customHeight="1" x14ac:dyDescent="0.3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  <c r="W7024" s="2">
        <f>Table_1[[#This Row],[Profit]]/Table_1[[#This Row],[Sales]]</f>
        <v>7.4999999999999914E-2</v>
      </c>
    </row>
    <row r="7025" spans="1:23" ht="14.25" customHeight="1" x14ac:dyDescent="0.3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  <c r="W7025" s="2">
        <f>Table_1[[#This Row],[Profit]]/Table_1[[#This Row],[Sales]]</f>
        <v>0.34999999999999992</v>
      </c>
    </row>
    <row r="7026" spans="1:23" ht="14.25" customHeight="1" x14ac:dyDescent="0.3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  <c r="W7026" s="2">
        <f>Table_1[[#This Row],[Profit]]/Table_1[[#This Row],[Sales]]</f>
        <v>0.31249999999999989</v>
      </c>
    </row>
    <row r="7027" spans="1:23" ht="14.25" customHeight="1" x14ac:dyDescent="0.3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  <c r="W7027" s="2">
        <f>Table_1[[#This Row],[Profit]]/Table_1[[#This Row],[Sales]]</f>
        <v>0.28999999999999992</v>
      </c>
    </row>
    <row r="7028" spans="1:23" ht="14.25" customHeight="1" x14ac:dyDescent="0.3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  <c r="W7028" s="2">
        <f>Table_1[[#This Row],[Profit]]/Table_1[[#This Row],[Sales]]</f>
        <v>0.33749999999999991</v>
      </c>
    </row>
    <row r="7029" spans="1:23" ht="14.25" customHeight="1" x14ac:dyDescent="0.3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  <c r="W7029" s="2">
        <f>Table_1[[#This Row],[Profit]]/Table_1[[#This Row],[Sales]]</f>
        <v>0.45999999999999996</v>
      </c>
    </row>
    <row r="7030" spans="1:23" ht="14.25" customHeight="1" x14ac:dyDescent="0.3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  <c r="W7030" s="2">
        <f>Table_1[[#This Row],[Profit]]/Table_1[[#This Row],[Sales]]</f>
        <v>0.46</v>
      </c>
    </row>
    <row r="7031" spans="1:23" ht="14.25" customHeight="1" x14ac:dyDescent="0.3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  <c r="W7031" s="2">
        <f>Table_1[[#This Row],[Profit]]/Table_1[[#This Row],[Sales]]</f>
        <v>0.28000000000000003</v>
      </c>
    </row>
    <row r="7032" spans="1:23" ht="14.25" customHeight="1" x14ac:dyDescent="0.3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  <c r="W7032" s="2">
        <f>Table_1[[#This Row],[Profit]]/Table_1[[#This Row],[Sales]]</f>
        <v>0.17999999999999991</v>
      </c>
    </row>
    <row r="7033" spans="1:23" ht="14.25" customHeight="1" x14ac:dyDescent="0.3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  <c r="W7033" s="2">
        <f>Table_1[[#This Row],[Profit]]/Table_1[[#This Row],[Sales]]</f>
        <v>0.26999999999999996</v>
      </c>
    </row>
    <row r="7034" spans="1:23" ht="14.25" customHeight="1" x14ac:dyDescent="0.3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  <c r="W7034" s="2">
        <f>Table_1[[#This Row],[Profit]]/Table_1[[#This Row],[Sales]]</f>
        <v>3.3333333333333284E-2</v>
      </c>
    </row>
    <row r="7035" spans="1:23" ht="14.25" customHeight="1" x14ac:dyDescent="0.3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  <c r="W7035" s="2">
        <f>Table_1[[#This Row],[Profit]]/Table_1[[#This Row],[Sales]]</f>
        <v>0.31249999999999989</v>
      </c>
    </row>
    <row r="7036" spans="1:23" ht="14.25" customHeight="1" x14ac:dyDescent="0.3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  <c r="W7036" s="2">
        <f>Table_1[[#This Row],[Profit]]/Table_1[[#This Row],[Sales]]</f>
        <v>0.32499999999999996</v>
      </c>
    </row>
    <row r="7037" spans="1:23" ht="14.25" customHeight="1" x14ac:dyDescent="0.3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  <c r="W7037" s="2">
        <f>Table_1[[#This Row],[Profit]]/Table_1[[#This Row],[Sales]]</f>
        <v>9.999999999999995E-2</v>
      </c>
    </row>
    <row r="7038" spans="1:23" ht="14.25" customHeight="1" x14ac:dyDescent="0.3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  <c r="W7038" s="2">
        <f>Table_1[[#This Row],[Profit]]/Table_1[[#This Row],[Sales]]</f>
        <v>0.18749999999999994</v>
      </c>
    </row>
    <row r="7039" spans="1:23" ht="14.25" customHeight="1" x14ac:dyDescent="0.3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  <c r="W7039" s="2">
        <f>Table_1[[#This Row],[Profit]]/Table_1[[#This Row],[Sales]]</f>
        <v>0.48000000000000004</v>
      </c>
    </row>
    <row r="7040" spans="1:23" ht="14.25" customHeight="1" x14ac:dyDescent="0.3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  <c r="W7040" s="2">
        <f>Table_1[[#This Row],[Profit]]/Table_1[[#This Row],[Sales]]</f>
        <v>0.36</v>
      </c>
    </row>
    <row r="7041" spans="1:23" ht="14.25" customHeight="1" x14ac:dyDescent="0.3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  <c r="W7041" s="2">
        <f>Table_1[[#This Row],[Profit]]/Table_1[[#This Row],[Sales]]</f>
        <v>0.25000000000000006</v>
      </c>
    </row>
    <row r="7042" spans="1:23" ht="14.25" customHeight="1" x14ac:dyDescent="0.3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  <c r="W7042" s="2">
        <f>Table_1[[#This Row],[Profit]]/Table_1[[#This Row],[Sales]]</f>
        <v>0.33749999999999991</v>
      </c>
    </row>
    <row r="7043" spans="1:23" ht="14.25" customHeight="1" x14ac:dyDescent="0.3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  <c r="W7043" s="2">
        <f>Table_1[[#This Row],[Profit]]/Table_1[[#This Row],[Sales]]</f>
        <v>0.22</v>
      </c>
    </row>
    <row r="7044" spans="1:23" ht="14.25" customHeight="1" x14ac:dyDescent="0.3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  <c r="W7044" s="2">
        <f>Table_1[[#This Row],[Profit]]/Table_1[[#This Row],[Sales]]</f>
        <v>0.11666666666666661</v>
      </c>
    </row>
    <row r="7045" spans="1:23" ht="14.25" customHeight="1" x14ac:dyDescent="0.3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  <c r="W7045" s="2">
        <f>Table_1[[#This Row],[Profit]]/Table_1[[#This Row],[Sales]]</f>
        <v>-7.1428571428571341E-2</v>
      </c>
    </row>
    <row r="7046" spans="1:23" ht="14.25" customHeight="1" x14ac:dyDescent="0.3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  <c r="W7046" s="2">
        <f>Table_1[[#This Row],[Profit]]/Table_1[[#This Row],[Sales]]</f>
        <v>0.12499999999999986</v>
      </c>
    </row>
    <row r="7047" spans="1:23" ht="14.25" customHeight="1" x14ac:dyDescent="0.3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  <c r="W7047" s="2">
        <f>Table_1[[#This Row],[Profit]]/Table_1[[#This Row],[Sales]]</f>
        <v>0.36249999999999999</v>
      </c>
    </row>
    <row r="7048" spans="1:23" ht="14.25" customHeight="1" x14ac:dyDescent="0.3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  <c r="W7048" s="2">
        <f>Table_1[[#This Row],[Profit]]/Table_1[[#This Row],[Sales]]</f>
        <v>2.4999999999999991E-2</v>
      </c>
    </row>
    <row r="7049" spans="1:23" ht="14.25" customHeight="1" x14ac:dyDescent="0.3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  <c r="W7049" s="2">
        <f>Table_1[[#This Row],[Profit]]/Table_1[[#This Row],[Sales]]</f>
        <v>0.35</v>
      </c>
    </row>
    <row r="7050" spans="1:23" ht="14.25" customHeight="1" x14ac:dyDescent="0.3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  <c r="W7050" s="2">
        <f>Table_1[[#This Row],[Profit]]/Table_1[[#This Row],[Sales]]</f>
        <v>0.34999999999999992</v>
      </c>
    </row>
    <row r="7051" spans="1:23" ht="14.25" customHeight="1" x14ac:dyDescent="0.3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  <c r="W7051" s="2">
        <f>Table_1[[#This Row],[Profit]]/Table_1[[#This Row],[Sales]]</f>
        <v>0.16249999999999992</v>
      </c>
    </row>
    <row r="7052" spans="1:23" ht="14.25" customHeight="1" x14ac:dyDescent="0.3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  <c r="W7052" s="2">
        <f>Table_1[[#This Row],[Profit]]/Table_1[[#This Row],[Sales]]</f>
        <v>0.3249999999999999</v>
      </c>
    </row>
    <row r="7053" spans="1:23" ht="14.25" customHeight="1" x14ac:dyDescent="0.3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  <c r="W7053" s="2">
        <f>Table_1[[#This Row],[Profit]]/Table_1[[#This Row],[Sales]]</f>
        <v>0.26000000000000006</v>
      </c>
    </row>
    <row r="7054" spans="1:23" ht="14.25" customHeight="1" x14ac:dyDescent="0.3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  <c r="W7054" s="2">
        <f>Table_1[[#This Row],[Profit]]/Table_1[[#This Row],[Sales]]</f>
        <v>0.44999999999999996</v>
      </c>
    </row>
    <row r="7055" spans="1:23" ht="14.25" customHeight="1" x14ac:dyDescent="0.3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  <c r="W7055" s="2">
        <f>Table_1[[#This Row],[Profit]]/Table_1[[#This Row],[Sales]]</f>
        <v>0.20999999999999996</v>
      </c>
    </row>
    <row r="7056" spans="1:23" ht="14.25" customHeight="1" x14ac:dyDescent="0.3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  <c r="W7056" s="2">
        <f>Table_1[[#This Row],[Profit]]/Table_1[[#This Row],[Sales]]</f>
        <v>-8.750000000000005E-2</v>
      </c>
    </row>
    <row r="7057" spans="1:23" ht="14.25" customHeight="1" x14ac:dyDescent="0.3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  <c r="W7057" s="2">
        <f>Table_1[[#This Row],[Profit]]/Table_1[[#This Row],[Sales]]</f>
        <v>0.31249999999999989</v>
      </c>
    </row>
    <row r="7058" spans="1:23" ht="14.25" customHeight="1" x14ac:dyDescent="0.3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  <c r="W7058" s="2">
        <f>Table_1[[#This Row],[Profit]]/Table_1[[#This Row],[Sales]]</f>
        <v>0.32499999999999984</v>
      </c>
    </row>
    <row r="7059" spans="1:23" ht="14.25" customHeight="1" x14ac:dyDescent="0.3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  <c r="W7059" s="2">
        <f>Table_1[[#This Row],[Profit]]/Table_1[[#This Row],[Sales]]</f>
        <v>0.12499999999999989</v>
      </c>
    </row>
    <row r="7060" spans="1:23" ht="14.25" customHeight="1" x14ac:dyDescent="0.3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  <c r="W7060" s="2">
        <f>Table_1[[#This Row],[Profit]]/Table_1[[#This Row],[Sales]]</f>
        <v>3.9999999999999945E-2</v>
      </c>
    </row>
    <row r="7061" spans="1:23" ht="14.25" customHeight="1" x14ac:dyDescent="0.3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  <c r="W7061" s="2">
        <f>Table_1[[#This Row],[Profit]]/Table_1[[#This Row],[Sales]]</f>
        <v>0.28999999999999992</v>
      </c>
    </row>
    <row r="7062" spans="1:23" ht="14.25" customHeight="1" x14ac:dyDescent="0.3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  <c r="W7062" s="2">
        <f>Table_1[[#This Row],[Profit]]/Table_1[[#This Row],[Sales]]</f>
        <v>0.36249999999999999</v>
      </c>
    </row>
    <row r="7063" spans="1:23" ht="14.25" customHeight="1" x14ac:dyDescent="0.3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  <c r="W7063" s="2">
        <f>Table_1[[#This Row],[Profit]]/Table_1[[#This Row],[Sales]]</f>
        <v>0.33749999999999997</v>
      </c>
    </row>
    <row r="7064" spans="1:23" ht="14.25" customHeight="1" x14ac:dyDescent="0.3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  <c r="W7064" s="2">
        <f>Table_1[[#This Row],[Profit]]/Table_1[[#This Row],[Sales]]</f>
        <v>0.375</v>
      </c>
    </row>
    <row r="7065" spans="1:23" ht="14.25" customHeight="1" x14ac:dyDescent="0.3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  <c r="W7065" s="2">
        <f>Table_1[[#This Row],[Profit]]/Table_1[[#This Row],[Sales]]</f>
        <v>0.11249999999999984</v>
      </c>
    </row>
    <row r="7066" spans="1:23" ht="14.25" customHeight="1" x14ac:dyDescent="0.3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  <c r="W7066" s="2">
        <f>Table_1[[#This Row],[Profit]]/Table_1[[#This Row],[Sales]]</f>
        <v>0.26</v>
      </c>
    </row>
    <row r="7067" spans="1:23" ht="14.25" customHeight="1" x14ac:dyDescent="0.3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  <c r="W7067" s="2">
        <f>Table_1[[#This Row],[Profit]]/Table_1[[#This Row],[Sales]]</f>
        <v>0.26</v>
      </c>
    </row>
    <row r="7068" spans="1:23" ht="14.25" customHeight="1" x14ac:dyDescent="0.3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  <c r="W7068" s="2">
        <f>Table_1[[#This Row],[Profit]]/Table_1[[#This Row],[Sales]]</f>
        <v>0.48000000000000004</v>
      </c>
    </row>
    <row r="7069" spans="1:23" ht="14.25" customHeight="1" x14ac:dyDescent="0.3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  <c r="W7069" s="2">
        <f>Table_1[[#This Row],[Profit]]/Table_1[[#This Row],[Sales]]</f>
        <v>-1.6500000000000008</v>
      </c>
    </row>
    <row r="7070" spans="1:23" ht="14.25" customHeight="1" x14ac:dyDescent="0.3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  <c r="W7070" s="2">
        <f>Table_1[[#This Row],[Profit]]/Table_1[[#This Row],[Sales]]</f>
        <v>0.375</v>
      </c>
    </row>
    <row r="7071" spans="1:23" ht="14.25" customHeight="1" x14ac:dyDescent="0.3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  <c r="W7071" s="2">
        <f>Table_1[[#This Row],[Profit]]/Table_1[[#This Row],[Sales]]</f>
        <v>0.44999999999999996</v>
      </c>
    </row>
    <row r="7072" spans="1:23" ht="14.25" customHeight="1" x14ac:dyDescent="0.3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  <c r="W7072" s="2">
        <f>Table_1[[#This Row],[Profit]]/Table_1[[#This Row],[Sales]]</f>
        <v>0.36249999999999999</v>
      </c>
    </row>
    <row r="7073" spans="1:23" ht="14.25" customHeight="1" x14ac:dyDescent="0.3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  <c r="W7073" s="2">
        <f>Table_1[[#This Row],[Profit]]/Table_1[[#This Row],[Sales]]</f>
        <v>7.4999999999999983E-2</v>
      </c>
    </row>
    <row r="7074" spans="1:23" ht="14.25" customHeight="1" x14ac:dyDescent="0.3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  <c r="W7074" s="2">
        <f>Table_1[[#This Row],[Profit]]/Table_1[[#This Row],[Sales]]</f>
        <v>0.34999999999999992</v>
      </c>
    </row>
    <row r="7075" spans="1:23" ht="14.25" customHeight="1" x14ac:dyDescent="0.3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  <c r="W7075" s="2">
        <f>Table_1[[#This Row],[Profit]]/Table_1[[#This Row],[Sales]]</f>
        <v>8.750000000000005E-2</v>
      </c>
    </row>
    <row r="7076" spans="1:23" ht="14.25" customHeight="1" x14ac:dyDescent="0.3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  <c r="W7076" s="2">
        <f>Table_1[[#This Row],[Profit]]/Table_1[[#This Row],[Sales]]</f>
        <v>-1.7500000000000009</v>
      </c>
    </row>
    <row r="7077" spans="1:23" ht="14.25" customHeight="1" x14ac:dyDescent="0.3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  <c r="W7077" s="2">
        <f>Table_1[[#This Row],[Profit]]/Table_1[[#This Row],[Sales]]</f>
        <v>7.4999999999999983E-2</v>
      </c>
    </row>
    <row r="7078" spans="1:23" ht="14.25" customHeight="1" x14ac:dyDescent="0.3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  <c r="W7078" s="2">
        <f>Table_1[[#This Row],[Profit]]/Table_1[[#This Row],[Sales]]</f>
        <v>0.49</v>
      </c>
    </row>
    <row r="7079" spans="1:23" ht="14.25" customHeight="1" x14ac:dyDescent="0.3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  <c r="W7079" s="2">
        <f>Table_1[[#This Row],[Profit]]/Table_1[[#This Row],[Sales]]</f>
        <v>-0.76666666666666627</v>
      </c>
    </row>
    <row r="7080" spans="1:23" ht="14.25" customHeight="1" x14ac:dyDescent="0.3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  <c r="W7080" s="2">
        <f>Table_1[[#This Row],[Profit]]/Table_1[[#This Row],[Sales]]</f>
        <v>0.11249999999999981</v>
      </c>
    </row>
    <row r="7081" spans="1:23" ht="14.25" customHeight="1" x14ac:dyDescent="0.3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  <c r="W7081" s="2">
        <f>Table_1[[#This Row],[Profit]]/Table_1[[#This Row],[Sales]]</f>
        <v>0.17499999999999988</v>
      </c>
    </row>
    <row r="7082" spans="1:23" ht="14.25" customHeight="1" x14ac:dyDescent="0.3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  <c r="W7082" s="2">
        <f>Table_1[[#This Row],[Profit]]/Table_1[[#This Row],[Sales]]</f>
        <v>-0.31666666666666676</v>
      </c>
    </row>
    <row r="7083" spans="1:23" ht="14.25" customHeight="1" x14ac:dyDescent="0.3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  <c r="W7083" s="2">
        <f>Table_1[[#This Row],[Profit]]/Table_1[[#This Row],[Sales]]</f>
        <v>0.3</v>
      </c>
    </row>
    <row r="7084" spans="1:23" ht="14.25" customHeight="1" x14ac:dyDescent="0.3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  <c r="W7084" s="2">
        <f>Table_1[[#This Row],[Profit]]/Table_1[[#This Row],[Sales]]</f>
        <v>-0.73333333333333306</v>
      </c>
    </row>
    <row r="7085" spans="1:23" ht="14.25" customHeight="1" x14ac:dyDescent="0.3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  <c r="W7085" s="2">
        <f>Table_1[[#This Row],[Profit]]/Table_1[[#This Row],[Sales]]</f>
        <v>0.48</v>
      </c>
    </row>
    <row r="7086" spans="1:23" ht="14.25" customHeight="1" x14ac:dyDescent="0.3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  <c r="W7086" s="2">
        <f>Table_1[[#This Row],[Profit]]/Table_1[[#This Row],[Sales]]</f>
        <v>7.4999999999999997E-2</v>
      </c>
    </row>
    <row r="7087" spans="1:23" ht="14.25" customHeight="1" x14ac:dyDescent="0.3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  <c r="W7087" s="2">
        <f>Table_1[[#This Row],[Profit]]/Table_1[[#This Row],[Sales]]</f>
        <v>-0.73333333333333317</v>
      </c>
    </row>
    <row r="7088" spans="1:23" ht="14.25" customHeight="1" x14ac:dyDescent="0.3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  <c r="W7088" s="2">
        <f>Table_1[[#This Row],[Profit]]/Table_1[[#This Row],[Sales]]</f>
        <v>-0.22499999999999998</v>
      </c>
    </row>
    <row r="7089" spans="1:23" ht="14.25" customHeight="1" x14ac:dyDescent="0.3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  <c r="W7089" s="2">
        <f>Table_1[[#This Row],[Profit]]/Table_1[[#This Row],[Sales]]</f>
        <v>0.23999999999999996</v>
      </c>
    </row>
    <row r="7090" spans="1:23" ht="14.25" customHeight="1" x14ac:dyDescent="0.3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  <c r="W7090" s="2">
        <f>Table_1[[#This Row],[Profit]]/Table_1[[#This Row],[Sales]]</f>
        <v>0.29999999999999993</v>
      </c>
    </row>
    <row r="7091" spans="1:23" ht="14.25" customHeight="1" x14ac:dyDescent="0.3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  <c r="W7091" s="2">
        <f>Table_1[[#This Row],[Profit]]/Table_1[[#This Row],[Sales]]</f>
        <v>6.2499999999999993E-2</v>
      </c>
    </row>
    <row r="7092" spans="1:23" ht="14.25" customHeight="1" x14ac:dyDescent="0.3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  <c r="W7092" s="2">
        <f>Table_1[[#This Row],[Profit]]/Table_1[[#This Row],[Sales]]</f>
        <v>0.46999999999999992</v>
      </c>
    </row>
    <row r="7093" spans="1:23" ht="14.25" customHeight="1" x14ac:dyDescent="0.3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  <c r="W7093" s="2">
        <f>Table_1[[#This Row],[Profit]]/Table_1[[#This Row],[Sales]]</f>
        <v>0.28000000000000008</v>
      </c>
    </row>
    <row r="7094" spans="1:23" ht="14.25" customHeight="1" x14ac:dyDescent="0.3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  <c r="W7094" s="2">
        <f>Table_1[[#This Row],[Profit]]/Table_1[[#This Row],[Sales]]</f>
        <v>0.26</v>
      </c>
    </row>
    <row r="7095" spans="1:23" ht="14.25" customHeight="1" x14ac:dyDescent="0.3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  <c r="W7095" s="2">
        <f>Table_1[[#This Row],[Profit]]/Table_1[[#This Row],[Sales]]</f>
        <v>0.47</v>
      </c>
    </row>
    <row r="7096" spans="1:23" ht="14.25" customHeight="1" x14ac:dyDescent="0.3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  <c r="W7096" s="2">
        <f>Table_1[[#This Row],[Profit]]/Table_1[[#This Row],[Sales]]</f>
        <v>0.18749999999999997</v>
      </c>
    </row>
    <row r="7097" spans="1:23" ht="14.25" customHeight="1" x14ac:dyDescent="0.3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  <c r="W7097" s="2">
        <f>Table_1[[#This Row],[Profit]]/Table_1[[#This Row],[Sales]]</f>
        <v>0.375</v>
      </c>
    </row>
    <row r="7098" spans="1:23" ht="14.25" customHeight="1" x14ac:dyDescent="0.3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  <c r="W7098" s="2">
        <f>Table_1[[#This Row],[Profit]]/Table_1[[#This Row],[Sales]]</f>
        <v>0.3249999999999999</v>
      </c>
    </row>
    <row r="7099" spans="1:23" ht="14.25" customHeight="1" x14ac:dyDescent="0.3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  <c r="W7099" s="2">
        <f>Table_1[[#This Row],[Profit]]/Table_1[[#This Row],[Sales]]</f>
        <v>0.36250000000000004</v>
      </c>
    </row>
    <row r="7100" spans="1:23" ht="14.25" customHeight="1" x14ac:dyDescent="0.3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  <c r="W7100" s="2">
        <f>Table_1[[#This Row],[Profit]]/Table_1[[#This Row],[Sales]]</f>
        <v>0.47</v>
      </c>
    </row>
    <row r="7101" spans="1:23" ht="14.25" customHeight="1" x14ac:dyDescent="0.3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  <c r="W7101" s="2">
        <f>Table_1[[#This Row],[Profit]]/Table_1[[#This Row],[Sales]]</f>
        <v>0.46999999999999992</v>
      </c>
    </row>
    <row r="7102" spans="1:23" ht="14.25" customHeight="1" x14ac:dyDescent="0.3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  <c r="W7102" s="2">
        <f>Table_1[[#This Row],[Profit]]/Table_1[[#This Row],[Sales]]</f>
        <v>0.37499999999999989</v>
      </c>
    </row>
    <row r="7103" spans="1:23" ht="14.25" customHeight="1" x14ac:dyDescent="0.3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  <c r="W7103" s="2">
        <f>Table_1[[#This Row],[Profit]]/Table_1[[#This Row],[Sales]]</f>
        <v>0.33749999999999997</v>
      </c>
    </row>
    <row r="7104" spans="1:23" ht="14.25" customHeight="1" x14ac:dyDescent="0.3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  <c r="W7104" s="2">
        <f>Table_1[[#This Row],[Profit]]/Table_1[[#This Row],[Sales]]</f>
        <v>-0.76666666666666639</v>
      </c>
    </row>
    <row r="7105" spans="1:23" ht="14.25" customHeight="1" x14ac:dyDescent="0.3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  <c r="W7105" s="2">
        <f>Table_1[[#This Row],[Profit]]/Table_1[[#This Row],[Sales]]</f>
        <v>0.24999999999999994</v>
      </c>
    </row>
    <row r="7106" spans="1:23" ht="14.25" customHeight="1" x14ac:dyDescent="0.3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  <c r="W7106" s="2">
        <f>Table_1[[#This Row],[Profit]]/Table_1[[#This Row],[Sales]]</f>
        <v>-5.7142857142857162E-2</v>
      </c>
    </row>
    <row r="7107" spans="1:23" ht="14.25" customHeight="1" x14ac:dyDescent="0.3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  <c r="W7107" s="2">
        <f>Table_1[[#This Row],[Profit]]/Table_1[[#This Row],[Sales]]</f>
        <v>0.18749999999999983</v>
      </c>
    </row>
    <row r="7108" spans="1:23" ht="14.25" customHeight="1" x14ac:dyDescent="0.3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  <c r="W7108" s="2">
        <f>Table_1[[#This Row],[Profit]]/Table_1[[#This Row],[Sales]]</f>
        <v>1.2500000000000028E-2</v>
      </c>
    </row>
    <row r="7109" spans="1:23" ht="14.25" customHeight="1" x14ac:dyDescent="0.3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  <c r="W7109" s="2">
        <f>Table_1[[#This Row],[Profit]]/Table_1[[#This Row],[Sales]]</f>
        <v>2.9999999999999961E-2</v>
      </c>
    </row>
    <row r="7110" spans="1:23" ht="14.25" customHeight="1" x14ac:dyDescent="0.3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  <c r="W7110" s="2">
        <f>Table_1[[#This Row],[Profit]]/Table_1[[#This Row],[Sales]]</f>
        <v>0.44999999999999996</v>
      </c>
    </row>
    <row r="7111" spans="1:23" ht="14.25" customHeight="1" x14ac:dyDescent="0.3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  <c r="W7111" s="2">
        <f>Table_1[[#This Row],[Profit]]/Table_1[[#This Row],[Sales]]</f>
        <v>3.0000000000000013E-2</v>
      </c>
    </row>
    <row r="7112" spans="1:23" ht="14.25" customHeight="1" x14ac:dyDescent="0.3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  <c r="W7112" s="2">
        <f>Table_1[[#This Row],[Profit]]/Table_1[[#This Row],[Sales]]</f>
        <v>0.28999999999999987</v>
      </c>
    </row>
    <row r="7113" spans="1:23" ht="14.25" customHeight="1" x14ac:dyDescent="0.3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  <c r="W7113" s="2">
        <f>Table_1[[#This Row],[Profit]]/Table_1[[#This Row],[Sales]]</f>
        <v>0.24999999999999994</v>
      </c>
    </row>
    <row r="7114" spans="1:23" ht="14.25" customHeight="1" x14ac:dyDescent="0.3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  <c r="W7114" s="2">
        <f>Table_1[[#This Row],[Profit]]/Table_1[[#This Row],[Sales]]</f>
        <v>0.28000000000000003</v>
      </c>
    </row>
    <row r="7115" spans="1:23" ht="14.25" customHeight="1" x14ac:dyDescent="0.3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  <c r="W7115" s="2">
        <f>Table_1[[#This Row],[Profit]]/Table_1[[#This Row],[Sales]]</f>
        <v>0.35</v>
      </c>
    </row>
    <row r="7116" spans="1:23" ht="14.25" customHeight="1" x14ac:dyDescent="0.3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  <c r="W7116" s="2">
        <f>Table_1[[#This Row],[Profit]]/Table_1[[#This Row],[Sales]]</f>
        <v>0.19</v>
      </c>
    </row>
    <row r="7117" spans="1:23" ht="14.25" customHeight="1" x14ac:dyDescent="0.3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  <c r="W7117" s="2">
        <f>Table_1[[#This Row],[Profit]]/Table_1[[#This Row],[Sales]]</f>
        <v>0.34999999999999987</v>
      </c>
    </row>
    <row r="7118" spans="1:23" ht="14.25" customHeight="1" x14ac:dyDescent="0.3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  <c r="W7118" s="2">
        <f>Table_1[[#This Row],[Profit]]/Table_1[[#This Row],[Sales]]</f>
        <v>0.44999999999999996</v>
      </c>
    </row>
    <row r="7119" spans="1:23" ht="14.25" customHeight="1" x14ac:dyDescent="0.3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  <c r="W7119" s="2">
        <f>Table_1[[#This Row],[Profit]]/Table_1[[#This Row],[Sales]]</f>
        <v>0.34999999999999987</v>
      </c>
    </row>
    <row r="7120" spans="1:23" ht="14.25" customHeight="1" x14ac:dyDescent="0.3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  <c r="W7120" s="2">
        <f>Table_1[[#This Row],[Profit]]/Table_1[[#This Row],[Sales]]</f>
        <v>0.49000000000000005</v>
      </c>
    </row>
    <row r="7121" spans="1:23" ht="14.25" customHeight="1" x14ac:dyDescent="0.3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  <c r="W7121" s="2">
        <f>Table_1[[#This Row],[Profit]]/Table_1[[#This Row],[Sales]]</f>
        <v>0.32499999999999996</v>
      </c>
    </row>
    <row r="7122" spans="1:23" ht="14.25" customHeight="1" x14ac:dyDescent="0.3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  <c r="W7122" s="2">
        <f>Table_1[[#This Row],[Profit]]/Table_1[[#This Row],[Sales]]</f>
        <v>-0.76666666666666639</v>
      </c>
    </row>
    <row r="7123" spans="1:23" ht="14.25" customHeight="1" x14ac:dyDescent="0.3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  <c r="W7123" s="2">
        <f>Table_1[[#This Row],[Profit]]/Table_1[[#This Row],[Sales]]</f>
        <v>0.45</v>
      </c>
    </row>
    <row r="7124" spans="1:23" ht="14.25" customHeight="1" x14ac:dyDescent="0.3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  <c r="W7124" s="2">
        <f>Table_1[[#This Row],[Profit]]/Table_1[[#This Row],[Sales]]</f>
        <v>0.28999999999999992</v>
      </c>
    </row>
    <row r="7125" spans="1:23" ht="14.25" customHeight="1" x14ac:dyDescent="0.3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  <c r="W7125" s="2">
        <f>Table_1[[#This Row],[Profit]]/Table_1[[#This Row],[Sales]]</f>
        <v>0.44000000000000011</v>
      </c>
    </row>
    <row r="7126" spans="1:23" ht="14.25" customHeight="1" x14ac:dyDescent="0.3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  <c r="W7126" s="2">
        <f>Table_1[[#This Row],[Profit]]/Table_1[[#This Row],[Sales]]</f>
        <v>0.47999999999999987</v>
      </c>
    </row>
    <row r="7127" spans="1:23" ht="14.25" customHeight="1" x14ac:dyDescent="0.3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  <c r="W7127" s="2">
        <f>Table_1[[#This Row],[Profit]]/Table_1[[#This Row],[Sales]]</f>
        <v>0.49000000000000005</v>
      </c>
    </row>
    <row r="7128" spans="1:23" ht="14.25" customHeight="1" x14ac:dyDescent="0.3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  <c r="W7128" s="2">
        <f>Table_1[[#This Row],[Profit]]/Table_1[[#This Row],[Sales]]</f>
        <v>0.32999999999999996</v>
      </c>
    </row>
    <row r="7129" spans="1:23" ht="14.25" customHeight="1" x14ac:dyDescent="0.3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  <c r="W7129" s="2">
        <f>Table_1[[#This Row],[Profit]]/Table_1[[#This Row],[Sales]]</f>
        <v>0.45999999999999996</v>
      </c>
    </row>
    <row r="7130" spans="1:23" ht="14.25" customHeight="1" x14ac:dyDescent="0.3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  <c r="W7130" s="2">
        <f>Table_1[[#This Row],[Profit]]/Table_1[[#This Row],[Sales]]</f>
        <v>0.3299999999999999</v>
      </c>
    </row>
    <row r="7131" spans="1:23" ht="14.25" customHeight="1" x14ac:dyDescent="0.3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  <c r="W7131" s="2">
        <f>Table_1[[#This Row],[Profit]]/Table_1[[#This Row],[Sales]]</f>
        <v>0.23750000000000004</v>
      </c>
    </row>
    <row r="7132" spans="1:23" ht="14.25" customHeight="1" x14ac:dyDescent="0.3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  <c r="W7132" s="2">
        <f>Table_1[[#This Row],[Profit]]/Table_1[[#This Row],[Sales]]</f>
        <v>0.32500000000000001</v>
      </c>
    </row>
    <row r="7133" spans="1:23" ht="14.25" customHeight="1" x14ac:dyDescent="0.3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  <c r="W7133" s="2">
        <f>Table_1[[#This Row],[Profit]]/Table_1[[#This Row],[Sales]]</f>
        <v>0.26</v>
      </c>
    </row>
    <row r="7134" spans="1:23" ht="14.25" customHeight="1" x14ac:dyDescent="0.3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  <c r="W7134" s="2">
        <f>Table_1[[#This Row],[Profit]]/Table_1[[#This Row],[Sales]]</f>
        <v>0.28999999999999987</v>
      </c>
    </row>
    <row r="7135" spans="1:23" ht="14.25" customHeight="1" x14ac:dyDescent="0.3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  <c r="W7135" s="2">
        <f>Table_1[[#This Row],[Profit]]/Table_1[[#This Row],[Sales]]</f>
        <v>0.36</v>
      </c>
    </row>
    <row r="7136" spans="1:23" ht="14.25" customHeight="1" x14ac:dyDescent="0.3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  <c r="W7136" s="2">
        <f>Table_1[[#This Row],[Profit]]/Table_1[[#This Row],[Sales]]</f>
        <v>0.47999999999999993</v>
      </c>
    </row>
    <row r="7137" spans="1:23" ht="14.25" customHeight="1" x14ac:dyDescent="0.3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  <c r="W7137" s="2">
        <f>Table_1[[#This Row],[Profit]]/Table_1[[#This Row],[Sales]]</f>
        <v>0.28999999999999998</v>
      </c>
    </row>
    <row r="7138" spans="1:23" ht="14.25" customHeight="1" x14ac:dyDescent="0.3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  <c r="W7138" s="2">
        <f>Table_1[[#This Row],[Profit]]/Table_1[[#This Row],[Sales]]</f>
        <v>-0.79999999999999982</v>
      </c>
    </row>
    <row r="7139" spans="1:23" ht="14.25" customHeight="1" x14ac:dyDescent="0.3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  <c r="W7139" s="2">
        <f>Table_1[[#This Row],[Profit]]/Table_1[[#This Row],[Sales]]</f>
        <v>7.4999999999999928E-2</v>
      </c>
    </row>
    <row r="7140" spans="1:23" ht="14.25" customHeight="1" x14ac:dyDescent="0.3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  <c r="W7140" s="2">
        <f>Table_1[[#This Row],[Profit]]/Table_1[[#This Row],[Sales]]</f>
        <v>-0.79999999999999993</v>
      </c>
    </row>
    <row r="7141" spans="1:23" ht="14.25" customHeight="1" x14ac:dyDescent="0.3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  <c r="W7141" s="2">
        <f>Table_1[[#This Row],[Profit]]/Table_1[[#This Row],[Sales]]</f>
        <v>-0.12500000000000003</v>
      </c>
    </row>
    <row r="7142" spans="1:23" ht="14.25" customHeight="1" x14ac:dyDescent="0.3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  <c r="W7142" s="2">
        <f>Table_1[[#This Row],[Profit]]/Table_1[[#This Row],[Sales]]</f>
        <v>0.41000000000000003</v>
      </c>
    </row>
    <row r="7143" spans="1:23" ht="14.25" customHeight="1" x14ac:dyDescent="0.3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  <c r="W7143" s="2">
        <f>Table_1[[#This Row],[Profit]]/Table_1[[#This Row],[Sales]]</f>
        <v>0.27999999999999997</v>
      </c>
    </row>
    <row r="7144" spans="1:23" ht="14.25" customHeight="1" x14ac:dyDescent="0.3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  <c r="W7144" s="2">
        <f>Table_1[[#This Row],[Profit]]/Table_1[[#This Row],[Sales]]</f>
        <v>0.44000000000000006</v>
      </c>
    </row>
    <row r="7145" spans="1:23" ht="14.25" customHeight="1" x14ac:dyDescent="0.3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  <c r="W7145" s="2">
        <f>Table_1[[#This Row],[Profit]]/Table_1[[#This Row],[Sales]]</f>
        <v>-0.23333333333333334</v>
      </c>
    </row>
    <row r="7146" spans="1:23" ht="14.25" customHeight="1" x14ac:dyDescent="0.3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  <c r="W7146" s="2">
        <f>Table_1[[#This Row],[Profit]]/Table_1[[#This Row],[Sales]]</f>
        <v>-0.69999999999999984</v>
      </c>
    </row>
    <row r="7147" spans="1:23" ht="14.25" customHeight="1" x14ac:dyDescent="0.3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  <c r="W7147" s="2">
        <f>Table_1[[#This Row],[Profit]]/Table_1[[#This Row],[Sales]]</f>
        <v>-0.30000000000000016</v>
      </c>
    </row>
    <row r="7148" spans="1:23" ht="14.25" customHeight="1" x14ac:dyDescent="0.3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  <c r="W7148" s="2">
        <f>Table_1[[#This Row],[Profit]]/Table_1[[#This Row],[Sales]]</f>
        <v>7.5000000000000053E-2</v>
      </c>
    </row>
    <row r="7149" spans="1:23" ht="14.25" customHeight="1" x14ac:dyDescent="0.3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  <c r="W7149" s="2">
        <f>Table_1[[#This Row],[Profit]]/Table_1[[#This Row],[Sales]]</f>
        <v>0.44999999999999996</v>
      </c>
    </row>
    <row r="7150" spans="1:23" ht="14.25" customHeight="1" x14ac:dyDescent="0.3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  <c r="W7150" s="2">
        <f>Table_1[[#This Row],[Profit]]/Table_1[[#This Row],[Sales]]</f>
        <v>0.35</v>
      </c>
    </row>
    <row r="7151" spans="1:23" ht="14.25" customHeight="1" x14ac:dyDescent="0.3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  <c r="W7151" s="2">
        <f>Table_1[[#This Row],[Profit]]/Table_1[[#This Row],[Sales]]</f>
        <v>0.11249999999999993</v>
      </c>
    </row>
    <row r="7152" spans="1:23" ht="14.25" customHeight="1" x14ac:dyDescent="0.3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  <c r="W7152" s="2">
        <f>Table_1[[#This Row],[Profit]]/Table_1[[#This Row],[Sales]]</f>
        <v>0.25000000000000006</v>
      </c>
    </row>
    <row r="7153" spans="1:23" ht="14.25" customHeight="1" x14ac:dyDescent="0.3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  <c r="W7153" s="2">
        <f>Table_1[[#This Row],[Profit]]/Table_1[[#This Row],[Sales]]</f>
        <v>-0.73999999999999988</v>
      </c>
    </row>
    <row r="7154" spans="1:23" ht="14.25" customHeight="1" x14ac:dyDescent="0.3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  <c r="W7154" s="2">
        <f>Table_1[[#This Row],[Profit]]/Table_1[[#This Row],[Sales]]</f>
        <v>0.35</v>
      </c>
    </row>
    <row r="7155" spans="1:23" ht="14.25" customHeight="1" x14ac:dyDescent="0.3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  <c r="W7155" s="2">
        <f>Table_1[[#This Row],[Profit]]/Table_1[[#This Row],[Sales]]</f>
        <v>-2.0500000000000003</v>
      </c>
    </row>
    <row r="7156" spans="1:23" ht="14.25" customHeight="1" x14ac:dyDescent="0.3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  <c r="W7156" s="2">
        <f>Table_1[[#This Row],[Profit]]/Table_1[[#This Row],[Sales]]</f>
        <v>0.16999999999999987</v>
      </c>
    </row>
    <row r="7157" spans="1:23" ht="14.25" customHeight="1" x14ac:dyDescent="0.3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  <c r="W7157" s="2">
        <f>Table_1[[#This Row],[Profit]]/Table_1[[#This Row],[Sales]]</f>
        <v>0.47000000000000003</v>
      </c>
    </row>
    <row r="7158" spans="1:23" ht="14.25" customHeight="1" x14ac:dyDescent="0.3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  <c r="W7158" s="2">
        <f>Table_1[[#This Row],[Profit]]/Table_1[[#This Row],[Sales]]</f>
        <v>0.49</v>
      </c>
    </row>
    <row r="7159" spans="1:23" ht="14.25" customHeight="1" x14ac:dyDescent="0.3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  <c r="W7159" s="2">
        <f>Table_1[[#This Row],[Profit]]/Table_1[[#This Row],[Sales]]</f>
        <v>9.999999999999969E-3</v>
      </c>
    </row>
    <row r="7160" spans="1:23" ht="14.25" customHeight="1" x14ac:dyDescent="0.3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  <c r="W7160" s="2">
        <f>Table_1[[#This Row],[Profit]]/Table_1[[#This Row],[Sales]]</f>
        <v>0.49</v>
      </c>
    </row>
    <row r="7161" spans="1:23" ht="14.25" customHeight="1" x14ac:dyDescent="0.3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  <c r="W7161" s="2">
        <f>Table_1[[#This Row],[Profit]]/Table_1[[#This Row],[Sales]]</f>
        <v>7.4999999999999969E-2</v>
      </c>
    </row>
    <row r="7162" spans="1:23" ht="14.25" customHeight="1" x14ac:dyDescent="0.3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  <c r="W7162" s="2">
        <f>Table_1[[#This Row],[Profit]]/Table_1[[#This Row],[Sales]]</f>
        <v>0.35</v>
      </c>
    </row>
    <row r="7163" spans="1:23" ht="14.25" customHeight="1" x14ac:dyDescent="0.3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  <c r="W7163" s="2">
        <f>Table_1[[#This Row],[Profit]]/Table_1[[#This Row],[Sales]]</f>
        <v>0.5</v>
      </c>
    </row>
    <row r="7164" spans="1:23" ht="14.25" customHeight="1" x14ac:dyDescent="0.3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  <c r="W7164" s="2">
        <f>Table_1[[#This Row],[Profit]]/Table_1[[#This Row],[Sales]]</f>
        <v>0.49</v>
      </c>
    </row>
    <row r="7165" spans="1:23" ht="14.25" customHeight="1" x14ac:dyDescent="0.3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  <c r="W7165" s="2">
        <f>Table_1[[#This Row],[Profit]]/Table_1[[#This Row],[Sales]]</f>
        <v>0.49</v>
      </c>
    </row>
    <row r="7166" spans="1:23" ht="14.25" customHeight="1" x14ac:dyDescent="0.3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  <c r="W7166" s="2">
        <f>Table_1[[#This Row],[Profit]]/Table_1[[#This Row],[Sales]]</f>
        <v>0.33749999999999991</v>
      </c>
    </row>
    <row r="7167" spans="1:23" ht="14.25" customHeight="1" x14ac:dyDescent="0.3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  <c r="W7167" s="2">
        <f>Table_1[[#This Row],[Profit]]/Table_1[[#This Row],[Sales]]</f>
        <v>0.24999999999999994</v>
      </c>
    </row>
    <row r="7168" spans="1:23" ht="14.25" customHeight="1" x14ac:dyDescent="0.3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  <c r="W7168" s="2">
        <f>Table_1[[#This Row],[Profit]]/Table_1[[#This Row],[Sales]]</f>
        <v>0.28000000000000003</v>
      </c>
    </row>
    <row r="7169" spans="1:23" ht="14.25" customHeight="1" x14ac:dyDescent="0.3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  <c r="W7169" s="2">
        <f>Table_1[[#This Row],[Profit]]/Table_1[[#This Row],[Sales]]</f>
        <v>0.10000000000000002</v>
      </c>
    </row>
    <row r="7170" spans="1:23" ht="14.25" customHeight="1" x14ac:dyDescent="0.3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  <c r="W7170" s="2">
        <f>Table_1[[#This Row],[Profit]]/Table_1[[#This Row],[Sales]]</f>
        <v>0.28999999999999998</v>
      </c>
    </row>
    <row r="7171" spans="1:23" ht="14.25" customHeight="1" x14ac:dyDescent="0.3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  <c r="W7171" s="2">
        <f>Table_1[[#This Row],[Profit]]/Table_1[[#This Row],[Sales]]</f>
        <v>0.11249999999999985</v>
      </c>
    </row>
    <row r="7172" spans="1:23" ht="14.25" customHeight="1" x14ac:dyDescent="0.3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  <c r="W7172" s="2">
        <f>Table_1[[#This Row],[Profit]]/Table_1[[#This Row],[Sales]]</f>
        <v>2.2222222222222272E-2</v>
      </c>
    </row>
    <row r="7173" spans="1:23" ht="14.25" customHeight="1" x14ac:dyDescent="0.3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  <c r="W7173" s="2">
        <f>Table_1[[#This Row],[Profit]]/Table_1[[#This Row],[Sales]]</f>
        <v>0.21</v>
      </c>
    </row>
    <row r="7174" spans="1:23" ht="14.25" customHeight="1" x14ac:dyDescent="0.3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  <c r="W7174" s="2">
        <f>Table_1[[#This Row],[Profit]]/Table_1[[#This Row],[Sales]]</f>
        <v>1.2500000000000013E-2</v>
      </c>
    </row>
    <row r="7175" spans="1:23" ht="14.25" customHeight="1" x14ac:dyDescent="0.3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  <c r="W7175" s="2">
        <f>Table_1[[#This Row],[Profit]]/Table_1[[#This Row],[Sales]]</f>
        <v>0.23750000000000004</v>
      </c>
    </row>
    <row r="7176" spans="1:23" ht="14.25" customHeight="1" x14ac:dyDescent="0.3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  <c r="W7176" s="2">
        <f>Table_1[[#This Row],[Profit]]/Table_1[[#This Row],[Sales]]</f>
        <v>0.31249999999999989</v>
      </c>
    </row>
    <row r="7177" spans="1:23" ht="14.25" customHeight="1" x14ac:dyDescent="0.3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  <c r="W7177" s="2">
        <f>Table_1[[#This Row],[Profit]]/Table_1[[#This Row],[Sales]]</f>
        <v>-2.6000000000000005</v>
      </c>
    </row>
    <row r="7178" spans="1:23" ht="14.25" customHeight="1" x14ac:dyDescent="0.3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  <c r="W7178" s="2">
        <f>Table_1[[#This Row],[Profit]]/Table_1[[#This Row],[Sales]]</f>
        <v>7.4999999999999969E-2</v>
      </c>
    </row>
    <row r="7179" spans="1:23" ht="14.25" customHeight="1" x14ac:dyDescent="0.3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  <c r="W7179" s="2">
        <f>Table_1[[#This Row],[Profit]]/Table_1[[#This Row],[Sales]]</f>
        <v>-0.69999999999999984</v>
      </c>
    </row>
    <row r="7180" spans="1:23" ht="14.25" customHeight="1" x14ac:dyDescent="0.3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  <c r="W7180" s="2">
        <f>Table_1[[#This Row],[Profit]]/Table_1[[#This Row],[Sales]]</f>
        <v>-0.7999999999999996</v>
      </c>
    </row>
    <row r="7181" spans="1:23" ht="14.25" customHeight="1" x14ac:dyDescent="0.3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  <c r="W7181" s="2">
        <f>Table_1[[#This Row],[Profit]]/Table_1[[#This Row],[Sales]]</f>
        <v>0.28000000000000008</v>
      </c>
    </row>
    <row r="7182" spans="1:23" ht="14.25" customHeight="1" x14ac:dyDescent="0.3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  <c r="W7182" s="2">
        <f>Table_1[[#This Row],[Profit]]/Table_1[[#This Row],[Sales]]</f>
        <v>0.41000000000000003</v>
      </c>
    </row>
    <row r="7183" spans="1:23" ht="14.25" customHeight="1" x14ac:dyDescent="0.3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  <c r="W7183" s="2">
        <f>Table_1[[#This Row],[Profit]]/Table_1[[#This Row],[Sales]]</f>
        <v>1.2500000000000001E-2</v>
      </c>
    </row>
    <row r="7184" spans="1:23" ht="14.25" customHeight="1" x14ac:dyDescent="0.3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  <c r="W7184" s="2">
        <f>Table_1[[#This Row],[Profit]]/Table_1[[#This Row],[Sales]]</f>
        <v>0.32499999999999996</v>
      </c>
    </row>
    <row r="7185" spans="1:23" ht="14.25" customHeight="1" x14ac:dyDescent="0.3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  <c r="W7185" s="2">
        <f>Table_1[[#This Row],[Profit]]/Table_1[[#This Row],[Sales]]</f>
        <v>0.25000000000000006</v>
      </c>
    </row>
    <row r="7186" spans="1:23" ht="14.25" customHeight="1" x14ac:dyDescent="0.3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  <c r="W7186" s="2">
        <f>Table_1[[#This Row],[Profit]]/Table_1[[#This Row],[Sales]]</f>
        <v>-0.18750000000000008</v>
      </c>
    </row>
    <row r="7187" spans="1:23" ht="14.25" customHeight="1" x14ac:dyDescent="0.3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  <c r="W7187" s="2">
        <f>Table_1[[#This Row],[Profit]]/Table_1[[#This Row],[Sales]]</f>
        <v>0.12499999999999992</v>
      </c>
    </row>
    <row r="7188" spans="1:23" ht="14.25" customHeight="1" x14ac:dyDescent="0.3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  <c r="W7188" s="2">
        <f>Table_1[[#This Row],[Profit]]/Table_1[[#This Row],[Sales]]</f>
        <v>-2.8571428571428616E-2</v>
      </c>
    </row>
    <row r="7189" spans="1:23" ht="14.25" customHeight="1" x14ac:dyDescent="0.3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  <c r="W7189" s="2">
        <f>Table_1[[#This Row],[Profit]]/Table_1[[#This Row],[Sales]]</f>
        <v>-1.325</v>
      </c>
    </row>
    <row r="7190" spans="1:23" ht="14.25" customHeight="1" x14ac:dyDescent="0.3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  <c r="W7190" s="2">
        <f>Table_1[[#This Row],[Profit]]/Table_1[[#This Row],[Sales]]</f>
        <v>-2.5500000000000016</v>
      </c>
    </row>
    <row r="7191" spans="1:23" ht="14.25" customHeight="1" x14ac:dyDescent="0.3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  <c r="W7191" s="2">
        <f>Table_1[[#This Row],[Profit]]/Table_1[[#This Row],[Sales]]</f>
        <v>0.12499999999999993</v>
      </c>
    </row>
    <row r="7192" spans="1:23" ht="14.25" customHeight="1" x14ac:dyDescent="0.3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  <c r="W7192" s="2">
        <f>Table_1[[#This Row],[Profit]]/Table_1[[#This Row],[Sales]]</f>
        <v>-1.2500000000000022E-2</v>
      </c>
    </row>
    <row r="7193" spans="1:23" ht="14.25" customHeight="1" x14ac:dyDescent="0.3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  <c r="W7193" s="2">
        <f>Table_1[[#This Row],[Profit]]/Table_1[[#This Row],[Sales]]</f>
        <v>-0.83333333333333326</v>
      </c>
    </row>
    <row r="7194" spans="1:23" ht="14.25" customHeight="1" x14ac:dyDescent="0.3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  <c r="W7194" s="2">
        <f>Table_1[[#This Row],[Profit]]/Table_1[[#This Row],[Sales]]</f>
        <v>0.16250000000000001</v>
      </c>
    </row>
    <row r="7195" spans="1:23" ht="14.25" customHeight="1" x14ac:dyDescent="0.3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  <c r="W7195" s="2">
        <f>Table_1[[#This Row],[Profit]]/Table_1[[#This Row],[Sales]]</f>
        <v>0.13</v>
      </c>
    </row>
    <row r="7196" spans="1:23" ht="14.25" customHeight="1" x14ac:dyDescent="0.3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  <c r="W7196" s="2">
        <f>Table_1[[#This Row],[Profit]]/Table_1[[#This Row],[Sales]]</f>
        <v>0.47000000000000003</v>
      </c>
    </row>
    <row r="7197" spans="1:23" ht="14.25" customHeight="1" x14ac:dyDescent="0.3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  <c r="W7197" s="2">
        <f>Table_1[[#This Row],[Profit]]/Table_1[[#This Row],[Sales]]</f>
        <v>0.37</v>
      </c>
    </row>
    <row r="7198" spans="1:23" ht="14.25" customHeight="1" x14ac:dyDescent="0.3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  <c r="W7198" s="2">
        <f>Table_1[[#This Row],[Profit]]/Table_1[[#This Row],[Sales]]</f>
        <v>0.28999999999999987</v>
      </c>
    </row>
    <row r="7199" spans="1:23" ht="14.25" customHeight="1" x14ac:dyDescent="0.3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  <c r="W7199" s="2">
        <f>Table_1[[#This Row],[Profit]]/Table_1[[#This Row],[Sales]]</f>
        <v>0.45999999999999996</v>
      </c>
    </row>
    <row r="7200" spans="1:23" ht="14.25" customHeight="1" x14ac:dyDescent="0.3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  <c r="W7200" s="2">
        <f>Table_1[[#This Row],[Profit]]/Table_1[[#This Row],[Sales]]</f>
        <v>0.26</v>
      </c>
    </row>
    <row r="7201" spans="1:23" ht="14.25" customHeight="1" x14ac:dyDescent="0.3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  <c r="W7201" s="2">
        <f>Table_1[[#This Row],[Profit]]/Table_1[[#This Row],[Sales]]</f>
        <v>0.25</v>
      </c>
    </row>
    <row r="7202" spans="1:23" ht="14.25" customHeight="1" x14ac:dyDescent="0.3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  <c r="W7202" s="2">
        <f>Table_1[[#This Row],[Profit]]/Table_1[[#This Row],[Sales]]</f>
        <v>0.12499999999999988</v>
      </c>
    </row>
    <row r="7203" spans="1:23" ht="14.25" customHeight="1" x14ac:dyDescent="0.3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  <c r="W7203" s="2">
        <f>Table_1[[#This Row],[Profit]]/Table_1[[#This Row],[Sales]]</f>
        <v>-0.34545454545454524</v>
      </c>
    </row>
    <row r="7204" spans="1:23" ht="14.25" customHeight="1" x14ac:dyDescent="0.3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  <c r="W7204" s="2">
        <f>Table_1[[#This Row],[Profit]]/Table_1[[#This Row],[Sales]]</f>
        <v>9.9999999999999964E-2</v>
      </c>
    </row>
    <row r="7205" spans="1:23" ht="14.25" customHeight="1" x14ac:dyDescent="0.3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  <c r="W7205" s="2">
        <f>Table_1[[#This Row],[Profit]]/Table_1[[#This Row],[Sales]]</f>
        <v>-0.55000000000000016</v>
      </c>
    </row>
    <row r="7206" spans="1:23" ht="14.25" customHeight="1" x14ac:dyDescent="0.3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  <c r="W7206" s="2">
        <f>Table_1[[#This Row],[Profit]]/Table_1[[#This Row],[Sales]]</f>
        <v>0.33999999999999997</v>
      </c>
    </row>
    <row r="7207" spans="1:23" ht="14.25" customHeight="1" x14ac:dyDescent="0.3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  <c r="W7207" s="2">
        <f>Table_1[[#This Row],[Profit]]/Table_1[[#This Row],[Sales]]</f>
        <v>0.33999999999999991</v>
      </c>
    </row>
    <row r="7208" spans="1:23" ht="14.25" customHeight="1" x14ac:dyDescent="0.3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  <c r="W7208" s="2">
        <f>Table_1[[#This Row],[Profit]]/Table_1[[#This Row],[Sales]]</f>
        <v>8.750000000000005E-2</v>
      </c>
    </row>
    <row r="7209" spans="1:23" ht="14.25" customHeight="1" x14ac:dyDescent="0.3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  <c r="W7209" s="2">
        <f>Table_1[[#This Row],[Profit]]/Table_1[[#This Row],[Sales]]</f>
        <v>0.31249999999999989</v>
      </c>
    </row>
    <row r="7210" spans="1:23" ht="14.25" customHeight="1" x14ac:dyDescent="0.3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  <c r="W7210" s="2">
        <f>Table_1[[#This Row],[Profit]]/Table_1[[#This Row],[Sales]]</f>
        <v>0.34999999999999992</v>
      </c>
    </row>
    <row r="7211" spans="1:23" ht="14.25" customHeight="1" x14ac:dyDescent="0.3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  <c r="W7211" s="2">
        <f>Table_1[[#This Row],[Profit]]/Table_1[[#This Row],[Sales]]</f>
        <v>0.31249999999999989</v>
      </c>
    </row>
    <row r="7212" spans="1:23" ht="14.25" customHeight="1" x14ac:dyDescent="0.3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  <c r="W7212" s="2">
        <f>Table_1[[#This Row],[Profit]]/Table_1[[#This Row],[Sales]]</f>
        <v>0.45999999999999996</v>
      </c>
    </row>
    <row r="7213" spans="1:23" ht="14.25" customHeight="1" x14ac:dyDescent="0.3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  <c r="W7213" s="2">
        <f>Table_1[[#This Row],[Profit]]/Table_1[[#This Row],[Sales]]</f>
        <v>0.36249999999999999</v>
      </c>
    </row>
    <row r="7214" spans="1:23" ht="14.25" customHeight="1" x14ac:dyDescent="0.3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  <c r="W7214" s="2">
        <f>Table_1[[#This Row],[Profit]]/Table_1[[#This Row],[Sales]]</f>
        <v>0.35000000000000009</v>
      </c>
    </row>
    <row r="7215" spans="1:23" ht="14.25" customHeight="1" x14ac:dyDescent="0.3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  <c r="W7215" s="2">
        <f>Table_1[[#This Row],[Profit]]/Table_1[[#This Row],[Sales]]</f>
        <v>0.49</v>
      </c>
    </row>
    <row r="7216" spans="1:23" ht="14.25" customHeight="1" x14ac:dyDescent="0.3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  <c r="W7216" s="2">
        <f>Table_1[[#This Row],[Profit]]/Table_1[[#This Row],[Sales]]</f>
        <v>0.28999999999999992</v>
      </c>
    </row>
    <row r="7217" spans="1:23" ht="14.25" customHeight="1" x14ac:dyDescent="0.3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  <c r="W7217" s="2">
        <f>Table_1[[#This Row],[Profit]]/Table_1[[#This Row],[Sales]]</f>
        <v>0.48000000000000004</v>
      </c>
    </row>
    <row r="7218" spans="1:23" ht="14.25" customHeight="1" x14ac:dyDescent="0.3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  <c r="W7218" s="2">
        <f>Table_1[[#This Row],[Profit]]/Table_1[[#This Row],[Sales]]</f>
        <v>0.28999999999999992</v>
      </c>
    </row>
    <row r="7219" spans="1:23" ht="14.25" customHeight="1" x14ac:dyDescent="0.3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  <c r="W7219" s="2">
        <f>Table_1[[#This Row],[Profit]]/Table_1[[#This Row],[Sales]]</f>
        <v>0.34999999999999987</v>
      </c>
    </row>
    <row r="7220" spans="1:23" ht="14.25" customHeight="1" x14ac:dyDescent="0.3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  <c r="W7220" s="2">
        <f>Table_1[[#This Row],[Profit]]/Table_1[[#This Row],[Sales]]</f>
        <v>0.36</v>
      </c>
    </row>
    <row r="7221" spans="1:23" ht="14.25" customHeight="1" x14ac:dyDescent="0.3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  <c r="W7221" s="2">
        <f>Table_1[[#This Row],[Profit]]/Table_1[[#This Row],[Sales]]</f>
        <v>0.34999999999999992</v>
      </c>
    </row>
    <row r="7222" spans="1:23" ht="14.25" customHeight="1" x14ac:dyDescent="0.3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  <c r="W7222" s="2">
        <f>Table_1[[#This Row],[Profit]]/Table_1[[#This Row],[Sales]]</f>
        <v>-0.83333333333333348</v>
      </c>
    </row>
    <row r="7223" spans="1:23" ht="14.25" customHeight="1" x14ac:dyDescent="0.3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  <c r="W7223" s="2">
        <f>Table_1[[#This Row],[Profit]]/Table_1[[#This Row],[Sales]]</f>
        <v>0.25999999999999995</v>
      </c>
    </row>
    <row r="7224" spans="1:23" ht="14.25" customHeight="1" x14ac:dyDescent="0.3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  <c r="W7224" s="2">
        <f>Table_1[[#This Row],[Profit]]/Table_1[[#This Row],[Sales]]</f>
        <v>-0.17500000000000004</v>
      </c>
    </row>
    <row r="7225" spans="1:23" ht="14.25" customHeight="1" x14ac:dyDescent="0.3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  <c r="W7225" s="2">
        <f>Table_1[[#This Row],[Profit]]/Table_1[[#This Row],[Sales]]</f>
        <v>0.11249999999999998</v>
      </c>
    </row>
    <row r="7226" spans="1:23" ht="14.25" customHeight="1" x14ac:dyDescent="0.3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  <c r="W7226" s="2">
        <f>Table_1[[#This Row],[Profit]]/Table_1[[#This Row],[Sales]]</f>
        <v>0.3299999999999999</v>
      </c>
    </row>
    <row r="7227" spans="1:23" ht="14.25" customHeight="1" x14ac:dyDescent="0.3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  <c r="W7227" s="2">
        <f>Table_1[[#This Row],[Profit]]/Table_1[[#This Row],[Sales]]</f>
        <v>0.3299999999999999</v>
      </c>
    </row>
    <row r="7228" spans="1:23" ht="14.25" customHeight="1" x14ac:dyDescent="0.3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  <c r="W7228" s="2">
        <f>Table_1[[#This Row],[Profit]]/Table_1[[#This Row],[Sales]]</f>
        <v>0.31249999999999989</v>
      </c>
    </row>
    <row r="7229" spans="1:23" ht="14.25" customHeight="1" x14ac:dyDescent="0.3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  <c r="W7229" s="2">
        <f>Table_1[[#This Row],[Profit]]/Table_1[[#This Row],[Sales]]</f>
        <v>0.16249999999999987</v>
      </c>
    </row>
    <row r="7230" spans="1:23" ht="14.25" customHeight="1" x14ac:dyDescent="0.3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  <c r="W7230" s="2">
        <f>Table_1[[#This Row],[Profit]]/Table_1[[#This Row],[Sales]]</f>
        <v>0.33749999999999986</v>
      </c>
    </row>
    <row r="7231" spans="1:23" ht="14.25" customHeight="1" x14ac:dyDescent="0.3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  <c r="W7231" s="2">
        <f>Table_1[[#This Row],[Profit]]/Table_1[[#This Row],[Sales]]</f>
        <v>0.47</v>
      </c>
    </row>
    <row r="7232" spans="1:23" ht="14.25" customHeight="1" x14ac:dyDescent="0.3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  <c r="W7232" s="2">
        <f>Table_1[[#This Row],[Profit]]/Table_1[[#This Row],[Sales]]</f>
        <v>0.5</v>
      </c>
    </row>
    <row r="7233" spans="1:23" ht="14.25" customHeight="1" x14ac:dyDescent="0.3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  <c r="W7233" s="2">
        <f>Table_1[[#This Row],[Profit]]/Table_1[[#This Row],[Sales]]</f>
        <v>0.25999999999999995</v>
      </c>
    </row>
    <row r="7234" spans="1:23" ht="14.25" customHeight="1" x14ac:dyDescent="0.3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  <c r="W7234" s="2">
        <f>Table_1[[#This Row],[Profit]]/Table_1[[#This Row],[Sales]]</f>
        <v>0.45999999999999996</v>
      </c>
    </row>
    <row r="7235" spans="1:23" ht="14.25" customHeight="1" x14ac:dyDescent="0.3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  <c r="W7235" s="2">
        <f>Table_1[[#This Row],[Profit]]/Table_1[[#This Row],[Sales]]</f>
        <v>0.39</v>
      </c>
    </row>
    <row r="7236" spans="1:23" ht="14.25" customHeight="1" x14ac:dyDescent="0.3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  <c r="W7236" s="2">
        <f>Table_1[[#This Row],[Profit]]/Table_1[[#This Row],[Sales]]</f>
        <v>0.49</v>
      </c>
    </row>
    <row r="7237" spans="1:23" ht="14.25" customHeight="1" x14ac:dyDescent="0.3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  <c r="W7237" s="2">
        <f>Table_1[[#This Row],[Profit]]/Table_1[[#This Row],[Sales]]</f>
        <v>0.32499999999999996</v>
      </c>
    </row>
    <row r="7238" spans="1:23" ht="14.25" customHeight="1" x14ac:dyDescent="0.3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  <c r="W7238" s="2">
        <f>Table_1[[#This Row],[Profit]]/Table_1[[#This Row],[Sales]]</f>
        <v>0.27999999999999997</v>
      </c>
    </row>
    <row r="7239" spans="1:23" ht="14.25" customHeight="1" x14ac:dyDescent="0.3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  <c r="W7239" s="2">
        <f>Table_1[[#This Row],[Profit]]/Table_1[[#This Row],[Sales]]</f>
        <v>-0.93333333333333324</v>
      </c>
    </row>
    <row r="7240" spans="1:23" ht="14.25" customHeight="1" x14ac:dyDescent="0.3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  <c r="W7240" s="2">
        <f>Table_1[[#This Row],[Profit]]/Table_1[[#This Row],[Sales]]</f>
        <v>0.4200000000000001</v>
      </c>
    </row>
    <row r="7241" spans="1:23" ht="14.25" customHeight="1" x14ac:dyDescent="0.3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  <c r="W7241" s="2">
        <f>Table_1[[#This Row],[Profit]]/Table_1[[#This Row],[Sales]]</f>
        <v>0.47</v>
      </c>
    </row>
    <row r="7242" spans="1:23" ht="14.25" customHeight="1" x14ac:dyDescent="0.3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  <c r="W7242" s="2">
        <f>Table_1[[#This Row],[Profit]]/Table_1[[#This Row],[Sales]]</f>
        <v>0.40000000000000008</v>
      </c>
    </row>
    <row r="7243" spans="1:23" ht="14.25" customHeight="1" x14ac:dyDescent="0.3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  <c r="W7243" s="2">
        <f>Table_1[[#This Row],[Profit]]/Table_1[[#This Row],[Sales]]</f>
        <v>0.3249999999999999</v>
      </c>
    </row>
    <row r="7244" spans="1:23" ht="14.25" customHeight="1" x14ac:dyDescent="0.3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  <c r="W7244" s="2">
        <f>Table_1[[#This Row],[Profit]]/Table_1[[#This Row],[Sales]]</f>
        <v>0.33</v>
      </c>
    </row>
    <row r="7245" spans="1:23" ht="14.25" customHeight="1" x14ac:dyDescent="0.3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  <c r="W7245" s="2">
        <f>Table_1[[#This Row],[Profit]]/Table_1[[#This Row],[Sales]]</f>
        <v>-0.14285714285714288</v>
      </c>
    </row>
    <row r="7246" spans="1:23" ht="14.25" customHeight="1" x14ac:dyDescent="0.3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  <c r="W7246" s="2">
        <f>Table_1[[#This Row],[Profit]]/Table_1[[#This Row],[Sales]]</f>
        <v>0.38</v>
      </c>
    </row>
    <row r="7247" spans="1:23" ht="14.25" customHeight="1" x14ac:dyDescent="0.3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  <c r="W7247" s="2">
        <f>Table_1[[#This Row],[Profit]]/Table_1[[#This Row],[Sales]]</f>
        <v>4.9999999999999885E-2</v>
      </c>
    </row>
    <row r="7248" spans="1:23" ht="14.25" customHeight="1" x14ac:dyDescent="0.3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  <c r="W7248" s="2">
        <f>Table_1[[#This Row],[Profit]]/Table_1[[#This Row],[Sales]]</f>
        <v>0.3249999999999999</v>
      </c>
    </row>
    <row r="7249" spans="1:23" ht="14.25" customHeight="1" x14ac:dyDescent="0.3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  <c r="W7249" s="2">
        <f>Table_1[[#This Row],[Profit]]/Table_1[[#This Row],[Sales]]</f>
        <v>-0.66</v>
      </c>
    </row>
    <row r="7250" spans="1:23" ht="14.25" customHeight="1" x14ac:dyDescent="0.3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  <c r="W7250" s="2">
        <f>Table_1[[#This Row],[Profit]]/Table_1[[#This Row],[Sales]]</f>
        <v>-0.22500000000000006</v>
      </c>
    </row>
    <row r="7251" spans="1:23" ht="14.25" customHeight="1" x14ac:dyDescent="0.3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  <c r="W7251" s="2">
        <f>Table_1[[#This Row],[Profit]]/Table_1[[#This Row],[Sales]]</f>
        <v>0.3</v>
      </c>
    </row>
    <row r="7252" spans="1:23" ht="14.25" customHeight="1" x14ac:dyDescent="0.3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  <c r="W7252" s="2">
        <f>Table_1[[#This Row],[Profit]]/Table_1[[#This Row],[Sales]]</f>
        <v>0.4</v>
      </c>
    </row>
    <row r="7253" spans="1:23" ht="14.25" customHeight="1" x14ac:dyDescent="0.3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  <c r="W7253" s="2">
        <f>Table_1[[#This Row],[Profit]]/Table_1[[#This Row],[Sales]]</f>
        <v>0.36250000000000004</v>
      </c>
    </row>
    <row r="7254" spans="1:23" ht="14.25" customHeight="1" x14ac:dyDescent="0.3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  <c r="W7254" s="2">
        <f>Table_1[[#This Row],[Profit]]/Table_1[[#This Row],[Sales]]</f>
        <v>0.46</v>
      </c>
    </row>
    <row r="7255" spans="1:23" ht="14.25" customHeight="1" x14ac:dyDescent="0.3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  <c r="W7255" s="2">
        <f>Table_1[[#This Row],[Profit]]/Table_1[[#This Row],[Sales]]</f>
        <v>0.29999999999999993</v>
      </c>
    </row>
    <row r="7256" spans="1:23" ht="14.25" customHeight="1" x14ac:dyDescent="0.3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  <c r="W7256" s="2">
        <f>Table_1[[#This Row],[Profit]]/Table_1[[#This Row],[Sales]]</f>
        <v>0.4499999999999999</v>
      </c>
    </row>
    <row r="7257" spans="1:23" ht="14.25" customHeight="1" x14ac:dyDescent="0.3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  <c r="W7257" s="2">
        <f>Table_1[[#This Row],[Profit]]/Table_1[[#This Row],[Sales]]</f>
        <v>0.28000000000000003</v>
      </c>
    </row>
    <row r="7258" spans="1:23" ht="14.25" customHeight="1" x14ac:dyDescent="0.3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  <c r="W7258" s="2">
        <f>Table_1[[#This Row],[Profit]]/Table_1[[#This Row],[Sales]]</f>
        <v>0.25999999999999995</v>
      </c>
    </row>
    <row r="7259" spans="1:23" ht="14.25" customHeight="1" x14ac:dyDescent="0.3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  <c r="W7259" s="2">
        <f>Table_1[[#This Row],[Profit]]/Table_1[[#This Row],[Sales]]</f>
        <v>0.48</v>
      </c>
    </row>
    <row r="7260" spans="1:23" ht="14.25" customHeight="1" x14ac:dyDescent="0.3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  <c r="W7260" s="2">
        <f>Table_1[[#This Row],[Profit]]/Table_1[[#This Row],[Sales]]</f>
        <v>0.27</v>
      </c>
    </row>
    <row r="7261" spans="1:23" ht="14.25" customHeight="1" x14ac:dyDescent="0.3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  <c r="W7261" s="2">
        <f>Table_1[[#This Row],[Profit]]/Table_1[[#This Row],[Sales]]</f>
        <v>0.48000000000000009</v>
      </c>
    </row>
    <row r="7262" spans="1:23" ht="14.25" customHeight="1" x14ac:dyDescent="0.3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  <c r="W7262" s="2">
        <f>Table_1[[#This Row],[Profit]]/Table_1[[#This Row],[Sales]]</f>
        <v>0.28000000000000008</v>
      </c>
    </row>
    <row r="7263" spans="1:23" ht="14.25" customHeight="1" x14ac:dyDescent="0.3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  <c r="W7263" s="2">
        <f>Table_1[[#This Row],[Profit]]/Table_1[[#This Row],[Sales]]</f>
        <v>0.28000000000000003</v>
      </c>
    </row>
    <row r="7264" spans="1:23" ht="14.25" customHeight="1" x14ac:dyDescent="0.3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  <c r="W7264" s="2">
        <f>Table_1[[#This Row],[Profit]]/Table_1[[#This Row],[Sales]]</f>
        <v>-0.19999999999999996</v>
      </c>
    </row>
    <row r="7265" spans="1:23" ht="14.25" customHeight="1" x14ac:dyDescent="0.3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  <c r="W7265" s="2">
        <f>Table_1[[#This Row],[Profit]]/Table_1[[#This Row],[Sales]]</f>
        <v>0.34999999999999987</v>
      </c>
    </row>
    <row r="7266" spans="1:23" ht="14.25" customHeight="1" x14ac:dyDescent="0.3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  <c r="W7266" s="2">
        <f>Table_1[[#This Row],[Profit]]/Table_1[[#This Row],[Sales]]</f>
        <v>0.27999999999999997</v>
      </c>
    </row>
    <row r="7267" spans="1:23" ht="14.25" customHeight="1" x14ac:dyDescent="0.3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  <c r="W7267" s="2">
        <f>Table_1[[#This Row],[Profit]]/Table_1[[#This Row],[Sales]]</f>
        <v>-0.22857142857142856</v>
      </c>
    </row>
    <row r="7268" spans="1:23" ht="14.25" customHeight="1" x14ac:dyDescent="0.3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  <c r="W7268" s="2">
        <f>Table_1[[#This Row],[Profit]]/Table_1[[#This Row],[Sales]]</f>
        <v>-0.83333333333333326</v>
      </c>
    </row>
    <row r="7269" spans="1:23" ht="14.25" customHeight="1" x14ac:dyDescent="0.3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  <c r="W7269" s="2">
        <f>Table_1[[#This Row],[Profit]]/Table_1[[#This Row],[Sales]]</f>
        <v>-1.2500000000000023E-2</v>
      </c>
    </row>
    <row r="7270" spans="1:23" ht="14.25" customHeight="1" x14ac:dyDescent="0.3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  <c r="W7270" s="2">
        <f>Table_1[[#This Row],[Profit]]/Table_1[[#This Row],[Sales]]</f>
        <v>0.36250000000000004</v>
      </c>
    </row>
    <row r="7271" spans="1:23" ht="14.25" customHeight="1" x14ac:dyDescent="0.3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  <c r="W7271" s="2">
        <f>Table_1[[#This Row],[Profit]]/Table_1[[#This Row],[Sales]]</f>
        <v>0.10000000000000003</v>
      </c>
    </row>
    <row r="7272" spans="1:23" ht="14.25" customHeight="1" x14ac:dyDescent="0.3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  <c r="W7272" s="2">
        <f>Table_1[[#This Row],[Profit]]/Table_1[[#This Row],[Sales]]</f>
        <v>-4.7058823529411813E-2</v>
      </c>
    </row>
    <row r="7273" spans="1:23" ht="14.25" customHeight="1" x14ac:dyDescent="0.3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  <c r="W7273" s="2">
        <f>Table_1[[#This Row],[Profit]]/Table_1[[#This Row],[Sales]]</f>
        <v>0.26</v>
      </c>
    </row>
    <row r="7274" spans="1:23" ht="14.25" customHeight="1" x14ac:dyDescent="0.3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  <c r="W7274" s="2">
        <f>Table_1[[#This Row],[Profit]]/Table_1[[#This Row],[Sales]]</f>
        <v>-0.21249999999999999</v>
      </c>
    </row>
    <row r="7275" spans="1:23" ht="14.25" customHeight="1" x14ac:dyDescent="0.3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  <c r="W7275" s="2">
        <f>Table_1[[#This Row],[Profit]]/Table_1[[#This Row],[Sales]]</f>
        <v>-0.66666666666666663</v>
      </c>
    </row>
    <row r="7276" spans="1:23" ht="14.25" customHeight="1" x14ac:dyDescent="0.3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  <c r="W7276" s="2">
        <f>Table_1[[#This Row],[Profit]]/Table_1[[#This Row],[Sales]]</f>
        <v>0.12499999999999983</v>
      </c>
    </row>
    <row r="7277" spans="1:23" ht="14.25" customHeight="1" x14ac:dyDescent="0.3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  <c r="W7277" s="2">
        <f>Table_1[[#This Row],[Profit]]/Table_1[[#This Row],[Sales]]</f>
        <v>0.33999999999999997</v>
      </c>
    </row>
    <row r="7278" spans="1:23" ht="14.25" customHeight="1" x14ac:dyDescent="0.3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  <c r="W7278" s="2">
        <f>Table_1[[#This Row],[Profit]]/Table_1[[#This Row],[Sales]]</f>
        <v>0.3</v>
      </c>
    </row>
    <row r="7279" spans="1:23" ht="14.25" customHeight="1" x14ac:dyDescent="0.3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  <c r="W7279" s="2">
        <f>Table_1[[#This Row],[Profit]]/Table_1[[#This Row],[Sales]]</f>
        <v>0.12499999999999988</v>
      </c>
    </row>
    <row r="7280" spans="1:23" ht="14.25" customHeight="1" x14ac:dyDescent="0.3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  <c r="W7280" s="2">
        <f>Table_1[[#This Row],[Profit]]/Table_1[[#This Row],[Sales]]</f>
        <v>0.34</v>
      </c>
    </row>
    <row r="7281" spans="1:23" ht="14.25" customHeight="1" x14ac:dyDescent="0.3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  <c r="W7281" s="2">
        <f>Table_1[[#This Row],[Profit]]/Table_1[[#This Row],[Sales]]</f>
        <v>0.26249999999999996</v>
      </c>
    </row>
    <row r="7282" spans="1:23" ht="14.25" customHeight="1" x14ac:dyDescent="0.3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  <c r="W7282" s="2">
        <f>Table_1[[#This Row],[Profit]]/Table_1[[#This Row],[Sales]]</f>
        <v>0.5</v>
      </c>
    </row>
    <row r="7283" spans="1:23" ht="14.25" customHeight="1" x14ac:dyDescent="0.3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  <c r="W7283" s="2">
        <f>Table_1[[#This Row],[Profit]]/Table_1[[#This Row],[Sales]]</f>
        <v>-0.79999999999999971</v>
      </c>
    </row>
    <row r="7284" spans="1:23" ht="14.25" customHeight="1" x14ac:dyDescent="0.3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  <c r="W7284" s="2">
        <f>Table_1[[#This Row],[Profit]]/Table_1[[#This Row],[Sales]]</f>
        <v>-1.6500000000000006</v>
      </c>
    </row>
    <row r="7285" spans="1:23" ht="14.25" customHeight="1" x14ac:dyDescent="0.3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  <c r="W7285" s="2">
        <f>Table_1[[#This Row],[Profit]]/Table_1[[#This Row],[Sales]]</f>
        <v>0.14999999999999986</v>
      </c>
    </row>
    <row r="7286" spans="1:23" ht="14.25" customHeight="1" x14ac:dyDescent="0.3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  <c r="W7286" s="2">
        <f>Table_1[[#This Row],[Profit]]/Table_1[[#This Row],[Sales]]</f>
        <v>-0.13749999999999996</v>
      </c>
    </row>
    <row r="7287" spans="1:23" ht="14.25" customHeight="1" x14ac:dyDescent="0.3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  <c r="W7287" s="2">
        <f>Table_1[[#This Row],[Profit]]/Table_1[[#This Row],[Sales]]</f>
        <v>0.3299999999999999</v>
      </c>
    </row>
    <row r="7288" spans="1:23" ht="14.25" customHeight="1" x14ac:dyDescent="0.3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  <c r="W7288" s="2">
        <f>Table_1[[#This Row],[Profit]]/Table_1[[#This Row],[Sales]]</f>
        <v>7.9999999999999932E-2</v>
      </c>
    </row>
    <row r="7289" spans="1:23" ht="14.25" customHeight="1" x14ac:dyDescent="0.3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  <c r="W7289" s="2">
        <f>Table_1[[#This Row],[Profit]]/Table_1[[#This Row],[Sales]]</f>
        <v>0.41000000000000009</v>
      </c>
    </row>
    <row r="7290" spans="1:23" ht="14.25" customHeight="1" x14ac:dyDescent="0.3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  <c r="W7290" s="2">
        <f>Table_1[[#This Row],[Profit]]/Table_1[[#This Row],[Sales]]</f>
        <v>-0.21666666666666659</v>
      </c>
    </row>
    <row r="7291" spans="1:23" ht="14.25" customHeight="1" x14ac:dyDescent="0.3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  <c r="W7291" s="2">
        <f>Table_1[[#This Row],[Profit]]/Table_1[[#This Row],[Sales]]</f>
        <v>0.25</v>
      </c>
    </row>
    <row r="7292" spans="1:23" ht="14.25" customHeight="1" x14ac:dyDescent="0.3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  <c r="W7292" s="2">
        <f>Table_1[[#This Row],[Profit]]/Table_1[[#This Row],[Sales]]</f>
        <v>0.35000000000000003</v>
      </c>
    </row>
    <row r="7293" spans="1:23" ht="14.25" customHeight="1" x14ac:dyDescent="0.3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  <c r="W7293" s="2">
        <f>Table_1[[#This Row],[Profit]]/Table_1[[#This Row],[Sales]]</f>
        <v>0.47</v>
      </c>
    </row>
    <row r="7294" spans="1:23" ht="14.25" customHeight="1" x14ac:dyDescent="0.3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  <c r="W7294" s="2">
        <f>Table_1[[#This Row],[Profit]]/Table_1[[#This Row],[Sales]]</f>
        <v>-0.42000000000000026</v>
      </c>
    </row>
    <row r="7295" spans="1:23" ht="14.25" customHeight="1" x14ac:dyDescent="0.3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  <c r="W7295" s="2">
        <f>Table_1[[#This Row],[Profit]]/Table_1[[#This Row],[Sales]]</f>
        <v>0.36000000000000004</v>
      </c>
    </row>
    <row r="7296" spans="1:23" ht="14.25" customHeight="1" x14ac:dyDescent="0.3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  <c r="W7296" s="2">
        <f>Table_1[[#This Row],[Profit]]/Table_1[[#This Row],[Sales]]</f>
        <v>0.39</v>
      </c>
    </row>
    <row r="7297" spans="1:23" ht="14.25" customHeight="1" x14ac:dyDescent="0.3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  <c r="W7297" s="2">
        <f>Table_1[[#This Row],[Profit]]/Table_1[[#This Row],[Sales]]</f>
        <v>7.500000000000008E-2</v>
      </c>
    </row>
    <row r="7298" spans="1:23" ht="14.25" customHeight="1" x14ac:dyDescent="0.3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  <c r="W7298" s="2">
        <f>Table_1[[#This Row],[Profit]]/Table_1[[#This Row],[Sales]]</f>
        <v>0.33749999999999997</v>
      </c>
    </row>
    <row r="7299" spans="1:23" ht="14.25" customHeight="1" x14ac:dyDescent="0.3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  <c r="W7299" s="2">
        <f>Table_1[[#This Row],[Profit]]/Table_1[[#This Row],[Sales]]</f>
        <v>9.9999999999999992E-2</v>
      </c>
    </row>
    <row r="7300" spans="1:23" ht="14.25" customHeight="1" x14ac:dyDescent="0.3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  <c r="W7300" s="2">
        <f>Table_1[[#This Row],[Profit]]/Table_1[[#This Row],[Sales]]</f>
        <v>-0.60000000000000009</v>
      </c>
    </row>
    <row r="7301" spans="1:23" ht="14.25" customHeight="1" x14ac:dyDescent="0.3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  <c r="W7301" s="2">
        <f>Table_1[[#This Row],[Profit]]/Table_1[[#This Row],[Sales]]</f>
        <v>-0.87499999999999989</v>
      </c>
    </row>
    <row r="7302" spans="1:23" ht="14.25" customHeight="1" x14ac:dyDescent="0.3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  <c r="W7302" s="2">
        <f>Table_1[[#This Row],[Profit]]/Table_1[[#This Row],[Sales]]</f>
        <v>-7.1428571428571397E-2</v>
      </c>
    </row>
    <row r="7303" spans="1:23" ht="14.25" customHeight="1" x14ac:dyDescent="0.3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  <c r="W7303" s="2">
        <f>Table_1[[#This Row],[Profit]]/Table_1[[#This Row],[Sales]]</f>
        <v>-1.7000000000000008</v>
      </c>
    </row>
    <row r="7304" spans="1:23" ht="14.25" customHeight="1" x14ac:dyDescent="0.3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  <c r="W7304" s="2">
        <f>Table_1[[#This Row],[Profit]]/Table_1[[#This Row],[Sales]]</f>
        <v>-0.1750000000000001</v>
      </c>
    </row>
    <row r="7305" spans="1:23" ht="14.25" customHeight="1" x14ac:dyDescent="0.3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  <c r="W7305" s="2">
        <f>Table_1[[#This Row],[Profit]]/Table_1[[#This Row],[Sales]]</f>
        <v>6.2500000000000014E-2</v>
      </c>
    </row>
    <row r="7306" spans="1:23" ht="14.25" customHeight="1" x14ac:dyDescent="0.3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  <c r="W7306" s="2">
        <f>Table_1[[#This Row],[Profit]]/Table_1[[#This Row],[Sales]]</f>
        <v>0.34999999999999992</v>
      </c>
    </row>
    <row r="7307" spans="1:23" ht="14.25" customHeight="1" x14ac:dyDescent="0.3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  <c r="W7307" s="2">
        <f>Table_1[[#This Row],[Profit]]/Table_1[[#This Row],[Sales]]</f>
        <v>-0.17142857142857143</v>
      </c>
    </row>
    <row r="7308" spans="1:23" ht="14.25" customHeight="1" x14ac:dyDescent="0.3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  <c r="W7308" s="2">
        <f>Table_1[[#This Row],[Profit]]/Table_1[[#This Row],[Sales]]</f>
        <v>0.17999999999999991</v>
      </c>
    </row>
    <row r="7309" spans="1:23" ht="14.25" customHeight="1" x14ac:dyDescent="0.3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  <c r="W7309" s="2">
        <f>Table_1[[#This Row],[Profit]]/Table_1[[#This Row],[Sales]]</f>
        <v>8.7499999999999981E-2</v>
      </c>
    </row>
    <row r="7310" spans="1:23" ht="14.25" customHeight="1" x14ac:dyDescent="0.3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  <c r="W7310" s="2">
        <f>Table_1[[#This Row],[Profit]]/Table_1[[#This Row],[Sales]]</f>
        <v>0.49</v>
      </c>
    </row>
    <row r="7311" spans="1:23" ht="14.25" customHeight="1" x14ac:dyDescent="0.3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  <c r="W7311" s="2">
        <f>Table_1[[#This Row],[Profit]]/Table_1[[#This Row],[Sales]]</f>
        <v>5.000000000000001E-2</v>
      </c>
    </row>
    <row r="7312" spans="1:23" ht="14.25" customHeight="1" x14ac:dyDescent="0.3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  <c r="W7312" s="2">
        <f>Table_1[[#This Row],[Profit]]/Table_1[[#This Row],[Sales]]</f>
        <v>0.44999999999999996</v>
      </c>
    </row>
    <row r="7313" spans="1:23" ht="14.25" customHeight="1" x14ac:dyDescent="0.3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  <c r="W7313" s="2">
        <f>Table_1[[#This Row],[Profit]]/Table_1[[#This Row],[Sales]]</f>
        <v>-0.69999999999999962</v>
      </c>
    </row>
    <row r="7314" spans="1:23" ht="14.25" customHeight="1" x14ac:dyDescent="0.3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  <c r="W7314" s="2">
        <f>Table_1[[#This Row],[Profit]]/Table_1[[#This Row],[Sales]]</f>
        <v>-0.7666666666666665</v>
      </c>
    </row>
    <row r="7315" spans="1:23" ht="14.25" customHeight="1" x14ac:dyDescent="0.3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  <c r="W7315" s="2">
        <f>Table_1[[#This Row],[Profit]]/Table_1[[#This Row],[Sales]]</f>
        <v>0.19999999999999998</v>
      </c>
    </row>
    <row r="7316" spans="1:23" ht="14.25" customHeight="1" x14ac:dyDescent="0.3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  <c r="W7316" s="2">
        <f>Table_1[[#This Row],[Profit]]/Table_1[[#This Row],[Sales]]</f>
        <v>8.750000000000005E-2</v>
      </c>
    </row>
    <row r="7317" spans="1:23" ht="14.25" customHeight="1" x14ac:dyDescent="0.3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  <c r="W7317" s="2">
        <f>Table_1[[#This Row],[Profit]]/Table_1[[#This Row],[Sales]]</f>
        <v>0.28999999999999998</v>
      </c>
    </row>
    <row r="7318" spans="1:23" ht="14.25" customHeight="1" x14ac:dyDescent="0.3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  <c r="W7318" s="2">
        <f>Table_1[[#This Row],[Profit]]/Table_1[[#This Row],[Sales]]</f>
        <v>-0.26666666666666689</v>
      </c>
    </row>
    <row r="7319" spans="1:23" ht="14.25" customHeight="1" x14ac:dyDescent="0.3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  <c r="W7319" s="2">
        <f>Table_1[[#This Row],[Profit]]/Table_1[[#This Row],[Sales]]</f>
        <v>0.33750000000000002</v>
      </c>
    </row>
    <row r="7320" spans="1:23" ht="14.25" customHeight="1" x14ac:dyDescent="0.3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  <c r="W7320" s="2">
        <f>Table_1[[#This Row],[Profit]]/Table_1[[#This Row],[Sales]]</f>
        <v>-0.83333333333333326</v>
      </c>
    </row>
    <row r="7321" spans="1:23" ht="14.25" customHeight="1" x14ac:dyDescent="0.3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  <c r="W7321" s="2">
        <f>Table_1[[#This Row],[Profit]]/Table_1[[#This Row],[Sales]]</f>
        <v>0.27000000000000007</v>
      </c>
    </row>
    <row r="7322" spans="1:23" ht="14.25" customHeight="1" x14ac:dyDescent="0.3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  <c r="W7322" s="2">
        <f>Table_1[[#This Row],[Profit]]/Table_1[[#This Row],[Sales]]</f>
        <v>0.27999999999999997</v>
      </c>
    </row>
    <row r="7323" spans="1:23" ht="14.25" customHeight="1" x14ac:dyDescent="0.3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  <c r="W7323" s="2">
        <f>Table_1[[#This Row],[Profit]]/Table_1[[#This Row],[Sales]]</f>
        <v>0.37499999999999994</v>
      </c>
    </row>
    <row r="7324" spans="1:23" ht="14.25" customHeight="1" x14ac:dyDescent="0.3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  <c r="W7324" s="2">
        <f>Table_1[[#This Row],[Profit]]/Table_1[[#This Row],[Sales]]</f>
        <v>0.21249999999999999</v>
      </c>
    </row>
    <row r="7325" spans="1:23" ht="14.25" customHeight="1" x14ac:dyDescent="0.3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  <c r="W7325" s="2">
        <f>Table_1[[#This Row],[Profit]]/Table_1[[#This Row],[Sales]]</f>
        <v>0.26</v>
      </c>
    </row>
    <row r="7326" spans="1:23" ht="14.25" customHeight="1" x14ac:dyDescent="0.3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  <c r="W7326" s="2">
        <f>Table_1[[#This Row],[Profit]]/Table_1[[#This Row],[Sales]]</f>
        <v>0.48</v>
      </c>
    </row>
    <row r="7327" spans="1:23" ht="14.25" customHeight="1" x14ac:dyDescent="0.3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  <c r="W7327" s="2">
        <f>Table_1[[#This Row],[Profit]]/Table_1[[#This Row],[Sales]]</f>
        <v>0.28000000000000003</v>
      </c>
    </row>
    <row r="7328" spans="1:23" ht="14.25" customHeight="1" x14ac:dyDescent="0.3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  <c r="W7328" s="2">
        <f>Table_1[[#This Row],[Profit]]/Table_1[[#This Row],[Sales]]</f>
        <v>0.35000000000000003</v>
      </c>
    </row>
    <row r="7329" spans="1:23" ht="14.25" customHeight="1" x14ac:dyDescent="0.3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  <c r="W7329" s="2">
        <f>Table_1[[#This Row],[Profit]]/Table_1[[#This Row],[Sales]]</f>
        <v>0.13000000000000006</v>
      </c>
    </row>
    <row r="7330" spans="1:23" ht="14.25" customHeight="1" x14ac:dyDescent="0.3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  <c r="W7330" s="2">
        <f>Table_1[[#This Row],[Profit]]/Table_1[[#This Row],[Sales]]</f>
        <v>0.32499999999999996</v>
      </c>
    </row>
    <row r="7331" spans="1:23" ht="14.25" customHeight="1" x14ac:dyDescent="0.3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  <c r="W7331" s="2">
        <f>Table_1[[#This Row],[Profit]]/Table_1[[#This Row],[Sales]]</f>
        <v>0.17999999999999994</v>
      </c>
    </row>
    <row r="7332" spans="1:23" ht="14.25" customHeight="1" x14ac:dyDescent="0.3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  <c r="W7332" s="2">
        <f>Table_1[[#This Row],[Profit]]/Table_1[[#This Row],[Sales]]</f>
        <v>-0.37499999999999994</v>
      </c>
    </row>
    <row r="7333" spans="1:23" ht="14.25" customHeight="1" x14ac:dyDescent="0.3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  <c r="W7333" s="2">
        <f>Table_1[[#This Row],[Profit]]/Table_1[[#This Row],[Sales]]</f>
        <v>-0.21666666666666667</v>
      </c>
    </row>
    <row r="7334" spans="1:23" ht="14.25" customHeight="1" x14ac:dyDescent="0.3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  <c r="W7334" s="2">
        <f>Table_1[[#This Row],[Profit]]/Table_1[[#This Row],[Sales]]</f>
        <v>-0.79999999999999971</v>
      </c>
    </row>
    <row r="7335" spans="1:23" ht="14.25" customHeight="1" x14ac:dyDescent="0.3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  <c r="W7335" s="2">
        <f>Table_1[[#This Row],[Profit]]/Table_1[[#This Row],[Sales]]</f>
        <v>0.14999999999999994</v>
      </c>
    </row>
    <row r="7336" spans="1:23" ht="14.25" customHeight="1" x14ac:dyDescent="0.3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  <c r="W7336" s="2">
        <f>Table_1[[#This Row],[Profit]]/Table_1[[#This Row],[Sales]]</f>
        <v>0.26250000000000012</v>
      </c>
    </row>
    <row r="7337" spans="1:23" ht="14.25" customHeight="1" x14ac:dyDescent="0.3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  <c r="W7337" s="2">
        <f>Table_1[[#This Row],[Profit]]/Table_1[[#This Row],[Sales]]</f>
        <v>0.44000000000000006</v>
      </c>
    </row>
    <row r="7338" spans="1:23" ht="14.25" customHeight="1" x14ac:dyDescent="0.3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  <c r="W7338" s="2">
        <f>Table_1[[#This Row],[Profit]]/Table_1[[#This Row],[Sales]]</f>
        <v>0.12499999999999989</v>
      </c>
    </row>
    <row r="7339" spans="1:23" ht="14.25" customHeight="1" x14ac:dyDescent="0.3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  <c r="W7339" s="2">
        <f>Table_1[[#This Row],[Profit]]/Table_1[[#This Row],[Sales]]</f>
        <v>0.24999999999999997</v>
      </c>
    </row>
    <row r="7340" spans="1:23" ht="14.25" customHeight="1" x14ac:dyDescent="0.3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  <c r="W7340" s="2">
        <f>Table_1[[#This Row],[Profit]]/Table_1[[#This Row],[Sales]]</f>
        <v>0.18888888888888886</v>
      </c>
    </row>
    <row r="7341" spans="1:23" ht="14.25" customHeight="1" x14ac:dyDescent="0.3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  <c r="W7341" s="2">
        <f>Table_1[[#This Row],[Profit]]/Table_1[[#This Row],[Sales]]</f>
        <v>0.28000000000000003</v>
      </c>
    </row>
    <row r="7342" spans="1:23" ht="14.25" customHeight="1" x14ac:dyDescent="0.3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  <c r="W7342" s="2">
        <f>Table_1[[#This Row],[Profit]]/Table_1[[#This Row],[Sales]]</f>
        <v>0.26999999999999996</v>
      </c>
    </row>
    <row r="7343" spans="1:23" ht="14.25" customHeight="1" x14ac:dyDescent="0.3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  <c r="W7343" s="2">
        <f>Table_1[[#This Row],[Profit]]/Table_1[[#This Row],[Sales]]</f>
        <v>0.47</v>
      </c>
    </row>
    <row r="7344" spans="1:23" ht="14.25" customHeight="1" x14ac:dyDescent="0.3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  <c r="W7344" s="2">
        <f>Table_1[[#This Row],[Profit]]/Table_1[[#This Row],[Sales]]</f>
        <v>0.36000000000000004</v>
      </c>
    </row>
    <row r="7345" spans="1:23" ht="14.25" customHeight="1" x14ac:dyDescent="0.3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  <c r="W7345" s="2">
        <f>Table_1[[#This Row],[Profit]]/Table_1[[#This Row],[Sales]]</f>
        <v>0.10000000000000002</v>
      </c>
    </row>
    <row r="7346" spans="1:23" ht="14.25" customHeight="1" x14ac:dyDescent="0.3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  <c r="W7346" s="2">
        <f>Table_1[[#This Row],[Profit]]/Table_1[[#This Row],[Sales]]</f>
        <v>-0.58181818181818168</v>
      </c>
    </row>
    <row r="7347" spans="1:23" ht="14.25" customHeight="1" x14ac:dyDescent="0.3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  <c r="W7347" s="2">
        <f>Table_1[[#This Row],[Profit]]/Table_1[[#This Row],[Sales]]</f>
        <v>-0.22499999999999992</v>
      </c>
    </row>
    <row r="7348" spans="1:23" ht="14.25" customHeight="1" x14ac:dyDescent="0.3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  <c r="W7348" s="2">
        <f>Table_1[[#This Row],[Profit]]/Table_1[[#This Row],[Sales]]</f>
        <v>9.9999999999999992E-2</v>
      </c>
    </row>
    <row r="7349" spans="1:23" ht="14.25" customHeight="1" x14ac:dyDescent="0.3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  <c r="W7349" s="2">
        <f>Table_1[[#This Row],[Profit]]/Table_1[[#This Row],[Sales]]</f>
        <v>-0.18750000000000011</v>
      </c>
    </row>
    <row r="7350" spans="1:23" ht="14.25" customHeight="1" x14ac:dyDescent="0.3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  <c r="W7350" s="2">
        <f>Table_1[[#This Row],[Profit]]/Table_1[[#This Row],[Sales]]</f>
        <v>-2.6000000000000005</v>
      </c>
    </row>
    <row r="7351" spans="1:23" ht="14.25" customHeight="1" x14ac:dyDescent="0.3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  <c r="W7351" s="2">
        <f>Table_1[[#This Row],[Profit]]/Table_1[[#This Row],[Sales]]</f>
        <v>0.5</v>
      </c>
    </row>
    <row r="7352" spans="1:23" ht="14.25" customHeight="1" x14ac:dyDescent="0.3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  <c r="W7352" s="2">
        <f>Table_1[[#This Row],[Profit]]/Table_1[[#This Row],[Sales]]</f>
        <v>0.48</v>
      </c>
    </row>
    <row r="7353" spans="1:23" ht="14.25" customHeight="1" x14ac:dyDescent="0.3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  <c r="W7353" s="2">
        <f>Table_1[[#This Row],[Profit]]/Table_1[[#This Row],[Sales]]</f>
        <v>0.39</v>
      </c>
    </row>
    <row r="7354" spans="1:23" ht="14.25" customHeight="1" x14ac:dyDescent="0.3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  <c r="W7354" s="2">
        <f>Table_1[[#This Row],[Profit]]/Table_1[[#This Row],[Sales]]</f>
        <v>-0.18333333333333343</v>
      </c>
    </row>
    <row r="7355" spans="1:23" ht="14.25" customHeight="1" x14ac:dyDescent="0.3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  <c r="W7355" s="2">
        <f>Table_1[[#This Row],[Profit]]/Table_1[[#This Row],[Sales]]</f>
        <v>0.32499999999999984</v>
      </c>
    </row>
    <row r="7356" spans="1:23" ht="14.25" customHeight="1" x14ac:dyDescent="0.3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  <c r="W7356" s="2">
        <f>Table_1[[#This Row],[Profit]]/Table_1[[#This Row],[Sales]]</f>
        <v>0.4499999999999999</v>
      </c>
    </row>
    <row r="7357" spans="1:23" ht="14.25" customHeight="1" x14ac:dyDescent="0.3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  <c r="W7357" s="2">
        <f>Table_1[[#This Row],[Profit]]/Table_1[[#This Row],[Sales]]</f>
        <v>0.44999999999999996</v>
      </c>
    </row>
    <row r="7358" spans="1:23" ht="14.25" customHeight="1" x14ac:dyDescent="0.3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  <c r="W7358" s="2">
        <f>Table_1[[#This Row],[Profit]]/Table_1[[#This Row],[Sales]]</f>
        <v>0.11249999999999993</v>
      </c>
    </row>
    <row r="7359" spans="1:23" ht="14.25" customHeight="1" x14ac:dyDescent="0.3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  <c r="W7359" s="2">
        <f>Table_1[[#This Row],[Profit]]/Table_1[[#This Row],[Sales]]</f>
        <v>0</v>
      </c>
    </row>
    <row r="7360" spans="1:23" ht="14.25" customHeight="1" x14ac:dyDescent="0.3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  <c r="W7360" s="2">
        <f>Table_1[[#This Row],[Profit]]/Table_1[[#This Row],[Sales]]</f>
        <v>-0.2</v>
      </c>
    </row>
    <row r="7361" spans="1:23" ht="14.25" customHeight="1" x14ac:dyDescent="0.3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  <c r="W7361" s="2">
        <f>Table_1[[#This Row],[Profit]]/Table_1[[#This Row],[Sales]]</f>
        <v>-0.36666666666666681</v>
      </c>
    </row>
    <row r="7362" spans="1:23" ht="14.25" customHeight="1" x14ac:dyDescent="0.3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  <c r="W7362" s="2">
        <f>Table_1[[#This Row],[Profit]]/Table_1[[#This Row],[Sales]]</f>
        <v>0.48000000000000004</v>
      </c>
    </row>
    <row r="7363" spans="1:23" ht="14.25" customHeight="1" x14ac:dyDescent="0.3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  <c r="W7363" s="2">
        <f>Table_1[[#This Row],[Profit]]/Table_1[[#This Row],[Sales]]</f>
        <v>-0.18750000000000014</v>
      </c>
    </row>
    <row r="7364" spans="1:23" ht="14.25" customHeight="1" x14ac:dyDescent="0.3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  <c r="W7364" s="2">
        <f>Table_1[[#This Row],[Profit]]/Table_1[[#This Row],[Sales]]</f>
        <v>0.375</v>
      </c>
    </row>
    <row r="7365" spans="1:23" ht="14.25" customHeight="1" x14ac:dyDescent="0.3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  <c r="W7365" s="2">
        <f>Table_1[[#This Row],[Profit]]/Table_1[[#This Row],[Sales]]</f>
        <v>-0.21666666666666673</v>
      </c>
    </row>
    <row r="7366" spans="1:23" ht="14.25" customHeight="1" x14ac:dyDescent="0.3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  <c r="W7366" s="2">
        <f>Table_1[[#This Row],[Profit]]/Table_1[[#This Row],[Sales]]</f>
        <v>0.21249999999999994</v>
      </c>
    </row>
    <row r="7367" spans="1:23" ht="14.25" customHeight="1" x14ac:dyDescent="0.3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  <c r="W7367" s="2">
        <f>Table_1[[#This Row],[Profit]]/Table_1[[#This Row],[Sales]]</f>
        <v>-0.73333333333333306</v>
      </c>
    </row>
    <row r="7368" spans="1:23" ht="14.25" customHeight="1" x14ac:dyDescent="0.3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  <c r="W7368" s="2">
        <f>Table_1[[#This Row],[Profit]]/Table_1[[#This Row],[Sales]]</f>
        <v>-0.2375000000000001</v>
      </c>
    </row>
    <row r="7369" spans="1:23" ht="14.25" customHeight="1" x14ac:dyDescent="0.3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  <c r="W7369" s="2">
        <f>Table_1[[#This Row],[Profit]]/Table_1[[#This Row],[Sales]]</f>
        <v>-7.1428571428571314E-2</v>
      </c>
    </row>
    <row r="7370" spans="1:23" ht="14.25" customHeight="1" x14ac:dyDescent="0.3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  <c r="W7370" s="2">
        <f>Table_1[[#This Row],[Profit]]/Table_1[[#This Row],[Sales]]</f>
        <v>-0.76666666666666627</v>
      </c>
    </row>
    <row r="7371" spans="1:23" ht="14.25" customHeight="1" x14ac:dyDescent="0.3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  <c r="W7371" s="2">
        <f>Table_1[[#This Row],[Profit]]/Table_1[[#This Row],[Sales]]</f>
        <v>0.36250000000000004</v>
      </c>
    </row>
    <row r="7372" spans="1:23" ht="14.25" customHeight="1" x14ac:dyDescent="0.3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  <c r="W7372" s="2">
        <f>Table_1[[#This Row],[Profit]]/Table_1[[#This Row],[Sales]]</f>
        <v>0.28999999999999998</v>
      </c>
    </row>
    <row r="7373" spans="1:23" ht="14.25" customHeight="1" x14ac:dyDescent="0.3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  <c r="W7373" s="2">
        <f>Table_1[[#This Row],[Profit]]/Table_1[[#This Row],[Sales]]</f>
        <v>0.28999999999999998</v>
      </c>
    </row>
    <row r="7374" spans="1:23" ht="14.25" customHeight="1" x14ac:dyDescent="0.3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  <c r="W7374" s="2">
        <f>Table_1[[#This Row],[Profit]]/Table_1[[#This Row],[Sales]]</f>
        <v>9.9999999999999256E-3</v>
      </c>
    </row>
    <row r="7375" spans="1:23" ht="14.25" customHeight="1" x14ac:dyDescent="0.3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  <c r="W7375" s="2">
        <f>Table_1[[#This Row],[Profit]]/Table_1[[#This Row],[Sales]]</f>
        <v>0.28999999999999987</v>
      </c>
    </row>
    <row r="7376" spans="1:23" ht="14.25" customHeight="1" x14ac:dyDescent="0.3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  <c r="W7376" s="2">
        <f>Table_1[[#This Row],[Profit]]/Table_1[[#This Row],[Sales]]</f>
        <v>0.44999999999999996</v>
      </c>
    </row>
    <row r="7377" spans="1:23" ht="14.25" customHeight="1" x14ac:dyDescent="0.3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  <c r="W7377" s="2">
        <f>Table_1[[#This Row],[Profit]]/Table_1[[#This Row],[Sales]]</f>
        <v>0.32499999999999984</v>
      </c>
    </row>
    <row r="7378" spans="1:23" ht="14.25" customHeight="1" x14ac:dyDescent="0.3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  <c r="W7378" s="2">
        <f>Table_1[[#This Row],[Profit]]/Table_1[[#This Row],[Sales]]</f>
        <v>9.9999999999999992E-2</v>
      </c>
    </row>
    <row r="7379" spans="1:23" ht="14.25" customHeight="1" x14ac:dyDescent="0.3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  <c r="W7379" s="2">
        <f>Table_1[[#This Row],[Profit]]/Table_1[[#This Row],[Sales]]</f>
        <v>0.27000000000000007</v>
      </c>
    </row>
    <row r="7380" spans="1:23" ht="14.25" customHeight="1" x14ac:dyDescent="0.3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  <c r="W7380" s="2">
        <f>Table_1[[#This Row],[Profit]]/Table_1[[#This Row],[Sales]]</f>
        <v>0.11249999999999982</v>
      </c>
    </row>
    <row r="7381" spans="1:23" ht="14.25" customHeight="1" x14ac:dyDescent="0.3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  <c r="W7381" s="2">
        <f>Table_1[[#This Row],[Profit]]/Table_1[[#This Row],[Sales]]</f>
        <v>9.9999999999999777E-3</v>
      </c>
    </row>
    <row r="7382" spans="1:23" ht="14.25" customHeight="1" x14ac:dyDescent="0.3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  <c r="W7382" s="2">
        <f>Table_1[[#This Row],[Profit]]/Table_1[[#This Row],[Sales]]</f>
        <v>0.49000000000000005</v>
      </c>
    </row>
    <row r="7383" spans="1:23" ht="14.25" customHeight="1" x14ac:dyDescent="0.3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  <c r="W7383" s="2">
        <f>Table_1[[#This Row],[Profit]]/Table_1[[#This Row],[Sales]]</f>
        <v>0.28000000000000003</v>
      </c>
    </row>
    <row r="7384" spans="1:23" ht="14.25" customHeight="1" x14ac:dyDescent="0.3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  <c r="W7384" s="2">
        <f>Table_1[[#This Row],[Profit]]/Table_1[[#This Row],[Sales]]</f>
        <v>0.29999999999999993</v>
      </c>
    </row>
    <row r="7385" spans="1:23" ht="14.25" customHeight="1" x14ac:dyDescent="0.3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  <c r="W7385" s="2">
        <f>Table_1[[#This Row],[Profit]]/Table_1[[#This Row],[Sales]]</f>
        <v>0.48</v>
      </c>
    </row>
    <row r="7386" spans="1:23" ht="14.25" customHeight="1" x14ac:dyDescent="0.3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  <c r="W7386" s="2">
        <f>Table_1[[#This Row],[Profit]]/Table_1[[#This Row],[Sales]]</f>
        <v>0.35999999999999993</v>
      </c>
    </row>
    <row r="7387" spans="1:23" ht="14.25" customHeight="1" x14ac:dyDescent="0.3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  <c r="W7387" s="2">
        <f>Table_1[[#This Row],[Profit]]/Table_1[[#This Row],[Sales]]</f>
        <v>0.48999999999999994</v>
      </c>
    </row>
    <row r="7388" spans="1:23" ht="14.25" customHeight="1" x14ac:dyDescent="0.3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  <c r="W7388" s="2">
        <f>Table_1[[#This Row],[Profit]]/Table_1[[#This Row],[Sales]]</f>
        <v>0.27000000000000007</v>
      </c>
    </row>
    <row r="7389" spans="1:23" ht="14.25" customHeight="1" x14ac:dyDescent="0.3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  <c r="W7389" s="2">
        <f>Table_1[[#This Row],[Profit]]/Table_1[[#This Row],[Sales]]</f>
        <v>0.28999999999999992</v>
      </c>
    </row>
    <row r="7390" spans="1:23" ht="14.25" customHeight="1" x14ac:dyDescent="0.3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  <c r="W7390" s="2">
        <f>Table_1[[#This Row],[Profit]]/Table_1[[#This Row],[Sales]]</f>
        <v>9.9999999999999881E-3</v>
      </c>
    </row>
    <row r="7391" spans="1:23" ht="14.25" customHeight="1" x14ac:dyDescent="0.3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  <c r="W7391" s="2">
        <f>Table_1[[#This Row],[Profit]]/Table_1[[#This Row],[Sales]]</f>
        <v>0.12499999999999994</v>
      </c>
    </row>
    <row r="7392" spans="1:23" ht="14.25" customHeight="1" x14ac:dyDescent="0.3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  <c r="W7392" s="2">
        <f>Table_1[[#This Row],[Profit]]/Table_1[[#This Row],[Sales]]</f>
        <v>0.18749999999999989</v>
      </c>
    </row>
    <row r="7393" spans="1:23" ht="14.25" customHeight="1" x14ac:dyDescent="0.3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  <c r="W7393" s="2">
        <f>Table_1[[#This Row],[Profit]]/Table_1[[#This Row],[Sales]]</f>
        <v>0.31249999999999989</v>
      </c>
    </row>
    <row r="7394" spans="1:23" ht="14.25" customHeight="1" x14ac:dyDescent="0.3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  <c r="W7394" s="2">
        <f>Table_1[[#This Row],[Profit]]/Table_1[[#This Row],[Sales]]</f>
        <v>0.44999999999999996</v>
      </c>
    </row>
    <row r="7395" spans="1:23" ht="14.25" customHeight="1" x14ac:dyDescent="0.3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  <c r="W7395" s="2">
        <f>Table_1[[#This Row],[Profit]]/Table_1[[#This Row],[Sales]]</f>
        <v>0.26</v>
      </c>
    </row>
    <row r="7396" spans="1:23" ht="14.25" customHeight="1" x14ac:dyDescent="0.3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  <c r="W7396" s="2">
        <f>Table_1[[#This Row],[Profit]]/Table_1[[#This Row],[Sales]]</f>
        <v>0.45999999999999996</v>
      </c>
    </row>
    <row r="7397" spans="1:23" ht="14.25" customHeight="1" x14ac:dyDescent="0.3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  <c r="W7397" s="2">
        <f>Table_1[[#This Row],[Profit]]/Table_1[[#This Row],[Sales]]</f>
        <v>-0.38333333333333358</v>
      </c>
    </row>
    <row r="7398" spans="1:23" ht="14.25" customHeight="1" x14ac:dyDescent="0.3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  <c r="W7398" s="2">
        <f>Table_1[[#This Row],[Profit]]/Table_1[[#This Row],[Sales]]</f>
        <v>0.19999999999999998</v>
      </c>
    </row>
    <row r="7399" spans="1:23" ht="14.25" customHeight="1" x14ac:dyDescent="0.3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  <c r="W7399" s="2">
        <f>Table_1[[#This Row],[Profit]]/Table_1[[#This Row],[Sales]]</f>
        <v>7.4999999999999983E-2</v>
      </c>
    </row>
    <row r="7400" spans="1:23" ht="14.25" customHeight="1" x14ac:dyDescent="0.3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  <c r="W7400" s="2">
        <f>Table_1[[#This Row],[Profit]]/Table_1[[#This Row],[Sales]]</f>
        <v>0.3625000000000001</v>
      </c>
    </row>
    <row r="7401" spans="1:23" ht="14.25" customHeight="1" x14ac:dyDescent="0.3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  <c r="W7401" s="2">
        <f>Table_1[[#This Row],[Profit]]/Table_1[[#This Row],[Sales]]</f>
        <v>0.13749999999999993</v>
      </c>
    </row>
    <row r="7402" spans="1:23" ht="14.25" customHeight="1" x14ac:dyDescent="0.3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  <c r="W7402" s="2">
        <f>Table_1[[#This Row],[Profit]]/Table_1[[#This Row],[Sales]]</f>
        <v>0.34</v>
      </c>
    </row>
    <row r="7403" spans="1:23" ht="14.25" customHeight="1" x14ac:dyDescent="0.3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  <c r="W7403" s="2">
        <f>Table_1[[#This Row],[Profit]]/Table_1[[#This Row],[Sales]]</f>
        <v>0.45999999999999996</v>
      </c>
    </row>
    <row r="7404" spans="1:23" ht="14.25" customHeight="1" x14ac:dyDescent="0.3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  <c r="W7404" s="2">
        <f>Table_1[[#This Row],[Profit]]/Table_1[[#This Row],[Sales]]</f>
        <v>0.29999999999999988</v>
      </c>
    </row>
    <row r="7405" spans="1:23" ht="14.25" customHeight="1" x14ac:dyDescent="0.3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  <c r="W7405" s="2">
        <f>Table_1[[#This Row],[Profit]]/Table_1[[#This Row],[Sales]]</f>
        <v>8.235294117647049E-2</v>
      </c>
    </row>
    <row r="7406" spans="1:23" ht="14.25" customHeight="1" x14ac:dyDescent="0.3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  <c r="W7406" s="2">
        <f>Table_1[[#This Row],[Profit]]/Table_1[[#This Row],[Sales]]</f>
        <v>0.28000000000000008</v>
      </c>
    </row>
    <row r="7407" spans="1:23" ht="14.25" customHeight="1" x14ac:dyDescent="0.3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  <c r="W7407" s="2">
        <f>Table_1[[#This Row],[Profit]]/Table_1[[#This Row],[Sales]]</f>
        <v>-6.2500000000000028E-2</v>
      </c>
    </row>
    <row r="7408" spans="1:23" ht="14.25" customHeight="1" x14ac:dyDescent="0.3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  <c r="W7408" s="2">
        <f>Table_1[[#This Row],[Profit]]/Table_1[[#This Row],[Sales]]</f>
        <v>0.11249999999999986</v>
      </c>
    </row>
    <row r="7409" spans="1:23" ht="14.25" customHeight="1" x14ac:dyDescent="0.3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  <c r="W7409" s="2">
        <f>Table_1[[#This Row],[Profit]]/Table_1[[#This Row],[Sales]]</f>
        <v>0.36250000000000004</v>
      </c>
    </row>
    <row r="7410" spans="1:23" ht="14.25" customHeight="1" x14ac:dyDescent="0.3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  <c r="W7410" s="2">
        <f>Table_1[[#This Row],[Profit]]/Table_1[[#This Row],[Sales]]</f>
        <v>6.9999999999999937E-2</v>
      </c>
    </row>
    <row r="7411" spans="1:23" ht="14.25" customHeight="1" x14ac:dyDescent="0.3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  <c r="W7411" s="2">
        <f>Table_1[[#This Row],[Profit]]/Table_1[[#This Row],[Sales]]</f>
        <v>-0.55000000000000004</v>
      </c>
    </row>
    <row r="7412" spans="1:23" ht="14.25" customHeight="1" x14ac:dyDescent="0.3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  <c r="W7412" s="2">
        <f>Table_1[[#This Row],[Profit]]/Table_1[[#This Row],[Sales]]</f>
        <v>7.9999999999999891E-2</v>
      </c>
    </row>
    <row r="7413" spans="1:23" ht="14.25" customHeight="1" x14ac:dyDescent="0.3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  <c r="W7413" s="2">
        <f>Table_1[[#This Row],[Profit]]/Table_1[[#This Row],[Sales]]</f>
        <v>0.11249999999999988</v>
      </c>
    </row>
    <row r="7414" spans="1:23" ht="14.25" customHeight="1" x14ac:dyDescent="0.3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  <c r="W7414" s="2">
        <f>Table_1[[#This Row],[Profit]]/Table_1[[#This Row],[Sales]]</f>
        <v>-8.7499999999999967E-2</v>
      </c>
    </row>
    <row r="7415" spans="1:23" ht="14.25" customHeight="1" x14ac:dyDescent="0.3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  <c r="W7415" s="2">
        <f>Table_1[[#This Row],[Profit]]/Table_1[[#This Row],[Sales]]</f>
        <v>-2.5000000000000026E-2</v>
      </c>
    </row>
    <row r="7416" spans="1:23" ht="14.25" customHeight="1" x14ac:dyDescent="0.3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  <c r="W7416" s="2">
        <f>Table_1[[#This Row],[Profit]]/Table_1[[#This Row],[Sales]]</f>
        <v>-1.4285714285714363E-2</v>
      </c>
    </row>
    <row r="7417" spans="1:23" ht="14.25" customHeight="1" x14ac:dyDescent="0.3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  <c r="W7417" s="2">
        <f>Table_1[[#This Row],[Profit]]/Table_1[[#This Row],[Sales]]</f>
        <v>0.12499999999999978</v>
      </c>
    </row>
    <row r="7418" spans="1:23" ht="14.25" customHeight="1" x14ac:dyDescent="0.3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  <c r="W7418" s="2">
        <f>Table_1[[#This Row],[Profit]]/Table_1[[#This Row],[Sales]]</f>
        <v>-0.21666666666666665</v>
      </c>
    </row>
    <row r="7419" spans="1:23" ht="14.25" customHeight="1" x14ac:dyDescent="0.3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  <c r="W7419" s="2">
        <f>Table_1[[#This Row],[Profit]]/Table_1[[#This Row],[Sales]]</f>
        <v>0.33749999999999986</v>
      </c>
    </row>
    <row r="7420" spans="1:23" ht="14.25" customHeight="1" x14ac:dyDescent="0.3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  <c r="W7420" s="2">
        <f>Table_1[[#This Row],[Profit]]/Table_1[[#This Row],[Sales]]</f>
        <v>-0.79999999999999982</v>
      </c>
    </row>
    <row r="7421" spans="1:23" ht="14.25" customHeight="1" x14ac:dyDescent="0.3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  <c r="W7421" s="2">
        <f>Table_1[[#This Row],[Profit]]/Table_1[[#This Row],[Sales]]</f>
        <v>-0.25</v>
      </c>
    </row>
    <row r="7422" spans="1:23" ht="14.25" customHeight="1" x14ac:dyDescent="0.3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  <c r="W7422" s="2">
        <f>Table_1[[#This Row],[Profit]]/Table_1[[#This Row],[Sales]]</f>
        <v>-0.66666666666666641</v>
      </c>
    </row>
    <row r="7423" spans="1:23" ht="14.25" customHeight="1" x14ac:dyDescent="0.3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  <c r="W7423" s="2">
        <f>Table_1[[#This Row],[Profit]]/Table_1[[#This Row],[Sales]]</f>
        <v>-0.22499999999999987</v>
      </c>
    </row>
    <row r="7424" spans="1:23" ht="14.25" customHeight="1" x14ac:dyDescent="0.3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  <c r="W7424" s="2">
        <f>Table_1[[#This Row],[Profit]]/Table_1[[#This Row],[Sales]]</f>
        <v>-1.4333333333333329</v>
      </c>
    </row>
    <row r="7425" spans="1:23" ht="14.25" customHeight="1" x14ac:dyDescent="0.3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  <c r="W7425" s="2">
        <f>Table_1[[#This Row],[Profit]]/Table_1[[#This Row],[Sales]]</f>
        <v>0.11249999999999984</v>
      </c>
    </row>
    <row r="7426" spans="1:23" ht="14.25" customHeight="1" x14ac:dyDescent="0.3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  <c r="W7426" s="2">
        <f>Table_1[[#This Row],[Profit]]/Table_1[[#This Row],[Sales]]</f>
        <v>0.17500000000000002</v>
      </c>
    </row>
    <row r="7427" spans="1:23" ht="14.25" customHeight="1" x14ac:dyDescent="0.3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  <c r="W7427" s="2">
        <f>Table_1[[#This Row],[Profit]]/Table_1[[#This Row],[Sales]]</f>
        <v>-7.1428571428571494E-2</v>
      </c>
    </row>
    <row r="7428" spans="1:23" ht="14.25" customHeight="1" x14ac:dyDescent="0.3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  <c r="W7428" s="2">
        <f>Table_1[[#This Row],[Profit]]/Table_1[[#This Row],[Sales]]</f>
        <v>-0.79999999999999982</v>
      </c>
    </row>
    <row r="7429" spans="1:23" ht="14.25" customHeight="1" x14ac:dyDescent="0.3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  <c r="W7429" s="2">
        <f>Table_1[[#This Row],[Profit]]/Table_1[[#This Row],[Sales]]</f>
        <v>0.47</v>
      </c>
    </row>
    <row r="7430" spans="1:23" ht="14.25" customHeight="1" x14ac:dyDescent="0.3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  <c r="W7430" s="2">
        <f>Table_1[[#This Row],[Profit]]/Table_1[[#This Row],[Sales]]</f>
        <v>0.49</v>
      </c>
    </row>
    <row r="7431" spans="1:23" ht="14.25" customHeight="1" x14ac:dyDescent="0.3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  <c r="W7431" s="2">
        <f>Table_1[[#This Row],[Profit]]/Table_1[[#This Row],[Sales]]</f>
        <v>0.49</v>
      </c>
    </row>
    <row r="7432" spans="1:23" ht="14.25" customHeight="1" x14ac:dyDescent="0.3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  <c r="W7432" s="2">
        <f>Table_1[[#This Row],[Profit]]/Table_1[[#This Row],[Sales]]</f>
        <v>0.48</v>
      </c>
    </row>
    <row r="7433" spans="1:23" ht="14.25" customHeight="1" x14ac:dyDescent="0.3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  <c r="W7433" s="2">
        <f>Table_1[[#This Row],[Profit]]/Table_1[[#This Row],[Sales]]</f>
        <v>0.26</v>
      </c>
    </row>
    <row r="7434" spans="1:23" ht="14.25" customHeight="1" x14ac:dyDescent="0.3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  <c r="W7434" s="2">
        <f>Table_1[[#This Row],[Profit]]/Table_1[[#This Row],[Sales]]</f>
        <v>-0.21249999999999997</v>
      </c>
    </row>
    <row r="7435" spans="1:23" ht="14.25" customHeight="1" x14ac:dyDescent="0.3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  <c r="W7435" s="2">
        <f>Table_1[[#This Row],[Profit]]/Table_1[[#This Row],[Sales]]</f>
        <v>-0.69999999999999973</v>
      </c>
    </row>
    <row r="7436" spans="1:23" ht="14.25" customHeight="1" x14ac:dyDescent="0.3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  <c r="W7436" s="2">
        <f>Table_1[[#This Row],[Profit]]/Table_1[[#This Row],[Sales]]</f>
        <v>0.33749999999999997</v>
      </c>
    </row>
    <row r="7437" spans="1:23" ht="14.25" customHeight="1" x14ac:dyDescent="0.3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  <c r="W7437" s="2">
        <f>Table_1[[#This Row],[Profit]]/Table_1[[#This Row],[Sales]]</f>
        <v>0.36249999999999993</v>
      </c>
    </row>
    <row r="7438" spans="1:23" ht="14.25" customHeight="1" x14ac:dyDescent="0.3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  <c r="W7438" s="2">
        <f>Table_1[[#This Row],[Profit]]/Table_1[[#This Row],[Sales]]</f>
        <v>0.26</v>
      </c>
    </row>
    <row r="7439" spans="1:23" ht="14.25" customHeight="1" x14ac:dyDescent="0.3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  <c r="W7439" s="2">
        <f>Table_1[[#This Row],[Profit]]/Table_1[[#This Row],[Sales]]</f>
        <v>0.33749999999999997</v>
      </c>
    </row>
    <row r="7440" spans="1:23" ht="14.25" customHeight="1" x14ac:dyDescent="0.3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  <c r="W7440" s="2">
        <f>Table_1[[#This Row],[Profit]]/Table_1[[#This Row],[Sales]]</f>
        <v>0.27999999999999997</v>
      </c>
    </row>
    <row r="7441" spans="1:23" ht="14.25" customHeight="1" x14ac:dyDescent="0.3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  <c r="W7441" s="2">
        <f>Table_1[[#This Row],[Profit]]/Table_1[[#This Row],[Sales]]</f>
        <v>0.35</v>
      </c>
    </row>
    <row r="7442" spans="1:23" ht="14.25" customHeight="1" x14ac:dyDescent="0.3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  <c r="W7442" s="2">
        <f>Table_1[[#This Row],[Profit]]/Table_1[[#This Row],[Sales]]</f>
        <v>-1.2500000000000035E-2</v>
      </c>
    </row>
    <row r="7443" spans="1:23" ht="14.25" customHeight="1" x14ac:dyDescent="0.3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  <c r="W7443" s="2">
        <f>Table_1[[#This Row],[Profit]]/Table_1[[#This Row],[Sales]]</f>
        <v>0.45999999999999996</v>
      </c>
    </row>
    <row r="7444" spans="1:23" ht="14.25" customHeight="1" x14ac:dyDescent="0.3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  <c r="W7444" s="2">
        <f>Table_1[[#This Row],[Profit]]/Table_1[[#This Row],[Sales]]</f>
        <v>0.35</v>
      </c>
    </row>
    <row r="7445" spans="1:23" ht="14.25" customHeight="1" x14ac:dyDescent="0.3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  <c r="W7445" s="2">
        <f>Table_1[[#This Row],[Profit]]/Table_1[[#This Row],[Sales]]</f>
        <v>8.7499999999999925E-2</v>
      </c>
    </row>
    <row r="7446" spans="1:23" ht="14.25" customHeight="1" x14ac:dyDescent="0.3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  <c r="W7446" s="2">
        <f>Table_1[[#This Row],[Profit]]/Table_1[[#This Row],[Sales]]</f>
        <v>0.34999999999999992</v>
      </c>
    </row>
    <row r="7447" spans="1:23" ht="14.25" customHeight="1" x14ac:dyDescent="0.3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  <c r="W7447" s="2">
        <f>Table_1[[#This Row],[Profit]]/Table_1[[#This Row],[Sales]]</f>
        <v>0.36249999999999999</v>
      </c>
    </row>
    <row r="7448" spans="1:23" ht="14.25" customHeight="1" x14ac:dyDescent="0.3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  <c r="W7448" s="2">
        <f>Table_1[[#This Row],[Profit]]/Table_1[[#This Row],[Sales]]</f>
        <v>-1.1749999999999996</v>
      </c>
    </row>
    <row r="7449" spans="1:23" ht="14.25" customHeight="1" x14ac:dyDescent="0.3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  <c r="W7449" s="2">
        <f>Table_1[[#This Row],[Profit]]/Table_1[[#This Row],[Sales]]</f>
        <v>0.35</v>
      </c>
    </row>
    <row r="7450" spans="1:23" ht="14.25" customHeight="1" x14ac:dyDescent="0.3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  <c r="W7450" s="2">
        <f>Table_1[[#This Row],[Profit]]/Table_1[[#This Row],[Sales]]</f>
        <v>0.16249999999999981</v>
      </c>
    </row>
    <row r="7451" spans="1:23" ht="14.25" customHeight="1" x14ac:dyDescent="0.3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  <c r="W7451" s="2">
        <f>Table_1[[#This Row],[Profit]]/Table_1[[#This Row],[Sales]]</f>
        <v>0.32499999999999996</v>
      </c>
    </row>
    <row r="7452" spans="1:23" ht="14.25" customHeight="1" x14ac:dyDescent="0.3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  <c r="W7452" s="2">
        <f>Table_1[[#This Row],[Profit]]/Table_1[[#This Row],[Sales]]</f>
        <v>-0.24285714285714288</v>
      </c>
    </row>
    <row r="7453" spans="1:23" ht="14.25" customHeight="1" x14ac:dyDescent="0.3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  <c r="W7453" s="2">
        <f>Table_1[[#This Row],[Profit]]/Table_1[[#This Row],[Sales]]</f>
        <v>-1.7500000000000004</v>
      </c>
    </row>
    <row r="7454" spans="1:23" ht="14.25" customHeight="1" x14ac:dyDescent="0.3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  <c r="W7454" s="2">
        <f>Table_1[[#This Row],[Profit]]/Table_1[[#This Row],[Sales]]</f>
        <v>6.2500000000000056E-2</v>
      </c>
    </row>
    <row r="7455" spans="1:23" ht="14.25" customHeight="1" x14ac:dyDescent="0.3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  <c r="W7455" s="2">
        <f>Table_1[[#This Row],[Profit]]/Table_1[[#This Row],[Sales]]</f>
        <v>0.11249999999999992</v>
      </c>
    </row>
    <row r="7456" spans="1:23" ht="14.25" customHeight="1" x14ac:dyDescent="0.3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  <c r="W7456" s="2">
        <f>Table_1[[#This Row],[Profit]]/Table_1[[#This Row],[Sales]]</f>
        <v>0.33749999999999997</v>
      </c>
    </row>
    <row r="7457" spans="1:23" ht="14.25" customHeight="1" x14ac:dyDescent="0.3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  <c r="W7457" s="2">
        <f>Table_1[[#This Row],[Profit]]/Table_1[[#This Row],[Sales]]</f>
        <v>5.0000000000000024E-2</v>
      </c>
    </row>
    <row r="7458" spans="1:23" ht="14.25" customHeight="1" x14ac:dyDescent="0.3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  <c r="W7458" s="2">
        <f>Table_1[[#This Row],[Profit]]/Table_1[[#This Row],[Sales]]</f>
        <v>0.26</v>
      </c>
    </row>
    <row r="7459" spans="1:23" ht="14.25" customHeight="1" x14ac:dyDescent="0.3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  <c r="W7459" s="2">
        <f>Table_1[[#This Row],[Profit]]/Table_1[[#This Row],[Sales]]</f>
        <v>0.5</v>
      </c>
    </row>
    <row r="7460" spans="1:23" ht="14.25" customHeight="1" x14ac:dyDescent="0.3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  <c r="W7460" s="2">
        <f>Table_1[[#This Row],[Profit]]/Table_1[[#This Row],[Sales]]</f>
        <v>9.9999999999999922E-2</v>
      </c>
    </row>
    <row r="7461" spans="1:23" ht="14.25" customHeight="1" x14ac:dyDescent="0.3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  <c r="W7461" s="2">
        <f>Table_1[[#This Row],[Profit]]/Table_1[[#This Row],[Sales]]</f>
        <v>0.24000000000000002</v>
      </c>
    </row>
    <row r="7462" spans="1:23" ht="14.25" customHeight="1" x14ac:dyDescent="0.3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  <c r="W7462" s="2">
        <f>Table_1[[#This Row],[Profit]]/Table_1[[#This Row],[Sales]]</f>
        <v>0.33749999999999991</v>
      </c>
    </row>
    <row r="7463" spans="1:23" ht="14.25" customHeight="1" x14ac:dyDescent="0.3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  <c r="W7463" s="2">
        <f>Table_1[[#This Row],[Profit]]/Table_1[[#This Row],[Sales]]</f>
        <v>0.45999999999999996</v>
      </c>
    </row>
    <row r="7464" spans="1:23" ht="14.25" customHeight="1" x14ac:dyDescent="0.3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  <c r="W7464" s="2">
        <f>Table_1[[#This Row],[Profit]]/Table_1[[#This Row],[Sales]]</f>
        <v>0.14999999999999997</v>
      </c>
    </row>
    <row r="7465" spans="1:23" ht="14.25" customHeight="1" x14ac:dyDescent="0.3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  <c r="W7465" s="2">
        <f>Table_1[[#This Row],[Profit]]/Table_1[[#This Row],[Sales]]</f>
        <v>0.25000000000000006</v>
      </c>
    </row>
    <row r="7466" spans="1:23" ht="14.25" customHeight="1" x14ac:dyDescent="0.3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  <c r="W7466" s="2">
        <f>Table_1[[#This Row],[Profit]]/Table_1[[#This Row],[Sales]]</f>
        <v>0.4499999999999999</v>
      </c>
    </row>
    <row r="7467" spans="1:23" ht="14.25" customHeight="1" x14ac:dyDescent="0.3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  <c r="W7467" s="2">
        <f>Table_1[[#This Row],[Profit]]/Table_1[[#This Row],[Sales]]</f>
        <v>0.25</v>
      </c>
    </row>
    <row r="7468" spans="1:23" ht="14.25" customHeight="1" x14ac:dyDescent="0.3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  <c r="W7468" s="2">
        <f>Table_1[[#This Row],[Profit]]/Table_1[[#This Row],[Sales]]</f>
        <v>0.27000000000000007</v>
      </c>
    </row>
    <row r="7469" spans="1:23" ht="14.25" customHeight="1" x14ac:dyDescent="0.3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  <c r="W7469" s="2">
        <f>Table_1[[#This Row],[Profit]]/Table_1[[#This Row],[Sales]]</f>
        <v>0.33999999999999991</v>
      </c>
    </row>
    <row r="7470" spans="1:23" ht="14.25" customHeight="1" x14ac:dyDescent="0.3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  <c r="W7470" s="2">
        <f>Table_1[[#This Row],[Profit]]/Table_1[[#This Row],[Sales]]</f>
        <v>0.47000000000000003</v>
      </c>
    </row>
    <row r="7471" spans="1:23" ht="14.25" customHeight="1" x14ac:dyDescent="0.3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  <c r="W7471" s="2">
        <f>Table_1[[#This Row],[Profit]]/Table_1[[#This Row],[Sales]]</f>
        <v>0.4300000000000001</v>
      </c>
    </row>
    <row r="7472" spans="1:23" ht="14.25" customHeight="1" x14ac:dyDescent="0.3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  <c r="W7472" s="2">
        <f>Table_1[[#This Row],[Profit]]/Table_1[[#This Row],[Sales]]</f>
        <v>-0.79999999999999993</v>
      </c>
    </row>
    <row r="7473" spans="1:23" ht="14.25" customHeight="1" x14ac:dyDescent="0.3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  <c r="W7473" s="2">
        <f>Table_1[[#This Row],[Profit]]/Table_1[[#This Row],[Sales]]</f>
        <v>-0.20000000000000009</v>
      </c>
    </row>
    <row r="7474" spans="1:23" ht="14.25" customHeight="1" x14ac:dyDescent="0.3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  <c r="W7474" s="2">
        <f>Table_1[[#This Row],[Profit]]/Table_1[[#This Row],[Sales]]</f>
        <v>0.29999999999999993</v>
      </c>
    </row>
    <row r="7475" spans="1:23" ht="14.25" customHeight="1" x14ac:dyDescent="0.3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  <c r="W7475" s="2">
        <f>Table_1[[#This Row],[Profit]]/Table_1[[#This Row],[Sales]]</f>
        <v>0.23749999999999993</v>
      </c>
    </row>
    <row r="7476" spans="1:23" ht="14.25" customHeight="1" x14ac:dyDescent="0.3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  <c r="W7476" s="2">
        <f>Table_1[[#This Row],[Profit]]/Table_1[[#This Row],[Sales]]</f>
        <v>0.28999999999999987</v>
      </c>
    </row>
    <row r="7477" spans="1:23" ht="14.25" customHeight="1" x14ac:dyDescent="0.3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  <c r="W7477" s="2">
        <f>Table_1[[#This Row],[Profit]]/Table_1[[#This Row],[Sales]]</f>
        <v>0.44999999999999996</v>
      </c>
    </row>
    <row r="7478" spans="1:23" ht="14.25" customHeight="1" x14ac:dyDescent="0.3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  <c r="W7478" s="2">
        <f>Table_1[[#This Row],[Profit]]/Table_1[[#This Row],[Sales]]</f>
        <v>0.27000000000000007</v>
      </c>
    </row>
    <row r="7479" spans="1:23" ht="14.25" customHeight="1" x14ac:dyDescent="0.3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  <c r="W7479" s="2">
        <f>Table_1[[#This Row],[Profit]]/Table_1[[#This Row],[Sales]]</f>
        <v>0.28999999999999992</v>
      </c>
    </row>
    <row r="7480" spans="1:23" ht="14.25" customHeight="1" x14ac:dyDescent="0.3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  <c r="W7480" s="2">
        <f>Table_1[[#This Row],[Profit]]/Table_1[[#This Row],[Sales]]</f>
        <v>0.26999999999999996</v>
      </c>
    </row>
    <row r="7481" spans="1:23" ht="14.25" customHeight="1" x14ac:dyDescent="0.3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  <c r="W7481" s="2">
        <f>Table_1[[#This Row],[Profit]]/Table_1[[#This Row],[Sales]]</f>
        <v>9.9999999999999829E-3</v>
      </c>
    </row>
    <row r="7482" spans="1:23" ht="14.25" customHeight="1" x14ac:dyDescent="0.3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  <c r="W7482" s="2">
        <f>Table_1[[#This Row],[Profit]]/Table_1[[#This Row],[Sales]]</f>
        <v>0.45999999999999996</v>
      </c>
    </row>
    <row r="7483" spans="1:23" ht="14.25" customHeight="1" x14ac:dyDescent="0.3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  <c r="W7483" s="2">
        <f>Table_1[[#This Row],[Profit]]/Table_1[[#This Row],[Sales]]</f>
        <v>0.44999999999999996</v>
      </c>
    </row>
    <row r="7484" spans="1:23" ht="14.25" customHeight="1" x14ac:dyDescent="0.3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  <c r="W7484" s="2">
        <f>Table_1[[#This Row],[Profit]]/Table_1[[#This Row],[Sales]]</f>
        <v>0.375</v>
      </c>
    </row>
    <row r="7485" spans="1:23" ht="14.25" customHeight="1" x14ac:dyDescent="0.3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  <c r="W7485" s="2">
        <f>Table_1[[#This Row],[Profit]]/Table_1[[#This Row],[Sales]]</f>
        <v>-0.24285714285714288</v>
      </c>
    </row>
    <row r="7486" spans="1:23" ht="14.25" customHeight="1" x14ac:dyDescent="0.3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  <c r="W7486" s="2">
        <f>Table_1[[#This Row],[Profit]]/Table_1[[#This Row],[Sales]]</f>
        <v>0.35</v>
      </c>
    </row>
    <row r="7487" spans="1:23" ht="14.25" customHeight="1" x14ac:dyDescent="0.3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  <c r="W7487" s="2">
        <f>Table_1[[#This Row],[Profit]]/Table_1[[#This Row],[Sales]]</f>
        <v>0.49</v>
      </c>
    </row>
    <row r="7488" spans="1:23" ht="14.25" customHeight="1" x14ac:dyDescent="0.3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  <c r="W7488" s="2">
        <f>Table_1[[#This Row],[Profit]]/Table_1[[#This Row],[Sales]]</f>
        <v>0.48999999999999994</v>
      </c>
    </row>
    <row r="7489" spans="1:23" ht="14.25" customHeight="1" x14ac:dyDescent="0.3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  <c r="W7489" s="2">
        <f>Table_1[[#This Row],[Profit]]/Table_1[[#This Row],[Sales]]</f>
        <v>0.23000000000000004</v>
      </c>
    </row>
    <row r="7490" spans="1:23" ht="14.25" customHeight="1" x14ac:dyDescent="0.3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  <c r="W7490" s="2">
        <f>Table_1[[#This Row],[Profit]]/Table_1[[#This Row],[Sales]]</f>
        <v>-9.9999999999999936E-2</v>
      </c>
    </row>
    <row r="7491" spans="1:23" ht="14.25" customHeight="1" x14ac:dyDescent="0.3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  <c r="W7491" s="2">
        <f>Table_1[[#This Row],[Profit]]/Table_1[[#This Row],[Sales]]</f>
        <v>0.48000000000000004</v>
      </c>
    </row>
    <row r="7492" spans="1:23" ht="14.25" customHeight="1" x14ac:dyDescent="0.3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  <c r="W7492" s="2">
        <f>Table_1[[#This Row],[Profit]]/Table_1[[#This Row],[Sales]]</f>
        <v>0.30999999999999989</v>
      </c>
    </row>
    <row r="7493" spans="1:23" ht="14.25" customHeight="1" x14ac:dyDescent="0.3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  <c r="W7493" s="2">
        <f>Table_1[[#This Row],[Profit]]/Table_1[[#This Row],[Sales]]</f>
        <v>4.9999999999999885E-2</v>
      </c>
    </row>
    <row r="7494" spans="1:23" ht="14.25" customHeight="1" x14ac:dyDescent="0.3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  <c r="W7494" s="2">
        <f>Table_1[[#This Row],[Profit]]/Table_1[[#This Row],[Sales]]</f>
        <v>0.31249999999999978</v>
      </c>
    </row>
    <row r="7495" spans="1:23" ht="14.25" customHeight="1" x14ac:dyDescent="0.3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  <c r="W7495" s="2">
        <f>Table_1[[#This Row],[Profit]]/Table_1[[#This Row],[Sales]]</f>
        <v>-0.12857142857142859</v>
      </c>
    </row>
    <row r="7496" spans="1:23" ht="14.25" customHeight="1" x14ac:dyDescent="0.3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  <c r="W7496" s="2">
        <f>Table_1[[#This Row],[Profit]]/Table_1[[#This Row],[Sales]]</f>
        <v>-2.7000000000000006</v>
      </c>
    </row>
    <row r="7497" spans="1:23" ht="14.25" customHeight="1" x14ac:dyDescent="0.3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  <c r="W7497" s="2">
        <f>Table_1[[#This Row],[Profit]]/Table_1[[#This Row],[Sales]]</f>
        <v>0.32499999999999996</v>
      </c>
    </row>
    <row r="7498" spans="1:23" ht="14.25" customHeight="1" x14ac:dyDescent="0.3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  <c r="W7498" s="2">
        <f>Table_1[[#This Row],[Profit]]/Table_1[[#This Row],[Sales]]</f>
        <v>0.18</v>
      </c>
    </row>
    <row r="7499" spans="1:23" ht="14.25" customHeight="1" x14ac:dyDescent="0.3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  <c r="W7499" s="2">
        <f>Table_1[[#This Row],[Profit]]/Table_1[[#This Row],[Sales]]</f>
        <v>0.47</v>
      </c>
    </row>
    <row r="7500" spans="1:23" ht="14.25" customHeight="1" x14ac:dyDescent="0.3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  <c r="W7500" s="2">
        <f>Table_1[[#This Row],[Profit]]/Table_1[[#This Row],[Sales]]</f>
        <v>0.28999999999999987</v>
      </c>
    </row>
    <row r="7501" spans="1:23" ht="14.25" customHeight="1" x14ac:dyDescent="0.3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  <c r="W7501" s="2">
        <f>Table_1[[#This Row],[Profit]]/Table_1[[#This Row],[Sales]]</f>
        <v>0.42000000000000004</v>
      </c>
    </row>
    <row r="7502" spans="1:23" ht="14.25" customHeight="1" x14ac:dyDescent="0.3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  <c r="W7502" s="2">
        <f>Table_1[[#This Row],[Profit]]/Table_1[[#This Row],[Sales]]</f>
        <v>0.14000000000000004</v>
      </c>
    </row>
    <row r="7503" spans="1:23" ht="14.25" customHeight="1" x14ac:dyDescent="0.3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  <c r="W7503" s="2">
        <f>Table_1[[#This Row],[Profit]]/Table_1[[#This Row],[Sales]]</f>
        <v>0.11249999999999988</v>
      </c>
    </row>
    <row r="7504" spans="1:23" ht="14.25" customHeight="1" x14ac:dyDescent="0.3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  <c r="W7504" s="2">
        <f>Table_1[[#This Row],[Profit]]/Table_1[[#This Row],[Sales]]</f>
        <v>0.33999999999999997</v>
      </c>
    </row>
    <row r="7505" spans="1:23" ht="14.25" customHeight="1" x14ac:dyDescent="0.3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  <c r="W7505" s="2">
        <f>Table_1[[#This Row],[Profit]]/Table_1[[#This Row],[Sales]]</f>
        <v>0.11249999999999992</v>
      </c>
    </row>
    <row r="7506" spans="1:23" ht="14.25" customHeight="1" x14ac:dyDescent="0.3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  <c r="W7506" s="2">
        <f>Table_1[[#This Row],[Profit]]/Table_1[[#This Row],[Sales]]</f>
        <v>0.5</v>
      </c>
    </row>
    <row r="7507" spans="1:23" ht="14.25" customHeight="1" x14ac:dyDescent="0.3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  <c r="W7507" s="2">
        <f>Table_1[[#This Row],[Profit]]/Table_1[[#This Row],[Sales]]</f>
        <v>-1.5500000000000009</v>
      </c>
    </row>
    <row r="7508" spans="1:23" ht="14.25" customHeight="1" x14ac:dyDescent="0.3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  <c r="W7508" s="2">
        <f>Table_1[[#This Row],[Profit]]/Table_1[[#This Row],[Sales]]</f>
        <v>0.11249999999999984</v>
      </c>
    </row>
    <row r="7509" spans="1:23" ht="14.25" customHeight="1" x14ac:dyDescent="0.3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  <c r="W7509" s="2">
        <f>Table_1[[#This Row],[Profit]]/Table_1[[#This Row],[Sales]]</f>
        <v>0.28999999999999987</v>
      </c>
    </row>
    <row r="7510" spans="1:23" ht="14.25" customHeight="1" x14ac:dyDescent="0.3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  <c r="W7510" s="2">
        <f>Table_1[[#This Row],[Profit]]/Table_1[[#This Row],[Sales]]</f>
        <v>0.36249999999999999</v>
      </c>
    </row>
    <row r="7511" spans="1:23" ht="14.25" customHeight="1" x14ac:dyDescent="0.3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  <c r="W7511" s="2">
        <f>Table_1[[#This Row],[Profit]]/Table_1[[#This Row],[Sales]]</f>
        <v>-0.2</v>
      </c>
    </row>
    <row r="7512" spans="1:23" ht="14.25" customHeight="1" x14ac:dyDescent="0.3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  <c r="W7512" s="2">
        <f>Table_1[[#This Row],[Profit]]/Table_1[[#This Row],[Sales]]</f>
        <v>7.5000000000000025E-2</v>
      </c>
    </row>
    <row r="7513" spans="1:23" ht="14.25" customHeight="1" x14ac:dyDescent="0.3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  <c r="W7513" s="2">
        <f>Table_1[[#This Row],[Profit]]/Table_1[[#This Row],[Sales]]</f>
        <v>0.37499999999999994</v>
      </c>
    </row>
    <row r="7514" spans="1:23" ht="14.25" customHeight="1" x14ac:dyDescent="0.3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  <c r="W7514" s="2">
        <f>Table_1[[#This Row],[Profit]]/Table_1[[#This Row],[Sales]]</f>
        <v>7.5000000000000011E-2</v>
      </c>
    </row>
    <row r="7515" spans="1:23" ht="14.25" customHeight="1" x14ac:dyDescent="0.3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  <c r="W7515" s="2">
        <f>Table_1[[#This Row],[Profit]]/Table_1[[#This Row],[Sales]]</f>
        <v>0.16249999999999989</v>
      </c>
    </row>
    <row r="7516" spans="1:23" ht="14.25" customHeight="1" x14ac:dyDescent="0.3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  <c r="W7516" s="2">
        <f>Table_1[[#This Row],[Profit]]/Table_1[[#This Row],[Sales]]</f>
        <v>0.45999999999999996</v>
      </c>
    </row>
    <row r="7517" spans="1:23" ht="14.25" customHeight="1" x14ac:dyDescent="0.3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  <c r="W7517" s="2">
        <f>Table_1[[#This Row],[Profit]]/Table_1[[#This Row],[Sales]]</f>
        <v>0.28999999999999987</v>
      </c>
    </row>
    <row r="7518" spans="1:23" ht="14.25" customHeight="1" x14ac:dyDescent="0.3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  <c r="W7518" s="2">
        <f>Table_1[[#This Row],[Profit]]/Table_1[[#This Row],[Sales]]</f>
        <v>0.47000000000000003</v>
      </c>
    </row>
    <row r="7519" spans="1:23" ht="14.25" customHeight="1" x14ac:dyDescent="0.3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  <c r="W7519" s="2">
        <f>Table_1[[#This Row],[Profit]]/Table_1[[#This Row],[Sales]]</f>
        <v>0.32999999999999996</v>
      </c>
    </row>
    <row r="7520" spans="1:23" ht="14.25" customHeight="1" x14ac:dyDescent="0.3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  <c r="W7520" s="2">
        <f>Table_1[[#This Row],[Profit]]/Table_1[[#This Row],[Sales]]</f>
        <v>3.9999999999999931E-2</v>
      </c>
    </row>
    <row r="7521" spans="1:23" ht="14.25" customHeight="1" x14ac:dyDescent="0.3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  <c r="W7521" s="2">
        <f>Table_1[[#This Row],[Profit]]/Table_1[[#This Row],[Sales]]</f>
        <v>0.45999999999999991</v>
      </c>
    </row>
    <row r="7522" spans="1:23" ht="14.25" customHeight="1" x14ac:dyDescent="0.3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  <c r="W7522" s="2">
        <f>Table_1[[#This Row],[Profit]]/Table_1[[#This Row],[Sales]]</f>
        <v>0.45</v>
      </c>
    </row>
    <row r="7523" spans="1:23" ht="14.25" customHeight="1" x14ac:dyDescent="0.3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  <c r="W7523" s="2">
        <f>Table_1[[#This Row],[Profit]]/Table_1[[#This Row],[Sales]]</f>
        <v>-0.83333333333333326</v>
      </c>
    </row>
    <row r="7524" spans="1:23" ht="14.25" customHeight="1" x14ac:dyDescent="0.3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  <c r="W7524" s="2">
        <f>Table_1[[#This Row],[Profit]]/Table_1[[#This Row],[Sales]]</f>
        <v>-0.7333333333333335</v>
      </c>
    </row>
    <row r="7525" spans="1:23" ht="14.25" customHeight="1" x14ac:dyDescent="0.3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  <c r="W7525" s="2">
        <f>Table_1[[#This Row],[Profit]]/Table_1[[#This Row],[Sales]]</f>
        <v>-1.4285714285714334E-2</v>
      </c>
    </row>
    <row r="7526" spans="1:23" ht="14.25" customHeight="1" x14ac:dyDescent="0.3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  <c r="W7526" s="2">
        <f>Table_1[[#This Row],[Profit]]/Table_1[[#This Row],[Sales]]</f>
        <v>0.34999999999999992</v>
      </c>
    </row>
    <row r="7527" spans="1:23" ht="14.25" customHeight="1" x14ac:dyDescent="0.3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  <c r="W7527" s="2">
        <f>Table_1[[#This Row],[Profit]]/Table_1[[#This Row],[Sales]]</f>
        <v>0.10000000000000005</v>
      </c>
    </row>
    <row r="7528" spans="1:23" ht="14.25" customHeight="1" x14ac:dyDescent="0.3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  <c r="W7528" s="2">
        <f>Table_1[[#This Row],[Profit]]/Table_1[[#This Row],[Sales]]</f>
        <v>0.46</v>
      </c>
    </row>
    <row r="7529" spans="1:23" ht="14.25" customHeight="1" x14ac:dyDescent="0.3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  <c r="W7529" s="2">
        <f>Table_1[[#This Row],[Profit]]/Table_1[[#This Row],[Sales]]</f>
        <v>0.31999999999999995</v>
      </c>
    </row>
    <row r="7530" spans="1:23" ht="14.25" customHeight="1" x14ac:dyDescent="0.3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  <c r="W7530" s="2">
        <f>Table_1[[#This Row],[Profit]]/Table_1[[#This Row],[Sales]]</f>
        <v>0.45</v>
      </c>
    </row>
    <row r="7531" spans="1:23" ht="14.25" customHeight="1" x14ac:dyDescent="0.3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  <c r="W7531" s="2">
        <f>Table_1[[#This Row],[Profit]]/Table_1[[#This Row],[Sales]]</f>
        <v>0.3249999999999999</v>
      </c>
    </row>
    <row r="7532" spans="1:23" ht="14.25" customHeight="1" x14ac:dyDescent="0.3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  <c r="W7532" s="2">
        <f>Table_1[[#This Row],[Profit]]/Table_1[[#This Row],[Sales]]</f>
        <v>0.33749999999999997</v>
      </c>
    </row>
    <row r="7533" spans="1:23" ht="14.25" customHeight="1" x14ac:dyDescent="0.3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  <c r="W7533" s="2">
        <f>Table_1[[#This Row],[Profit]]/Table_1[[#This Row],[Sales]]</f>
        <v>-5.0000000000000044E-2</v>
      </c>
    </row>
    <row r="7534" spans="1:23" ht="14.25" customHeight="1" x14ac:dyDescent="0.3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  <c r="W7534" s="2">
        <f>Table_1[[#This Row],[Profit]]/Table_1[[#This Row],[Sales]]</f>
        <v>0.11249999999999989</v>
      </c>
    </row>
    <row r="7535" spans="1:23" ht="14.25" customHeight="1" x14ac:dyDescent="0.3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  <c r="W7535" s="2">
        <f>Table_1[[#This Row],[Profit]]/Table_1[[#This Row],[Sales]]</f>
        <v>-0.11250000000000006</v>
      </c>
    </row>
    <row r="7536" spans="1:23" ht="14.25" customHeight="1" x14ac:dyDescent="0.3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  <c r="W7536" s="2">
        <f>Table_1[[#This Row],[Profit]]/Table_1[[#This Row],[Sales]]</f>
        <v>2.5000000000000005E-2</v>
      </c>
    </row>
    <row r="7537" spans="1:23" ht="14.25" customHeight="1" x14ac:dyDescent="0.3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  <c r="W7537" s="2">
        <f>Table_1[[#This Row],[Profit]]/Table_1[[#This Row],[Sales]]</f>
        <v>0.26999999999999996</v>
      </c>
    </row>
    <row r="7538" spans="1:23" ht="14.25" customHeight="1" x14ac:dyDescent="0.3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  <c r="W7538" s="2">
        <f>Table_1[[#This Row],[Profit]]/Table_1[[#This Row],[Sales]]</f>
        <v>-1.05</v>
      </c>
    </row>
    <row r="7539" spans="1:23" ht="14.25" customHeight="1" x14ac:dyDescent="0.3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  <c r="W7539" s="2">
        <f>Table_1[[#This Row],[Profit]]/Table_1[[#This Row],[Sales]]</f>
        <v>0.46999999999999992</v>
      </c>
    </row>
    <row r="7540" spans="1:23" ht="14.25" customHeight="1" x14ac:dyDescent="0.3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  <c r="W7540" s="2">
        <f>Table_1[[#This Row],[Profit]]/Table_1[[#This Row],[Sales]]</f>
        <v>0.11249999999999985</v>
      </c>
    </row>
    <row r="7541" spans="1:23" ht="14.25" customHeight="1" x14ac:dyDescent="0.3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  <c r="W7541" s="2">
        <f>Table_1[[#This Row],[Profit]]/Table_1[[#This Row],[Sales]]</f>
        <v>-0.6666666666666663</v>
      </c>
    </row>
    <row r="7542" spans="1:23" ht="14.25" customHeight="1" x14ac:dyDescent="0.3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  <c r="W7542" s="2">
        <f>Table_1[[#This Row],[Profit]]/Table_1[[#This Row],[Sales]]</f>
        <v>-1.4999999999999993</v>
      </c>
    </row>
    <row r="7543" spans="1:23" ht="14.25" customHeight="1" x14ac:dyDescent="0.3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  <c r="W7543" s="2">
        <f>Table_1[[#This Row],[Profit]]/Table_1[[#This Row],[Sales]]</f>
        <v>9.9999999999999964E-2</v>
      </c>
    </row>
    <row r="7544" spans="1:23" ht="14.25" customHeight="1" x14ac:dyDescent="0.3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  <c r="W7544" s="2">
        <f>Table_1[[#This Row],[Profit]]/Table_1[[#This Row],[Sales]]</f>
        <v>0</v>
      </c>
    </row>
    <row r="7545" spans="1:23" ht="14.25" customHeight="1" x14ac:dyDescent="0.3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  <c r="W7545" s="2">
        <f>Table_1[[#This Row],[Profit]]/Table_1[[#This Row],[Sales]]</f>
        <v>-0.25</v>
      </c>
    </row>
    <row r="7546" spans="1:23" ht="14.25" customHeight="1" x14ac:dyDescent="0.3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  <c r="W7546" s="2">
        <f>Table_1[[#This Row],[Profit]]/Table_1[[#This Row],[Sales]]</f>
        <v>7.5000000000000025E-2</v>
      </c>
    </row>
    <row r="7547" spans="1:23" ht="14.25" customHeight="1" x14ac:dyDescent="0.3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  <c r="W7547" s="2">
        <f>Table_1[[#This Row],[Profit]]/Table_1[[#This Row],[Sales]]</f>
        <v>0.1</v>
      </c>
    </row>
    <row r="7548" spans="1:23" ht="14.25" customHeight="1" x14ac:dyDescent="0.3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  <c r="W7548" s="2">
        <f>Table_1[[#This Row],[Profit]]/Table_1[[#This Row],[Sales]]</f>
        <v>8.7499999999999925E-2</v>
      </c>
    </row>
    <row r="7549" spans="1:23" ht="14.25" customHeight="1" x14ac:dyDescent="0.3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  <c r="W7549" s="2">
        <f>Table_1[[#This Row],[Profit]]/Table_1[[#This Row],[Sales]]</f>
        <v>-1.6000000000000012</v>
      </c>
    </row>
    <row r="7550" spans="1:23" ht="14.25" customHeight="1" x14ac:dyDescent="0.3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  <c r="W7550" s="2">
        <f>Table_1[[#This Row],[Profit]]/Table_1[[#This Row],[Sales]]</f>
        <v>-1.7500000000000013</v>
      </c>
    </row>
    <row r="7551" spans="1:23" ht="14.25" customHeight="1" x14ac:dyDescent="0.3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  <c r="W7551" s="2">
        <f>Table_1[[#This Row],[Profit]]/Table_1[[#This Row],[Sales]]</f>
        <v>-0.54999999999999982</v>
      </c>
    </row>
    <row r="7552" spans="1:23" ht="14.25" customHeight="1" x14ac:dyDescent="0.3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  <c r="W7552" s="2">
        <f>Table_1[[#This Row],[Profit]]/Table_1[[#This Row],[Sales]]</f>
        <v>0.5</v>
      </c>
    </row>
    <row r="7553" spans="1:23" ht="14.25" customHeight="1" x14ac:dyDescent="0.3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  <c r="W7553" s="2">
        <f>Table_1[[#This Row],[Profit]]/Table_1[[#This Row],[Sales]]</f>
        <v>0.25999999999999995</v>
      </c>
    </row>
    <row r="7554" spans="1:23" ht="14.25" customHeight="1" x14ac:dyDescent="0.3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  <c r="W7554" s="2">
        <f>Table_1[[#This Row],[Profit]]/Table_1[[#This Row],[Sales]]</f>
        <v>0.34999999999999992</v>
      </c>
    </row>
    <row r="7555" spans="1:23" ht="14.25" customHeight="1" x14ac:dyDescent="0.3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  <c r="W7555" s="2">
        <f>Table_1[[#This Row],[Profit]]/Table_1[[#This Row],[Sales]]</f>
        <v>0.48000000000000004</v>
      </c>
    </row>
    <row r="7556" spans="1:23" ht="14.25" customHeight="1" x14ac:dyDescent="0.3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  <c r="W7556" s="2">
        <f>Table_1[[#This Row],[Profit]]/Table_1[[#This Row],[Sales]]</f>
        <v>-0.62000000000000011</v>
      </c>
    </row>
    <row r="7557" spans="1:23" ht="14.25" customHeight="1" x14ac:dyDescent="0.3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  <c r="W7557" s="2">
        <f>Table_1[[#This Row],[Profit]]/Table_1[[#This Row],[Sales]]</f>
        <v>0.23750000000000002</v>
      </c>
    </row>
    <row r="7558" spans="1:23" ht="14.25" customHeight="1" x14ac:dyDescent="0.3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  <c r="W7558" s="2">
        <f>Table_1[[#This Row],[Profit]]/Table_1[[#This Row],[Sales]]</f>
        <v>0.45999999999999996</v>
      </c>
    </row>
    <row r="7559" spans="1:23" ht="14.25" customHeight="1" x14ac:dyDescent="0.3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  <c r="W7559" s="2">
        <f>Table_1[[#This Row],[Profit]]/Table_1[[#This Row],[Sales]]</f>
        <v>0.45</v>
      </c>
    </row>
    <row r="7560" spans="1:23" ht="14.25" customHeight="1" x14ac:dyDescent="0.3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  <c r="W7560" s="2">
        <f>Table_1[[#This Row],[Profit]]/Table_1[[#This Row],[Sales]]</f>
        <v>0.28999999999999992</v>
      </c>
    </row>
    <row r="7561" spans="1:23" ht="14.25" customHeight="1" x14ac:dyDescent="0.3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  <c r="W7561" s="2">
        <f>Table_1[[#This Row],[Profit]]/Table_1[[#This Row],[Sales]]</f>
        <v>0.49</v>
      </c>
    </row>
    <row r="7562" spans="1:23" ht="14.25" customHeight="1" x14ac:dyDescent="0.3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  <c r="W7562" s="2">
        <f>Table_1[[#This Row],[Profit]]/Table_1[[#This Row],[Sales]]</f>
        <v>0.30999999999999994</v>
      </c>
    </row>
    <row r="7563" spans="1:23" ht="14.25" customHeight="1" x14ac:dyDescent="0.3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  <c r="W7563" s="2">
        <f>Table_1[[#This Row],[Profit]]/Table_1[[#This Row],[Sales]]</f>
        <v>0</v>
      </c>
    </row>
    <row r="7564" spans="1:23" ht="14.25" customHeight="1" x14ac:dyDescent="0.3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  <c r="W7564" s="2">
        <f>Table_1[[#This Row],[Profit]]/Table_1[[#This Row],[Sales]]</f>
        <v>0</v>
      </c>
    </row>
    <row r="7565" spans="1:23" ht="14.25" customHeight="1" x14ac:dyDescent="0.3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  <c r="W7565" s="2">
        <f>Table_1[[#This Row],[Profit]]/Table_1[[#This Row],[Sales]]</f>
        <v>0.21249999999999994</v>
      </c>
    </row>
    <row r="7566" spans="1:23" ht="14.25" customHeight="1" x14ac:dyDescent="0.3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  <c r="W7566" s="2">
        <f>Table_1[[#This Row],[Profit]]/Table_1[[#This Row],[Sales]]</f>
        <v>-0.13750000000000007</v>
      </c>
    </row>
    <row r="7567" spans="1:23" ht="14.25" customHeight="1" x14ac:dyDescent="0.3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  <c r="W7567" s="2">
        <f>Table_1[[#This Row],[Profit]]/Table_1[[#This Row],[Sales]]</f>
        <v>0.16000000000000009</v>
      </c>
    </row>
    <row r="7568" spans="1:23" ht="14.25" customHeight="1" x14ac:dyDescent="0.3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  <c r="W7568" s="2">
        <f>Table_1[[#This Row],[Profit]]/Table_1[[#This Row],[Sales]]</f>
        <v>0.17499999999999988</v>
      </c>
    </row>
    <row r="7569" spans="1:23" ht="14.25" customHeight="1" x14ac:dyDescent="0.3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  <c r="W7569" s="2">
        <f>Table_1[[#This Row],[Profit]]/Table_1[[#This Row],[Sales]]</f>
        <v>0.34999999999999992</v>
      </c>
    </row>
    <row r="7570" spans="1:23" ht="14.25" customHeight="1" x14ac:dyDescent="0.3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  <c r="W7570" s="2">
        <f>Table_1[[#This Row],[Profit]]/Table_1[[#This Row],[Sales]]</f>
        <v>0.45</v>
      </c>
    </row>
    <row r="7571" spans="1:23" ht="14.25" customHeight="1" x14ac:dyDescent="0.3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  <c r="W7571" s="2">
        <f>Table_1[[#This Row],[Profit]]/Table_1[[#This Row],[Sales]]</f>
        <v>0.47</v>
      </c>
    </row>
    <row r="7572" spans="1:23" ht="14.25" customHeight="1" x14ac:dyDescent="0.3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  <c r="W7572" s="2">
        <f>Table_1[[#This Row],[Profit]]/Table_1[[#This Row],[Sales]]</f>
        <v>0.47999999999999993</v>
      </c>
    </row>
    <row r="7573" spans="1:23" ht="14.25" customHeight="1" x14ac:dyDescent="0.3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  <c r="W7573" s="2">
        <f>Table_1[[#This Row],[Profit]]/Table_1[[#This Row],[Sales]]</f>
        <v>4.9999999999999892E-2</v>
      </c>
    </row>
    <row r="7574" spans="1:23" ht="14.25" customHeight="1" x14ac:dyDescent="0.3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  <c r="W7574" s="2">
        <f>Table_1[[#This Row],[Profit]]/Table_1[[#This Row],[Sales]]</f>
        <v>0.18999999999999997</v>
      </c>
    </row>
    <row r="7575" spans="1:23" ht="14.25" customHeight="1" x14ac:dyDescent="0.3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  <c r="W7575" s="2">
        <f>Table_1[[#This Row],[Profit]]/Table_1[[#This Row],[Sales]]</f>
        <v>0.30999999999999994</v>
      </c>
    </row>
    <row r="7576" spans="1:23" ht="14.25" customHeight="1" x14ac:dyDescent="0.3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  <c r="W7576" s="2">
        <f>Table_1[[#This Row],[Profit]]/Table_1[[#This Row],[Sales]]</f>
        <v>1.9999999999999997E-2</v>
      </c>
    </row>
    <row r="7577" spans="1:23" ht="14.25" customHeight="1" x14ac:dyDescent="0.3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  <c r="W7577" s="2">
        <f>Table_1[[#This Row],[Profit]]/Table_1[[#This Row],[Sales]]</f>
        <v>0.1699999999999999</v>
      </c>
    </row>
    <row r="7578" spans="1:23" ht="14.25" customHeight="1" x14ac:dyDescent="0.3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  <c r="W7578" s="2">
        <f>Table_1[[#This Row],[Profit]]/Table_1[[#This Row],[Sales]]</f>
        <v>0.36</v>
      </c>
    </row>
    <row r="7579" spans="1:23" ht="14.25" customHeight="1" x14ac:dyDescent="0.3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  <c r="W7579" s="2">
        <f>Table_1[[#This Row],[Profit]]/Table_1[[#This Row],[Sales]]</f>
        <v>8.750000000000005E-2</v>
      </c>
    </row>
    <row r="7580" spans="1:23" ht="14.25" customHeight="1" x14ac:dyDescent="0.3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  <c r="W7580" s="2">
        <f>Table_1[[#This Row],[Profit]]/Table_1[[#This Row],[Sales]]</f>
        <v>0.20000000000000004</v>
      </c>
    </row>
    <row r="7581" spans="1:23" ht="14.25" customHeight="1" x14ac:dyDescent="0.3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  <c r="W7581" s="2">
        <f>Table_1[[#This Row],[Profit]]/Table_1[[#This Row],[Sales]]</f>
        <v>0.28000000000000003</v>
      </c>
    </row>
    <row r="7582" spans="1:23" ht="14.25" customHeight="1" x14ac:dyDescent="0.3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  <c r="W7582" s="2">
        <f>Table_1[[#This Row],[Profit]]/Table_1[[#This Row],[Sales]]</f>
        <v>0.25</v>
      </c>
    </row>
    <row r="7583" spans="1:23" ht="14.25" customHeight="1" x14ac:dyDescent="0.3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  <c r="W7583" s="2">
        <f>Table_1[[#This Row],[Profit]]/Table_1[[#This Row],[Sales]]</f>
        <v>3.7499999999999936E-2</v>
      </c>
    </row>
    <row r="7584" spans="1:23" ht="14.25" customHeight="1" x14ac:dyDescent="0.3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  <c r="W7584" s="2">
        <f>Table_1[[#This Row],[Profit]]/Table_1[[#This Row],[Sales]]</f>
        <v>2.2222222222222233E-2</v>
      </c>
    </row>
    <row r="7585" spans="1:23" ht="14.25" customHeight="1" x14ac:dyDescent="0.3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  <c r="W7585" s="2">
        <f>Table_1[[#This Row],[Profit]]/Table_1[[#This Row],[Sales]]</f>
        <v>0.26000000000000006</v>
      </c>
    </row>
    <row r="7586" spans="1:23" ht="14.25" customHeight="1" x14ac:dyDescent="0.3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  <c r="W7586" s="2">
        <f>Table_1[[#This Row],[Profit]]/Table_1[[#This Row],[Sales]]</f>
        <v>0.45999999999999996</v>
      </c>
    </row>
    <row r="7587" spans="1:23" ht="14.25" customHeight="1" x14ac:dyDescent="0.3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  <c r="W7587" s="2">
        <f>Table_1[[#This Row],[Profit]]/Table_1[[#This Row],[Sales]]</f>
        <v>0.49000000000000005</v>
      </c>
    </row>
    <row r="7588" spans="1:23" ht="14.25" customHeight="1" x14ac:dyDescent="0.3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  <c r="W7588" s="2">
        <f>Table_1[[#This Row],[Profit]]/Table_1[[#This Row],[Sales]]</f>
        <v>0.28999999999999987</v>
      </c>
    </row>
    <row r="7589" spans="1:23" ht="14.25" customHeight="1" x14ac:dyDescent="0.3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  <c r="W7589" s="2">
        <f>Table_1[[#This Row],[Profit]]/Table_1[[#This Row],[Sales]]</f>
        <v>0.47999999999999993</v>
      </c>
    </row>
    <row r="7590" spans="1:23" ht="14.25" customHeight="1" x14ac:dyDescent="0.3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  <c r="W7590" s="2">
        <f>Table_1[[#This Row],[Profit]]/Table_1[[#This Row],[Sales]]</f>
        <v>0.3</v>
      </c>
    </row>
    <row r="7591" spans="1:23" ht="14.25" customHeight="1" x14ac:dyDescent="0.3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  <c r="W7591" s="2">
        <f>Table_1[[#This Row],[Profit]]/Table_1[[#This Row],[Sales]]</f>
        <v>0.1</v>
      </c>
    </row>
    <row r="7592" spans="1:23" ht="14.25" customHeight="1" x14ac:dyDescent="0.3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  <c r="W7592" s="2">
        <f>Table_1[[#This Row],[Profit]]/Table_1[[#This Row],[Sales]]</f>
        <v>0.19999999999999993</v>
      </c>
    </row>
    <row r="7593" spans="1:23" ht="14.25" customHeight="1" x14ac:dyDescent="0.3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  <c r="W7593" s="2">
        <f>Table_1[[#This Row],[Profit]]/Table_1[[#This Row],[Sales]]</f>
        <v>-0.27142857142857135</v>
      </c>
    </row>
    <row r="7594" spans="1:23" ht="14.25" customHeight="1" x14ac:dyDescent="0.3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  <c r="W7594" s="2">
        <f>Table_1[[#This Row],[Profit]]/Table_1[[#This Row],[Sales]]</f>
        <v>7.4999999999999928E-2</v>
      </c>
    </row>
    <row r="7595" spans="1:23" ht="14.25" customHeight="1" x14ac:dyDescent="0.3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  <c r="W7595" s="2">
        <f>Table_1[[#This Row],[Profit]]/Table_1[[#This Row],[Sales]]</f>
        <v>-7.1428571428571397E-2</v>
      </c>
    </row>
    <row r="7596" spans="1:23" ht="14.25" customHeight="1" x14ac:dyDescent="0.3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  <c r="W7596" s="2">
        <f>Table_1[[#This Row],[Profit]]/Table_1[[#This Row],[Sales]]</f>
        <v>0.47999999999999987</v>
      </c>
    </row>
    <row r="7597" spans="1:23" ht="14.25" customHeight="1" x14ac:dyDescent="0.3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  <c r="W7597" s="2">
        <f>Table_1[[#This Row],[Profit]]/Table_1[[#This Row],[Sales]]</f>
        <v>0.5</v>
      </c>
    </row>
    <row r="7598" spans="1:23" ht="14.25" customHeight="1" x14ac:dyDescent="0.3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  <c r="W7598" s="2">
        <f>Table_1[[#This Row],[Profit]]/Table_1[[#This Row],[Sales]]</f>
        <v>0.10000000000000005</v>
      </c>
    </row>
    <row r="7599" spans="1:23" ht="14.25" customHeight="1" x14ac:dyDescent="0.3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  <c r="W7599" s="2">
        <f>Table_1[[#This Row],[Profit]]/Table_1[[#This Row],[Sales]]</f>
        <v>8.750000000000005E-2</v>
      </c>
    </row>
    <row r="7600" spans="1:23" ht="14.25" customHeight="1" x14ac:dyDescent="0.3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  <c r="W7600" s="2">
        <f>Table_1[[#This Row],[Profit]]/Table_1[[#This Row],[Sales]]</f>
        <v>0.12499999999999986</v>
      </c>
    </row>
    <row r="7601" spans="1:23" ht="14.25" customHeight="1" x14ac:dyDescent="0.3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  <c r="W7601" s="2">
        <f>Table_1[[#This Row],[Profit]]/Table_1[[#This Row],[Sales]]</f>
        <v>0.32500000000000001</v>
      </c>
    </row>
    <row r="7602" spans="1:23" ht="14.25" customHeight="1" x14ac:dyDescent="0.3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  <c r="W7602" s="2">
        <f>Table_1[[#This Row],[Profit]]/Table_1[[#This Row],[Sales]]</f>
        <v>-0.73333333333333306</v>
      </c>
    </row>
    <row r="7603" spans="1:23" ht="14.25" customHeight="1" x14ac:dyDescent="0.3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  <c r="W7603" s="2">
        <f>Table_1[[#This Row],[Profit]]/Table_1[[#This Row],[Sales]]</f>
        <v>0.31249999999999989</v>
      </c>
    </row>
    <row r="7604" spans="1:23" ht="14.25" customHeight="1" x14ac:dyDescent="0.3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  <c r="W7604" s="2">
        <f>Table_1[[#This Row],[Profit]]/Table_1[[#This Row],[Sales]]</f>
        <v>0.3000000000000001</v>
      </c>
    </row>
    <row r="7605" spans="1:23" ht="14.25" customHeight="1" x14ac:dyDescent="0.3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  <c r="W7605" s="2">
        <f>Table_1[[#This Row],[Profit]]/Table_1[[#This Row],[Sales]]</f>
        <v>0.48000000000000004</v>
      </c>
    </row>
    <row r="7606" spans="1:23" ht="14.25" customHeight="1" x14ac:dyDescent="0.3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  <c r="W7606" s="2">
        <f>Table_1[[#This Row],[Profit]]/Table_1[[#This Row],[Sales]]</f>
        <v>-1.3249999999999997</v>
      </c>
    </row>
    <row r="7607" spans="1:23" ht="14.25" customHeight="1" x14ac:dyDescent="0.3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  <c r="W7607" s="2">
        <f>Table_1[[#This Row],[Profit]]/Table_1[[#This Row],[Sales]]</f>
        <v>-0.29999999999999988</v>
      </c>
    </row>
    <row r="7608" spans="1:23" ht="14.25" customHeight="1" x14ac:dyDescent="0.3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  <c r="W7608" s="2">
        <f>Table_1[[#This Row],[Profit]]/Table_1[[#This Row],[Sales]]</f>
        <v>7.4999999999999983E-2</v>
      </c>
    </row>
    <row r="7609" spans="1:23" ht="14.25" customHeight="1" x14ac:dyDescent="0.3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  <c r="W7609" s="2">
        <f>Table_1[[#This Row],[Profit]]/Table_1[[#This Row],[Sales]]</f>
        <v>7.4999999999999997E-2</v>
      </c>
    </row>
    <row r="7610" spans="1:23" ht="14.25" customHeight="1" x14ac:dyDescent="0.3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  <c r="W7610" s="2">
        <f>Table_1[[#This Row],[Profit]]/Table_1[[#This Row],[Sales]]</f>
        <v>0.48000000000000004</v>
      </c>
    </row>
    <row r="7611" spans="1:23" ht="14.25" customHeight="1" x14ac:dyDescent="0.3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  <c r="W7611" s="2">
        <f>Table_1[[#This Row],[Profit]]/Table_1[[#This Row],[Sales]]</f>
        <v>0.28999999999999987</v>
      </c>
    </row>
    <row r="7612" spans="1:23" ht="14.25" customHeight="1" x14ac:dyDescent="0.3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  <c r="W7612" s="2">
        <f>Table_1[[#This Row],[Profit]]/Table_1[[#This Row],[Sales]]</f>
        <v>0.48000000000000004</v>
      </c>
    </row>
    <row r="7613" spans="1:23" ht="14.25" customHeight="1" x14ac:dyDescent="0.3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  <c r="W7613" s="2">
        <f>Table_1[[#This Row],[Profit]]/Table_1[[#This Row],[Sales]]</f>
        <v>0.44999999999999996</v>
      </c>
    </row>
    <row r="7614" spans="1:23" ht="14.25" customHeight="1" x14ac:dyDescent="0.3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  <c r="W7614" s="2">
        <f>Table_1[[#This Row],[Profit]]/Table_1[[#This Row],[Sales]]</f>
        <v>0.31</v>
      </c>
    </row>
    <row r="7615" spans="1:23" ht="14.25" customHeight="1" x14ac:dyDescent="0.3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  <c r="W7615" s="2">
        <f>Table_1[[#This Row],[Profit]]/Table_1[[#This Row],[Sales]]</f>
        <v>0.3</v>
      </c>
    </row>
    <row r="7616" spans="1:23" ht="14.25" customHeight="1" x14ac:dyDescent="0.3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  <c r="W7616" s="2">
        <f>Table_1[[#This Row],[Profit]]/Table_1[[#This Row],[Sales]]</f>
        <v>0.31</v>
      </c>
    </row>
    <row r="7617" spans="1:23" ht="14.25" customHeight="1" x14ac:dyDescent="0.3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  <c r="W7617" s="2">
        <f>Table_1[[#This Row],[Profit]]/Table_1[[#This Row],[Sales]]</f>
        <v>-0.66666666666666641</v>
      </c>
    </row>
    <row r="7618" spans="1:23" ht="14.25" customHeight="1" x14ac:dyDescent="0.3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  <c r="W7618" s="2">
        <f>Table_1[[#This Row],[Profit]]/Table_1[[#This Row],[Sales]]</f>
        <v>0.47</v>
      </c>
    </row>
    <row r="7619" spans="1:23" ht="14.25" customHeight="1" x14ac:dyDescent="0.3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  <c r="W7619" s="2">
        <f>Table_1[[#This Row],[Profit]]/Table_1[[#This Row],[Sales]]</f>
        <v>0.32499999999999996</v>
      </c>
    </row>
    <row r="7620" spans="1:23" ht="14.25" customHeight="1" x14ac:dyDescent="0.3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  <c r="W7620" s="2">
        <f>Table_1[[#This Row],[Profit]]/Table_1[[#This Row],[Sales]]</f>
        <v>4.9999999999999878E-2</v>
      </c>
    </row>
    <row r="7621" spans="1:23" ht="14.25" customHeight="1" x14ac:dyDescent="0.3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  <c r="W7621" s="2">
        <f>Table_1[[#This Row],[Profit]]/Table_1[[#This Row],[Sales]]</f>
        <v>0.10000000000000003</v>
      </c>
    </row>
    <row r="7622" spans="1:23" ht="14.25" customHeight="1" x14ac:dyDescent="0.3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  <c r="W7622" s="2">
        <f>Table_1[[#This Row],[Profit]]/Table_1[[#This Row],[Sales]]</f>
        <v>8.7499999999999939E-2</v>
      </c>
    </row>
    <row r="7623" spans="1:23" ht="14.25" customHeight="1" x14ac:dyDescent="0.3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  <c r="W7623" s="2">
        <f>Table_1[[#This Row],[Profit]]/Table_1[[#This Row],[Sales]]</f>
        <v>7.4999999999999997E-2</v>
      </c>
    </row>
    <row r="7624" spans="1:23" ht="14.25" customHeight="1" x14ac:dyDescent="0.3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  <c r="W7624" s="2">
        <f>Table_1[[#This Row],[Profit]]/Table_1[[#This Row],[Sales]]</f>
        <v>0.35</v>
      </c>
    </row>
    <row r="7625" spans="1:23" ht="14.25" customHeight="1" x14ac:dyDescent="0.3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  <c r="W7625" s="2">
        <f>Table_1[[#This Row],[Profit]]/Table_1[[#This Row],[Sales]]</f>
        <v>0.28000000000000003</v>
      </c>
    </row>
    <row r="7626" spans="1:23" ht="14.25" customHeight="1" x14ac:dyDescent="0.3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  <c r="W7626" s="2">
        <f>Table_1[[#This Row],[Profit]]/Table_1[[#This Row],[Sales]]</f>
        <v>0.28888888888888881</v>
      </c>
    </row>
    <row r="7627" spans="1:23" ht="14.25" customHeight="1" x14ac:dyDescent="0.3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  <c r="W7627" s="2">
        <f>Table_1[[#This Row],[Profit]]/Table_1[[#This Row],[Sales]]</f>
        <v>0.26</v>
      </c>
    </row>
    <row r="7628" spans="1:23" ht="14.25" customHeight="1" x14ac:dyDescent="0.3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  <c r="W7628" s="2">
        <f>Table_1[[#This Row],[Profit]]/Table_1[[#This Row],[Sales]]</f>
        <v>8.7499999999999953E-2</v>
      </c>
    </row>
    <row r="7629" spans="1:23" ht="14.25" customHeight="1" x14ac:dyDescent="0.3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  <c r="W7629" s="2">
        <f>Table_1[[#This Row],[Profit]]/Table_1[[#This Row],[Sales]]</f>
        <v>-6.2500000000000056E-2</v>
      </c>
    </row>
    <row r="7630" spans="1:23" ht="14.25" customHeight="1" x14ac:dyDescent="0.3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  <c r="W7630" s="2">
        <f>Table_1[[#This Row],[Profit]]/Table_1[[#This Row],[Sales]]</f>
        <v>0.32499999999999984</v>
      </c>
    </row>
    <row r="7631" spans="1:23" ht="14.25" customHeight="1" x14ac:dyDescent="0.3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  <c r="W7631" s="2">
        <f>Table_1[[#This Row],[Profit]]/Table_1[[#This Row],[Sales]]</f>
        <v>0.33749999999999997</v>
      </c>
    </row>
    <row r="7632" spans="1:23" ht="14.25" customHeight="1" x14ac:dyDescent="0.3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  <c r="W7632" s="2">
        <f>Table_1[[#This Row],[Profit]]/Table_1[[#This Row],[Sales]]</f>
        <v>0.34999999999999987</v>
      </c>
    </row>
    <row r="7633" spans="1:23" ht="14.25" customHeight="1" x14ac:dyDescent="0.3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  <c r="W7633" s="2">
        <f>Table_1[[#This Row],[Profit]]/Table_1[[#This Row],[Sales]]</f>
        <v>-7.1428571428571411E-2</v>
      </c>
    </row>
    <row r="7634" spans="1:23" ht="14.25" customHeight="1" x14ac:dyDescent="0.3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  <c r="W7634" s="2">
        <f>Table_1[[#This Row],[Profit]]/Table_1[[#This Row],[Sales]]</f>
        <v>0.26000000000000006</v>
      </c>
    </row>
    <row r="7635" spans="1:23" ht="14.25" customHeight="1" x14ac:dyDescent="0.3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  <c r="W7635" s="2">
        <f>Table_1[[#This Row],[Profit]]/Table_1[[#This Row],[Sales]]</f>
        <v>0.47</v>
      </c>
    </row>
    <row r="7636" spans="1:23" ht="14.25" customHeight="1" x14ac:dyDescent="0.3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  <c r="W7636" s="2">
        <f>Table_1[[#This Row],[Profit]]/Table_1[[#This Row],[Sales]]</f>
        <v>0.28999999999999998</v>
      </c>
    </row>
    <row r="7637" spans="1:23" ht="14.25" customHeight="1" x14ac:dyDescent="0.3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  <c r="W7637" s="2">
        <f>Table_1[[#This Row],[Profit]]/Table_1[[#This Row],[Sales]]</f>
        <v>0.28999999999999987</v>
      </c>
    </row>
    <row r="7638" spans="1:23" ht="14.25" customHeight="1" x14ac:dyDescent="0.3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  <c r="W7638" s="2">
        <f>Table_1[[#This Row],[Profit]]/Table_1[[#This Row],[Sales]]</f>
        <v>0.29999999999999988</v>
      </c>
    </row>
    <row r="7639" spans="1:23" ht="14.25" customHeight="1" x14ac:dyDescent="0.3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  <c r="W7639" s="2">
        <f>Table_1[[#This Row],[Profit]]/Table_1[[#This Row],[Sales]]</f>
        <v>0.26</v>
      </c>
    </row>
    <row r="7640" spans="1:23" ht="14.25" customHeight="1" x14ac:dyDescent="0.3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  <c r="W7640" s="2">
        <f>Table_1[[#This Row],[Profit]]/Table_1[[#This Row],[Sales]]</f>
        <v>0.47</v>
      </c>
    </row>
    <row r="7641" spans="1:23" ht="14.25" customHeight="1" x14ac:dyDescent="0.3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  <c r="W7641" s="2">
        <f>Table_1[[#This Row],[Profit]]/Table_1[[#This Row],[Sales]]</f>
        <v>0.23</v>
      </c>
    </row>
    <row r="7642" spans="1:23" ht="14.25" customHeight="1" x14ac:dyDescent="0.3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  <c r="W7642" s="2">
        <f>Table_1[[#This Row],[Profit]]/Table_1[[#This Row],[Sales]]</f>
        <v>0.49</v>
      </c>
    </row>
    <row r="7643" spans="1:23" ht="14.25" customHeight="1" x14ac:dyDescent="0.3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  <c r="W7643" s="2">
        <f>Table_1[[#This Row],[Profit]]/Table_1[[#This Row],[Sales]]</f>
        <v>-1.3333333333333333</v>
      </c>
    </row>
    <row r="7644" spans="1:23" ht="14.25" customHeight="1" x14ac:dyDescent="0.3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  <c r="W7644" s="2">
        <f>Table_1[[#This Row],[Profit]]/Table_1[[#This Row],[Sales]]</f>
        <v>-0.83333333333333326</v>
      </c>
    </row>
    <row r="7645" spans="1:23" ht="14.25" customHeight="1" x14ac:dyDescent="0.3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  <c r="W7645" s="2">
        <f>Table_1[[#This Row],[Profit]]/Table_1[[#This Row],[Sales]]</f>
        <v>-0.7666666666666665</v>
      </c>
    </row>
    <row r="7646" spans="1:23" ht="14.25" customHeight="1" x14ac:dyDescent="0.3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  <c r="W7646" s="2">
        <f>Table_1[[#This Row],[Profit]]/Table_1[[#This Row],[Sales]]</f>
        <v>1.2500000000000039E-2</v>
      </c>
    </row>
    <row r="7647" spans="1:23" ht="14.25" customHeight="1" x14ac:dyDescent="0.3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  <c r="W7647" s="2">
        <f>Table_1[[#This Row],[Profit]]/Table_1[[#This Row],[Sales]]</f>
        <v>0.10000000000000002</v>
      </c>
    </row>
    <row r="7648" spans="1:23" ht="14.25" customHeight="1" x14ac:dyDescent="0.3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  <c r="W7648" s="2">
        <f>Table_1[[#This Row],[Profit]]/Table_1[[#This Row],[Sales]]</f>
        <v>-0.43999999999999995</v>
      </c>
    </row>
    <row r="7649" spans="1:23" ht="14.25" customHeight="1" x14ac:dyDescent="0.3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  <c r="W7649" s="2">
        <f>Table_1[[#This Row],[Profit]]/Table_1[[#This Row],[Sales]]</f>
        <v>0.36250000000000004</v>
      </c>
    </row>
    <row r="7650" spans="1:23" ht="14.25" customHeight="1" x14ac:dyDescent="0.3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  <c r="W7650" s="2">
        <f>Table_1[[#This Row],[Profit]]/Table_1[[#This Row],[Sales]]</f>
        <v>6.2499999999999958E-2</v>
      </c>
    </row>
    <row r="7651" spans="1:23" ht="14.25" customHeight="1" x14ac:dyDescent="0.3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  <c r="W7651" s="2">
        <f>Table_1[[#This Row],[Profit]]/Table_1[[#This Row],[Sales]]</f>
        <v>-0.30000000000000004</v>
      </c>
    </row>
    <row r="7652" spans="1:23" ht="14.25" customHeight="1" x14ac:dyDescent="0.3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  <c r="W7652" s="2">
        <f>Table_1[[#This Row],[Profit]]/Table_1[[#This Row],[Sales]]</f>
        <v>0.33749999999999991</v>
      </c>
    </row>
    <row r="7653" spans="1:23" ht="14.25" customHeight="1" x14ac:dyDescent="0.3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  <c r="W7653" s="2">
        <f>Table_1[[#This Row],[Profit]]/Table_1[[#This Row],[Sales]]</f>
        <v>-0.11250000000000004</v>
      </c>
    </row>
    <row r="7654" spans="1:23" ht="14.25" customHeight="1" x14ac:dyDescent="0.3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  <c r="W7654" s="2">
        <f>Table_1[[#This Row],[Profit]]/Table_1[[#This Row],[Sales]]</f>
        <v>-0.21249999999999991</v>
      </c>
    </row>
    <row r="7655" spans="1:23" ht="14.25" customHeight="1" x14ac:dyDescent="0.3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  <c r="W7655" s="2">
        <f>Table_1[[#This Row],[Profit]]/Table_1[[#This Row],[Sales]]</f>
        <v>0.28000000000000008</v>
      </c>
    </row>
    <row r="7656" spans="1:23" ht="14.25" customHeight="1" x14ac:dyDescent="0.3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  <c r="W7656" s="2">
        <f>Table_1[[#This Row],[Profit]]/Table_1[[#This Row],[Sales]]</f>
        <v>0.36</v>
      </c>
    </row>
    <row r="7657" spans="1:23" ht="14.25" customHeight="1" x14ac:dyDescent="0.3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  <c r="W7657" s="2">
        <f>Table_1[[#This Row],[Profit]]/Table_1[[#This Row],[Sales]]</f>
        <v>0.48000000000000004</v>
      </c>
    </row>
    <row r="7658" spans="1:23" ht="14.25" customHeight="1" x14ac:dyDescent="0.3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  <c r="W7658" s="2">
        <f>Table_1[[#This Row],[Profit]]/Table_1[[#This Row],[Sales]]</f>
        <v>0.28999999999999987</v>
      </c>
    </row>
    <row r="7659" spans="1:23" ht="14.25" customHeight="1" x14ac:dyDescent="0.3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  <c r="W7659" s="2">
        <f>Table_1[[#This Row],[Profit]]/Table_1[[#This Row],[Sales]]</f>
        <v>0.41000000000000003</v>
      </c>
    </row>
    <row r="7660" spans="1:23" ht="14.25" customHeight="1" x14ac:dyDescent="0.3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  <c r="W7660" s="2">
        <f>Table_1[[#This Row],[Profit]]/Table_1[[#This Row],[Sales]]</f>
        <v>-0.69999999999999951</v>
      </c>
    </row>
    <row r="7661" spans="1:23" ht="14.25" customHeight="1" x14ac:dyDescent="0.3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  <c r="W7661" s="2">
        <f>Table_1[[#This Row],[Profit]]/Table_1[[#This Row],[Sales]]</f>
        <v>0.47999999999999993</v>
      </c>
    </row>
    <row r="7662" spans="1:23" ht="14.25" customHeight="1" x14ac:dyDescent="0.3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  <c r="W7662" s="2">
        <f>Table_1[[#This Row],[Profit]]/Table_1[[#This Row],[Sales]]</f>
        <v>-0.69999999999999973</v>
      </c>
    </row>
    <row r="7663" spans="1:23" ht="14.25" customHeight="1" x14ac:dyDescent="0.3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  <c r="W7663" s="2">
        <f>Table_1[[#This Row],[Profit]]/Table_1[[#This Row],[Sales]]</f>
        <v>-1.7500000000000009</v>
      </c>
    </row>
    <row r="7664" spans="1:23" ht="14.25" customHeight="1" x14ac:dyDescent="0.3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  <c r="W7664" s="2">
        <f>Table_1[[#This Row],[Profit]]/Table_1[[#This Row],[Sales]]</f>
        <v>0.26</v>
      </c>
    </row>
    <row r="7665" spans="1:23" ht="14.25" customHeight="1" x14ac:dyDescent="0.3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  <c r="W7665" s="2">
        <f>Table_1[[#This Row],[Profit]]/Table_1[[#This Row],[Sales]]</f>
        <v>0.17499999999999985</v>
      </c>
    </row>
    <row r="7666" spans="1:23" ht="14.25" customHeight="1" x14ac:dyDescent="0.3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  <c r="W7666" s="2">
        <f>Table_1[[#This Row],[Profit]]/Table_1[[#This Row],[Sales]]</f>
        <v>7.9999999999999946E-2</v>
      </c>
    </row>
    <row r="7667" spans="1:23" ht="14.25" customHeight="1" x14ac:dyDescent="0.3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  <c r="W7667" s="2">
        <f>Table_1[[#This Row],[Profit]]/Table_1[[#This Row],[Sales]]</f>
        <v>0.45999999999999996</v>
      </c>
    </row>
    <row r="7668" spans="1:23" ht="14.25" customHeight="1" x14ac:dyDescent="0.3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  <c r="W7668" s="2">
        <f>Table_1[[#This Row],[Profit]]/Table_1[[#This Row],[Sales]]</f>
        <v>0.48</v>
      </c>
    </row>
    <row r="7669" spans="1:23" ht="14.25" customHeight="1" x14ac:dyDescent="0.3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  <c r="W7669" s="2">
        <f>Table_1[[#This Row],[Profit]]/Table_1[[#This Row],[Sales]]</f>
        <v>0.28999999999999992</v>
      </c>
    </row>
    <row r="7670" spans="1:23" ht="14.25" customHeight="1" x14ac:dyDescent="0.3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  <c r="W7670" s="2">
        <f>Table_1[[#This Row],[Profit]]/Table_1[[#This Row],[Sales]]</f>
        <v>0.48</v>
      </c>
    </row>
    <row r="7671" spans="1:23" ht="14.25" customHeight="1" x14ac:dyDescent="0.3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  <c r="W7671" s="2">
        <f>Table_1[[#This Row],[Profit]]/Table_1[[#This Row],[Sales]]</f>
        <v>0.47</v>
      </c>
    </row>
    <row r="7672" spans="1:23" ht="14.25" customHeight="1" x14ac:dyDescent="0.3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  <c r="W7672" s="2">
        <f>Table_1[[#This Row],[Profit]]/Table_1[[#This Row],[Sales]]</f>
        <v>0.34</v>
      </c>
    </row>
    <row r="7673" spans="1:23" ht="14.25" customHeight="1" x14ac:dyDescent="0.3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  <c r="W7673" s="2">
        <f>Table_1[[#This Row],[Profit]]/Table_1[[#This Row],[Sales]]</f>
        <v>0.19</v>
      </c>
    </row>
    <row r="7674" spans="1:23" ht="14.25" customHeight="1" x14ac:dyDescent="0.3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  <c r="W7674" s="2">
        <f>Table_1[[#This Row],[Profit]]/Table_1[[#This Row],[Sales]]</f>
        <v>0.11999999999999998</v>
      </c>
    </row>
    <row r="7675" spans="1:23" ht="14.25" customHeight="1" x14ac:dyDescent="0.3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  <c r="W7675" s="2">
        <f>Table_1[[#This Row],[Profit]]/Table_1[[#This Row],[Sales]]</f>
        <v>0.44999999999999996</v>
      </c>
    </row>
    <row r="7676" spans="1:23" ht="14.25" customHeight="1" x14ac:dyDescent="0.3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  <c r="W7676" s="2">
        <f>Table_1[[#This Row],[Profit]]/Table_1[[#This Row],[Sales]]</f>
        <v>0</v>
      </c>
    </row>
    <row r="7677" spans="1:23" ht="14.25" customHeight="1" x14ac:dyDescent="0.3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  <c r="W7677" s="2">
        <f>Table_1[[#This Row],[Profit]]/Table_1[[#This Row],[Sales]]</f>
        <v>0.27</v>
      </c>
    </row>
    <row r="7678" spans="1:23" ht="14.25" customHeight="1" x14ac:dyDescent="0.3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  <c r="W7678" s="2">
        <f>Table_1[[#This Row],[Profit]]/Table_1[[#This Row],[Sales]]</f>
        <v>0.21249999999999991</v>
      </c>
    </row>
    <row r="7679" spans="1:23" ht="14.25" customHeight="1" x14ac:dyDescent="0.3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  <c r="W7679" s="2">
        <f>Table_1[[#This Row],[Profit]]/Table_1[[#This Row],[Sales]]</f>
        <v>0.47</v>
      </c>
    </row>
    <row r="7680" spans="1:23" ht="14.25" customHeight="1" x14ac:dyDescent="0.3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  <c r="W7680" s="2">
        <f>Table_1[[#This Row],[Profit]]/Table_1[[#This Row],[Sales]]</f>
        <v>0.47000000000000003</v>
      </c>
    </row>
    <row r="7681" spans="1:23" ht="14.25" customHeight="1" x14ac:dyDescent="0.3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  <c r="W7681" s="2">
        <f>Table_1[[#This Row],[Profit]]/Table_1[[#This Row],[Sales]]</f>
        <v>0.44000000000000006</v>
      </c>
    </row>
    <row r="7682" spans="1:23" ht="14.25" customHeight="1" x14ac:dyDescent="0.3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  <c r="W7682" s="2">
        <f>Table_1[[#This Row],[Profit]]/Table_1[[#This Row],[Sales]]</f>
        <v>0.23000000000000004</v>
      </c>
    </row>
    <row r="7683" spans="1:23" ht="14.25" customHeight="1" x14ac:dyDescent="0.3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  <c r="W7683" s="2">
        <f>Table_1[[#This Row],[Profit]]/Table_1[[#This Row],[Sales]]</f>
        <v>0.25000000000000006</v>
      </c>
    </row>
    <row r="7684" spans="1:23" ht="14.25" customHeight="1" x14ac:dyDescent="0.3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  <c r="W7684" s="2">
        <f>Table_1[[#This Row],[Profit]]/Table_1[[#This Row],[Sales]]</f>
        <v>0.22222222222222204</v>
      </c>
    </row>
    <row r="7685" spans="1:23" ht="14.25" customHeight="1" x14ac:dyDescent="0.3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  <c r="W7685" s="2">
        <f>Table_1[[#This Row],[Profit]]/Table_1[[#This Row],[Sales]]</f>
        <v>0.5</v>
      </c>
    </row>
    <row r="7686" spans="1:23" ht="14.25" customHeight="1" x14ac:dyDescent="0.3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  <c r="W7686" s="2">
        <f>Table_1[[#This Row],[Profit]]/Table_1[[#This Row],[Sales]]</f>
        <v>0.36249999999999999</v>
      </c>
    </row>
    <row r="7687" spans="1:23" ht="14.25" customHeight="1" x14ac:dyDescent="0.3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  <c r="W7687" s="2">
        <f>Table_1[[#This Row],[Profit]]/Table_1[[#This Row],[Sales]]</f>
        <v>0.29999999999999993</v>
      </c>
    </row>
    <row r="7688" spans="1:23" ht="14.25" customHeight="1" x14ac:dyDescent="0.3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  <c r="W7688" s="2">
        <f>Table_1[[#This Row],[Profit]]/Table_1[[#This Row],[Sales]]</f>
        <v>0.21000000000000002</v>
      </c>
    </row>
    <row r="7689" spans="1:23" ht="14.25" customHeight="1" x14ac:dyDescent="0.3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  <c r="W7689" s="2">
        <f>Table_1[[#This Row],[Profit]]/Table_1[[#This Row],[Sales]]</f>
        <v>0.48</v>
      </c>
    </row>
    <row r="7690" spans="1:23" ht="14.25" customHeight="1" x14ac:dyDescent="0.3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  <c r="W7690" s="2">
        <f>Table_1[[#This Row],[Profit]]/Table_1[[#This Row],[Sales]]</f>
        <v>0.39</v>
      </c>
    </row>
    <row r="7691" spans="1:23" ht="14.25" customHeight="1" x14ac:dyDescent="0.3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  <c r="W7691" s="2">
        <f>Table_1[[#This Row],[Profit]]/Table_1[[#This Row],[Sales]]</f>
        <v>0.28000000000000008</v>
      </c>
    </row>
    <row r="7692" spans="1:23" ht="14.25" customHeight="1" x14ac:dyDescent="0.3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  <c r="W7692" s="2">
        <f>Table_1[[#This Row],[Profit]]/Table_1[[#This Row],[Sales]]</f>
        <v>0.17999999999999997</v>
      </c>
    </row>
    <row r="7693" spans="1:23" ht="14.25" customHeight="1" x14ac:dyDescent="0.3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  <c r="W7693" s="2">
        <f>Table_1[[#This Row],[Profit]]/Table_1[[#This Row],[Sales]]</f>
        <v>0.48000000000000004</v>
      </c>
    </row>
    <row r="7694" spans="1:23" ht="14.25" customHeight="1" x14ac:dyDescent="0.3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  <c r="W7694" s="2">
        <f>Table_1[[#This Row],[Profit]]/Table_1[[#This Row],[Sales]]</f>
        <v>0.5</v>
      </c>
    </row>
    <row r="7695" spans="1:23" ht="14.25" customHeight="1" x14ac:dyDescent="0.3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  <c r="W7695" s="2">
        <f>Table_1[[#This Row],[Profit]]/Table_1[[#This Row],[Sales]]</f>
        <v>0.11249999999999984</v>
      </c>
    </row>
    <row r="7696" spans="1:23" ht="14.25" customHeight="1" x14ac:dyDescent="0.3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  <c r="W7696" s="2">
        <f>Table_1[[#This Row],[Profit]]/Table_1[[#This Row],[Sales]]</f>
        <v>8.7499999999999981E-2</v>
      </c>
    </row>
    <row r="7697" spans="1:23" ht="14.25" customHeight="1" x14ac:dyDescent="0.3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  <c r="W7697" s="2">
        <f>Table_1[[#This Row],[Profit]]/Table_1[[#This Row],[Sales]]</f>
        <v>0.36249999999999999</v>
      </c>
    </row>
    <row r="7698" spans="1:23" ht="14.25" customHeight="1" x14ac:dyDescent="0.3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  <c r="W7698" s="2">
        <f>Table_1[[#This Row],[Profit]]/Table_1[[#This Row],[Sales]]</f>
        <v>-1.5500000000000005</v>
      </c>
    </row>
    <row r="7699" spans="1:23" ht="14.25" customHeight="1" x14ac:dyDescent="0.3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  <c r="W7699" s="2">
        <f>Table_1[[#This Row],[Profit]]/Table_1[[#This Row],[Sales]]</f>
        <v>0.39</v>
      </c>
    </row>
    <row r="7700" spans="1:23" ht="14.25" customHeight="1" x14ac:dyDescent="0.3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  <c r="W7700" s="2">
        <f>Table_1[[#This Row],[Profit]]/Table_1[[#This Row],[Sales]]</f>
        <v>3.0000000000000082E-2</v>
      </c>
    </row>
    <row r="7701" spans="1:23" ht="14.25" customHeight="1" x14ac:dyDescent="0.3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  <c r="W7701" s="2">
        <f>Table_1[[#This Row],[Profit]]/Table_1[[#This Row],[Sales]]</f>
        <v>0.26</v>
      </c>
    </row>
    <row r="7702" spans="1:23" ht="14.25" customHeight="1" x14ac:dyDescent="0.3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  <c r="W7702" s="2">
        <f>Table_1[[#This Row],[Profit]]/Table_1[[#This Row],[Sales]]</f>
        <v>0.46999999999999992</v>
      </c>
    </row>
    <row r="7703" spans="1:23" ht="14.25" customHeight="1" x14ac:dyDescent="0.3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  <c r="W7703" s="2">
        <f>Table_1[[#This Row],[Profit]]/Table_1[[#This Row],[Sales]]</f>
        <v>-9.9999999999999936E-2</v>
      </c>
    </row>
    <row r="7704" spans="1:23" ht="14.25" customHeight="1" x14ac:dyDescent="0.3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  <c r="W7704" s="2">
        <f>Table_1[[#This Row],[Profit]]/Table_1[[#This Row],[Sales]]</f>
        <v>0.49000000000000005</v>
      </c>
    </row>
    <row r="7705" spans="1:23" ht="14.25" customHeight="1" x14ac:dyDescent="0.3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  <c r="W7705" s="2">
        <f>Table_1[[#This Row],[Profit]]/Table_1[[#This Row],[Sales]]</f>
        <v>0.28000000000000003</v>
      </c>
    </row>
    <row r="7706" spans="1:23" ht="14.25" customHeight="1" x14ac:dyDescent="0.3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  <c r="W7706" s="2">
        <f>Table_1[[#This Row],[Profit]]/Table_1[[#This Row],[Sales]]</f>
        <v>0.21999999999999995</v>
      </c>
    </row>
    <row r="7707" spans="1:23" ht="14.25" customHeight="1" x14ac:dyDescent="0.3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  <c r="W7707" s="2">
        <f>Table_1[[#This Row],[Profit]]/Table_1[[#This Row],[Sales]]</f>
        <v>0.33999999999999997</v>
      </c>
    </row>
    <row r="7708" spans="1:23" ht="14.25" customHeight="1" x14ac:dyDescent="0.3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  <c r="W7708" s="2">
        <f>Table_1[[#This Row],[Profit]]/Table_1[[#This Row],[Sales]]</f>
        <v>0.28999999999999998</v>
      </c>
    </row>
    <row r="7709" spans="1:23" ht="14.25" customHeight="1" x14ac:dyDescent="0.3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  <c r="W7709" s="2">
        <f>Table_1[[#This Row],[Profit]]/Table_1[[#This Row],[Sales]]</f>
        <v>0.36</v>
      </c>
    </row>
    <row r="7710" spans="1:23" ht="14.25" customHeight="1" x14ac:dyDescent="0.3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  <c r="W7710" s="2">
        <f>Table_1[[#This Row],[Profit]]/Table_1[[#This Row],[Sales]]</f>
        <v>1.2500000000000013E-2</v>
      </c>
    </row>
    <row r="7711" spans="1:23" ht="14.25" customHeight="1" x14ac:dyDescent="0.3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  <c r="W7711" s="2">
        <f>Table_1[[#This Row],[Profit]]/Table_1[[#This Row],[Sales]]</f>
        <v>-0.69999999999999984</v>
      </c>
    </row>
    <row r="7712" spans="1:23" ht="14.25" customHeight="1" x14ac:dyDescent="0.3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  <c r="W7712" s="2">
        <f>Table_1[[#This Row],[Profit]]/Table_1[[#This Row],[Sales]]</f>
        <v>0.375</v>
      </c>
    </row>
    <row r="7713" spans="1:23" ht="14.25" customHeight="1" x14ac:dyDescent="0.3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  <c r="W7713" s="2">
        <f>Table_1[[#This Row],[Profit]]/Table_1[[#This Row],[Sales]]</f>
        <v>0.19999999999999996</v>
      </c>
    </row>
    <row r="7714" spans="1:23" ht="14.25" customHeight="1" x14ac:dyDescent="0.3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  <c r="W7714" s="2">
        <f>Table_1[[#This Row],[Profit]]/Table_1[[#This Row],[Sales]]</f>
        <v>-0.20000000000000009</v>
      </c>
    </row>
    <row r="7715" spans="1:23" ht="14.25" customHeight="1" x14ac:dyDescent="0.3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  <c r="W7715" s="2">
        <f>Table_1[[#This Row],[Profit]]/Table_1[[#This Row],[Sales]]</f>
        <v>0.33749999999999991</v>
      </c>
    </row>
    <row r="7716" spans="1:23" ht="14.25" customHeight="1" x14ac:dyDescent="0.3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  <c r="W7716" s="2">
        <f>Table_1[[#This Row],[Profit]]/Table_1[[#This Row],[Sales]]</f>
        <v>0.28999999999999992</v>
      </c>
    </row>
    <row r="7717" spans="1:23" ht="14.25" customHeight="1" x14ac:dyDescent="0.3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  <c r="W7717" s="2">
        <f>Table_1[[#This Row],[Profit]]/Table_1[[#This Row],[Sales]]</f>
        <v>1.2500000000000013E-2</v>
      </c>
    </row>
    <row r="7718" spans="1:23" ht="14.25" customHeight="1" x14ac:dyDescent="0.3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  <c r="W7718" s="2">
        <f>Table_1[[#This Row],[Profit]]/Table_1[[#This Row],[Sales]]</f>
        <v>0.31249999999999983</v>
      </c>
    </row>
    <row r="7719" spans="1:23" ht="14.25" customHeight="1" x14ac:dyDescent="0.3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  <c r="W7719" s="2">
        <f>Table_1[[#This Row],[Profit]]/Table_1[[#This Row],[Sales]]</f>
        <v>-0.69999999999999962</v>
      </c>
    </row>
    <row r="7720" spans="1:23" ht="14.25" customHeight="1" x14ac:dyDescent="0.3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  <c r="W7720" s="2">
        <f>Table_1[[#This Row],[Profit]]/Table_1[[#This Row],[Sales]]</f>
        <v>0.3199999999999999</v>
      </c>
    </row>
    <row r="7721" spans="1:23" ht="14.25" customHeight="1" x14ac:dyDescent="0.3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  <c r="W7721" s="2">
        <f>Table_1[[#This Row],[Profit]]/Table_1[[#This Row],[Sales]]</f>
        <v>0.26</v>
      </c>
    </row>
    <row r="7722" spans="1:23" ht="14.25" customHeight="1" x14ac:dyDescent="0.3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  <c r="W7722" s="2">
        <f>Table_1[[#This Row],[Profit]]/Table_1[[#This Row],[Sales]]</f>
        <v>0.47000000000000003</v>
      </c>
    </row>
    <row r="7723" spans="1:23" ht="14.25" customHeight="1" x14ac:dyDescent="0.3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  <c r="W7723" s="2">
        <f>Table_1[[#This Row],[Profit]]/Table_1[[#This Row],[Sales]]</f>
        <v>0.35000000000000003</v>
      </c>
    </row>
    <row r="7724" spans="1:23" ht="14.25" customHeight="1" x14ac:dyDescent="0.3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  <c r="W7724" s="2">
        <f>Table_1[[#This Row],[Profit]]/Table_1[[#This Row],[Sales]]</f>
        <v>0.3</v>
      </c>
    </row>
    <row r="7725" spans="1:23" ht="14.25" customHeight="1" x14ac:dyDescent="0.3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  <c r="W7725" s="2">
        <f>Table_1[[#This Row],[Profit]]/Table_1[[#This Row],[Sales]]</f>
        <v>-1.4285714285714448E-2</v>
      </c>
    </row>
    <row r="7726" spans="1:23" ht="14.25" customHeight="1" x14ac:dyDescent="0.3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  <c r="W7726" s="2">
        <f>Table_1[[#This Row],[Profit]]/Table_1[[#This Row],[Sales]]</f>
        <v>6.249999999999991E-2</v>
      </c>
    </row>
    <row r="7727" spans="1:23" ht="14.25" customHeight="1" x14ac:dyDescent="0.3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  <c r="W7727" s="2">
        <f>Table_1[[#This Row],[Profit]]/Table_1[[#This Row],[Sales]]</f>
        <v>-0.20000000000000009</v>
      </c>
    </row>
    <row r="7728" spans="1:23" ht="14.25" customHeight="1" x14ac:dyDescent="0.3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  <c r="W7728" s="2">
        <f>Table_1[[#This Row],[Profit]]/Table_1[[#This Row],[Sales]]</f>
        <v>-0.25</v>
      </c>
    </row>
    <row r="7729" spans="1:23" ht="14.25" customHeight="1" x14ac:dyDescent="0.3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  <c r="W7729" s="2">
        <f>Table_1[[#This Row],[Profit]]/Table_1[[#This Row],[Sales]]</f>
        <v>0.36</v>
      </c>
    </row>
    <row r="7730" spans="1:23" ht="14.25" customHeight="1" x14ac:dyDescent="0.3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  <c r="W7730" s="2">
        <f>Table_1[[#This Row],[Profit]]/Table_1[[#This Row],[Sales]]</f>
        <v>0.23749999999999999</v>
      </c>
    </row>
    <row r="7731" spans="1:23" ht="14.25" customHeight="1" x14ac:dyDescent="0.3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  <c r="W7731" s="2">
        <f>Table_1[[#This Row],[Profit]]/Table_1[[#This Row],[Sales]]</f>
        <v>-0.17500000000000007</v>
      </c>
    </row>
    <row r="7732" spans="1:23" ht="14.25" customHeight="1" x14ac:dyDescent="0.3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  <c r="W7732" s="2">
        <f>Table_1[[#This Row],[Profit]]/Table_1[[#This Row],[Sales]]</f>
        <v>-8.750000000000005E-2</v>
      </c>
    </row>
    <row r="7733" spans="1:23" ht="14.25" customHeight="1" x14ac:dyDescent="0.3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  <c r="W7733" s="2">
        <f>Table_1[[#This Row],[Profit]]/Table_1[[#This Row],[Sales]]</f>
        <v>0.31249999999999983</v>
      </c>
    </row>
    <row r="7734" spans="1:23" ht="14.25" customHeight="1" x14ac:dyDescent="0.3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  <c r="W7734" s="2">
        <f>Table_1[[#This Row],[Profit]]/Table_1[[#This Row],[Sales]]</f>
        <v>0.35</v>
      </c>
    </row>
    <row r="7735" spans="1:23" ht="14.25" customHeight="1" x14ac:dyDescent="0.3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  <c r="W7735" s="2">
        <f>Table_1[[#This Row],[Profit]]/Table_1[[#This Row],[Sales]]</f>
        <v>0.36249999999999999</v>
      </c>
    </row>
    <row r="7736" spans="1:23" ht="14.25" customHeight="1" x14ac:dyDescent="0.3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  <c r="W7736" s="2">
        <f>Table_1[[#This Row],[Profit]]/Table_1[[#This Row],[Sales]]</f>
        <v>0.4200000000000001</v>
      </c>
    </row>
    <row r="7737" spans="1:23" ht="14.25" customHeight="1" x14ac:dyDescent="0.3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  <c r="W7737" s="2">
        <f>Table_1[[#This Row],[Profit]]/Table_1[[#This Row],[Sales]]</f>
        <v>0.48000000000000004</v>
      </c>
    </row>
    <row r="7738" spans="1:23" ht="14.25" customHeight="1" x14ac:dyDescent="0.3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  <c r="W7738" s="2">
        <f>Table_1[[#This Row],[Profit]]/Table_1[[#This Row],[Sales]]</f>
        <v>0.375</v>
      </c>
    </row>
    <row r="7739" spans="1:23" ht="14.25" customHeight="1" x14ac:dyDescent="0.3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  <c r="W7739" s="2">
        <f>Table_1[[#This Row],[Profit]]/Table_1[[#This Row],[Sales]]</f>
        <v>0.11249999999999995</v>
      </c>
    </row>
    <row r="7740" spans="1:23" ht="14.25" customHeight="1" x14ac:dyDescent="0.3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  <c r="W7740" s="2">
        <f>Table_1[[#This Row],[Profit]]/Table_1[[#This Row],[Sales]]</f>
        <v>0.48</v>
      </c>
    </row>
    <row r="7741" spans="1:23" ht="14.25" customHeight="1" x14ac:dyDescent="0.3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  <c r="W7741" s="2">
        <f>Table_1[[#This Row],[Profit]]/Table_1[[#This Row],[Sales]]</f>
        <v>0.45999999999999996</v>
      </c>
    </row>
    <row r="7742" spans="1:23" ht="14.25" customHeight="1" x14ac:dyDescent="0.3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  <c r="W7742" s="2">
        <f>Table_1[[#This Row],[Profit]]/Table_1[[#This Row],[Sales]]</f>
        <v>0.29999999999999988</v>
      </c>
    </row>
    <row r="7743" spans="1:23" ht="14.25" customHeight="1" x14ac:dyDescent="0.3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  <c r="W7743" s="2">
        <f>Table_1[[#This Row],[Profit]]/Table_1[[#This Row],[Sales]]</f>
        <v>0.375</v>
      </c>
    </row>
    <row r="7744" spans="1:23" ht="14.25" customHeight="1" x14ac:dyDescent="0.3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  <c r="W7744" s="2">
        <f>Table_1[[#This Row],[Profit]]/Table_1[[#This Row],[Sales]]</f>
        <v>0.48000000000000004</v>
      </c>
    </row>
    <row r="7745" spans="1:23" ht="14.25" customHeight="1" x14ac:dyDescent="0.3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  <c r="W7745" s="2">
        <f>Table_1[[#This Row],[Profit]]/Table_1[[#This Row],[Sales]]</f>
        <v>0.47000000000000003</v>
      </c>
    </row>
    <row r="7746" spans="1:23" ht="14.25" customHeight="1" x14ac:dyDescent="0.3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  <c r="W7746" s="2">
        <f>Table_1[[#This Row],[Profit]]/Table_1[[#This Row],[Sales]]</f>
        <v>0.26999999999999996</v>
      </c>
    </row>
    <row r="7747" spans="1:23" ht="14.25" customHeight="1" x14ac:dyDescent="0.3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  <c r="W7747" s="2">
        <f>Table_1[[#This Row],[Profit]]/Table_1[[#This Row],[Sales]]</f>
        <v>0.28999999999999987</v>
      </c>
    </row>
    <row r="7748" spans="1:23" ht="14.25" customHeight="1" x14ac:dyDescent="0.3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  <c r="W7748" s="2">
        <f>Table_1[[#This Row],[Profit]]/Table_1[[#This Row],[Sales]]</f>
        <v>0.1875</v>
      </c>
    </row>
    <row r="7749" spans="1:23" ht="14.25" customHeight="1" x14ac:dyDescent="0.3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  <c r="W7749" s="2">
        <f>Table_1[[#This Row],[Profit]]/Table_1[[#This Row],[Sales]]</f>
        <v>0.04</v>
      </c>
    </row>
    <row r="7750" spans="1:23" ht="14.25" customHeight="1" x14ac:dyDescent="0.3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  <c r="W7750" s="2">
        <f>Table_1[[#This Row],[Profit]]/Table_1[[#This Row],[Sales]]</f>
        <v>0.31999999999999995</v>
      </c>
    </row>
    <row r="7751" spans="1:23" ht="14.25" customHeight="1" x14ac:dyDescent="0.3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  <c r="W7751" s="2">
        <f>Table_1[[#This Row],[Profit]]/Table_1[[#This Row],[Sales]]</f>
        <v>0.13</v>
      </c>
    </row>
    <row r="7752" spans="1:23" ht="14.25" customHeight="1" x14ac:dyDescent="0.3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  <c r="W7752" s="2">
        <f>Table_1[[#This Row],[Profit]]/Table_1[[#This Row],[Sales]]</f>
        <v>0.48</v>
      </c>
    </row>
    <row r="7753" spans="1:23" ht="14.25" customHeight="1" x14ac:dyDescent="0.3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  <c r="W7753" s="2">
        <f>Table_1[[#This Row],[Profit]]/Table_1[[#This Row],[Sales]]</f>
        <v>0.3</v>
      </c>
    </row>
    <row r="7754" spans="1:23" ht="14.25" customHeight="1" x14ac:dyDescent="0.3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  <c r="W7754" s="2">
        <f>Table_1[[#This Row],[Profit]]/Table_1[[#This Row],[Sales]]</f>
        <v>0.48000000000000004</v>
      </c>
    </row>
    <row r="7755" spans="1:23" ht="14.25" customHeight="1" x14ac:dyDescent="0.3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  <c r="W7755" s="2">
        <f>Table_1[[#This Row],[Profit]]/Table_1[[#This Row],[Sales]]</f>
        <v>6.2499999999999972E-2</v>
      </c>
    </row>
    <row r="7756" spans="1:23" ht="14.25" customHeight="1" x14ac:dyDescent="0.3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  <c r="W7756" s="2">
        <f>Table_1[[#This Row],[Profit]]/Table_1[[#This Row],[Sales]]</f>
        <v>0.11249999999999993</v>
      </c>
    </row>
    <row r="7757" spans="1:23" ht="14.25" customHeight="1" x14ac:dyDescent="0.3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  <c r="W7757" s="2">
        <f>Table_1[[#This Row],[Profit]]/Table_1[[#This Row],[Sales]]</f>
        <v>0.34999999999999992</v>
      </c>
    </row>
    <row r="7758" spans="1:23" ht="14.25" customHeight="1" x14ac:dyDescent="0.3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  <c r="W7758" s="2">
        <f>Table_1[[#This Row],[Profit]]/Table_1[[#This Row],[Sales]]</f>
        <v>0.24999999999999986</v>
      </c>
    </row>
    <row r="7759" spans="1:23" ht="14.25" customHeight="1" x14ac:dyDescent="0.3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  <c r="W7759" s="2">
        <f>Table_1[[#This Row],[Profit]]/Table_1[[#This Row],[Sales]]</f>
        <v>0.28000000000000003</v>
      </c>
    </row>
    <row r="7760" spans="1:23" ht="14.25" customHeight="1" x14ac:dyDescent="0.3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  <c r="W7760" s="2">
        <f>Table_1[[#This Row],[Profit]]/Table_1[[#This Row],[Sales]]</f>
        <v>0.19999999999999998</v>
      </c>
    </row>
    <row r="7761" spans="1:23" ht="14.25" customHeight="1" x14ac:dyDescent="0.3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  <c r="W7761" s="2">
        <f>Table_1[[#This Row],[Profit]]/Table_1[[#This Row],[Sales]]</f>
        <v>0.34999999999999992</v>
      </c>
    </row>
    <row r="7762" spans="1:23" ht="14.25" customHeight="1" x14ac:dyDescent="0.3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  <c r="W7762" s="2">
        <f>Table_1[[#This Row],[Profit]]/Table_1[[#This Row],[Sales]]</f>
        <v>0.32499999999999996</v>
      </c>
    </row>
    <row r="7763" spans="1:23" ht="14.25" customHeight="1" x14ac:dyDescent="0.3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  <c r="W7763" s="2">
        <f>Table_1[[#This Row],[Profit]]/Table_1[[#This Row],[Sales]]</f>
        <v>0.34999999999999992</v>
      </c>
    </row>
    <row r="7764" spans="1:23" ht="14.25" customHeight="1" x14ac:dyDescent="0.3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  <c r="W7764" s="2">
        <f>Table_1[[#This Row],[Profit]]/Table_1[[#This Row],[Sales]]</f>
        <v>0.25</v>
      </c>
    </row>
    <row r="7765" spans="1:23" ht="14.25" customHeight="1" x14ac:dyDescent="0.3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  <c r="W7765" s="2">
        <f>Table_1[[#This Row],[Profit]]/Table_1[[#This Row],[Sales]]</f>
        <v>0.46999999999999992</v>
      </c>
    </row>
    <row r="7766" spans="1:23" ht="14.25" customHeight="1" x14ac:dyDescent="0.3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  <c r="W7766" s="2">
        <f>Table_1[[#This Row],[Profit]]/Table_1[[#This Row],[Sales]]</f>
        <v>0.3</v>
      </c>
    </row>
    <row r="7767" spans="1:23" ht="14.25" customHeight="1" x14ac:dyDescent="0.3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  <c r="W7767" s="2">
        <f>Table_1[[#This Row],[Profit]]/Table_1[[#This Row],[Sales]]</f>
        <v>0.20999999999999988</v>
      </c>
    </row>
    <row r="7768" spans="1:23" ht="14.25" customHeight="1" x14ac:dyDescent="0.3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  <c r="W7768" s="2">
        <f>Table_1[[#This Row],[Profit]]/Table_1[[#This Row],[Sales]]</f>
        <v>0.27000000000000007</v>
      </c>
    </row>
    <row r="7769" spans="1:23" ht="14.25" customHeight="1" x14ac:dyDescent="0.3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  <c r="W7769" s="2">
        <f>Table_1[[#This Row],[Profit]]/Table_1[[#This Row],[Sales]]</f>
        <v>0.10000000000000005</v>
      </c>
    </row>
    <row r="7770" spans="1:23" ht="14.25" customHeight="1" x14ac:dyDescent="0.3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  <c r="W7770" s="2">
        <f>Table_1[[#This Row],[Profit]]/Table_1[[#This Row],[Sales]]</f>
        <v>0.35</v>
      </c>
    </row>
    <row r="7771" spans="1:23" ht="14.25" customHeight="1" x14ac:dyDescent="0.3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  <c r="W7771" s="2">
        <f>Table_1[[#This Row],[Profit]]/Table_1[[#This Row],[Sales]]</f>
        <v>8.750000000000005E-2</v>
      </c>
    </row>
    <row r="7772" spans="1:23" ht="14.25" customHeight="1" x14ac:dyDescent="0.3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  <c r="W7772" s="2">
        <f>Table_1[[#This Row],[Profit]]/Table_1[[#This Row],[Sales]]</f>
        <v>0.29999999999999993</v>
      </c>
    </row>
    <row r="7773" spans="1:23" ht="14.25" customHeight="1" x14ac:dyDescent="0.3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  <c r="W7773" s="2">
        <f>Table_1[[#This Row],[Profit]]/Table_1[[#This Row],[Sales]]</f>
        <v>-0.66666666666666663</v>
      </c>
    </row>
    <row r="7774" spans="1:23" ht="14.25" customHeight="1" x14ac:dyDescent="0.3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  <c r="W7774" s="2">
        <f>Table_1[[#This Row],[Profit]]/Table_1[[#This Row],[Sales]]</f>
        <v>-1.4666666666666668</v>
      </c>
    </row>
    <row r="7775" spans="1:23" ht="14.25" customHeight="1" x14ac:dyDescent="0.3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  <c r="W7775" s="2">
        <f>Table_1[[#This Row],[Profit]]/Table_1[[#This Row],[Sales]]</f>
        <v>0.19999999999999996</v>
      </c>
    </row>
    <row r="7776" spans="1:23" ht="14.25" customHeight="1" x14ac:dyDescent="0.3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  <c r="W7776" s="2">
        <f>Table_1[[#This Row],[Profit]]/Table_1[[#This Row],[Sales]]</f>
        <v>0.46999999999999992</v>
      </c>
    </row>
    <row r="7777" spans="1:23" ht="14.25" customHeight="1" x14ac:dyDescent="0.3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  <c r="W7777" s="2">
        <f>Table_1[[#This Row],[Profit]]/Table_1[[#This Row],[Sales]]</f>
        <v>0.27000000000000007</v>
      </c>
    </row>
    <row r="7778" spans="1:23" ht="14.25" customHeight="1" x14ac:dyDescent="0.3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  <c r="W7778" s="2">
        <f>Table_1[[#This Row],[Profit]]/Table_1[[#This Row],[Sales]]</f>
        <v>0.46</v>
      </c>
    </row>
    <row r="7779" spans="1:23" ht="14.25" customHeight="1" x14ac:dyDescent="0.3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  <c r="W7779" s="2">
        <f>Table_1[[#This Row],[Profit]]/Table_1[[#This Row],[Sales]]</f>
        <v>0.27</v>
      </c>
    </row>
    <row r="7780" spans="1:23" ht="14.25" customHeight="1" x14ac:dyDescent="0.3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  <c r="W7780" s="2">
        <f>Table_1[[#This Row],[Profit]]/Table_1[[#This Row],[Sales]]</f>
        <v>0.37500000000000006</v>
      </c>
    </row>
    <row r="7781" spans="1:23" ht="14.25" customHeight="1" x14ac:dyDescent="0.3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  <c r="W7781" s="2">
        <f>Table_1[[#This Row],[Profit]]/Table_1[[#This Row],[Sales]]</f>
        <v>0.27000000000000007</v>
      </c>
    </row>
    <row r="7782" spans="1:23" ht="14.25" customHeight="1" x14ac:dyDescent="0.3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  <c r="W7782" s="2">
        <f>Table_1[[#This Row],[Profit]]/Table_1[[#This Row],[Sales]]</f>
        <v>0.27000000000000007</v>
      </c>
    </row>
    <row r="7783" spans="1:23" ht="14.25" customHeight="1" x14ac:dyDescent="0.3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  <c r="W7783" s="2">
        <f>Table_1[[#This Row],[Profit]]/Table_1[[#This Row],[Sales]]</f>
        <v>-1.7000000000000004</v>
      </c>
    </row>
    <row r="7784" spans="1:23" ht="14.25" customHeight="1" x14ac:dyDescent="0.3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  <c r="W7784" s="2">
        <f>Table_1[[#This Row],[Profit]]/Table_1[[#This Row],[Sales]]</f>
        <v>8.7499999999999967E-2</v>
      </c>
    </row>
    <row r="7785" spans="1:23" ht="14.25" customHeight="1" x14ac:dyDescent="0.3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  <c r="W7785" s="2">
        <f>Table_1[[#This Row],[Profit]]/Table_1[[#This Row],[Sales]]</f>
        <v>-0.33333333333333348</v>
      </c>
    </row>
    <row r="7786" spans="1:23" ht="14.25" customHeight="1" x14ac:dyDescent="0.3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  <c r="W7786" s="2">
        <f>Table_1[[#This Row],[Profit]]/Table_1[[#This Row],[Sales]]</f>
        <v>-0.18750000000000008</v>
      </c>
    </row>
    <row r="7787" spans="1:23" ht="14.25" customHeight="1" x14ac:dyDescent="0.3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  <c r="W7787" s="2">
        <f>Table_1[[#This Row],[Profit]]/Table_1[[#This Row],[Sales]]</f>
        <v>0.47</v>
      </c>
    </row>
    <row r="7788" spans="1:23" ht="14.25" customHeight="1" x14ac:dyDescent="0.3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  <c r="W7788" s="2">
        <f>Table_1[[#This Row],[Profit]]/Table_1[[#This Row],[Sales]]</f>
        <v>-1.6500000000000008</v>
      </c>
    </row>
    <row r="7789" spans="1:23" ht="14.25" customHeight="1" x14ac:dyDescent="0.3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  <c r="W7789" s="2">
        <f>Table_1[[#This Row],[Profit]]/Table_1[[#This Row],[Sales]]</f>
        <v>0.31249999999999989</v>
      </c>
    </row>
    <row r="7790" spans="1:23" ht="14.25" customHeight="1" x14ac:dyDescent="0.3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  <c r="W7790" s="2">
        <f>Table_1[[#This Row],[Profit]]/Table_1[[#This Row],[Sales]]</f>
        <v>-0.44999999999999984</v>
      </c>
    </row>
    <row r="7791" spans="1:23" ht="14.25" customHeight="1" x14ac:dyDescent="0.3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  <c r="W7791" s="2">
        <f>Table_1[[#This Row],[Profit]]/Table_1[[#This Row],[Sales]]</f>
        <v>0.31249999999999994</v>
      </c>
    </row>
    <row r="7792" spans="1:23" ht="14.25" customHeight="1" x14ac:dyDescent="0.3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  <c r="W7792" s="2">
        <f>Table_1[[#This Row],[Profit]]/Table_1[[#This Row],[Sales]]</f>
        <v>-0.69999999999999962</v>
      </c>
    </row>
    <row r="7793" spans="1:23" ht="14.25" customHeight="1" x14ac:dyDescent="0.3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  <c r="W7793" s="2">
        <f>Table_1[[#This Row],[Profit]]/Table_1[[#This Row],[Sales]]</f>
        <v>-1.6000000000000008</v>
      </c>
    </row>
    <row r="7794" spans="1:23" ht="14.25" customHeight="1" x14ac:dyDescent="0.3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  <c r="W7794" s="2">
        <f>Table_1[[#This Row],[Profit]]/Table_1[[#This Row],[Sales]]</f>
        <v>-3.7500000000000165E-2</v>
      </c>
    </row>
    <row r="7795" spans="1:23" ht="14.25" customHeight="1" x14ac:dyDescent="0.3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  <c r="W7795" s="2">
        <f>Table_1[[#This Row],[Profit]]/Table_1[[#This Row],[Sales]]</f>
        <v>0.48999999999999994</v>
      </c>
    </row>
    <row r="7796" spans="1:23" ht="14.25" customHeight="1" x14ac:dyDescent="0.3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  <c r="W7796" s="2">
        <f>Table_1[[#This Row],[Profit]]/Table_1[[#This Row],[Sales]]</f>
        <v>0.5</v>
      </c>
    </row>
    <row r="7797" spans="1:23" ht="14.25" customHeight="1" x14ac:dyDescent="0.3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  <c r="W7797" s="2">
        <f>Table_1[[#This Row],[Profit]]/Table_1[[#This Row],[Sales]]</f>
        <v>0.10000000000000002</v>
      </c>
    </row>
    <row r="7798" spans="1:23" ht="14.25" customHeight="1" x14ac:dyDescent="0.3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  <c r="W7798" s="2">
        <f>Table_1[[#This Row],[Profit]]/Table_1[[#This Row],[Sales]]</f>
        <v>0.49000000000000005</v>
      </c>
    </row>
    <row r="7799" spans="1:23" ht="14.25" customHeight="1" x14ac:dyDescent="0.3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  <c r="W7799" s="2">
        <f>Table_1[[#This Row],[Profit]]/Table_1[[#This Row],[Sales]]</f>
        <v>0.46999999999999992</v>
      </c>
    </row>
    <row r="7800" spans="1:23" ht="14.25" customHeight="1" x14ac:dyDescent="0.3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  <c r="W7800" s="2">
        <f>Table_1[[#This Row],[Profit]]/Table_1[[#This Row],[Sales]]</f>
        <v>0.28999999999999987</v>
      </c>
    </row>
    <row r="7801" spans="1:23" ht="14.25" customHeight="1" x14ac:dyDescent="0.3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  <c r="W7801" s="2">
        <f>Table_1[[#This Row],[Profit]]/Table_1[[#This Row],[Sales]]</f>
        <v>1.1111111111111059E-2</v>
      </c>
    </row>
    <row r="7802" spans="1:23" ht="14.25" customHeight="1" x14ac:dyDescent="0.3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  <c r="W7802" s="2">
        <f>Table_1[[#This Row],[Profit]]/Table_1[[#This Row],[Sales]]</f>
        <v>-0.23749999999999988</v>
      </c>
    </row>
    <row r="7803" spans="1:23" ht="14.25" customHeight="1" x14ac:dyDescent="0.3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  <c r="W7803" s="2">
        <f>Table_1[[#This Row],[Profit]]/Table_1[[#This Row],[Sales]]</f>
        <v>0.36</v>
      </c>
    </row>
    <row r="7804" spans="1:23" ht="14.25" customHeight="1" x14ac:dyDescent="0.3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  <c r="W7804" s="2">
        <f>Table_1[[#This Row],[Profit]]/Table_1[[#This Row],[Sales]]</f>
        <v>0.34999999999999992</v>
      </c>
    </row>
    <row r="7805" spans="1:23" ht="14.25" customHeight="1" x14ac:dyDescent="0.3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  <c r="W7805" s="2">
        <f>Table_1[[#This Row],[Profit]]/Table_1[[#This Row],[Sales]]</f>
        <v>-8.7500000000000008E-2</v>
      </c>
    </row>
    <row r="7806" spans="1:23" ht="14.25" customHeight="1" x14ac:dyDescent="0.3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  <c r="W7806" s="2">
        <f>Table_1[[#This Row],[Profit]]/Table_1[[#This Row],[Sales]]</f>
        <v>-0.18750000000000006</v>
      </c>
    </row>
    <row r="7807" spans="1:23" ht="14.25" customHeight="1" x14ac:dyDescent="0.3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  <c r="W7807" s="2">
        <f>Table_1[[#This Row],[Profit]]/Table_1[[#This Row],[Sales]]</f>
        <v>0.11249999999999993</v>
      </c>
    </row>
    <row r="7808" spans="1:23" ht="14.25" customHeight="1" x14ac:dyDescent="0.3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  <c r="W7808" s="2">
        <f>Table_1[[#This Row],[Profit]]/Table_1[[#This Row],[Sales]]</f>
        <v>-0.79999999999999971</v>
      </c>
    </row>
    <row r="7809" spans="1:23" ht="14.25" customHeight="1" x14ac:dyDescent="0.3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  <c r="W7809" s="2">
        <f>Table_1[[#This Row],[Profit]]/Table_1[[#This Row],[Sales]]</f>
        <v>-0.8</v>
      </c>
    </row>
    <row r="7810" spans="1:23" ht="14.25" customHeight="1" x14ac:dyDescent="0.3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  <c r="W7810" s="2">
        <f>Table_1[[#This Row],[Profit]]/Table_1[[#This Row],[Sales]]</f>
        <v>0.12499999999999989</v>
      </c>
    </row>
    <row r="7811" spans="1:23" ht="14.25" customHeight="1" x14ac:dyDescent="0.3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  <c r="W7811" s="2">
        <f>Table_1[[#This Row],[Profit]]/Table_1[[#This Row],[Sales]]</f>
        <v>0.1</v>
      </c>
    </row>
    <row r="7812" spans="1:23" ht="14.25" customHeight="1" x14ac:dyDescent="0.3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  <c r="W7812" s="2">
        <f>Table_1[[#This Row],[Profit]]/Table_1[[#This Row],[Sales]]</f>
        <v>0.44999999999999996</v>
      </c>
    </row>
    <row r="7813" spans="1:23" ht="14.25" customHeight="1" x14ac:dyDescent="0.3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  <c r="W7813" s="2">
        <f>Table_1[[#This Row],[Profit]]/Table_1[[#This Row],[Sales]]</f>
        <v>0.25999999999999995</v>
      </c>
    </row>
    <row r="7814" spans="1:23" ht="14.25" customHeight="1" x14ac:dyDescent="0.3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  <c r="W7814" s="2">
        <f>Table_1[[#This Row],[Profit]]/Table_1[[#This Row],[Sales]]</f>
        <v>-8.5714285714285757E-2</v>
      </c>
    </row>
    <row r="7815" spans="1:23" ht="14.25" customHeight="1" x14ac:dyDescent="0.3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  <c r="W7815" s="2">
        <f>Table_1[[#This Row],[Profit]]/Table_1[[#This Row],[Sales]]</f>
        <v>0.44000000000000006</v>
      </c>
    </row>
    <row r="7816" spans="1:23" ht="14.25" customHeight="1" x14ac:dyDescent="0.3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  <c r="W7816" s="2">
        <f>Table_1[[#This Row],[Profit]]/Table_1[[#This Row],[Sales]]</f>
        <v>9.4117647058823556E-2</v>
      </c>
    </row>
    <row r="7817" spans="1:23" ht="14.25" customHeight="1" x14ac:dyDescent="0.3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  <c r="W7817" s="2">
        <f>Table_1[[#This Row],[Profit]]/Table_1[[#This Row],[Sales]]</f>
        <v>-0.20000000000000012</v>
      </c>
    </row>
    <row r="7818" spans="1:23" ht="14.25" customHeight="1" x14ac:dyDescent="0.3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  <c r="W7818" s="2">
        <f>Table_1[[#This Row],[Profit]]/Table_1[[#This Row],[Sales]]</f>
        <v>0.26</v>
      </c>
    </row>
    <row r="7819" spans="1:23" ht="14.25" customHeight="1" x14ac:dyDescent="0.3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  <c r="W7819" s="2">
        <f>Table_1[[#This Row],[Profit]]/Table_1[[#This Row],[Sales]]</f>
        <v>0.49000000000000005</v>
      </c>
    </row>
    <row r="7820" spans="1:23" ht="14.25" customHeight="1" x14ac:dyDescent="0.3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  <c r="W7820" s="2">
        <f>Table_1[[#This Row],[Profit]]/Table_1[[#This Row],[Sales]]</f>
        <v>0.36249999999999993</v>
      </c>
    </row>
    <row r="7821" spans="1:23" ht="14.25" customHeight="1" x14ac:dyDescent="0.3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  <c r="W7821" s="2">
        <f>Table_1[[#This Row],[Profit]]/Table_1[[#This Row],[Sales]]</f>
        <v>0.47999999999999993</v>
      </c>
    </row>
    <row r="7822" spans="1:23" ht="14.25" customHeight="1" x14ac:dyDescent="0.3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  <c r="W7822" s="2">
        <f>Table_1[[#This Row],[Profit]]/Table_1[[#This Row],[Sales]]</f>
        <v>0.26999999999999996</v>
      </c>
    </row>
    <row r="7823" spans="1:23" ht="14.25" customHeight="1" x14ac:dyDescent="0.3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  <c r="W7823" s="2">
        <f>Table_1[[#This Row],[Profit]]/Table_1[[#This Row],[Sales]]</f>
        <v>6.249999999999991E-2</v>
      </c>
    </row>
    <row r="7824" spans="1:23" ht="14.25" customHeight="1" x14ac:dyDescent="0.3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  <c r="W7824" s="2">
        <f>Table_1[[#This Row],[Profit]]/Table_1[[#This Row],[Sales]]</f>
        <v>0.28999999999999998</v>
      </c>
    </row>
    <row r="7825" spans="1:23" ht="14.25" customHeight="1" x14ac:dyDescent="0.3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  <c r="W7825" s="2">
        <f>Table_1[[#This Row],[Profit]]/Table_1[[#This Row],[Sales]]</f>
        <v>0.35</v>
      </c>
    </row>
    <row r="7826" spans="1:23" ht="14.25" customHeight="1" x14ac:dyDescent="0.3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  <c r="W7826" s="2">
        <f>Table_1[[#This Row],[Profit]]/Table_1[[#This Row],[Sales]]</f>
        <v>7.5000000000000039E-2</v>
      </c>
    </row>
    <row r="7827" spans="1:23" ht="14.25" customHeight="1" x14ac:dyDescent="0.3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  <c r="W7827" s="2">
        <f>Table_1[[#This Row],[Profit]]/Table_1[[#This Row],[Sales]]</f>
        <v>0.16666666666666671</v>
      </c>
    </row>
    <row r="7828" spans="1:23" ht="14.25" customHeight="1" x14ac:dyDescent="0.3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  <c r="W7828" s="2">
        <f>Table_1[[#This Row],[Profit]]/Table_1[[#This Row],[Sales]]</f>
        <v>7.4999999999999997E-2</v>
      </c>
    </row>
    <row r="7829" spans="1:23" ht="14.25" customHeight="1" x14ac:dyDescent="0.3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  <c r="W7829" s="2">
        <f>Table_1[[#This Row],[Profit]]/Table_1[[#This Row],[Sales]]</f>
        <v>0.32499999999999996</v>
      </c>
    </row>
    <row r="7830" spans="1:23" ht="14.25" customHeight="1" x14ac:dyDescent="0.3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  <c r="W7830" s="2">
        <f>Table_1[[#This Row],[Profit]]/Table_1[[#This Row],[Sales]]</f>
        <v>9.9999999999999922E-2</v>
      </c>
    </row>
    <row r="7831" spans="1:23" ht="14.25" customHeight="1" x14ac:dyDescent="0.3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  <c r="W7831" s="2">
        <f>Table_1[[#This Row],[Profit]]/Table_1[[#This Row],[Sales]]</f>
        <v>0.26</v>
      </c>
    </row>
    <row r="7832" spans="1:23" ht="14.25" customHeight="1" x14ac:dyDescent="0.3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  <c r="W7832" s="2">
        <f>Table_1[[#This Row],[Profit]]/Table_1[[#This Row],[Sales]]</f>
        <v>0.12499999999999993</v>
      </c>
    </row>
    <row r="7833" spans="1:23" ht="14.25" customHeight="1" x14ac:dyDescent="0.3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  <c r="W7833" s="2">
        <f>Table_1[[#This Row],[Profit]]/Table_1[[#This Row],[Sales]]</f>
        <v>0.34999999999999992</v>
      </c>
    </row>
    <row r="7834" spans="1:23" ht="14.25" customHeight="1" x14ac:dyDescent="0.3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  <c r="W7834" s="2">
        <f>Table_1[[#This Row],[Profit]]/Table_1[[#This Row],[Sales]]</f>
        <v>0.10000000000000002</v>
      </c>
    </row>
    <row r="7835" spans="1:23" ht="14.25" customHeight="1" x14ac:dyDescent="0.3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  <c r="W7835" s="2">
        <f>Table_1[[#This Row],[Profit]]/Table_1[[#This Row],[Sales]]</f>
        <v>0.16249999999999989</v>
      </c>
    </row>
    <row r="7836" spans="1:23" ht="14.25" customHeight="1" x14ac:dyDescent="0.3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  <c r="W7836" s="2">
        <f>Table_1[[#This Row],[Profit]]/Table_1[[#This Row],[Sales]]</f>
        <v>-6.2500000000000056E-2</v>
      </c>
    </row>
    <row r="7837" spans="1:23" ht="14.25" customHeight="1" x14ac:dyDescent="0.3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  <c r="W7837" s="2">
        <f>Table_1[[#This Row],[Profit]]/Table_1[[#This Row],[Sales]]</f>
        <v>8.7500000000000022E-2</v>
      </c>
    </row>
    <row r="7838" spans="1:23" ht="14.25" customHeight="1" x14ac:dyDescent="0.3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  <c r="W7838" s="2">
        <f>Table_1[[#This Row],[Profit]]/Table_1[[#This Row],[Sales]]</f>
        <v>-3.7500000000000096E-2</v>
      </c>
    </row>
    <row r="7839" spans="1:23" ht="14.25" customHeight="1" x14ac:dyDescent="0.3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  <c r="W7839" s="2">
        <f>Table_1[[#This Row],[Profit]]/Table_1[[#This Row],[Sales]]</f>
        <v>0.45999999999999996</v>
      </c>
    </row>
    <row r="7840" spans="1:23" ht="14.25" customHeight="1" x14ac:dyDescent="0.3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  <c r="W7840" s="2">
        <f>Table_1[[#This Row],[Profit]]/Table_1[[#This Row],[Sales]]</f>
        <v>0.36</v>
      </c>
    </row>
    <row r="7841" spans="1:23" ht="14.25" customHeight="1" x14ac:dyDescent="0.3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  <c r="W7841" s="2">
        <f>Table_1[[#This Row],[Profit]]/Table_1[[#This Row],[Sales]]</f>
        <v>0.46999999999999992</v>
      </c>
    </row>
    <row r="7842" spans="1:23" ht="14.25" customHeight="1" x14ac:dyDescent="0.3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  <c r="W7842" s="2">
        <f>Table_1[[#This Row],[Profit]]/Table_1[[#This Row],[Sales]]</f>
        <v>9.0000000000000038E-2</v>
      </c>
    </row>
    <row r="7843" spans="1:23" ht="14.25" customHeight="1" x14ac:dyDescent="0.3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  <c r="W7843" s="2">
        <f>Table_1[[#This Row],[Profit]]/Table_1[[#This Row],[Sales]]</f>
        <v>0.29999999999999993</v>
      </c>
    </row>
    <row r="7844" spans="1:23" ht="14.25" customHeight="1" x14ac:dyDescent="0.3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  <c r="W7844" s="2">
        <f>Table_1[[#This Row],[Profit]]/Table_1[[#This Row],[Sales]]</f>
        <v>0.45999999999999996</v>
      </c>
    </row>
    <row r="7845" spans="1:23" ht="14.25" customHeight="1" x14ac:dyDescent="0.3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  <c r="W7845" s="2">
        <f>Table_1[[#This Row],[Profit]]/Table_1[[#This Row],[Sales]]</f>
        <v>0.48000000000000004</v>
      </c>
    </row>
    <row r="7846" spans="1:23" ht="14.25" customHeight="1" x14ac:dyDescent="0.3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  <c r="W7846" s="2">
        <f>Table_1[[#This Row],[Profit]]/Table_1[[#This Row],[Sales]]</f>
        <v>-0.17142857142857143</v>
      </c>
    </row>
    <row r="7847" spans="1:23" ht="14.25" customHeight="1" x14ac:dyDescent="0.3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  <c r="W7847" s="2">
        <f>Table_1[[#This Row],[Profit]]/Table_1[[#This Row],[Sales]]</f>
        <v>0.44999999999999996</v>
      </c>
    </row>
    <row r="7848" spans="1:23" ht="14.25" customHeight="1" x14ac:dyDescent="0.3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  <c r="W7848" s="2">
        <f>Table_1[[#This Row],[Profit]]/Table_1[[#This Row],[Sales]]</f>
        <v>0.3</v>
      </c>
    </row>
    <row r="7849" spans="1:23" ht="14.25" customHeight="1" x14ac:dyDescent="0.3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  <c r="W7849" s="2">
        <f>Table_1[[#This Row],[Profit]]/Table_1[[#This Row],[Sales]]</f>
        <v>-0.42499999999999971</v>
      </c>
    </row>
    <row r="7850" spans="1:23" ht="14.25" customHeight="1" x14ac:dyDescent="0.3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  <c r="W7850" s="2">
        <f>Table_1[[#This Row],[Profit]]/Table_1[[#This Row],[Sales]]</f>
        <v>-0.20000000000000015</v>
      </c>
    </row>
    <row r="7851" spans="1:23" ht="14.25" customHeight="1" x14ac:dyDescent="0.3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  <c r="W7851" s="2">
        <f>Table_1[[#This Row],[Profit]]/Table_1[[#This Row],[Sales]]</f>
        <v>-0.25</v>
      </c>
    </row>
    <row r="7852" spans="1:23" ht="14.25" customHeight="1" x14ac:dyDescent="0.3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  <c r="W7852" s="2">
        <f>Table_1[[#This Row],[Profit]]/Table_1[[#This Row],[Sales]]</f>
        <v>0.35</v>
      </c>
    </row>
    <row r="7853" spans="1:23" ht="14.25" customHeight="1" x14ac:dyDescent="0.3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  <c r="W7853" s="2">
        <f>Table_1[[#This Row],[Profit]]/Table_1[[#This Row],[Sales]]</f>
        <v>0.35000000000000003</v>
      </c>
    </row>
    <row r="7854" spans="1:23" ht="14.25" customHeight="1" x14ac:dyDescent="0.3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  <c r="W7854" s="2">
        <f>Table_1[[#This Row],[Profit]]/Table_1[[#This Row],[Sales]]</f>
        <v>-2.600000000000001</v>
      </c>
    </row>
    <row r="7855" spans="1:23" ht="14.25" customHeight="1" x14ac:dyDescent="0.3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  <c r="W7855" s="2">
        <f>Table_1[[#This Row],[Profit]]/Table_1[[#This Row],[Sales]]</f>
        <v>0.49000000000000005</v>
      </c>
    </row>
    <row r="7856" spans="1:23" ht="14.25" customHeight="1" x14ac:dyDescent="0.3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  <c r="W7856" s="2">
        <f>Table_1[[#This Row],[Profit]]/Table_1[[#This Row],[Sales]]</f>
        <v>0.28000000000000003</v>
      </c>
    </row>
    <row r="7857" spans="1:23" ht="14.25" customHeight="1" x14ac:dyDescent="0.3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  <c r="W7857" s="2">
        <f>Table_1[[#This Row],[Profit]]/Table_1[[#This Row],[Sales]]</f>
        <v>0.44999999999999996</v>
      </c>
    </row>
    <row r="7858" spans="1:23" ht="14.25" customHeight="1" x14ac:dyDescent="0.3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  <c r="W7858" s="2">
        <f>Table_1[[#This Row],[Profit]]/Table_1[[#This Row],[Sales]]</f>
        <v>0.34999999999999992</v>
      </c>
    </row>
    <row r="7859" spans="1:23" ht="14.25" customHeight="1" x14ac:dyDescent="0.3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  <c r="W7859" s="2">
        <f>Table_1[[#This Row],[Profit]]/Table_1[[#This Row],[Sales]]</f>
        <v>0.28999999999999987</v>
      </c>
    </row>
    <row r="7860" spans="1:23" ht="14.25" customHeight="1" x14ac:dyDescent="0.3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  <c r="W7860" s="2">
        <f>Table_1[[#This Row],[Profit]]/Table_1[[#This Row],[Sales]]</f>
        <v>0.3299999999999999</v>
      </c>
    </row>
    <row r="7861" spans="1:23" ht="14.25" customHeight="1" x14ac:dyDescent="0.3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  <c r="W7861" s="2">
        <f>Table_1[[#This Row],[Profit]]/Table_1[[#This Row],[Sales]]</f>
        <v>0.44999999999999996</v>
      </c>
    </row>
    <row r="7862" spans="1:23" ht="14.25" customHeight="1" x14ac:dyDescent="0.3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  <c r="W7862" s="2">
        <f>Table_1[[#This Row],[Profit]]/Table_1[[#This Row],[Sales]]</f>
        <v>-0.66666666666666663</v>
      </c>
    </row>
    <row r="7863" spans="1:23" ht="14.25" customHeight="1" x14ac:dyDescent="0.3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  <c r="W7863" s="2">
        <f>Table_1[[#This Row],[Profit]]/Table_1[[#This Row],[Sales]]</f>
        <v>0.18999999999999989</v>
      </c>
    </row>
    <row r="7864" spans="1:23" ht="14.25" customHeight="1" x14ac:dyDescent="0.3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  <c r="W7864" s="2">
        <f>Table_1[[#This Row],[Profit]]/Table_1[[#This Row],[Sales]]</f>
        <v>0</v>
      </c>
    </row>
    <row r="7865" spans="1:23" ht="14.25" customHeight="1" x14ac:dyDescent="0.3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  <c r="W7865" s="2">
        <f>Table_1[[#This Row],[Profit]]/Table_1[[#This Row],[Sales]]</f>
        <v>-0.23750000000000004</v>
      </c>
    </row>
    <row r="7866" spans="1:23" ht="14.25" customHeight="1" x14ac:dyDescent="0.3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  <c r="W7866" s="2">
        <f>Table_1[[#This Row],[Profit]]/Table_1[[#This Row],[Sales]]</f>
        <v>0.36249999999999999</v>
      </c>
    </row>
    <row r="7867" spans="1:23" ht="14.25" customHeight="1" x14ac:dyDescent="0.3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  <c r="W7867" s="2">
        <f>Table_1[[#This Row],[Profit]]/Table_1[[#This Row],[Sales]]</f>
        <v>0.11249999999999992</v>
      </c>
    </row>
    <row r="7868" spans="1:23" ht="14.25" customHeight="1" x14ac:dyDescent="0.3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  <c r="W7868" s="2">
        <f>Table_1[[#This Row],[Profit]]/Table_1[[#This Row],[Sales]]</f>
        <v>-1.4999999999999993</v>
      </c>
    </row>
    <row r="7869" spans="1:23" ht="14.25" customHeight="1" x14ac:dyDescent="0.3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  <c r="W7869" s="2">
        <f>Table_1[[#This Row],[Profit]]/Table_1[[#This Row],[Sales]]</f>
        <v>0.48</v>
      </c>
    </row>
    <row r="7870" spans="1:23" ht="14.25" customHeight="1" x14ac:dyDescent="0.3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  <c r="W7870" s="2">
        <f>Table_1[[#This Row],[Profit]]/Table_1[[#This Row],[Sales]]</f>
        <v>0.45999999999999996</v>
      </c>
    </row>
    <row r="7871" spans="1:23" ht="14.25" customHeight="1" x14ac:dyDescent="0.3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  <c r="W7871" s="2">
        <f>Table_1[[#This Row],[Profit]]/Table_1[[#This Row],[Sales]]</f>
        <v>-0.11249999999999998</v>
      </c>
    </row>
    <row r="7872" spans="1:23" ht="14.25" customHeight="1" x14ac:dyDescent="0.3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  <c r="W7872" s="2">
        <f>Table_1[[#This Row],[Profit]]/Table_1[[#This Row],[Sales]]</f>
        <v>0.36249999999999993</v>
      </c>
    </row>
    <row r="7873" spans="1:23" ht="14.25" customHeight="1" x14ac:dyDescent="0.3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  <c r="W7873" s="2">
        <f>Table_1[[#This Row],[Profit]]/Table_1[[#This Row],[Sales]]</f>
        <v>0.48</v>
      </c>
    </row>
    <row r="7874" spans="1:23" ht="14.25" customHeight="1" x14ac:dyDescent="0.3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  <c r="W7874" s="2">
        <f>Table_1[[#This Row],[Profit]]/Table_1[[#This Row],[Sales]]</f>
        <v>0.11249999999999986</v>
      </c>
    </row>
    <row r="7875" spans="1:23" ht="14.25" customHeight="1" x14ac:dyDescent="0.3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  <c r="W7875" s="2">
        <f>Table_1[[#This Row],[Profit]]/Table_1[[#This Row],[Sales]]</f>
        <v>0.4499999999999999</v>
      </c>
    </row>
    <row r="7876" spans="1:23" ht="14.25" customHeight="1" x14ac:dyDescent="0.3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  <c r="W7876" s="2">
        <f>Table_1[[#This Row],[Profit]]/Table_1[[#This Row],[Sales]]</f>
        <v>0.47</v>
      </c>
    </row>
    <row r="7877" spans="1:23" ht="14.25" customHeight="1" x14ac:dyDescent="0.3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  <c r="W7877" s="2">
        <f>Table_1[[#This Row],[Profit]]/Table_1[[#This Row],[Sales]]</f>
        <v>0.36249999999999993</v>
      </c>
    </row>
    <row r="7878" spans="1:23" ht="14.25" customHeight="1" x14ac:dyDescent="0.3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  <c r="W7878" s="2">
        <f>Table_1[[#This Row],[Profit]]/Table_1[[#This Row],[Sales]]</f>
        <v>7.5000000000000025E-2</v>
      </c>
    </row>
    <row r="7879" spans="1:23" ht="14.25" customHeight="1" x14ac:dyDescent="0.3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  <c r="W7879" s="2">
        <f>Table_1[[#This Row],[Profit]]/Table_1[[#This Row],[Sales]]</f>
        <v>0.35</v>
      </c>
    </row>
    <row r="7880" spans="1:23" ht="14.25" customHeight="1" x14ac:dyDescent="0.3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  <c r="W7880" s="2">
        <f>Table_1[[#This Row],[Profit]]/Table_1[[#This Row],[Sales]]</f>
        <v>-1.2499999999999998</v>
      </c>
    </row>
    <row r="7881" spans="1:23" ht="14.25" customHeight="1" x14ac:dyDescent="0.3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  <c r="W7881" s="2">
        <f>Table_1[[#This Row],[Profit]]/Table_1[[#This Row],[Sales]]</f>
        <v>-0.35000000000000003</v>
      </c>
    </row>
    <row r="7882" spans="1:23" ht="14.25" customHeight="1" x14ac:dyDescent="0.3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  <c r="W7882" s="2">
        <f>Table_1[[#This Row],[Profit]]/Table_1[[#This Row],[Sales]]</f>
        <v>7.5000000000000011E-2</v>
      </c>
    </row>
    <row r="7883" spans="1:23" ht="14.25" customHeight="1" x14ac:dyDescent="0.3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  <c r="W7883" s="2">
        <f>Table_1[[#This Row],[Profit]]/Table_1[[#This Row],[Sales]]</f>
        <v>0.1374999999999999</v>
      </c>
    </row>
    <row r="7884" spans="1:23" ht="14.25" customHeight="1" x14ac:dyDescent="0.3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  <c r="W7884" s="2">
        <f>Table_1[[#This Row],[Profit]]/Table_1[[#This Row],[Sales]]</f>
        <v>0.1374999999999999</v>
      </c>
    </row>
    <row r="7885" spans="1:23" ht="14.25" customHeight="1" x14ac:dyDescent="0.3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  <c r="W7885" s="2">
        <f>Table_1[[#This Row],[Profit]]/Table_1[[#This Row],[Sales]]</f>
        <v>0.36249999999999993</v>
      </c>
    </row>
    <row r="7886" spans="1:23" ht="14.25" customHeight="1" x14ac:dyDescent="0.3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  <c r="W7886" s="2">
        <f>Table_1[[#This Row],[Profit]]/Table_1[[#This Row],[Sales]]</f>
        <v>0.12499999999999988</v>
      </c>
    </row>
    <row r="7887" spans="1:23" ht="14.25" customHeight="1" x14ac:dyDescent="0.3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  <c r="W7887" s="2">
        <f>Table_1[[#This Row],[Profit]]/Table_1[[#This Row],[Sales]]</f>
        <v>0.30000000000000004</v>
      </c>
    </row>
    <row r="7888" spans="1:23" ht="14.25" customHeight="1" x14ac:dyDescent="0.3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  <c r="W7888" s="2">
        <f>Table_1[[#This Row],[Profit]]/Table_1[[#This Row],[Sales]]</f>
        <v>0.19999999999999998</v>
      </c>
    </row>
    <row r="7889" spans="1:23" ht="14.25" customHeight="1" x14ac:dyDescent="0.3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  <c r="W7889" s="2">
        <f>Table_1[[#This Row],[Profit]]/Table_1[[#This Row],[Sales]]</f>
        <v>0.28750000000000003</v>
      </c>
    </row>
    <row r="7890" spans="1:23" ht="14.25" customHeight="1" x14ac:dyDescent="0.3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  <c r="W7890" s="2">
        <f>Table_1[[#This Row],[Profit]]/Table_1[[#This Row],[Sales]]</f>
        <v>0.48</v>
      </c>
    </row>
    <row r="7891" spans="1:23" ht="14.25" customHeight="1" x14ac:dyDescent="0.3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  <c r="W7891" s="2">
        <f>Table_1[[#This Row],[Profit]]/Table_1[[#This Row],[Sales]]</f>
        <v>0.27</v>
      </c>
    </row>
    <row r="7892" spans="1:23" ht="14.25" customHeight="1" x14ac:dyDescent="0.3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  <c r="W7892" s="2">
        <f>Table_1[[#This Row],[Profit]]/Table_1[[#This Row],[Sales]]</f>
        <v>0.43000000000000005</v>
      </c>
    </row>
    <row r="7893" spans="1:23" ht="14.25" customHeight="1" x14ac:dyDescent="0.3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  <c r="W7893" s="2">
        <f>Table_1[[#This Row],[Profit]]/Table_1[[#This Row],[Sales]]</f>
        <v>0.40000000000000008</v>
      </c>
    </row>
    <row r="7894" spans="1:23" ht="14.25" customHeight="1" x14ac:dyDescent="0.3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  <c r="W7894" s="2">
        <f>Table_1[[#This Row],[Profit]]/Table_1[[#This Row],[Sales]]</f>
        <v>0.46999999999999992</v>
      </c>
    </row>
    <row r="7895" spans="1:23" ht="14.25" customHeight="1" x14ac:dyDescent="0.3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  <c r="W7895" s="2">
        <f>Table_1[[#This Row],[Profit]]/Table_1[[#This Row],[Sales]]</f>
        <v>0.31250000000000006</v>
      </c>
    </row>
    <row r="7896" spans="1:23" ht="14.25" customHeight="1" x14ac:dyDescent="0.3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  <c r="W7896" s="2">
        <f>Table_1[[#This Row],[Profit]]/Table_1[[#This Row],[Sales]]</f>
        <v>0.49000000000000005</v>
      </c>
    </row>
    <row r="7897" spans="1:23" ht="14.25" customHeight="1" x14ac:dyDescent="0.3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  <c r="W7897" s="2">
        <f>Table_1[[#This Row],[Profit]]/Table_1[[#This Row],[Sales]]</f>
        <v>0.48999999999999994</v>
      </c>
    </row>
    <row r="7898" spans="1:23" ht="14.25" customHeight="1" x14ac:dyDescent="0.3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  <c r="W7898" s="2">
        <f>Table_1[[#This Row],[Profit]]/Table_1[[#This Row],[Sales]]</f>
        <v>0.49</v>
      </c>
    </row>
    <row r="7899" spans="1:23" ht="14.25" customHeight="1" x14ac:dyDescent="0.3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  <c r="W7899" s="2">
        <f>Table_1[[#This Row],[Profit]]/Table_1[[#This Row],[Sales]]</f>
        <v>0.11249999999999979</v>
      </c>
    </row>
    <row r="7900" spans="1:23" ht="14.25" customHeight="1" x14ac:dyDescent="0.3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  <c r="W7900" s="2">
        <f>Table_1[[#This Row],[Profit]]/Table_1[[#This Row],[Sales]]</f>
        <v>-0.76666666666666616</v>
      </c>
    </row>
    <row r="7901" spans="1:23" ht="14.25" customHeight="1" x14ac:dyDescent="0.3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  <c r="W7901" s="2">
        <f>Table_1[[#This Row],[Profit]]/Table_1[[#This Row],[Sales]]</f>
        <v>0.37499999999999983</v>
      </c>
    </row>
    <row r="7902" spans="1:23" ht="14.25" customHeight="1" x14ac:dyDescent="0.3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  <c r="W7902" s="2">
        <f>Table_1[[#This Row],[Profit]]/Table_1[[#This Row],[Sales]]</f>
        <v>0.3000000000000001</v>
      </c>
    </row>
    <row r="7903" spans="1:23" ht="14.25" customHeight="1" x14ac:dyDescent="0.3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  <c r="W7903" s="2">
        <f>Table_1[[#This Row],[Profit]]/Table_1[[#This Row],[Sales]]</f>
        <v>0</v>
      </c>
    </row>
    <row r="7904" spans="1:23" ht="14.25" customHeight="1" x14ac:dyDescent="0.3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  <c r="W7904" s="2">
        <f>Table_1[[#This Row],[Profit]]/Table_1[[#This Row],[Sales]]</f>
        <v>0.3249999999999999</v>
      </c>
    </row>
    <row r="7905" spans="1:23" ht="14.25" customHeight="1" x14ac:dyDescent="0.3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  <c r="W7905" s="2">
        <f>Table_1[[#This Row],[Profit]]/Table_1[[#This Row],[Sales]]</f>
        <v>0.11249999999999993</v>
      </c>
    </row>
    <row r="7906" spans="1:23" ht="14.25" customHeight="1" x14ac:dyDescent="0.3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  <c r="W7906" s="2">
        <f>Table_1[[#This Row],[Profit]]/Table_1[[#This Row],[Sales]]</f>
        <v>0.34999999999999992</v>
      </c>
    </row>
    <row r="7907" spans="1:23" ht="14.25" customHeight="1" x14ac:dyDescent="0.3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  <c r="W7907" s="2">
        <f>Table_1[[#This Row],[Profit]]/Table_1[[#This Row],[Sales]]</f>
        <v>0.37499999999999994</v>
      </c>
    </row>
    <row r="7908" spans="1:23" ht="14.25" customHeight="1" x14ac:dyDescent="0.3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  <c r="W7908" s="2">
        <f>Table_1[[#This Row],[Profit]]/Table_1[[#This Row],[Sales]]</f>
        <v>-1.7500000000000004</v>
      </c>
    </row>
    <row r="7909" spans="1:23" ht="14.25" customHeight="1" x14ac:dyDescent="0.3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  <c r="W7909" s="2">
        <f>Table_1[[#This Row],[Profit]]/Table_1[[#This Row],[Sales]]</f>
        <v>0.24999999999999997</v>
      </c>
    </row>
    <row r="7910" spans="1:23" ht="14.25" customHeight="1" x14ac:dyDescent="0.3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  <c r="W7910" s="2">
        <f>Table_1[[#This Row],[Profit]]/Table_1[[#This Row],[Sales]]</f>
        <v>2.4999999999999911E-2</v>
      </c>
    </row>
    <row r="7911" spans="1:23" ht="14.25" customHeight="1" x14ac:dyDescent="0.3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  <c r="W7911" s="2">
        <f>Table_1[[#This Row],[Profit]]/Table_1[[#This Row],[Sales]]</f>
        <v>0.27000000000000007</v>
      </c>
    </row>
    <row r="7912" spans="1:23" ht="14.25" customHeight="1" x14ac:dyDescent="0.3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  <c r="W7912" s="2">
        <f>Table_1[[#This Row],[Profit]]/Table_1[[#This Row],[Sales]]</f>
        <v>0.15</v>
      </c>
    </row>
    <row r="7913" spans="1:23" ht="14.25" customHeight="1" x14ac:dyDescent="0.3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  <c r="W7913" s="2">
        <f>Table_1[[#This Row],[Profit]]/Table_1[[#This Row],[Sales]]</f>
        <v>-5.8823529411764705E-2</v>
      </c>
    </row>
    <row r="7914" spans="1:23" ht="14.25" customHeight="1" x14ac:dyDescent="0.3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  <c r="W7914" s="2">
        <f>Table_1[[#This Row],[Profit]]/Table_1[[#This Row],[Sales]]</f>
        <v>-1.05</v>
      </c>
    </row>
    <row r="7915" spans="1:23" ht="14.25" customHeight="1" x14ac:dyDescent="0.3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  <c r="W7915" s="2">
        <f>Table_1[[#This Row],[Profit]]/Table_1[[#This Row],[Sales]]</f>
        <v>7.4999999999999969E-2</v>
      </c>
    </row>
    <row r="7916" spans="1:23" ht="14.25" customHeight="1" x14ac:dyDescent="0.3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  <c r="W7916" s="2">
        <f>Table_1[[#This Row],[Profit]]/Table_1[[#This Row],[Sales]]</f>
        <v>0.49</v>
      </c>
    </row>
    <row r="7917" spans="1:23" ht="14.25" customHeight="1" x14ac:dyDescent="0.3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  <c r="W7917" s="2">
        <f>Table_1[[#This Row],[Profit]]/Table_1[[#This Row],[Sales]]</f>
        <v>7.9999999999999918E-2</v>
      </c>
    </row>
    <row r="7918" spans="1:23" ht="14.25" customHeight="1" x14ac:dyDescent="0.3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  <c r="W7918" s="2">
        <f>Table_1[[#This Row],[Profit]]/Table_1[[#This Row],[Sales]]</f>
        <v>-0.27142857142857152</v>
      </c>
    </row>
    <row r="7919" spans="1:23" ht="14.25" customHeight="1" x14ac:dyDescent="0.3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  <c r="W7919" s="2">
        <f>Table_1[[#This Row],[Profit]]/Table_1[[#This Row],[Sales]]</f>
        <v>0.12499999999999982</v>
      </c>
    </row>
    <row r="7920" spans="1:23" ht="14.25" customHeight="1" x14ac:dyDescent="0.3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  <c r="W7920" s="2">
        <f>Table_1[[#This Row],[Profit]]/Table_1[[#This Row],[Sales]]</f>
        <v>0.32500000000000001</v>
      </c>
    </row>
    <row r="7921" spans="1:23" ht="14.25" customHeight="1" x14ac:dyDescent="0.3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  <c r="W7921" s="2">
        <f>Table_1[[#This Row],[Profit]]/Table_1[[#This Row],[Sales]]</f>
        <v>0.28000000000000003</v>
      </c>
    </row>
    <row r="7922" spans="1:23" ht="14.25" customHeight="1" x14ac:dyDescent="0.3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  <c r="W7922" s="2">
        <f>Table_1[[#This Row],[Profit]]/Table_1[[#This Row],[Sales]]</f>
        <v>0.18</v>
      </c>
    </row>
    <row r="7923" spans="1:23" ht="14.25" customHeight="1" x14ac:dyDescent="0.3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  <c r="W7923" s="2">
        <f>Table_1[[#This Row],[Profit]]/Table_1[[#This Row],[Sales]]</f>
        <v>0.46999999999999992</v>
      </c>
    </row>
    <row r="7924" spans="1:23" ht="14.25" customHeight="1" x14ac:dyDescent="0.3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  <c r="W7924" s="2">
        <f>Table_1[[#This Row],[Profit]]/Table_1[[#This Row],[Sales]]</f>
        <v>0.10000000000000003</v>
      </c>
    </row>
    <row r="7925" spans="1:23" ht="14.25" customHeight="1" x14ac:dyDescent="0.3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  <c r="W7925" s="2">
        <f>Table_1[[#This Row],[Profit]]/Table_1[[#This Row],[Sales]]</f>
        <v>-0.73333333333333306</v>
      </c>
    </row>
    <row r="7926" spans="1:23" ht="14.25" customHeight="1" x14ac:dyDescent="0.3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  <c r="W7926" s="2">
        <f>Table_1[[#This Row],[Profit]]/Table_1[[#This Row],[Sales]]</f>
        <v>0.48</v>
      </c>
    </row>
    <row r="7927" spans="1:23" ht="14.25" customHeight="1" x14ac:dyDescent="0.3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  <c r="W7927" s="2">
        <f>Table_1[[#This Row],[Profit]]/Table_1[[#This Row],[Sales]]</f>
        <v>0.5</v>
      </c>
    </row>
    <row r="7928" spans="1:23" ht="14.25" customHeight="1" x14ac:dyDescent="0.3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  <c r="W7928" s="2">
        <f>Table_1[[#This Row],[Profit]]/Table_1[[#This Row],[Sales]]</f>
        <v>0.45000000000000007</v>
      </c>
    </row>
    <row r="7929" spans="1:23" ht="14.25" customHeight="1" x14ac:dyDescent="0.3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  <c r="W7929" s="2">
        <f>Table_1[[#This Row],[Profit]]/Table_1[[#This Row],[Sales]]</f>
        <v>0.29999999999999993</v>
      </c>
    </row>
    <row r="7930" spans="1:23" ht="14.25" customHeight="1" x14ac:dyDescent="0.3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  <c r="W7930" s="2">
        <f>Table_1[[#This Row],[Profit]]/Table_1[[#This Row],[Sales]]</f>
        <v>0.17999999999999997</v>
      </c>
    </row>
    <row r="7931" spans="1:23" ht="14.25" customHeight="1" x14ac:dyDescent="0.3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  <c r="W7931" s="2">
        <f>Table_1[[#This Row],[Profit]]/Table_1[[#This Row],[Sales]]</f>
        <v>-1.4285714285714408E-2</v>
      </c>
    </row>
    <row r="7932" spans="1:23" ht="14.25" customHeight="1" x14ac:dyDescent="0.3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  <c r="W7932" s="2">
        <f>Table_1[[#This Row],[Profit]]/Table_1[[#This Row],[Sales]]</f>
        <v>0.29999999999999993</v>
      </c>
    </row>
    <row r="7933" spans="1:23" ht="14.25" customHeight="1" x14ac:dyDescent="0.3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  <c r="W7933" s="2">
        <f>Table_1[[#This Row],[Profit]]/Table_1[[#This Row],[Sales]]</f>
        <v>9.999999999999995E-2</v>
      </c>
    </row>
    <row r="7934" spans="1:23" ht="14.25" customHeight="1" x14ac:dyDescent="0.3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  <c r="W7934" s="2">
        <f>Table_1[[#This Row],[Profit]]/Table_1[[#This Row],[Sales]]</f>
        <v>0.32499999999999996</v>
      </c>
    </row>
    <row r="7935" spans="1:23" ht="14.25" customHeight="1" x14ac:dyDescent="0.3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  <c r="W7935" s="2">
        <f>Table_1[[#This Row],[Profit]]/Table_1[[#This Row],[Sales]]</f>
        <v>0.5</v>
      </c>
    </row>
    <row r="7936" spans="1:23" ht="14.25" customHeight="1" x14ac:dyDescent="0.3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  <c r="W7936" s="2">
        <f>Table_1[[#This Row],[Profit]]/Table_1[[#This Row],[Sales]]</f>
        <v>0.12499999999999985</v>
      </c>
    </row>
    <row r="7937" spans="1:23" ht="14.25" customHeight="1" x14ac:dyDescent="0.3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  <c r="W7937" s="2">
        <f>Table_1[[#This Row],[Profit]]/Table_1[[#This Row],[Sales]]</f>
        <v>0.4499999999999999</v>
      </c>
    </row>
    <row r="7938" spans="1:23" ht="14.25" customHeight="1" x14ac:dyDescent="0.3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  <c r="W7938" s="2">
        <f>Table_1[[#This Row],[Profit]]/Table_1[[#This Row],[Sales]]</f>
        <v>0.35000000000000009</v>
      </c>
    </row>
    <row r="7939" spans="1:23" ht="14.25" customHeight="1" x14ac:dyDescent="0.3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  <c r="W7939" s="2">
        <f>Table_1[[#This Row],[Profit]]/Table_1[[#This Row],[Sales]]</f>
        <v>0.25999999999999995</v>
      </c>
    </row>
    <row r="7940" spans="1:23" ht="14.25" customHeight="1" x14ac:dyDescent="0.3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  <c r="W7940" s="2">
        <f>Table_1[[#This Row],[Profit]]/Table_1[[#This Row],[Sales]]</f>
        <v>0.26000000000000006</v>
      </c>
    </row>
    <row r="7941" spans="1:23" ht="14.25" customHeight="1" x14ac:dyDescent="0.3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  <c r="W7941" s="2">
        <f>Table_1[[#This Row],[Profit]]/Table_1[[#This Row],[Sales]]</f>
        <v>0.34999999999999992</v>
      </c>
    </row>
    <row r="7942" spans="1:23" ht="14.25" customHeight="1" x14ac:dyDescent="0.3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  <c r="W7942" s="2">
        <f>Table_1[[#This Row],[Profit]]/Table_1[[#This Row],[Sales]]</f>
        <v>-0.11249999999999995</v>
      </c>
    </row>
    <row r="7943" spans="1:23" ht="14.25" customHeight="1" x14ac:dyDescent="0.3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  <c r="W7943" s="2">
        <f>Table_1[[#This Row],[Profit]]/Table_1[[#This Row],[Sales]]</f>
        <v>0.25999999999999995</v>
      </c>
    </row>
    <row r="7944" spans="1:23" ht="14.25" customHeight="1" x14ac:dyDescent="0.3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  <c r="W7944" s="2">
        <f>Table_1[[#This Row],[Profit]]/Table_1[[#This Row],[Sales]]</f>
        <v>-1.5</v>
      </c>
    </row>
    <row r="7945" spans="1:23" ht="14.25" customHeight="1" x14ac:dyDescent="0.3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  <c r="W7945" s="2">
        <f>Table_1[[#This Row],[Profit]]/Table_1[[#This Row],[Sales]]</f>
        <v>0.11249999999999992</v>
      </c>
    </row>
    <row r="7946" spans="1:23" ht="14.25" customHeight="1" x14ac:dyDescent="0.3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  <c r="W7946" s="2">
        <f>Table_1[[#This Row],[Profit]]/Table_1[[#This Row],[Sales]]</f>
        <v>7.5000000000000025E-2</v>
      </c>
    </row>
    <row r="7947" spans="1:23" ht="14.25" customHeight="1" x14ac:dyDescent="0.3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  <c r="W7947" s="2">
        <f>Table_1[[#This Row],[Profit]]/Table_1[[#This Row],[Sales]]</f>
        <v>-1.6000000000000003</v>
      </c>
    </row>
    <row r="7948" spans="1:23" ht="14.25" customHeight="1" x14ac:dyDescent="0.3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  <c r="W7948" s="2">
        <f>Table_1[[#This Row],[Profit]]/Table_1[[#This Row],[Sales]]</f>
        <v>-1.6000000000000003</v>
      </c>
    </row>
    <row r="7949" spans="1:23" ht="14.25" customHeight="1" x14ac:dyDescent="0.3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  <c r="W7949" s="2">
        <f>Table_1[[#This Row],[Profit]]/Table_1[[#This Row],[Sales]]</f>
        <v>-0.1875</v>
      </c>
    </row>
    <row r="7950" spans="1:23" ht="14.25" customHeight="1" x14ac:dyDescent="0.3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  <c r="W7950" s="2">
        <f>Table_1[[#This Row],[Profit]]/Table_1[[#This Row],[Sales]]</f>
        <v>0</v>
      </c>
    </row>
    <row r="7951" spans="1:23" ht="14.25" customHeight="1" x14ac:dyDescent="0.3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  <c r="W7951" s="2">
        <f>Table_1[[#This Row],[Profit]]/Table_1[[#This Row],[Sales]]</f>
        <v>-0.54999999999999993</v>
      </c>
    </row>
    <row r="7952" spans="1:23" ht="14.25" customHeight="1" x14ac:dyDescent="0.3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  <c r="W7952" s="2">
        <f>Table_1[[#This Row],[Profit]]/Table_1[[#This Row],[Sales]]</f>
        <v>-0.17500000000000004</v>
      </c>
    </row>
    <row r="7953" spans="1:23" ht="14.25" customHeight="1" x14ac:dyDescent="0.3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  <c r="W7953" s="2">
        <f>Table_1[[#This Row],[Profit]]/Table_1[[#This Row],[Sales]]</f>
        <v>0.37499999999999989</v>
      </c>
    </row>
    <row r="7954" spans="1:23" ht="14.25" customHeight="1" x14ac:dyDescent="0.3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  <c r="W7954" s="2">
        <f>Table_1[[#This Row],[Profit]]/Table_1[[#This Row],[Sales]]</f>
        <v>0.28999999999999998</v>
      </c>
    </row>
    <row r="7955" spans="1:23" ht="14.25" customHeight="1" x14ac:dyDescent="0.3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  <c r="W7955" s="2">
        <f>Table_1[[#This Row],[Profit]]/Table_1[[#This Row],[Sales]]</f>
        <v>3.9999999999999952E-2</v>
      </c>
    </row>
    <row r="7956" spans="1:23" ht="14.25" customHeight="1" x14ac:dyDescent="0.3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  <c r="W7956" s="2">
        <f>Table_1[[#This Row],[Profit]]/Table_1[[#This Row],[Sales]]</f>
        <v>0.48999999999999994</v>
      </c>
    </row>
    <row r="7957" spans="1:23" ht="14.25" customHeight="1" x14ac:dyDescent="0.3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  <c r="W7957" s="2">
        <f>Table_1[[#This Row],[Profit]]/Table_1[[#This Row],[Sales]]</f>
        <v>-0.13750000000000007</v>
      </c>
    </row>
    <row r="7958" spans="1:23" ht="14.25" customHeight="1" x14ac:dyDescent="0.3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  <c r="W7958" s="2">
        <f>Table_1[[#This Row],[Profit]]/Table_1[[#This Row],[Sales]]</f>
        <v>0.45999999999999991</v>
      </c>
    </row>
    <row r="7959" spans="1:23" ht="14.25" customHeight="1" x14ac:dyDescent="0.3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  <c r="W7959" s="2">
        <f>Table_1[[#This Row],[Profit]]/Table_1[[#This Row],[Sales]]</f>
        <v>0.26</v>
      </c>
    </row>
    <row r="7960" spans="1:23" ht="14.25" customHeight="1" x14ac:dyDescent="0.3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  <c r="W7960" s="2">
        <f>Table_1[[#This Row],[Profit]]/Table_1[[#This Row],[Sales]]</f>
        <v>0.37</v>
      </c>
    </row>
    <row r="7961" spans="1:23" ht="14.25" customHeight="1" x14ac:dyDescent="0.3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  <c r="W7961" s="2">
        <f>Table_1[[#This Row],[Profit]]/Table_1[[#This Row],[Sales]]</f>
        <v>2.4999999999999925E-2</v>
      </c>
    </row>
    <row r="7962" spans="1:23" ht="14.25" customHeight="1" x14ac:dyDescent="0.3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  <c r="W7962" s="2">
        <f>Table_1[[#This Row],[Profit]]/Table_1[[#This Row],[Sales]]</f>
        <v>0.33749999999999986</v>
      </c>
    </row>
    <row r="7963" spans="1:23" ht="14.25" customHeight="1" x14ac:dyDescent="0.3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  <c r="W7963" s="2">
        <f>Table_1[[#This Row],[Profit]]/Table_1[[#This Row],[Sales]]</f>
        <v>-0.2375000000000001</v>
      </c>
    </row>
    <row r="7964" spans="1:23" ht="14.25" customHeight="1" x14ac:dyDescent="0.3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  <c r="W7964" s="2">
        <f>Table_1[[#This Row],[Profit]]/Table_1[[#This Row],[Sales]]</f>
        <v>-0.79999999999999993</v>
      </c>
    </row>
    <row r="7965" spans="1:23" ht="14.25" customHeight="1" x14ac:dyDescent="0.3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  <c r="W7965" s="2">
        <f>Table_1[[#This Row],[Profit]]/Table_1[[#This Row],[Sales]]</f>
        <v>0.12499999999999985</v>
      </c>
    </row>
    <row r="7966" spans="1:23" ht="14.25" customHeight="1" x14ac:dyDescent="0.3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  <c r="W7966" s="2">
        <f>Table_1[[#This Row],[Profit]]/Table_1[[#This Row],[Sales]]</f>
        <v>0.34999999999999992</v>
      </c>
    </row>
    <row r="7967" spans="1:23" ht="14.25" customHeight="1" x14ac:dyDescent="0.3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  <c r="W7967" s="2">
        <f>Table_1[[#This Row],[Profit]]/Table_1[[#This Row],[Sales]]</f>
        <v>0.34999999999999992</v>
      </c>
    </row>
    <row r="7968" spans="1:23" ht="14.25" customHeight="1" x14ac:dyDescent="0.3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  <c r="W7968" s="2">
        <f>Table_1[[#This Row],[Profit]]/Table_1[[#This Row],[Sales]]</f>
        <v>0.5</v>
      </c>
    </row>
    <row r="7969" spans="1:23" ht="14.25" customHeight="1" x14ac:dyDescent="0.3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  <c r="W7969" s="2">
        <f>Table_1[[#This Row],[Profit]]/Table_1[[#This Row],[Sales]]</f>
        <v>-2.1000000000000005</v>
      </c>
    </row>
    <row r="7970" spans="1:23" ht="14.25" customHeight="1" x14ac:dyDescent="0.3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  <c r="W7970" s="2">
        <f>Table_1[[#This Row],[Profit]]/Table_1[[#This Row],[Sales]]</f>
        <v>-0.18750000000000014</v>
      </c>
    </row>
    <row r="7971" spans="1:23" ht="14.25" customHeight="1" x14ac:dyDescent="0.3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  <c r="W7971" s="2">
        <f>Table_1[[#This Row],[Profit]]/Table_1[[#This Row],[Sales]]</f>
        <v>0.11249999999999989</v>
      </c>
    </row>
    <row r="7972" spans="1:23" ht="14.25" customHeight="1" x14ac:dyDescent="0.3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  <c r="W7972" s="2">
        <f>Table_1[[#This Row],[Profit]]/Table_1[[#This Row],[Sales]]</f>
        <v>-0.21666666666666654</v>
      </c>
    </row>
    <row r="7973" spans="1:23" ht="14.25" customHeight="1" x14ac:dyDescent="0.3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  <c r="W7973" s="2">
        <f>Table_1[[#This Row],[Profit]]/Table_1[[#This Row],[Sales]]</f>
        <v>-0.1750000000000001</v>
      </c>
    </row>
    <row r="7974" spans="1:23" ht="14.25" customHeight="1" x14ac:dyDescent="0.3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  <c r="W7974" s="2">
        <f>Table_1[[#This Row],[Profit]]/Table_1[[#This Row],[Sales]]</f>
        <v>0.34999999999999992</v>
      </c>
    </row>
    <row r="7975" spans="1:23" ht="14.25" customHeight="1" x14ac:dyDescent="0.3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  <c r="W7975" s="2">
        <f>Table_1[[#This Row],[Profit]]/Table_1[[#This Row],[Sales]]</f>
        <v>-0.69999999999999973</v>
      </c>
    </row>
    <row r="7976" spans="1:23" ht="14.25" customHeight="1" x14ac:dyDescent="0.3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  <c r="W7976" s="2">
        <f>Table_1[[#This Row],[Profit]]/Table_1[[#This Row],[Sales]]</f>
        <v>0</v>
      </c>
    </row>
    <row r="7977" spans="1:23" ht="14.25" customHeight="1" x14ac:dyDescent="0.3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  <c r="W7977" s="2">
        <f>Table_1[[#This Row],[Profit]]/Table_1[[#This Row],[Sales]]</f>
        <v>-0.73333333333333306</v>
      </c>
    </row>
    <row r="7978" spans="1:23" ht="14.25" customHeight="1" x14ac:dyDescent="0.3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  <c r="W7978" s="2">
        <f>Table_1[[#This Row],[Profit]]/Table_1[[#This Row],[Sales]]</f>
        <v>0.31249999999999978</v>
      </c>
    </row>
    <row r="7979" spans="1:23" ht="14.25" customHeight="1" x14ac:dyDescent="0.3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  <c r="W7979" s="2">
        <f>Table_1[[#This Row],[Profit]]/Table_1[[#This Row],[Sales]]</f>
        <v>0.29999999999999993</v>
      </c>
    </row>
    <row r="7980" spans="1:23" ht="14.25" customHeight="1" x14ac:dyDescent="0.3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  <c r="W7980" s="2">
        <f>Table_1[[#This Row],[Profit]]/Table_1[[#This Row],[Sales]]</f>
        <v>0.28999999999999992</v>
      </c>
    </row>
    <row r="7981" spans="1:23" ht="14.25" customHeight="1" x14ac:dyDescent="0.3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  <c r="W7981" s="2">
        <f>Table_1[[#This Row],[Profit]]/Table_1[[#This Row],[Sales]]</f>
        <v>0.3249999999999999</v>
      </c>
    </row>
    <row r="7982" spans="1:23" ht="14.25" customHeight="1" x14ac:dyDescent="0.3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  <c r="W7982" s="2">
        <f>Table_1[[#This Row],[Profit]]/Table_1[[#This Row],[Sales]]</f>
        <v>0.33749999999999986</v>
      </c>
    </row>
    <row r="7983" spans="1:23" ht="14.25" customHeight="1" x14ac:dyDescent="0.3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  <c r="W7983" s="2">
        <f>Table_1[[#This Row],[Profit]]/Table_1[[#This Row],[Sales]]</f>
        <v>0.27</v>
      </c>
    </row>
    <row r="7984" spans="1:23" ht="14.25" customHeight="1" x14ac:dyDescent="0.3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  <c r="W7984" s="2">
        <f>Table_1[[#This Row],[Profit]]/Table_1[[#This Row],[Sales]]</f>
        <v>0.3</v>
      </c>
    </row>
    <row r="7985" spans="1:23" ht="14.25" customHeight="1" x14ac:dyDescent="0.3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  <c r="W7985" s="2">
        <f>Table_1[[#This Row],[Profit]]/Table_1[[#This Row],[Sales]]</f>
        <v>0.3249999999999999</v>
      </c>
    </row>
    <row r="7986" spans="1:23" ht="14.25" customHeight="1" x14ac:dyDescent="0.3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  <c r="W7986" s="2">
        <f>Table_1[[#This Row],[Profit]]/Table_1[[#This Row],[Sales]]</f>
        <v>0.11249999999999985</v>
      </c>
    </row>
    <row r="7987" spans="1:23" ht="14.25" customHeight="1" x14ac:dyDescent="0.3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  <c r="W7987" s="2">
        <f>Table_1[[#This Row],[Profit]]/Table_1[[#This Row],[Sales]]</f>
        <v>0.33749999999999997</v>
      </c>
    </row>
    <row r="7988" spans="1:23" ht="14.25" customHeight="1" x14ac:dyDescent="0.3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  <c r="W7988" s="2">
        <f>Table_1[[#This Row],[Profit]]/Table_1[[#This Row],[Sales]]</f>
        <v>0.48</v>
      </c>
    </row>
    <row r="7989" spans="1:23" ht="14.25" customHeight="1" x14ac:dyDescent="0.3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  <c r="W7989" s="2">
        <f>Table_1[[#This Row],[Profit]]/Table_1[[#This Row],[Sales]]</f>
        <v>0.45999999999999996</v>
      </c>
    </row>
    <row r="7990" spans="1:23" ht="14.25" customHeight="1" x14ac:dyDescent="0.3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  <c r="W7990" s="2">
        <f>Table_1[[#This Row],[Profit]]/Table_1[[#This Row],[Sales]]</f>
        <v>0.47</v>
      </c>
    </row>
    <row r="7991" spans="1:23" ht="14.25" customHeight="1" x14ac:dyDescent="0.3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  <c r="W7991" s="2">
        <f>Table_1[[#This Row],[Profit]]/Table_1[[#This Row],[Sales]]</f>
        <v>0.28000000000000008</v>
      </c>
    </row>
    <row r="7992" spans="1:23" ht="14.25" customHeight="1" x14ac:dyDescent="0.3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  <c r="W7992" s="2">
        <f>Table_1[[#This Row],[Profit]]/Table_1[[#This Row],[Sales]]</f>
        <v>0.45</v>
      </c>
    </row>
    <row r="7993" spans="1:23" ht="14.25" customHeight="1" x14ac:dyDescent="0.3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  <c r="W7993" s="2">
        <f>Table_1[[#This Row],[Profit]]/Table_1[[#This Row],[Sales]]</f>
        <v>-0.66666666666666641</v>
      </c>
    </row>
    <row r="7994" spans="1:23" ht="14.25" customHeight="1" x14ac:dyDescent="0.3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  <c r="W7994" s="2">
        <f>Table_1[[#This Row],[Profit]]/Table_1[[#This Row],[Sales]]</f>
        <v>0.125</v>
      </c>
    </row>
    <row r="7995" spans="1:23" ht="14.25" customHeight="1" x14ac:dyDescent="0.3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  <c r="W7995" s="2">
        <f>Table_1[[#This Row],[Profit]]/Table_1[[#This Row],[Sales]]</f>
        <v>-0.69999999999999973</v>
      </c>
    </row>
    <row r="7996" spans="1:23" ht="14.25" customHeight="1" x14ac:dyDescent="0.3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  <c r="W7996" s="2">
        <f>Table_1[[#This Row],[Profit]]/Table_1[[#This Row],[Sales]]</f>
        <v>-1.6999999999999997</v>
      </c>
    </row>
    <row r="7997" spans="1:23" ht="14.25" customHeight="1" x14ac:dyDescent="0.3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  <c r="W7997" s="2">
        <f>Table_1[[#This Row],[Profit]]/Table_1[[#This Row],[Sales]]</f>
        <v>-0.76666666666666661</v>
      </c>
    </row>
    <row r="7998" spans="1:23" ht="14.25" customHeight="1" x14ac:dyDescent="0.3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  <c r="W7998" s="2">
        <f>Table_1[[#This Row],[Profit]]/Table_1[[#This Row],[Sales]]</f>
        <v>0.44000000000000006</v>
      </c>
    </row>
    <row r="7999" spans="1:23" ht="14.25" customHeight="1" x14ac:dyDescent="0.3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  <c r="W7999" s="2">
        <f>Table_1[[#This Row],[Profit]]/Table_1[[#This Row],[Sales]]</f>
        <v>1.2500000000000009E-2</v>
      </c>
    </row>
    <row r="8000" spans="1:23" ht="14.25" customHeight="1" x14ac:dyDescent="0.3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  <c r="W8000" s="2">
        <f>Table_1[[#This Row],[Profit]]/Table_1[[#This Row],[Sales]]</f>
        <v>0.32</v>
      </c>
    </row>
    <row r="8001" spans="1:23" ht="14.25" customHeight="1" x14ac:dyDescent="0.3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  <c r="W8001" s="2">
        <f>Table_1[[#This Row],[Profit]]/Table_1[[#This Row],[Sales]]</f>
        <v>0.32999999999999996</v>
      </c>
    </row>
    <row r="8002" spans="1:23" ht="14.25" customHeight="1" x14ac:dyDescent="0.3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  <c r="W8002" s="2">
        <f>Table_1[[#This Row],[Profit]]/Table_1[[#This Row],[Sales]]</f>
        <v>0.28999999999999998</v>
      </c>
    </row>
    <row r="8003" spans="1:23" ht="14.25" customHeight="1" x14ac:dyDescent="0.3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  <c r="W8003" s="2">
        <f>Table_1[[#This Row],[Profit]]/Table_1[[#This Row],[Sales]]</f>
        <v>0.4300000000000001</v>
      </c>
    </row>
    <row r="8004" spans="1:23" ht="14.25" customHeight="1" x14ac:dyDescent="0.3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  <c r="W8004" s="2">
        <f>Table_1[[#This Row],[Profit]]/Table_1[[#This Row],[Sales]]</f>
        <v>1.9999999999999969E-2</v>
      </c>
    </row>
    <row r="8005" spans="1:23" ht="14.25" customHeight="1" x14ac:dyDescent="0.3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  <c r="W8005" s="2">
        <f>Table_1[[#This Row],[Profit]]/Table_1[[#This Row],[Sales]]</f>
        <v>0.28999999999999992</v>
      </c>
    </row>
    <row r="8006" spans="1:23" ht="14.25" customHeight="1" x14ac:dyDescent="0.3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  <c r="W8006" s="2">
        <f>Table_1[[#This Row],[Profit]]/Table_1[[#This Row],[Sales]]</f>
        <v>0.34</v>
      </c>
    </row>
    <row r="8007" spans="1:23" ht="14.25" customHeight="1" x14ac:dyDescent="0.3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  <c r="W8007" s="2">
        <f>Table_1[[#This Row],[Profit]]/Table_1[[#This Row],[Sales]]</f>
        <v>0.32999999999999996</v>
      </c>
    </row>
    <row r="8008" spans="1:23" ht="14.25" customHeight="1" x14ac:dyDescent="0.3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  <c r="W8008" s="2">
        <f>Table_1[[#This Row],[Profit]]/Table_1[[#This Row],[Sales]]</f>
        <v>9.9999999999999829E-3</v>
      </c>
    </row>
    <row r="8009" spans="1:23" ht="14.25" customHeight="1" x14ac:dyDescent="0.3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  <c r="W8009" s="2">
        <f>Table_1[[#This Row],[Profit]]/Table_1[[#This Row],[Sales]]</f>
        <v>1.0000000000000089E-2</v>
      </c>
    </row>
    <row r="8010" spans="1:23" ht="14.25" customHeight="1" x14ac:dyDescent="0.3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  <c r="W8010" s="2">
        <f>Table_1[[#This Row],[Profit]]/Table_1[[#This Row],[Sales]]</f>
        <v>0.46999999999999992</v>
      </c>
    </row>
    <row r="8011" spans="1:23" ht="14.25" customHeight="1" x14ac:dyDescent="0.3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  <c r="W8011" s="2">
        <f>Table_1[[#This Row],[Profit]]/Table_1[[#This Row],[Sales]]</f>
        <v>0.28999999999999998</v>
      </c>
    </row>
    <row r="8012" spans="1:23" ht="14.25" customHeight="1" x14ac:dyDescent="0.3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  <c r="W8012" s="2">
        <f>Table_1[[#This Row],[Profit]]/Table_1[[#This Row],[Sales]]</f>
        <v>0.32499999999999996</v>
      </c>
    </row>
    <row r="8013" spans="1:23" ht="14.25" customHeight="1" x14ac:dyDescent="0.3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  <c r="W8013" s="2">
        <f>Table_1[[#This Row],[Profit]]/Table_1[[#This Row],[Sales]]</f>
        <v>0.12499999999999988</v>
      </c>
    </row>
    <row r="8014" spans="1:23" ht="14.25" customHeight="1" x14ac:dyDescent="0.3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  <c r="W8014" s="2">
        <f>Table_1[[#This Row],[Profit]]/Table_1[[#This Row],[Sales]]</f>
        <v>0.31249999999999994</v>
      </c>
    </row>
    <row r="8015" spans="1:23" ht="14.25" customHeight="1" x14ac:dyDescent="0.3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  <c r="W8015" s="2">
        <f>Table_1[[#This Row],[Profit]]/Table_1[[#This Row],[Sales]]</f>
        <v>0.11000000000000003</v>
      </c>
    </row>
    <row r="8016" spans="1:23" ht="14.25" customHeight="1" x14ac:dyDescent="0.3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  <c r="W8016" s="2">
        <f>Table_1[[#This Row],[Profit]]/Table_1[[#This Row],[Sales]]</f>
        <v>0.44999999999999996</v>
      </c>
    </row>
    <row r="8017" spans="1:23" ht="14.25" customHeight="1" x14ac:dyDescent="0.3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  <c r="W8017" s="2">
        <f>Table_1[[#This Row],[Profit]]/Table_1[[#This Row],[Sales]]</f>
        <v>0.31999999999999995</v>
      </c>
    </row>
    <row r="8018" spans="1:23" ht="14.25" customHeight="1" x14ac:dyDescent="0.3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  <c r="W8018" s="2">
        <f>Table_1[[#This Row],[Profit]]/Table_1[[#This Row],[Sales]]</f>
        <v>0.21249999999999991</v>
      </c>
    </row>
    <row r="8019" spans="1:23" ht="14.25" customHeight="1" x14ac:dyDescent="0.3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  <c r="W8019" s="2">
        <f>Table_1[[#This Row],[Profit]]/Table_1[[#This Row],[Sales]]</f>
        <v>8.7500000000000008E-2</v>
      </c>
    </row>
    <row r="8020" spans="1:23" ht="14.25" customHeight="1" x14ac:dyDescent="0.3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  <c r="W8020" s="2">
        <f>Table_1[[#This Row],[Profit]]/Table_1[[#This Row],[Sales]]</f>
        <v>8.750000000000005E-2</v>
      </c>
    </row>
    <row r="8021" spans="1:23" ht="14.25" customHeight="1" x14ac:dyDescent="0.3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  <c r="W8021" s="2">
        <f>Table_1[[#This Row],[Profit]]/Table_1[[#This Row],[Sales]]</f>
        <v>0.25</v>
      </c>
    </row>
    <row r="8022" spans="1:23" ht="14.25" customHeight="1" x14ac:dyDescent="0.3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  <c r="W8022" s="2">
        <f>Table_1[[#This Row],[Profit]]/Table_1[[#This Row],[Sales]]</f>
        <v>0.49</v>
      </c>
    </row>
    <row r="8023" spans="1:23" ht="14.25" customHeight="1" x14ac:dyDescent="0.3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  <c r="W8023" s="2">
        <f>Table_1[[#This Row],[Profit]]/Table_1[[#This Row],[Sales]]</f>
        <v>-2.600000000000001</v>
      </c>
    </row>
    <row r="8024" spans="1:23" ht="14.25" customHeight="1" x14ac:dyDescent="0.3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  <c r="W8024" s="2">
        <f>Table_1[[#This Row],[Profit]]/Table_1[[#This Row],[Sales]]</f>
        <v>0.33750000000000008</v>
      </c>
    </row>
    <row r="8025" spans="1:23" ht="14.25" customHeight="1" x14ac:dyDescent="0.3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  <c r="W8025" s="2">
        <f>Table_1[[#This Row],[Profit]]/Table_1[[#This Row],[Sales]]</f>
        <v>-0.14285714285714279</v>
      </c>
    </row>
    <row r="8026" spans="1:23" ht="14.25" customHeight="1" x14ac:dyDescent="0.3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  <c r="W8026" s="2">
        <f>Table_1[[#This Row],[Profit]]/Table_1[[#This Row],[Sales]]</f>
        <v>-1.7500000000000007</v>
      </c>
    </row>
    <row r="8027" spans="1:23" ht="14.25" customHeight="1" x14ac:dyDescent="0.3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  <c r="W8027" s="2">
        <f>Table_1[[#This Row],[Profit]]/Table_1[[#This Row],[Sales]]</f>
        <v>0.23999999999999996</v>
      </c>
    </row>
    <row r="8028" spans="1:23" ht="14.25" customHeight="1" x14ac:dyDescent="0.3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  <c r="W8028" s="2">
        <f>Table_1[[#This Row],[Profit]]/Table_1[[#This Row],[Sales]]</f>
        <v>2.0000000000000098E-2</v>
      </c>
    </row>
    <row r="8029" spans="1:23" ht="14.25" customHeight="1" x14ac:dyDescent="0.3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  <c r="W8029" s="2">
        <f>Table_1[[#This Row],[Profit]]/Table_1[[#This Row],[Sales]]</f>
        <v>0.33999999999999991</v>
      </c>
    </row>
    <row r="8030" spans="1:23" ht="14.25" customHeight="1" x14ac:dyDescent="0.3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  <c r="W8030" s="2">
        <f>Table_1[[#This Row],[Profit]]/Table_1[[#This Row],[Sales]]</f>
        <v>0.14000000000000004</v>
      </c>
    </row>
    <row r="8031" spans="1:23" ht="14.25" customHeight="1" x14ac:dyDescent="0.3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  <c r="W8031" s="2">
        <f>Table_1[[#This Row],[Profit]]/Table_1[[#This Row],[Sales]]</f>
        <v>-8.7499999999999953E-2</v>
      </c>
    </row>
    <row r="8032" spans="1:23" ht="14.25" customHeight="1" x14ac:dyDescent="0.3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  <c r="W8032" s="2">
        <f>Table_1[[#This Row],[Profit]]/Table_1[[#This Row],[Sales]]</f>
        <v>-0.47500000000000009</v>
      </c>
    </row>
    <row r="8033" spans="1:23" ht="14.25" customHeight="1" x14ac:dyDescent="0.3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  <c r="W8033" s="2">
        <f>Table_1[[#This Row],[Profit]]/Table_1[[#This Row],[Sales]]</f>
        <v>0.34999999999999992</v>
      </c>
    </row>
    <row r="8034" spans="1:23" ht="14.25" customHeight="1" x14ac:dyDescent="0.3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  <c r="W8034" s="2">
        <f>Table_1[[#This Row],[Profit]]/Table_1[[#This Row],[Sales]]</f>
        <v>0.33749999999999991</v>
      </c>
    </row>
    <row r="8035" spans="1:23" ht="14.25" customHeight="1" x14ac:dyDescent="0.3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  <c r="W8035" s="2">
        <f>Table_1[[#This Row],[Profit]]/Table_1[[#This Row],[Sales]]</f>
        <v>-1.5000000000000004</v>
      </c>
    </row>
    <row r="8036" spans="1:23" ht="14.25" customHeight="1" x14ac:dyDescent="0.3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  <c r="W8036" s="2">
        <f>Table_1[[#This Row],[Profit]]/Table_1[[#This Row],[Sales]]</f>
        <v>-0.27499999999999991</v>
      </c>
    </row>
    <row r="8037" spans="1:23" ht="14.25" customHeight="1" x14ac:dyDescent="0.3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  <c r="W8037" s="2">
        <f>Table_1[[#This Row],[Profit]]/Table_1[[#This Row],[Sales]]</f>
        <v>0.36250000000000004</v>
      </c>
    </row>
    <row r="8038" spans="1:23" ht="14.25" customHeight="1" x14ac:dyDescent="0.3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  <c r="W8038" s="2">
        <f>Table_1[[#This Row],[Profit]]/Table_1[[#This Row],[Sales]]</f>
        <v>0.4499999999999999</v>
      </c>
    </row>
    <row r="8039" spans="1:23" ht="14.25" customHeight="1" x14ac:dyDescent="0.3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  <c r="W8039" s="2">
        <f>Table_1[[#This Row],[Profit]]/Table_1[[#This Row],[Sales]]</f>
        <v>0.26000000000000006</v>
      </c>
    </row>
    <row r="8040" spans="1:23" ht="14.25" customHeight="1" x14ac:dyDescent="0.3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  <c r="W8040" s="2">
        <f>Table_1[[#This Row],[Profit]]/Table_1[[#This Row],[Sales]]</f>
        <v>1.1764705882352884E-2</v>
      </c>
    </row>
    <row r="8041" spans="1:23" ht="14.25" customHeight="1" x14ac:dyDescent="0.3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  <c r="W8041" s="2">
        <f>Table_1[[#This Row],[Profit]]/Table_1[[#This Row],[Sales]]</f>
        <v>0.10000000000000003</v>
      </c>
    </row>
    <row r="8042" spans="1:23" ht="14.25" customHeight="1" x14ac:dyDescent="0.3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  <c r="W8042" s="2">
        <f>Table_1[[#This Row],[Profit]]/Table_1[[#This Row],[Sales]]</f>
        <v>5.9999999999999915E-2</v>
      </c>
    </row>
    <row r="8043" spans="1:23" ht="14.25" customHeight="1" x14ac:dyDescent="0.3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  <c r="W8043" s="2">
        <f>Table_1[[#This Row],[Profit]]/Table_1[[#This Row],[Sales]]</f>
        <v>0.35</v>
      </c>
    </row>
    <row r="8044" spans="1:23" ht="14.25" customHeight="1" x14ac:dyDescent="0.3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  <c r="W8044" s="2">
        <f>Table_1[[#This Row],[Profit]]/Table_1[[#This Row],[Sales]]</f>
        <v>0.39</v>
      </c>
    </row>
    <row r="8045" spans="1:23" ht="14.25" customHeight="1" x14ac:dyDescent="0.3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  <c r="W8045" s="2">
        <f>Table_1[[#This Row],[Profit]]/Table_1[[#This Row],[Sales]]</f>
        <v>0.44000000000000011</v>
      </c>
    </row>
    <row r="8046" spans="1:23" ht="14.25" customHeight="1" x14ac:dyDescent="0.3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  <c r="W8046" s="2">
        <f>Table_1[[#This Row],[Profit]]/Table_1[[#This Row],[Sales]]</f>
        <v>0.36249999999999993</v>
      </c>
    </row>
    <row r="8047" spans="1:23" ht="14.25" customHeight="1" x14ac:dyDescent="0.3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  <c r="W8047" s="2">
        <f>Table_1[[#This Row],[Profit]]/Table_1[[#This Row],[Sales]]</f>
        <v>0.32999999999999996</v>
      </c>
    </row>
    <row r="8048" spans="1:23" ht="14.25" customHeight="1" x14ac:dyDescent="0.3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  <c r="W8048" s="2">
        <f>Table_1[[#This Row],[Profit]]/Table_1[[#This Row],[Sales]]</f>
        <v>-0.66666666666666674</v>
      </c>
    </row>
    <row r="8049" spans="1:23" ht="14.25" customHeight="1" x14ac:dyDescent="0.3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  <c r="W8049" s="2">
        <f>Table_1[[#This Row],[Profit]]/Table_1[[#This Row],[Sales]]</f>
        <v>0.32499999999999984</v>
      </c>
    </row>
    <row r="8050" spans="1:23" ht="14.25" customHeight="1" x14ac:dyDescent="0.3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  <c r="W8050" s="2">
        <f>Table_1[[#This Row],[Profit]]/Table_1[[#This Row],[Sales]]</f>
        <v>0.27999999999999997</v>
      </c>
    </row>
    <row r="8051" spans="1:23" ht="14.25" customHeight="1" x14ac:dyDescent="0.3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  <c r="W8051" s="2">
        <f>Table_1[[#This Row],[Profit]]/Table_1[[#This Row],[Sales]]</f>
        <v>-0.76666666666666661</v>
      </c>
    </row>
    <row r="8052" spans="1:23" ht="14.25" customHeight="1" x14ac:dyDescent="0.3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  <c r="W8052" s="2">
        <f>Table_1[[#This Row],[Profit]]/Table_1[[#This Row],[Sales]]</f>
        <v>0.22499999999999998</v>
      </c>
    </row>
    <row r="8053" spans="1:23" ht="14.25" customHeight="1" x14ac:dyDescent="0.3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  <c r="W8053" s="2">
        <f>Table_1[[#This Row],[Profit]]/Table_1[[#This Row],[Sales]]</f>
        <v>7.5000000000000025E-2</v>
      </c>
    </row>
    <row r="8054" spans="1:23" ht="14.25" customHeight="1" x14ac:dyDescent="0.3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  <c r="W8054" s="2">
        <f>Table_1[[#This Row],[Profit]]/Table_1[[#This Row],[Sales]]</f>
        <v>0.25</v>
      </c>
    </row>
    <row r="8055" spans="1:23" ht="14.25" customHeight="1" x14ac:dyDescent="0.3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  <c r="W8055" s="2">
        <f>Table_1[[#This Row],[Profit]]/Table_1[[#This Row],[Sales]]</f>
        <v>-0.69999999999999973</v>
      </c>
    </row>
    <row r="8056" spans="1:23" ht="14.25" customHeight="1" x14ac:dyDescent="0.3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  <c r="W8056" s="2">
        <f>Table_1[[#This Row],[Profit]]/Table_1[[#This Row],[Sales]]</f>
        <v>0.29999999999999993</v>
      </c>
    </row>
    <row r="8057" spans="1:23" ht="14.25" customHeight="1" x14ac:dyDescent="0.3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  <c r="W8057" s="2">
        <f>Table_1[[#This Row],[Profit]]/Table_1[[#This Row],[Sales]]</f>
        <v>9.4117647058823445E-2</v>
      </c>
    </row>
    <row r="8058" spans="1:23" ht="14.25" customHeight="1" x14ac:dyDescent="0.3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  <c r="W8058" s="2">
        <f>Table_1[[#This Row],[Profit]]/Table_1[[#This Row],[Sales]]</f>
        <v>3.9999999999999959E-2</v>
      </c>
    </row>
    <row r="8059" spans="1:23" ht="14.25" customHeight="1" x14ac:dyDescent="0.3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  <c r="W8059" s="2">
        <f>Table_1[[#This Row],[Profit]]/Table_1[[#This Row],[Sales]]</f>
        <v>0.33750000000000002</v>
      </c>
    </row>
    <row r="8060" spans="1:23" ht="14.25" customHeight="1" x14ac:dyDescent="0.3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  <c r="W8060" s="2">
        <f>Table_1[[#This Row],[Profit]]/Table_1[[#This Row],[Sales]]</f>
        <v>0.35</v>
      </c>
    </row>
    <row r="8061" spans="1:23" ht="14.25" customHeight="1" x14ac:dyDescent="0.3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  <c r="W8061" s="2">
        <f>Table_1[[#This Row],[Profit]]/Table_1[[#This Row],[Sales]]</f>
        <v>0.42000000000000004</v>
      </c>
    </row>
    <row r="8062" spans="1:23" ht="14.25" customHeight="1" x14ac:dyDescent="0.3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  <c r="W8062" s="2">
        <f>Table_1[[#This Row],[Profit]]/Table_1[[#This Row],[Sales]]</f>
        <v>0.47</v>
      </c>
    </row>
    <row r="8063" spans="1:23" ht="14.25" customHeight="1" x14ac:dyDescent="0.3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  <c r="W8063" s="2">
        <f>Table_1[[#This Row],[Profit]]/Table_1[[#This Row],[Sales]]</f>
        <v>0.36249999999999993</v>
      </c>
    </row>
    <row r="8064" spans="1:23" ht="14.25" customHeight="1" x14ac:dyDescent="0.3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  <c r="W8064" s="2">
        <f>Table_1[[#This Row],[Profit]]/Table_1[[#This Row],[Sales]]</f>
        <v>0.27000000000000007</v>
      </c>
    </row>
    <row r="8065" spans="1:23" ht="14.25" customHeight="1" x14ac:dyDescent="0.3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  <c r="W8065" s="2">
        <f>Table_1[[#This Row],[Profit]]/Table_1[[#This Row],[Sales]]</f>
        <v>0.28000000000000003</v>
      </c>
    </row>
    <row r="8066" spans="1:23" ht="14.25" customHeight="1" x14ac:dyDescent="0.3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  <c r="W8066" s="2">
        <f>Table_1[[#This Row],[Profit]]/Table_1[[#This Row],[Sales]]</f>
        <v>0.48000000000000004</v>
      </c>
    </row>
    <row r="8067" spans="1:23" ht="14.25" customHeight="1" x14ac:dyDescent="0.3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  <c r="W8067" s="2">
        <f>Table_1[[#This Row],[Profit]]/Table_1[[#This Row],[Sales]]</f>
        <v>4.9999999999999892E-2</v>
      </c>
    </row>
    <row r="8068" spans="1:23" ht="14.25" customHeight="1" x14ac:dyDescent="0.3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  <c r="W8068" s="2">
        <f>Table_1[[#This Row],[Profit]]/Table_1[[#This Row],[Sales]]</f>
        <v>0.3249999999999999</v>
      </c>
    </row>
    <row r="8069" spans="1:23" ht="14.25" customHeight="1" x14ac:dyDescent="0.3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  <c r="W8069" s="2">
        <f>Table_1[[#This Row],[Profit]]/Table_1[[#This Row],[Sales]]</f>
        <v>0.36</v>
      </c>
    </row>
    <row r="8070" spans="1:23" ht="14.25" customHeight="1" x14ac:dyDescent="0.3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  <c r="W8070" s="2">
        <f>Table_1[[#This Row],[Profit]]/Table_1[[#This Row],[Sales]]</f>
        <v>0.38</v>
      </c>
    </row>
    <row r="8071" spans="1:23" ht="14.25" customHeight="1" x14ac:dyDescent="0.3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  <c r="W8071" s="2">
        <f>Table_1[[#This Row],[Profit]]/Table_1[[#This Row],[Sales]]</f>
        <v>-0.23750000000000007</v>
      </c>
    </row>
    <row r="8072" spans="1:23" ht="14.25" customHeight="1" x14ac:dyDescent="0.3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  <c r="W8072" s="2">
        <f>Table_1[[#This Row],[Profit]]/Table_1[[#This Row],[Sales]]</f>
        <v>-1.3250000000000002</v>
      </c>
    </row>
    <row r="8073" spans="1:23" ht="14.25" customHeight="1" x14ac:dyDescent="0.3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  <c r="W8073" s="2">
        <f>Table_1[[#This Row],[Profit]]/Table_1[[#This Row],[Sales]]</f>
        <v>-8.5714285714285715E-2</v>
      </c>
    </row>
    <row r="8074" spans="1:23" ht="14.25" customHeight="1" x14ac:dyDescent="0.3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  <c r="W8074" s="2">
        <f>Table_1[[#This Row],[Profit]]/Table_1[[#This Row],[Sales]]</f>
        <v>0.17499999999999991</v>
      </c>
    </row>
    <row r="8075" spans="1:23" ht="14.25" customHeight="1" x14ac:dyDescent="0.3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  <c r="W8075" s="2">
        <f>Table_1[[#This Row],[Profit]]/Table_1[[#This Row],[Sales]]</f>
        <v>-1.5000000000000007</v>
      </c>
    </row>
    <row r="8076" spans="1:23" ht="14.25" customHeight="1" x14ac:dyDescent="0.3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  <c r="W8076" s="2">
        <f>Table_1[[#This Row],[Profit]]/Table_1[[#This Row],[Sales]]</f>
        <v>-1.6500000000000006</v>
      </c>
    </row>
    <row r="8077" spans="1:23" ht="14.25" customHeight="1" x14ac:dyDescent="0.3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  <c r="W8077" s="2">
        <f>Table_1[[#This Row],[Profit]]/Table_1[[#This Row],[Sales]]</f>
        <v>-2.5500000000000012</v>
      </c>
    </row>
    <row r="8078" spans="1:23" ht="14.25" customHeight="1" x14ac:dyDescent="0.3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  <c r="W8078" s="2">
        <f>Table_1[[#This Row],[Profit]]/Table_1[[#This Row],[Sales]]</f>
        <v>0.33999999999999997</v>
      </c>
    </row>
    <row r="8079" spans="1:23" ht="14.25" customHeight="1" x14ac:dyDescent="0.3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  <c r="W8079" s="2">
        <f>Table_1[[#This Row],[Profit]]/Table_1[[#This Row],[Sales]]</f>
        <v>0.44999999999999996</v>
      </c>
    </row>
    <row r="8080" spans="1:23" ht="14.25" customHeight="1" x14ac:dyDescent="0.3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  <c r="W8080" s="2">
        <f>Table_1[[#This Row],[Profit]]/Table_1[[#This Row],[Sales]]</f>
        <v>0.24</v>
      </c>
    </row>
    <row r="8081" spans="1:23" ht="14.25" customHeight="1" x14ac:dyDescent="0.3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  <c r="W8081" s="2">
        <f>Table_1[[#This Row],[Profit]]/Table_1[[#This Row],[Sales]]</f>
        <v>0.34999999999999987</v>
      </c>
    </row>
    <row r="8082" spans="1:23" ht="14.25" customHeight="1" x14ac:dyDescent="0.3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  <c r="W8082" s="2">
        <f>Table_1[[#This Row],[Profit]]/Table_1[[#This Row],[Sales]]</f>
        <v>0.32499999999999996</v>
      </c>
    </row>
    <row r="8083" spans="1:23" ht="14.25" customHeight="1" x14ac:dyDescent="0.3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  <c r="W8083" s="2">
        <f>Table_1[[#This Row],[Profit]]/Table_1[[#This Row],[Sales]]</f>
        <v>0.36250000000000004</v>
      </c>
    </row>
    <row r="8084" spans="1:23" ht="14.25" customHeight="1" x14ac:dyDescent="0.3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  <c r="W8084" s="2">
        <f>Table_1[[#This Row],[Profit]]/Table_1[[#This Row],[Sales]]</f>
        <v>9.9999999999999978E-2</v>
      </c>
    </row>
    <row r="8085" spans="1:23" ht="14.25" customHeight="1" x14ac:dyDescent="0.3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  <c r="W8085" s="2">
        <f>Table_1[[#This Row],[Profit]]/Table_1[[#This Row],[Sales]]</f>
        <v>-0.73333333333333328</v>
      </c>
    </row>
    <row r="8086" spans="1:23" ht="14.25" customHeight="1" x14ac:dyDescent="0.3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  <c r="W8086" s="2">
        <f>Table_1[[#This Row],[Profit]]/Table_1[[#This Row],[Sales]]</f>
        <v>-0.22500000000000003</v>
      </c>
    </row>
    <row r="8087" spans="1:23" ht="14.25" customHeight="1" x14ac:dyDescent="0.3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  <c r="W8087" s="2">
        <f>Table_1[[#This Row],[Profit]]/Table_1[[#This Row],[Sales]]</f>
        <v>0.29999999999999982</v>
      </c>
    </row>
    <row r="8088" spans="1:23" ht="14.25" customHeight="1" x14ac:dyDescent="0.3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  <c r="W8088" s="2">
        <f>Table_1[[#This Row],[Profit]]/Table_1[[#This Row],[Sales]]</f>
        <v>0.18750000000000003</v>
      </c>
    </row>
    <row r="8089" spans="1:23" ht="14.25" customHeight="1" x14ac:dyDescent="0.3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  <c r="W8089" s="2">
        <f>Table_1[[#This Row],[Profit]]/Table_1[[#This Row],[Sales]]</f>
        <v>0.11249999999999984</v>
      </c>
    </row>
    <row r="8090" spans="1:23" ht="14.25" customHeight="1" x14ac:dyDescent="0.3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  <c r="W8090" s="2">
        <f>Table_1[[#This Row],[Profit]]/Table_1[[#This Row],[Sales]]</f>
        <v>0.3249999999999999</v>
      </c>
    </row>
    <row r="8091" spans="1:23" ht="14.25" customHeight="1" x14ac:dyDescent="0.3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  <c r="W8091" s="2">
        <f>Table_1[[#This Row],[Profit]]/Table_1[[#This Row],[Sales]]</f>
        <v>0.26</v>
      </c>
    </row>
    <row r="8092" spans="1:23" ht="14.25" customHeight="1" x14ac:dyDescent="0.3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  <c r="W8092" s="2">
        <f>Table_1[[#This Row],[Profit]]/Table_1[[#This Row],[Sales]]</f>
        <v>0.26</v>
      </c>
    </row>
    <row r="8093" spans="1:23" ht="14.25" customHeight="1" x14ac:dyDescent="0.3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  <c r="W8093" s="2">
        <f>Table_1[[#This Row],[Profit]]/Table_1[[#This Row],[Sales]]</f>
        <v>0.49000000000000005</v>
      </c>
    </row>
    <row r="8094" spans="1:23" ht="14.25" customHeight="1" x14ac:dyDescent="0.3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  <c r="W8094" s="2">
        <f>Table_1[[#This Row],[Profit]]/Table_1[[#This Row],[Sales]]</f>
        <v>0.3</v>
      </c>
    </row>
    <row r="8095" spans="1:23" ht="14.25" customHeight="1" x14ac:dyDescent="0.3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  <c r="W8095" s="2">
        <f>Table_1[[#This Row],[Profit]]/Table_1[[#This Row],[Sales]]</f>
        <v>0.44000000000000006</v>
      </c>
    </row>
    <row r="8096" spans="1:23" ht="14.25" customHeight="1" x14ac:dyDescent="0.3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  <c r="W8096" s="2">
        <f>Table_1[[#This Row],[Profit]]/Table_1[[#This Row],[Sales]]</f>
        <v>0.46</v>
      </c>
    </row>
    <row r="8097" spans="1:23" ht="14.25" customHeight="1" x14ac:dyDescent="0.3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  <c r="W8097" s="2">
        <f>Table_1[[#This Row],[Profit]]/Table_1[[#This Row],[Sales]]</f>
        <v>0.48000000000000004</v>
      </c>
    </row>
    <row r="8098" spans="1:23" ht="14.25" customHeight="1" x14ac:dyDescent="0.3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  <c r="W8098" s="2">
        <f>Table_1[[#This Row],[Profit]]/Table_1[[#This Row],[Sales]]</f>
        <v>0.14000000000000001</v>
      </c>
    </row>
    <row r="8099" spans="1:23" ht="14.25" customHeight="1" x14ac:dyDescent="0.3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  <c r="W8099" s="2">
        <f>Table_1[[#This Row],[Profit]]/Table_1[[#This Row],[Sales]]</f>
        <v>0.28999999999999998</v>
      </c>
    </row>
    <row r="8100" spans="1:23" ht="14.25" customHeight="1" x14ac:dyDescent="0.3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  <c r="W8100" s="2">
        <f>Table_1[[#This Row],[Profit]]/Table_1[[#This Row],[Sales]]</f>
        <v>0.4499999999999999</v>
      </c>
    </row>
    <row r="8101" spans="1:23" ht="14.25" customHeight="1" x14ac:dyDescent="0.3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  <c r="W8101" s="2">
        <f>Table_1[[#This Row],[Profit]]/Table_1[[#This Row],[Sales]]</f>
        <v>0.18999999999999989</v>
      </c>
    </row>
    <row r="8102" spans="1:23" ht="14.25" customHeight="1" x14ac:dyDescent="0.3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  <c r="W8102" s="2">
        <f>Table_1[[#This Row],[Profit]]/Table_1[[#This Row],[Sales]]</f>
        <v>0.11249999999999986</v>
      </c>
    </row>
    <row r="8103" spans="1:23" ht="14.25" customHeight="1" x14ac:dyDescent="0.3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  <c r="W8103" s="2">
        <f>Table_1[[#This Row],[Profit]]/Table_1[[#This Row],[Sales]]</f>
        <v>0.46</v>
      </c>
    </row>
    <row r="8104" spans="1:23" ht="14.25" customHeight="1" x14ac:dyDescent="0.3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  <c r="W8104" s="2">
        <f>Table_1[[#This Row],[Profit]]/Table_1[[#This Row],[Sales]]</f>
        <v>0.11249999999999985</v>
      </c>
    </row>
    <row r="8105" spans="1:23" ht="14.25" customHeight="1" x14ac:dyDescent="0.3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  <c r="W8105" s="2">
        <f>Table_1[[#This Row],[Profit]]/Table_1[[#This Row],[Sales]]</f>
        <v>0.28000000000000008</v>
      </c>
    </row>
    <row r="8106" spans="1:23" ht="14.25" customHeight="1" x14ac:dyDescent="0.3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  <c r="W8106" s="2">
        <f>Table_1[[#This Row],[Profit]]/Table_1[[#This Row],[Sales]]</f>
        <v>7.5000000000000025E-2</v>
      </c>
    </row>
    <row r="8107" spans="1:23" ht="14.25" customHeight="1" x14ac:dyDescent="0.3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  <c r="W8107" s="2">
        <f>Table_1[[#This Row],[Profit]]/Table_1[[#This Row],[Sales]]</f>
        <v>-0.19117647058823539</v>
      </c>
    </row>
    <row r="8108" spans="1:23" ht="14.25" customHeight="1" x14ac:dyDescent="0.3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  <c r="W8108" s="2">
        <f>Table_1[[#This Row],[Profit]]/Table_1[[#This Row],[Sales]]</f>
        <v>0.30000000000000004</v>
      </c>
    </row>
    <row r="8109" spans="1:23" ht="14.25" customHeight="1" x14ac:dyDescent="0.3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  <c r="W8109" s="2">
        <f>Table_1[[#This Row],[Profit]]/Table_1[[#This Row],[Sales]]</f>
        <v>-0.20000000000000007</v>
      </c>
    </row>
    <row r="8110" spans="1:23" ht="14.25" customHeight="1" x14ac:dyDescent="0.3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  <c r="W8110" s="2">
        <f>Table_1[[#This Row],[Profit]]/Table_1[[#This Row],[Sales]]</f>
        <v>-0.27142857142857152</v>
      </c>
    </row>
    <row r="8111" spans="1:23" ht="14.25" customHeight="1" x14ac:dyDescent="0.3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  <c r="W8111" s="2">
        <f>Table_1[[#This Row],[Profit]]/Table_1[[#This Row],[Sales]]</f>
        <v>0.375</v>
      </c>
    </row>
    <row r="8112" spans="1:23" ht="14.25" customHeight="1" x14ac:dyDescent="0.3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  <c r="W8112" s="2">
        <f>Table_1[[#This Row],[Profit]]/Table_1[[#This Row],[Sales]]</f>
        <v>-0.1999999999999999</v>
      </c>
    </row>
    <row r="8113" spans="1:23" ht="14.25" customHeight="1" x14ac:dyDescent="0.3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  <c r="W8113" s="2">
        <f>Table_1[[#This Row],[Profit]]/Table_1[[#This Row],[Sales]]</f>
        <v>-7.1428571428571327E-2</v>
      </c>
    </row>
    <row r="8114" spans="1:23" ht="14.25" customHeight="1" x14ac:dyDescent="0.3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  <c r="W8114" s="2">
        <f>Table_1[[#This Row],[Profit]]/Table_1[[#This Row],[Sales]]</f>
        <v>-2.6500000000000008</v>
      </c>
    </row>
    <row r="8115" spans="1:23" ht="14.25" customHeight="1" x14ac:dyDescent="0.3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  <c r="W8115" s="2">
        <f>Table_1[[#This Row],[Profit]]/Table_1[[#This Row],[Sales]]</f>
        <v>-1.4285714285714334E-2</v>
      </c>
    </row>
    <row r="8116" spans="1:23" ht="14.25" customHeight="1" x14ac:dyDescent="0.3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  <c r="W8116" s="2">
        <f>Table_1[[#This Row],[Profit]]/Table_1[[#This Row],[Sales]]</f>
        <v>0.11249999999999986</v>
      </c>
    </row>
    <row r="8117" spans="1:23" ht="14.25" customHeight="1" x14ac:dyDescent="0.3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  <c r="W8117" s="2">
        <f>Table_1[[#This Row],[Profit]]/Table_1[[#This Row],[Sales]]</f>
        <v>0.28000000000000008</v>
      </c>
    </row>
    <row r="8118" spans="1:23" ht="14.25" customHeight="1" x14ac:dyDescent="0.3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  <c r="W8118" s="2">
        <f>Table_1[[#This Row],[Profit]]/Table_1[[#This Row],[Sales]]</f>
        <v>0.24</v>
      </c>
    </row>
    <row r="8119" spans="1:23" ht="14.25" customHeight="1" x14ac:dyDescent="0.3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  <c r="W8119" s="2">
        <f>Table_1[[#This Row],[Profit]]/Table_1[[#This Row],[Sales]]</f>
        <v>0.48999999999999994</v>
      </c>
    </row>
    <row r="8120" spans="1:23" ht="14.25" customHeight="1" x14ac:dyDescent="0.3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  <c r="W8120" s="2">
        <f>Table_1[[#This Row],[Profit]]/Table_1[[#This Row],[Sales]]</f>
        <v>-0.14285714285714282</v>
      </c>
    </row>
    <row r="8121" spans="1:23" ht="14.25" customHeight="1" x14ac:dyDescent="0.3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  <c r="W8121" s="2">
        <f>Table_1[[#This Row],[Profit]]/Table_1[[#This Row],[Sales]]</f>
        <v>0.26</v>
      </c>
    </row>
    <row r="8122" spans="1:23" ht="14.25" customHeight="1" x14ac:dyDescent="0.3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  <c r="W8122" s="2">
        <f>Table_1[[#This Row],[Profit]]/Table_1[[#This Row],[Sales]]</f>
        <v>0</v>
      </c>
    </row>
    <row r="8123" spans="1:23" ht="14.25" customHeight="1" x14ac:dyDescent="0.3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  <c r="W8123" s="2">
        <f>Table_1[[#This Row],[Profit]]/Table_1[[#This Row],[Sales]]</f>
        <v>0.34999999999999992</v>
      </c>
    </row>
    <row r="8124" spans="1:23" ht="14.25" customHeight="1" x14ac:dyDescent="0.3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  <c r="W8124" s="2">
        <f>Table_1[[#This Row],[Profit]]/Table_1[[#This Row],[Sales]]</f>
        <v>0.3125</v>
      </c>
    </row>
    <row r="8125" spans="1:23" ht="14.25" customHeight="1" x14ac:dyDescent="0.3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  <c r="W8125" s="2">
        <f>Table_1[[#This Row],[Profit]]/Table_1[[#This Row],[Sales]]</f>
        <v>0.1166666666666666</v>
      </c>
    </row>
    <row r="8126" spans="1:23" ht="14.25" customHeight="1" x14ac:dyDescent="0.3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  <c r="W8126" s="2">
        <f>Table_1[[#This Row],[Profit]]/Table_1[[#This Row],[Sales]]</f>
        <v>-0.17500000000000013</v>
      </c>
    </row>
    <row r="8127" spans="1:23" ht="14.25" customHeight="1" x14ac:dyDescent="0.3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  <c r="W8127" s="2">
        <f>Table_1[[#This Row],[Profit]]/Table_1[[#This Row],[Sales]]</f>
        <v>-1.7000000000000011</v>
      </c>
    </row>
    <row r="8128" spans="1:23" ht="14.25" customHeight="1" x14ac:dyDescent="0.3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  <c r="W8128" s="2">
        <f>Table_1[[#This Row],[Profit]]/Table_1[[#This Row],[Sales]]</f>
        <v>0.23749999999999999</v>
      </c>
    </row>
    <row r="8129" spans="1:23" ht="14.25" customHeight="1" x14ac:dyDescent="0.3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  <c r="W8129" s="2">
        <f>Table_1[[#This Row],[Profit]]/Table_1[[#This Row],[Sales]]</f>
        <v>-0.18750000000000006</v>
      </c>
    </row>
    <row r="8130" spans="1:23" ht="14.25" customHeight="1" x14ac:dyDescent="0.3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  <c r="W8130" s="2">
        <f>Table_1[[#This Row],[Profit]]/Table_1[[#This Row],[Sales]]</f>
        <v>-0.67499999999999982</v>
      </c>
    </row>
    <row r="8131" spans="1:23" ht="14.25" customHeight="1" x14ac:dyDescent="0.3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  <c r="W8131" s="2">
        <f>Table_1[[#This Row],[Profit]]/Table_1[[#This Row],[Sales]]</f>
        <v>0.36</v>
      </c>
    </row>
    <row r="8132" spans="1:23" ht="14.25" customHeight="1" x14ac:dyDescent="0.3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  <c r="W8132" s="2">
        <f>Table_1[[#This Row],[Profit]]/Table_1[[#This Row],[Sales]]</f>
        <v>0.49</v>
      </c>
    </row>
    <row r="8133" spans="1:23" ht="14.25" customHeight="1" x14ac:dyDescent="0.3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  <c r="W8133" s="2">
        <f>Table_1[[#This Row],[Profit]]/Table_1[[#This Row],[Sales]]</f>
        <v>0.28999999999999987</v>
      </c>
    </row>
    <row r="8134" spans="1:23" ht="14.25" customHeight="1" x14ac:dyDescent="0.3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  <c r="W8134" s="2">
        <f>Table_1[[#This Row],[Profit]]/Table_1[[#This Row],[Sales]]</f>
        <v>0.29999999999999988</v>
      </c>
    </row>
    <row r="8135" spans="1:23" ht="14.25" customHeight="1" x14ac:dyDescent="0.3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  <c r="W8135" s="2">
        <f>Table_1[[#This Row],[Profit]]/Table_1[[#This Row],[Sales]]</f>
        <v>-0.97499999999999998</v>
      </c>
    </row>
    <row r="8136" spans="1:23" ht="14.25" customHeight="1" x14ac:dyDescent="0.3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  <c r="W8136" s="2">
        <f>Table_1[[#This Row],[Profit]]/Table_1[[#This Row],[Sales]]</f>
        <v>0.47</v>
      </c>
    </row>
    <row r="8137" spans="1:23" ht="14.25" customHeight="1" x14ac:dyDescent="0.3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  <c r="W8137" s="2">
        <f>Table_1[[#This Row],[Profit]]/Table_1[[#This Row],[Sales]]</f>
        <v>0.47</v>
      </c>
    </row>
    <row r="8138" spans="1:23" ht="14.25" customHeight="1" x14ac:dyDescent="0.3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  <c r="W8138" s="2">
        <f>Table_1[[#This Row],[Profit]]/Table_1[[#This Row],[Sales]]</f>
        <v>-0.45454545454545459</v>
      </c>
    </row>
    <row r="8139" spans="1:23" ht="14.25" customHeight="1" x14ac:dyDescent="0.3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  <c r="W8139" s="2">
        <f>Table_1[[#This Row],[Profit]]/Table_1[[#This Row],[Sales]]</f>
        <v>0.38</v>
      </c>
    </row>
    <row r="8140" spans="1:23" ht="14.25" customHeight="1" x14ac:dyDescent="0.3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  <c r="W8140" s="2">
        <f>Table_1[[#This Row],[Profit]]/Table_1[[#This Row],[Sales]]</f>
        <v>0.11249999999999993</v>
      </c>
    </row>
    <row r="8141" spans="1:23" ht="14.25" customHeight="1" x14ac:dyDescent="0.3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  <c r="W8141" s="2">
        <f>Table_1[[#This Row],[Profit]]/Table_1[[#This Row],[Sales]]</f>
        <v>8.7499999999999981E-2</v>
      </c>
    </row>
    <row r="8142" spans="1:23" ht="14.25" customHeight="1" x14ac:dyDescent="0.3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  <c r="W8142" s="2">
        <f>Table_1[[#This Row],[Profit]]/Table_1[[#This Row],[Sales]]</f>
        <v>0.36249999999999999</v>
      </c>
    </row>
    <row r="8143" spans="1:23" ht="14.25" customHeight="1" x14ac:dyDescent="0.3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  <c r="W8143" s="2">
        <f>Table_1[[#This Row],[Profit]]/Table_1[[#This Row],[Sales]]</f>
        <v>0.49</v>
      </c>
    </row>
    <row r="8144" spans="1:23" ht="14.25" customHeight="1" x14ac:dyDescent="0.3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  <c r="W8144" s="2">
        <f>Table_1[[#This Row],[Profit]]/Table_1[[#This Row],[Sales]]</f>
        <v>0.27000000000000007</v>
      </c>
    </row>
    <row r="8145" spans="1:23" ht="14.25" customHeight="1" x14ac:dyDescent="0.3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  <c r="W8145" s="2">
        <f>Table_1[[#This Row],[Profit]]/Table_1[[#This Row],[Sales]]</f>
        <v>1.2499999999999992E-2</v>
      </c>
    </row>
    <row r="8146" spans="1:23" ht="14.25" customHeight="1" x14ac:dyDescent="0.3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  <c r="W8146" s="2">
        <f>Table_1[[#This Row],[Profit]]/Table_1[[#This Row],[Sales]]</f>
        <v>-0.20000000000000015</v>
      </c>
    </row>
    <row r="8147" spans="1:23" ht="14.25" customHeight="1" x14ac:dyDescent="0.3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  <c r="W8147" s="2">
        <f>Table_1[[#This Row],[Profit]]/Table_1[[#This Row],[Sales]]</f>
        <v>0.3299999999999999</v>
      </c>
    </row>
    <row r="8148" spans="1:23" ht="14.25" customHeight="1" x14ac:dyDescent="0.3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  <c r="W8148" s="2">
        <f>Table_1[[#This Row],[Profit]]/Table_1[[#This Row],[Sales]]</f>
        <v>0.48</v>
      </c>
    </row>
    <row r="8149" spans="1:23" ht="14.25" customHeight="1" x14ac:dyDescent="0.3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  <c r="W8149" s="2">
        <f>Table_1[[#This Row],[Profit]]/Table_1[[#This Row],[Sales]]</f>
        <v>0.47</v>
      </c>
    </row>
    <row r="8150" spans="1:23" ht="14.25" customHeight="1" x14ac:dyDescent="0.3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  <c r="W8150" s="2">
        <f>Table_1[[#This Row],[Profit]]/Table_1[[#This Row],[Sales]]</f>
        <v>0.48999999999999994</v>
      </c>
    </row>
    <row r="8151" spans="1:23" ht="14.25" customHeight="1" x14ac:dyDescent="0.3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  <c r="W8151" s="2">
        <f>Table_1[[#This Row],[Profit]]/Table_1[[#This Row],[Sales]]</f>
        <v>0.47</v>
      </c>
    </row>
    <row r="8152" spans="1:23" ht="14.25" customHeight="1" x14ac:dyDescent="0.3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  <c r="W8152" s="2">
        <f>Table_1[[#This Row],[Profit]]/Table_1[[#This Row],[Sales]]</f>
        <v>0.28000000000000003</v>
      </c>
    </row>
    <row r="8153" spans="1:23" ht="14.25" customHeight="1" x14ac:dyDescent="0.3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  <c r="W8153" s="2">
        <f>Table_1[[#This Row],[Profit]]/Table_1[[#This Row],[Sales]]</f>
        <v>0.15000000000000002</v>
      </c>
    </row>
    <row r="8154" spans="1:23" ht="14.25" customHeight="1" x14ac:dyDescent="0.3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  <c r="W8154" s="2">
        <f>Table_1[[#This Row],[Profit]]/Table_1[[#This Row],[Sales]]</f>
        <v>0.48</v>
      </c>
    </row>
    <row r="8155" spans="1:23" ht="14.25" customHeight="1" x14ac:dyDescent="0.3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  <c r="W8155" s="2">
        <f>Table_1[[#This Row],[Profit]]/Table_1[[#This Row],[Sales]]</f>
        <v>0.48</v>
      </c>
    </row>
    <row r="8156" spans="1:23" ht="14.25" customHeight="1" x14ac:dyDescent="0.3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  <c r="W8156" s="2">
        <f>Table_1[[#This Row],[Profit]]/Table_1[[#This Row],[Sales]]</f>
        <v>0.16000000000000006</v>
      </c>
    </row>
    <row r="8157" spans="1:23" ht="14.25" customHeight="1" x14ac:dyDescent="0.3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  <c r="W8157" s="2">
        <f>Table_1[[#This Row],[Profit]]/Table_1[[#This Row],[Sales]]</f>
        <v>0.44999999999999996</v>
      </c>
    </row>
    <row r="8158" spans="1:23" ht="14.25" customHeight="1" x14ac:dyDescent="0.3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  <c r="W8158" s="2">
        <f>Table_1[[#This Row],[Profit]]/Table_1[[#This Row],[Sales]]</f>
        <v>-9.9999999999999978E-2</v>
      </c>
    </row>
    <row r="8159" spans="1:23" ht="14.25" customHeight="1" x14ac:dyDescent="0.3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  <c r="W8159" s="2">
        <f>Table_1[[#This Row],[Profit]]/Table_1[[#This Row],[Sales]]</f>
        <v>0.16000000000000006</v>
      </c>
    </row>
    <row r="8160" spans="1:23" ht="14.25" customHeight="1" x14ac:dyDescent="0.3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  <c r="W8160" s="2">
        <f>Table_1[[#This Row],[Profit]]/Table_1[[#This Row],[Sales]]</f>
        <v>0.35</v>
      </c>
    </row>
    <row r="8161" spans="1:23" ht="14.25" customHeight="1" x14ac:dyDescent="0.3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  <c r="W8161" s="2">
        <f>Table_1[[#This Row],[Profit]]/Table_1[[#This Row],[Sales]]</f>
        <v>0.44000000000000006</v>
      </c>
    </row>
    <row r="8162" spans="1:23" ht="14.25" customHeight="1" x14ac:dyDescent="0.3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  <c r="W8162" s="2">
        <f>Table_1[[#This Row],[Profit]]/Table_1[[#This Row],[Sales]]</f>
        <v>0.16</v>
      </c>
    </row>
    <row r="8163" spans="1:23" ht="14.25" customHeight="1" x14ac:dyDescent="0.3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  <c r="W8163" s="2">
        <f>Table_1[[#This Row],[Profit]]/Table_1[[#This Row],[Sales]]</f>
        <v>0.26</v>
      </c>
    </row>
    <row r="8164" spans="1:23" ht="14.25" customHeight="1" x14ac:dyDescent="0.3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  <c r="W8164" s="2">
        <f>Table_1[[#This Row],[Profit]]/Table_1[[#This Row],[Sales]]</f>
        <v>0.28999999999999987</v>
      </c>
    </row>
    <row r="8165" spans="1:23" ht="14.25" customHeight="1" x14ac:dyDescent="0.3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  <c r="W8165" s="2">
        <f>Table_1[[#This Row],[Profit]]/Table_1[[#This Row],[Sales]]</f>
        <v>0.34999999999999992</v>
      </c>
    </row>
    <row r="8166" spans="1:23" ht="14.25" customHeight="1" x14ac:dyDescent="0.3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  <c r="W8166" s="2">
        <f>Table_1[[#This Row],[Profit]]/Table_1[[#This Row],[Sales]]</f>
        <v>0.34999999999999987</v>
      </c>
    </row>
    <row r="8167" spans="1:23" ht="14.25" customHeight="1" x14ac:dyDescent="0.3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  <c r="W8167" s="2">
        <f>Table_1[[#This Row],[Profit]]/Table_1[[#This Row],[Sales]]</f>
        <v>0.35</v>
      </c>
    </row>
    <row r="8168" spans="1:23" ht="14.25" customHeight="1" x14ac:dyDescent="0.3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  <c r="W8168" s="2">
        <f>Table_1[[#This Row],[Profit]]/Table_1[[#This Row],[Sales]]</f>
        <v>-5.8823529411764795E-2</v>
      </c>
    </row>
    <row r="8169" spans="1:23" ht="14.25" customHeight="1" x14ac:dyDescent="0.3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  <c r="W8169" s="2">
        <f>Table_1[[#This Row],[Profit]]/Table_1[[#This Row],[Sales]]</f>
        <v>-3.7500000000000096E-2</v>
      </c>
    </row>
    <row r="8170" spans="1:23" ht="14.25" customHeight="1" x14ac:dyDescent="0.3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  <c r="W8170" s="2">
        <f>Table_1[[#This Row],[Profit]]/Table_1[[#This Row],[Sales]]</f>
        <v>0.17999999999999997</v>
      </c>
    </row>
    <row r="8171" spans="1:23" ht="14.25" customHeight="1" x14ac:dyDescent="0.3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  <c r="W8171" s="2">
        <f>Table_1[[#This Row],[Profit]]/Table_1[[#This Row],[Sales]]</f>
        <v>-0.16250000000000014</v>
      </c>
    </row>
    <row r="8172" spans="1:23" ht="14.25" customHeight="1" x14ac:dyDescent="0.3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  <c r="W8172" s="2">
        <f>Table_1[[#This Row],[Profit]]/Table_1[[#This Row],[Sales]]</f>
        <v>0.29999999999999988</v>
      </c>
    </row>
    <row r="8173" spans="1:23" ht="14.25" customHeight="1" x14ac:dyDescent="0.3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  <c r="W8173" s="2">
        <f>Table_1[[#This Row],[Profit]]/Table_1[[#This Row],[Sales]]</f>
        <v>0.26</v>
      </c>
    </row>
    <row r="8174" spans="1:23" ht="14.25" customHeight="1" x14ac:dyDescent="0.3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  <c r="W8174" s="2">
        <f>Table_1[[#This Row],[Profit]]/Table_1[[#This Row],[Sales]]</f>
        <v>0.49000000000000005</v>
      </c>
    </row>
    <row r="8175" spans="1:23" ht="14.25" customHeight="1" x14ac:dyDescent="0.3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  <c r="W8175" s="2">
        <f>Table_1[[#This Row],[Profit]]/Table_1[[#This Row],[Sales]]</f>
        <v>0.33749999999999991</v>
      </c>
    </row>
    <row r="8176" spans="1:23" ht="14.25" customHeight="1" x14ac:dyDescent="0.3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  <c r="W8176" s="2">
        <f>Table_1[[#This Row],[Profit]]/Table_1[[#This Row],[Sales]]</f>
        <v>0.1699999999999999</v>
      </c>
    </row>
    <row r="8177" spans="1:23" ht="14.25" customHeight="1" x14ac:dyDescent="0.3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  <c r="W8177" s="2">
        <f>Table_1[[#This Row],[Profit]]/Table_1[[#This Row],[Sales]]</f>
        <v>0.33749999999999991</v>
      </c>
    </row>
    <row r="8178" spans="1:23" ht="14.25" customHeight="1" x14ac:dyDescent="0.3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  <c r="W8178" s="2">
        <f>Table_1[[#This Row],[Profit]]/Table_1[[#This Row],[Sales]]</f>
        <v>0.28999999999999998</v>
      </c>
    </row>
    <row r="8179" spans="1:23" ht="14.25" customHeight="1" x14ac:dyDescent="0.3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  <c r="W8179" s="2">
        <f>Table_1[[#This Row],[Profit]]/Table_1[[#This Row],[Sales]]</f>
        <v>0.29999999999999988</v>
      </c>
    </row>
    <row r="8180" spans="1:23" ht="14.25" customHeight="1" x14ac:dyDescent="0.3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  <c r="W8180" s="2">
        <f>Table_1[[#This Row],[Profit]]/Table_1[[#This Row],[Sales]]</f>
        <v>0.44999999999999996</v>
      </c>
    </row>
    <row r="8181" spans="1:23" ht="14.25" customHeight="1" x14ac:dyDescent="0.3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  <c r="W8181" s="2">
        <f>Table_1[[#This Row],[Profit]]/Table_1[[#This Row],[Sales]]</f>
        <v>-0.67999999999999994</v>
      </c>
    </row>
    <row r="8182" spans="1:23" ht="14.25" customHeight="1" x14ac:dyDescent="0.3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  <c r="W8182" s="2">
        <f>Table_1[[#This Row],[Profit]]/Table_1[[#This Row],[Sales]]</f>
        <v>-0.38333333333333358</v>
      </c>
    </row>
    <row r="8183" spans="1:23" ht="14.25" customHeight="1" x14ac:dyDescent="0.3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  <c r="W8183" s="2">
        <f>Table_1[[#This Row],[Profit]]/Table_1[[#This Row],[Sales]]</f>
        <v>-0.21666666666666662</v>
      </c>
    </row>
    <row r="8184" spans="1:23" ht="14.25" customHeight="1" x14ac:dyDescent="0.3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  <c r="W8184" s="2">
        <f>Table_1[[#This Row],[Profit]]/Table_1[[#This Row],[Sales]]</f>
        <v>-0.44999999999999984</v>
      </c>
    </row>
    <row r="8185" spans="1:23" ht="14.25" customHeight="1" x14ac:dyDescent="0.3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  <c r="W8185" s="2">
        <f>Table_1[[#This Row],[Profit]]/Table_1[[#This Row],[Sales]]</f>
        <v>-0.52499999999999969</v>
      </c>
    </row>
    <row r="8186" spans="1:23" ht="14.25" customHeight="1" x14ac:dyDescent="0.3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  <c r="W8186" s="2">
        <f>Table_1[[#This Row],[Profit]]/Table_1[[#This Row],[Sales]]</f>
        <v>0.32499999999999996</v>
      </c>
    </row>
    <row r="8187" spans="1:23" ht="14.25" customHeight="1" x14ac:dyDescent="0.3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  <c r="W8187" s="2">
        <f>Table_1[[#This Row],[Profit]]/Table_1[[#This Row],[Sales]]</f>
        <v>0.37499999999999994</v>
      </c>
    </row>
    <row r="8188" spans="1:23" ht="14.25" customHeight="1" x14ac:dyDescent="0.3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  <c r="W8188" s="2">
        <f>Table_1[[#This Row],[Profit]]/Table_1[[#This Row],[Sales]]</f>
        <v>-7.1428571428571411E-2</v>
      </c>
    </row>
    <row r="8189" spans="1:23" ht="14.25" customHeight="1" x14ac:dyDescent="0.3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  <c r="W8189" s="2">
        <f>Table_1[[#This Row],[Profit]]/Table_1[[#This Row],[Sales]]</f>
        <v>0.47</v>
      </c>
    </row>
    <row r="8190" spans="1:23" ht="14.25" customHeight="1" x14ac:dyDescent="0.3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  <c r="W8190" s="2">
        <f>Table_1[[#This Row],[Profit]]/Table_1[[#This Row],[Sales]]</f>
        <v>0.48000000000000004</v>
      </c>
    </row>
    <row r="8191" spans="1:23" ht="14.25" customHeight="1" x14ac:dyDescent="0.3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  <c r="W8191" s="2">
        <f>Table_1[[#This Row],[Profit]]/Table_1[[#This Row],[Sales]]</f>
        <v>0.49</v>
      </c>
    </row>
    <row r="8192" spans="1:23" ht="14.25" customHeight="1" x14ac:dyDescent="0.3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  <c r="W8192" s="2">
        <f>Table_1[[#This Row],[Profit]]/Table_1[[#This Row],[Sales]]</f>
        <v>0.48000000000000004</v>
      </c>
    </row>
    <row r="8193" spans="1:23" ht="14.25" customHeight="1" x14ac:dyDescent="0.3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  <c r="W8193" s="2">
        <f>Table_1[[#This Row],[Profit]]/Table_1[[#This Row],[Sales]]</f>
        <v>0.41000000000000003</v>
      </c>
    </row>
    <row r="8194" spans="1:23" ht="14.25" customHeight="1" x14ac:dyDescent="0.3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  <c r="W8194" s="2">
        <f>Table_1[[#This Row],[Profit]]/Table_1[[#This Row],[Sales]]</f>
        <v>-0.70000000000000007</v>
      </c>
    </row>
    <row r="8195" spans="1:23" ht="14.25" customHeight="1" x14ac:dyDescent="0.3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  <c r="W8195" s="2">
        <f>Table_1[[#This Row],[Profit]]/Table_1[[#This Row],[Sales]]</f>
        <v>9.9999999999999922E-2</v>
      </c>
    </row>
    <row r="8196" spans="1:23" ht="14.25" customHeight="1" x14ac:dyDescent="0.3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  <c r="W8196" s="2">
        <f>Table_1[[#This Row],[Profit]]/Table_1[[#This Row],[Sales]]</f>
        <v>7.5000000000000011E-2</v>
      </c>
    </row>
    <row r="8197" spans="1:23" ht="14.25" customHeight="1" x14ac:dyDescent="0.3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  <c r="W8197" s="2">
        <f>Table_1[[#This Row],[Profit]]/Table_1[[#This Row],[Sales]]</f>
        <v>0.49</v>
      </c>
    </row>
    <row r="8198" spans="1:23" ht="14.25" customHeight="1" x14ac:dyDescent="0.3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  <c r="W8198" s="2">
        <f>Table_1[[#This Row],[Profit]]/Table_1[[#This Row],[Sales]]</f>
        <v>-1.2500000000000101E-2</v>
      </c>
    </row>
    <row r="8199" spans="1:23" ht="14.25" customHeight="1" x14ac:dyDescent="0.3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  <c r="W8199" s="2">
        <f>Table_1[[#This Row],[Profit]]/Table_1[[#This Row],[Sales]]</f>
        <v>0.10000000000000003</v>
      </c>
    </row>
    <row r="8200" spans="1:23" ht="14.25" customHeight="1" x14ac:dyDescent="0.3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  <c r="W8200" s="2">
        <f>Table_1[[#This Row],[Profit]]/Table_1[[#This Row],[Sales]]</f>
        <v>0.34999999999999992</v>
      </c>
    </row>
    <row r="8201" spans="1:23" ht="14.25" customHeight="1" x14ac:dyDescent="0.3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  <c r="W8201" s="2">
        <f>Table_1[[#This Row],[Profit]]/Table_1[[#This Row],[Sales]]</f>
        <v>-1.7500000000000007</v>
      </c>
    </row>
    <row r="8202" spans="1:23" ht="14.25" customHeight="1" x14ac:dyDescent="0.3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  <c r="W8202" s="2">
        <f>Table_1[[#This Row],[Profit]]/Table_1[[#This Row],[Sales]]</f>
        <v>-0.25</v>
      </c>
    </row>
    <row r="8203" spans="1:23" ht="14.25" customHeight="1" x14ac:dyDescent="0.3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  <c r="W8203" s="2">
        <f>Table_1[[#This Row],[Profit]]/Table_1[[#This Row],[Sales]]</f>
        <v>0.25</v>
      </c>
    </row>
    <row r="8204" spans="1:23" ht="14.25" customHeight="1" x14ac:dyDescent="0.3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  <c r="W8204" s="2">
        <f>Table_1[[#This Row],[Profit]]/Table_1[[#This Row],[Sales]]</f>
        <v>0.26</v>
      </c>
    </row>
    <row r="8205" spans="1:23" ht="14.25" customHeight="1" x14ac:dyDescent="0.3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  <c r="W8205" s="2">
        <f>Table_1[[#This Row],[Profit]]/Table_1[[#This Row],[Sales]]</f>
        <v>0.39999999999999997</v>
      </c>
    </row>
    <row r="8206" spans="1:23" ht="14.25" customHeight="1" x14ac:dyDescent="0.3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  <c r="W8206" s="2">
        <f>Table_1[[#This Row],[Profit]]/Table_1[[#This Row],[Sales]]</f>
        <v>0.48</v>
      </c>
    </row>
    <row r="8207" spans="1:23" ht="14.25" customHeight="1" x14ac:dyDescent="0.3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  <c r="W8207" s="2">
        <f>Table_1[[#This Row],[Profit]]/Table_1[[#This Row],[Sales]]</f>
        <v>0.2</v>
      </c>
    </row>
    <row r="8208" spans="1:23" ht="14.25" customHeight="1" x14ac:dyDescent="0.3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  <c r="W8208" s="2">
        <f>Table_1[[#This Row],[Profit]]/Table_1[[#This Row],[Sales]]</f>
        <v>-0.4</v>
      </c>
    </row>
    <row r="8209" spans="1:23" ht="14.25" customHeight="1" x14ac:dyDescent="0.3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  <c r="W8209" s="2">
        <f>Table_1[[#This Row],[Profit]]/Table_1[[#This Row],[Sales]]</f>
        <v>0.16249999999999992</v>
      </c>
    </row>
    <row r="8210" spans="1:23" ht="14.25" customHeight="1" x14ac:dyDescent="0.3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  <c r="W8210" s="2">
        <f>Table_1[[#This Row],[Profit]]/Table_1[[#This Row],[Sales]]</f>
        <v>-0.66666666666666652</v>
      </c>
    </row>
    <row r="8211" spans="1:23" ht="14.25" customHeight="1" x14ac:dyDescent="0.3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  <c r="W8211" s="2">
        <f>Table_1[[#This Row],[Profit]]/Table_1[[#This Row],[Sales]]</f>
        <v>-0.20000000000000009</v>
      </c>
    </row>
    <row r="8212" spans="1:23" ht="14.25" customHeight="1" x14ac:dyDescent="0.3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  <c r="W8212" s="2">
        <f>Table_1[[#This Row],[Profit]]/Table_1[[#This Row],[Sales]]</f>
        <v>8.750000000000005E-2</v>
      </c>
    </row>
    <row r="8213" spans="1:23" ht="14.25" customHeight="1" x14ac:dyDescent="0.3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  <c r="W8213" s="2">
        <f>Table_1[[#This Row],[Profit]]/Table_1[[#This Row],[Sales]]</f>
        <v>-0.39999999999999974</v>
      </c>
    </row>
    <row r="8214" spans="1:23" ht="14.25" customHeight="1" x14ac:dyDescent="0.3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  <c r="W8214" s="2">
        <f>Table_1[[#This Row],[Profit]]/Table_1[[#This Row],[Sales]]</f>
        <v>6.2499999999999986E-2</v>
      </c>
    </row>
    <row r="8215" spans="1:23" ht="14.25" customHeight="1" x14ac:dyDescent="0.3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  <c r="W8215" s="2">
        <f>Table_1[[#This Row],[Profit]]/Table_1[[#This Row],[Sales]]</f>
        <v>-0.73333333333333295</v>
      </c>
    </row>
    <row r="8216" spans="1:23" ht="14.25" customHeight="1" x14ac:dyDescent="0.3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  <c r="W8216" s="2">
        <f>Table_1[[#This Row],[Profit]]/Table_1[[#This Row],[Sales]]</f>
        <v>0.36249999999999993</v>
      </c>
    </row>
    <row r="8217" spans="1:23" ht="14.25" customHeight="1" x14ac:dyDescent="0.3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  <c r="W8217" s="2">
        <f>Table_1[[#This Row],[Profit]]/Table_1[[#This Row],[Sales]]</f>
        <v>-0.73333333333333328</v>
      </c>
    </row>
    <row r="8218" spans="1:23" ht="14.25" customHeight="1" x14ac:dyDescent="0.3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  <c r="W8218" s="2">
        <f>Table_1[[#This Row],[Profit]]/Table_1[[#This Row],[Sales]]</f>
        <v>-0.69999999999999973</v>
      </c>
    </row>
    <row r="8219" spans="1:23" ht="14.25" customHeight="1" x14ac:dyDescent="0.3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  <c r="W8219" s="2">
        <f>Table_1[[#This Row],[Profit]]/Table_1[[#This Row],[Sales]]</f>
        <v>0.19999999999999993</v>
      </c>
    </row>
    <row r="8220" spans="1:23" ht="14.25" customHeight="1" x14ac:dyDescent="0.3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  <c r="W8220" s="2">
        <f>Table_1[[#This Row],[Profit]]/Table_1[[#This Row],[Sales]]</f>
        <v>-0.6000000000000002</v>
      </c>
    </row>
    <row r="8221" spans="1:23" ht="14.25" customHeight="1" x14ac:dyDescent="0.3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  <c r="W8221" s="2">
        <f>Table_1[[#This Row],[Profit]]/Table_1[[#This Row],[Sales]]</f>
        <v>0.34999999999999987</v>
      </c>
    </row>
    <row r="8222" spans="1:23" ht="14.25" customHeight="1" x14ac:dyDescent="0.3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  <c r="W8222" s="2">
        <f>Table_1[[#This Row],[Profit]]/Table_1[[#This Row],[Sales]]</f>
        <v>-1.7000000000000004</v>
      </c>
    </row>
    <row r="8223" spans="1:23" ht="14.25" customHeight="1" x14ac:dyDescent="0.3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  <c r="W8223" s="2">
        <f>Table_1[[#This Row],[Profit]]/Table_1[[#This Row],[Sales]]</f>
        <v>-0.25</v>
      </c>
    </row>
    <row r="8224" spans="1:23" ht="14.25" customHeight="1" x14ac:dyDescent="0.3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  <c r="W8224" s="2">
        <f>Table_1[[#This Row],[Profit]]/Table_1[[#This Row],[Sales]]</f>
        <v>-0.20000000000000015</v>
      </c>
    </row>
    <row r="8225" spans="1:23" ht="14.25" customHeight="1" x14ac:dyDescent="0.3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  <c r="W8225" s="2">
        <f>Table_1[[#This Row],[Profit]]/Table_1[[#This Row],[Sales]]</f>
        <v>0.44999999999999996</v>
      </c>
    </row>
    <row r="8226" spans="1:23" ht="14.25" customHeight="1" x14ac:dyDescent="0.3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  <c r="W8226" s="2">
        <f>Table_1[[#This Row],[Profit]]/Table_1[[#This Row],[Sales]]</f>
        <v>0.48000000000000004</v>
      </c>
    </row>
    <row r="8227" spans="1:23" ht="14.25" customHeight="1" x14ac:dyDescent="0.3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  <c r="W8227" s="2">
        <f>Table_1[[#This Row],[Profit]]/Table_1[[#This Row],[Sales]]</f>
        <v>0.47999999999999993</v>
      </c>
    </row>
    <row r="8228" spans="1:23" ht="14.25" customHeight="1" x14ac:dyDescent="0.3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  <c r="W8228" s="2">
        <f>Table_1[[#This Row],[Profit]]/Table_1[[#This Row],[Sales]]</f>
        <v>0.49</v>
      </c>
    </row>
    <row r="8229" spans="1:23" ht="14.25" customHeight="1" x14ac:dyDescent="0.3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  <c r="W8229" s="2">
        <f>Table_1[[#This Row],[Profit]]/Table_1[[#This Row],[Sales]]</f>
        <v>9.0000000000000038E-2</v>
      </c>
    </row>
    <row r="8230" spans="1:23" ht="14.25" customHeight="1" x14ac:dyDescent="0.3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  <c r="W8230" s="2">
        <f>Table_1[[#This Row],[Profit]]/Table_1[[#This Row],[Sales]]</f>
        <v>0.26</v>
      </c>
    </row>
    <row r="8231" spans="1:23" ht="14.25" customHeight="1" x14ac:dyDescent="0.3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  <c r="W8231" s="2">
        <f>Table_1[[#This Row],[Profit]]/Table_1[[#This Row],[Sales]]</f>
        <v>0.42000000000000004</v>
      </c>
    </row>
    <row r="8232" spans="1:23" ht="14.25" customHeight="1" x14ac:dyDescent="0.3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  <c r="W8232" s="2">
        <f>Table_1[[#This Row],[Profit]]/Table_1[[#This Row],[Sales]]</f>
        <v>0.26999999999999996</v>
      </c>
    </row>
    <row r="8233" spans="1:23" ht="14.25" customHeight="1" x14ac:dyDescent="0.3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  <c r="W8233" s="2">
        <f>Table_1[[#This Row],[Profit]]/Table_1[[#This Row],[Sales]]</f>
        <v>0.2299999999999999</v>
      </c>
    </row>
    <row r="8234" spans="1:23" ht="14.25" customHeight="1" x14ac:dyDescent="0.3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  <c r="W8234" s="2">
        <f>Table_1[[#This Row],[Profit]]/Table_1[[#This Row],[Sales]]</f>
        <v>0.25</v>
      </c>
    </row>
    <row r="8235" spans="1:23" ht="14.25" customHeight="1" x14ac:dyDescent="0.3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  <c r="W8235" s="2">
        <f>Table_1[[#This Row],[Profit]]/Table_1[[#This Row],[Sales]]</f>
        <v>9.9999999999999256E-3</v>
      </c>
    </row>
    <row r="8236" spans="1:23" ht="14.25" customHeight="1" x14ac:dyDescent="0.3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  <c r="W8236" s="2">
        <f>Table_1[[#This Row],[Profit]]/Table_1[[#This Row],[Sales]]</f>
        <v>0.1249999999999999</v>
      </c>
    </row>
    <row r="8237" spans="1:23" ht="14.25" customHeight="1" x14ac:dyDescent="0.3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  <c r="W8237" s="2">
        <f>Table_1[[#This Row],[Profit]]/Table_1[[#This Row],[Sales]]</f>
        <v>-0.49090909090909085</v>
      </c>
    </row>
    <row r="8238" spans="1:23" ht="14.25" customHeight="1" x14ac:dyDescent="0.3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  <c r="W8238" s="2">
        <f>Table_1[[#This Row],[Profit]]/Table_1[[#This Row],[Sales]]</f>
        <v>0</v>
      </c>
    </row>
    <row r="8239" spans="1:23" ht="14.25" customHeight="1" x14ac:dyDescent="0.3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  <c r="W8239" s="2">
        <f>Table_1[[#This Row],[Profit]]/Table_1[[#This Row],[Sales]]</f>
        <v>-0.16250000000000014</v>
      </c>
    </row>
    <row r="8240" spans="1:23" ht="14.25" customHeight="1" x14ac:dyDescent="0.3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  <c r="W8240" s="2">
        <f>Table_1[[#This Row],[Profit]]/Table_1[[#This Row],[Sales]]</f>
        <v>0.37499999999999994</v>
      </c>
    </row>
    <row r="8241" spans="1:23" ht="14.25" customHeight="1" x14ac:dyDescent="0.3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  <c r="W8241" s="2">
        <f>Table_1[[#This Row],[Profit]]/Table_1[[#This Row],[Sales]]</f>
        <v>0.25</v>
      </c>
    </row>
    <row r="8242" spans="1:23" ht="14.25" customHeight="1" x14ac:dyDescent="0.3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  <c r="W8242" s="2">
        <f>Table_1[[#This Row],[Profit]]/Table_1[[#This Row],[Sales]]</f>
        <v>0.1374999999999999</v>
      </c>
    </row>
    <row r="8243" spans="1:23" ht="14.25" customHeight="1" x14ac:dyDescent="0.3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  <c r="W8243" s="2">
        <f>Table_1[[#This Row],[Profit]]/Table_1[[#This Row],[Sales]]</f>
        <v>0.35</v>
      </c>
    </row>
    <row r="8244" spans="1:23" ht="14.25" customHeight="1" x14ac:dyDescent="0.3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  <c r="W8244" s="2">
        <f>Table_1[[#This Row],[Profit]]/Table_1[[#This Row],[Sales]]</f>
        <v>0.16000000000000006</v>
      </c>
    </row>
    <row r="8245" spans="1:23" ht="14.25" customHeight="1" x14ac:dyDescent="0.3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  <c r="W8245" s="2">
        <f>Table_1[[#This Row],[Profit]]/Table_1[[#This Row],[Sales]]</f>
        <v>6.2500000000000014E-2</v>
      </c>
    </row>
    <row r="8246" spans="1:23" ht="14.25" customHeight="1" x14ac:dyDescent="0.3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  <c r="W8246" s="2">
        <f>Table_1[[#This Row],[Profit]]/Table_1[[#This Row],[Sales]]</f>
        <v>0.37000000000000005</v>
      </c>
    </row>
    <row r="8247" spans="1:23" ht="14.25" customHeight="1" x14ac:dyDescent="0.3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  <c r="W8247" s="2">
        <f>Table_1[[#This Row],[Profit]]/Table_1[[#This Row],[Sales]]</f>
        <v>3.0000000000000016E-2</v>
      </c>
    </row>
    <row r="8248" spans="1:23" ht="14.25" customHeight="1" x14ac:dyDescent="0.3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  <c r="W8248" s="2">
        <f>Table_1[[#This Row],[Profit]]/Table_1[[#This Row],[Sales]]</f>
        <v>-2.7000000000000006</v>
      </c>
    </row>
    <row r="8249" spans="1:23" ht="14.25" customHeight="1" x14ac:dyDescent="0.3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  <c r="W8249" s="2">
        <f>Table_1[[#This Row],[Profit]]/Table_1[[#This Row],[Sales]]</f>
        <v>0.10000000000000005</v>
      </c>
    </row>
    <row r="8250" spans="1:23" ht="14.25" customHeight="1" x14ac:dyDescent="0.3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  <c r="W8250" s="2">
        <f>Table_1[[#This Row],[Profit]]/Table_1[[#This Row],[Sales]]</f>
        <v>-0.16666666666666682</v>
      </c>
    </row>
    <row r="8251" spans="1:23" ht="14.25" customHeight="1" x14ac:dyDescent="0.3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  <c r="W8251" s="2">
        <f>Table_1[[#This Row],[Profit]]/Table_1[[#This Row],[Sales]]</f>
        <v>-1.5000000000000007</v>
      </c>
    </row>
    <row r="8252" spans="1:23" ht="14.25" customHeight="1" x14ac:dyDescent="0.3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  <c r="W8252" s="2">
        <f>Table_1[[#This Row],[Profit]]/Table_1[[#This Row],[Sales]]</f>
        <v>-0.39999999999999991</v>
      </c>
    </row>
    <row r="8253" spans="1:23" ht="14.25" customHeight="1" x14ac:dyDescent="0.3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  <c r="W8253" s="2">
        <f>Table_1[[#This Row],[Profit]]/Table_1[[#This Row],[Sales]]</f>
        <v>-2.6000000000000005</v>
      </c>
    </row>
    <row r="8254" spans="1:23" ht="14.25" customHeight="1" x14ac:dyDescent="0.3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  <c r="W8254" s="2">
        <f>Table_1[[#This Row],[Profit]]/Table_1[[#This Row],[Sales]]</f>
        <v>0.10000000000000005</v>
      </c>
    </row>
    <row r="8255" spans="1:23" ht="14.25" customHeight="1" x14ac:dyDescent="0.3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  <c r="W8255" s="2">
        <f>Table_1[[#This Row],[Profit]]/Table_1[[#This Row],[Sales]]</f>
        <v>0.29999999999999993</v>
      </c>
    </row>
    <row r="8256" spans="1:23" ht="14.25" customHeight="1" x14ac:dyDescent="0.3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  <c r="W8256" s="2">
        <f>Table_1[[#This Row],[Profit]]/Table_1[[#This Row],[Sales]]</f>
        <v>0.47999999999999993</v>
      </c>
    </row>
    <row r="8257" spans="1:23" ht="14.25" customHeight="1" x14ac:dyDescent="0.3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  <c r="W8257" s="2">
        <f>Table_1[[#This Row],[Profit]]/Table_1[[#This Row],[Sales]]</f>
        <v>0.11249999999999989</v>
      </c>
    </row>
    <row r="8258" spans="1:23" ht="14.25" customHeight="1" x14ac:dyDescent="0.3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  <c r="W8258" s="2">
        <f>Table_1[[#This Row],[Profit]]/Table_1[[#This Row],[Sales]]</f>
        <v>0.24999999999999997</v>
      </c>
    </row>
    <row r="8259" spans="1:23" ht="14.25" customHeight="1" x14ac:dyDescent="0.3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  <c r="W8259" s="2">
        <f>Table_1[[#This Row],[Profit]]/Table_1[[#This Row],[Sales]]</f>
        <v>7.0000000000000021E-2</v>
      </c>
    </row>
    <row r="8260" spans="1:23" ht="14.25" customHeight="1" x14ac:dyDescent="0.3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  <c r="W8260" s="2">
        <f>Table_1[[#This Row],[Profit]]/Table_1[[#This Row],[Sales]]</f>
        <v>0.37499999999999994</v>
      </c>
    </row>
    <row r="8261" spans="1:23" ht="14.25" customHeight="1" x14ac:dyDescent="0.3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  <c r="W8261" s="2">
        <f>Table_1[[#This Row],[Profit]]/Table_1[[#This Row],[Sales]]</f>
        <v>0.49</v>
      </c>
    </row>
    <row r="8262" spans="1:23" ht="14.25" customHeight="1" x14ac:dyDescent="0.3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  <c r="W8262" s="2">
        <f>Table_1[[#This Row],[Profit]]/Table_1[[#This Row],[Sales]]</f>
        <v>0.46999999999999992</v>
      </c>
    </row>
    <row r="8263" spans="1:23" ht="14.25" customHeight="1" x14ac:dyDescent="0.3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  <c r="W8263" s="2">
        <f>Table_1[[#This Row],[Profit]]/Table_1[[#This Row],[Sales]]</f>
        <v>0.26</v>
      </c>
    </row>
    <row r="8264" spans="1:23" ht="14.25" customHeight="1" x14ac:dyDescent="0.3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  <c r="W8264" s="2">
        <f>Table_1[[#This Row],[Profit]]/Table_1[[#This Row],[Sales]]</f>
        <v>0.48000000000000004</v>
      </c>
    </row>
    <row r="8265" spans="1:23" ht="14.25" customHeight="1" x14ac:dyDescent="0.3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  <c r="W8265" s="2">
        <f>Table_1[[#This Row],[Profit]]/Table_1[[#This Row],[Sales]]</f>
        <v>-0.76666666666666639</v>
      </c>
    </row>
    <row r="8266" spans="1:23" ht="14.25" customHeight="1" x14ac:dyDescent="0.3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  <c r="W8266" s="2">
        <f>Table_1[[#This Row],[Profit]]/Table_1[[#This Row],[Sales]]</f>
        <v>0.24999999999999994</v>
      </c>
    </row>
    <row r="8267" spans="1:23" ht="14.25" customHeight="1" x14ac:dyDescent="0.3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  <c r="W8267" s="2">
        <f>Table_1[[#This Row],[Profit]]/Table_1[[#This Row],[Sales]]</f>
        <v>0.36249999999999999</v>
      </c>
    </row>
    <row r="8268" spans="1:23" ht="14.25" customHeight="1" x14ac:dyDescent="0.3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  <c r="W8268" s="2">
        <f>Table_1[[#This Row],[Profit]]/Table_1[[#This Row],[Sales]]</f>
        <v>0.26</v>
      </c>
    </row>
    <row r="8269" spans="1:23" ht="14.25" customHeight="1" x14ac:dyDescent="0.3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  <c r="W8269" s="2">
        <f>Table_1[[#This Row],[Profit]]/Table_1[[#This Row],[Sales]]</f>
        <v>-0.67999999999999994</v>
      </c>
    </row>
    <row r="8270" spans="1:23" ht="14.25" customHeight="1" x14ac:dyDescent="0.3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  <c r="W8270" s="2">
        <f>Table_1[[#This Row],[Profit]]/Table_1[[#This Row],[Sales]]</f>
        <v>8.7499999999999967E-2</v>
      </c>
    </row>
    <row r="8271" spans="1:23" ht="14.25" customHeight="1" x14ac:dyDescent="0.3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  <c r="W8271" s="2">
        <f>Table_1[[#This Row],[Profit]]/Table_1[[#This Row],[Sales]]</f>
        <v>0.12499999999999992</v>
      </c>
    </row>
    <row r="8272" spans="1:23" ht="14.25" customHeight="1" x14ac:dyDescent="0.3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  <c r="W8272" s="2">
        <f>Table_1[[#This Row],[Profit]]/Table_1[[#This Row],[Sales]]</f>
        <v>0.33749999999999997</v>
      </c>
    </row>
    <row r="8273" spans="1:23" ht="14.25" customHeight="1" x14ac:dyDescent="0.3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  <c r="W8273" s="2">
        <f>Table_1[[#This Row],[Profit]]/Table_1[[#This Row],[Sales]]</f>
        <v>0.12222222222222209</v>
      </c>
    </row>
    <row r="8274" spans="1:23" ht="14.25" customHeight="1" x14ac:dyDescent="0.3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  <c r="W8274" s="2">
        <f>Table_1[[#This Row],[Profit]]/Table_1[[#This Row],[Sales]]</f>
        <v>1.2499999999999976E-2</v>
      </c>
    </row>
    <row r="8275" spans="1:23" ht="14.25" customHeight="1" x14ac:dyDescent="0.3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  <c r="W8275" s="2">
        <f>Table_1[[#This Row],[Profit]]/Table_1[[#This Row],[Sales]]</f>
        <v>8.7500000000000022E-2</v>
      </c>
    </row>
    <row r="8276" spans="1:23" ht="14.25" customHeight="1" x14ac:dyDescent="0.3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  <c r="W8276" s="2">
        <f>Table_1[[#This Row],[Profit]]/Table_1[[#This Row],[Sales]]</f>
        <v>0.26</v>
      </c>
    </row>
    <row r="8277" spans="1:23" ht="14.25" customHeight="1" x14ac:dyDescent="0.3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  <c r="W8277" s="2">
        <f>Table_1[[#This Row],[Profit]]/Table_1[[#This Row],[Sales]]</f>
        <v>0.36249999999999993</v>
      </c>
    </row>
    <row r="8278" spans="1:23" ht="14.25" customHeight="1" x14ac:dyDescent="0.3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  <c r="W8278" s="2">
        <f>Table_1[[#This Row],[Profit]]/Table_1[[#This Row],[Sales]]</f>
        <v>-0.73333333333333306</v>
      </c>
    </row>
    <row r="8279" spans="1:23" ht="14.25" customHeight="1" x14ac:dyDescent="0.3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  <c r="W8279" s="2">
        <f>Table_1[[#This Row],[Profit]]/Table_1[[#This Row],[Sales]]</f>
        <v>-0.76666666666666672</v>
      </c>
    </row>
    <row r="8280" spans="1:23" ht="14.25" customHeight="1" x14ac:dyDescent="0.3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  <c r="W8280" s="2">
        <f>Table_1[[#This Row],[Profit]]/Table_1[[#This Row],[Sales]]</f>
        <v>7.5000000000000011E-2</v>
      </c>
    </row>
    <row r="8281" spans="1:23" ht="14.25" customHeight="1" x14ac:dyDescent="0.3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  <c r="W8281" s="2">
        <f>Table_1[[#This Row],[Profit]]/Table_1[[#This Row],[Sales]]</f>
        <v>0.13</v>
      </c>
    </row>
    <row r="8282" spans="1:23" ht="14.25" customHeight="1" x14ac:dyDescent="0.3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  <c r="W8282" s="2">
        <f>Table_1[[#This Row],[Profit]]/Table_1[[#This Row],[Sales]]</f>
        <v>0.33749999999999997</v>
      </c>
    </row>
    <row r="8283" spans="1:23" ht="14.25" customHeight="1" x14ac:dyDescent="0.3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  <c r="W8283" s="2">
        <f>Table_1[[#This Row],[Profit]]/Table_1[[#This Row],[Sales]]</f>
        <v>0.12499999999999986</v>
      </c>
    </row>
    <row r="8284" spans="1:23" ht="14.25" customHeight="1" x14ac:dyDescent="0.3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  <c r="W8284" s="2">
        <f>Table_1[[#This Row],[Profit]]/Table_1[[#This Row],[Sales]]</f>
        <v>0.22857142857142851</v>
      </c>
    </row>
    <row r="8285" spans="1:23" ht="14.25" customHeight="1" x14ac:dyDescent="0.3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  <c r="W8285" s="2">
        <f>Table_1[[#This Row],[Profit]]/Table_1[[#This Row],[Sales]]</f>
        <v>0.23750000000000007</v>
      </c>
    </row>
    <row r="8286" spans="1:23" ht="14.25" customHeight="1" x14ac:dyDescent="0.3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  <c r="W8286" s="2">
        <f>Table_1[[#This Row],[Profit]]/Table_1[[#This Row],[Sales]]</f>
        <v>0.21249999999999991</v>
      </c>
    </row>
    <row r="8287" spans="1:23" ht="14.25" customHeight="1" x14ac:dyDescent="0.3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  <c r="W8287" s="2">
        <f>Table_1[[#This Row],[Profit]]/Table_1[[#This Row],[Sales]]</f>
        <v>-0.64999999999999991</v>
      </c>
    </row>
    <row r="8288" spans="1:23" ht="14.25" customHeight="1" x14ac:dyDescent="0.3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  <c r="W8288" s="2">
        <f>Table_1[[#This Row],[Profit]]/Table_1[[#This Row],[Sales]]</f>
        <v>0.34999999999999992</v>
      </c>
    </row>
    <row r="8289" spans="1:23" ht="14.25" customHeight="1" x14ac:dyDescent="0.3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  <c r="W8289" s="2">
        <f>Table_1[[#This Row],[Profit]]/Table_1[[#This Row],[Sales]]</f>
        <v>8.7499999999999897E-2</v>
      </c>
    </row>
    <row r="8290" spans="1:23" ht="14.25" customHeight="1" x14ac:dyDescent="0.3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  <c r="W8290" s="2">
        <f>Table_1[[#This Row],[Profit]]/Table_1[[#This Row],[Sales]]</f>
        <v>0.26249999999999996</v>
      </c>
    </row>
    <row r="8291" spans="1:23" ht="14.25" customHeight="1" x14ac:dyDescent="0.3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  <c r="W8291" s="2">
        <f>Table_1[[#This Row],[Profit]]/Table_1[[#This Row],[Sales]]</f>
        <v>7.4999999999999983E-2</v>
      </c>
    </row>
    <row r="8292" spans="1:23" ht="14.25" customHeight="1" x14ac:dyDescent="0.3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  <c r="W8292" s="2">
        <f>Table_1[[#This Row],[Profit]]/Table_1[[#This Row],[Sales]]</f>
        <v>-0.18750000000000008</v>
      </c>
    </row>
    <row r="8293" spans="1:23" ht="14.25" customHeight="1" x14ac:dyDescent="0.3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  <c r="W8293" s="2">
        <f>Table_1[[#This Row],[Profit]]/Table_1[[#This Row],[Sales]]</f>
        <v>0.33749999999999997</v>
      </c>
    </row>
    <row r="8294" spans="1:23" ht="14.25" customHeight="1" x14ac:dyDescent="0.3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  <c r="W8294" s="2">
        <f>Table_1[[#This Row],[Profit]]/Table_1[[#This Row],[Sales]]</f>
        <v>-0.73333333333333306</v>
      </c>
    </row>
    <row r="8295" spans="1:23" ht="14.25" customHeight="1" x14ac:dyDescent="0.3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  <c r="W8295" s="2">
        <f>Table_1[[#This Row],[Profit]]/Table_1[[#This Row],[Sales]]</f>
        <v>0.32499999999999996</v>
      </c>
    </row>
    <row r="8296" spans="1:23" ht="14.25" customHeight="1" x14ac:dyDescent="0.3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  <c r="W8296" s="2">
        <f>Table_1[[#This Row],[Profit]]/Table_1[[#This Row],[Sales]]</f>
        <v>0.25</v>
      </c>
    </row>
    <row r="8297" spans="1:23" ht="14.25" customHeight="1" x14ac:dyDescent="0.3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  <c r="W8297" s="2">
        <f>Table_1[[#This Row],[Profit]]/Table_1[[#This Row],[Sales]]</f>
        <v>0.48</v>
      </c>
    </row>
    <row r="8298" spans="1:23" ht="14.25" customHeight="1" x14ac:dyDescent="0.3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  <c r="W8298" s="2">
        <f>Table_1[[#This Row],[Profit]]/Table_1[[#This Row],[Sales]]</f>
        <v>0.24000000000000005</v>
      </c>
    </row>
    <row r="8299" spans="1:23" ht="14.25" customHeight="1" x14ac:dyDescent="0.3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  <c r="W8299" s="2">
        <f>Table_1[[#This Row],[Profit]]/Table_1[[#This Row],[Sales]]</f>
        <v>0.14999999999999986</v>
      </c>
    </row>
    <row r="8300" spans="1:23" ht="14.25" customHeight="1" x14ac:dyDescent="0.3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  <c r="W8300" s="2">
        <f>Table_1[[#This Row],[Profit]]/Table_1[[#This Row],[Sales]]</f>
        <v>0.36249999999999993</v>
      </c>
    </row>
    <row r="8301" spans="1:23" ht="14.25" customHeight="1" x14ac:dyDescent="0.3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  <c r="W8301" s="2">
        <f>Table_1[[#This Row],[Profit]]/Table_1[[#This Row],[Sales]]</f>
        <v>0.25999999999999995</v>
      </c>
    </row>
    <row r="8302" spans="1:23" ht="14.25" customHeight="1" x14ac:dyDescent="0.3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  <c r="W8302" s="2">
        <f>Table_1[[#This Row],[Profit]]/Table_1[[#This Row],[Sales]]</f>
        <v>0.45</v>
      </c>
    </row>
    <row r="8303" spans="1:23" ht="14.25" customHeight="1" x14ac:dyDescent="0.3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  <c r="W8303" s="2">
        <f>Table_1[[#This Row],[Profit]]/Table_1[[#This Row],[Sales]]</f>
        <v>0.4</v>
      </c>
    </row>
    <row r="8304" spans="1:23" ht="14.25" customHeight="1" x14ac:dyDescent="0.3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  <c r="W8304" s="2">
        <f>Table_1[[#This Row],[Profit]]/Table_1[[#This Row],[Sales]]</f>
        <v>0.12499999999999989</v>
      </c>
    </row>
    <row r="8305" spans="1:23" ht="14.25" customHeight="1" x14ac:dyDescent="0.3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  <c r="W8305" s="2">
        <f>Table_1[[#This Row],[Profit]]/Table_1[[#This Row],[Sales]]</f>
        <v>0.11249999999999998</v>
      </c>
    </row>
    <row r="8306" spans="1:23" ht="14.25" customHeight="1" x14ac:dyDescent="0.3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  <c r="W8306" s="2">
        <f>Table_1[[#This Row],[Profit]]/Table_1[[#This Row],[Sales]]</f>
        <v>7.5000000000000039E-2</v>
      </c>
    </row>
    <row r="8307" spans="1:23" ht="14.25" customHeight="1" x14ac:dyDescent="0.3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  <c r="W8307" s="2">
        <f>Table_1[[#This Row],[Profit]]/Table_1[[#This Row],[Sales]]</f>
        <v>0.48</v>
      </c>
    </row>
    <row r="8308" spans="1:23" ht="14.25" customHeight="1" x14ac:dyDescent="0.3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  <c r="W8308" s="2">
        <f>Table_1[[#This Row],[Profit]]/Table_1[[#This Row],[Sales]]</f>
        <v>0.46</v>
      </c>
    </row>
    <row r="8309" spans="1:23" ht="14.25" customHeight="1" x14ac:dyDescent="0.3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  <c r="W8309" s="2">
        <f>Table_1[[#This Row],[Profit]]/Table_1[[#This Row],[Sales]]</f>
        <v>0.45999999999999996</v>
      </c>
    </row>
    <row r="8310" spans="1:23" ht="14.25" customHeight="1" x14ac:dyDescent="0.3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  <c r="W8310" s="2">
        <f>Table_1[[#This Row],[Profit]]/Table_1[[#This Row],[Sales]]</f>
        <v>0.3</v>
      </c>
    </row>
    <row r="8311" spans="1:23" ht="14.25" customHeight="1" x14ac:dyDescent="0.3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  <c r="W8311" s="2">
        <f>Table_1[[#This Row],[Profit]]/Table_1[[#This Row],[Sales]]</f>
        <v>6.2499999999999938E-2</v>
      </c>
    </row>
    <row r="8312" spans="1:23" ht="14.25" customHeight="1" x14ac:dyDescent="0.3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  <c r="W8312" s="2">
        <f>Table_1[[#This Row],[Profit]]/Table_1[[#This Row],[Sales]]</f>
        <v>-0.11428571428571442</v>
      </c>
    </row>
    <row r="8313" spans="1:23" ht="14.25" customHeight="1" x14ac:dyDescent="0.3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  <c r="W8313" s="2">
        <f>Table_1[[#This Row],[Profit]]/Table_1[[#This Row],[Sales]]</f>
        <v>0.39</v>
      </c>
    </row>
    <row r="8314" spans="1:23" ht="14.25" customHeight="1" x14ac:dyDescent="0.3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  <c r="W8314" s="2">
        <f>Table_1[[#This Row],[Profit]]/Table_1[[#This Row],[Sales]]</f>
        <v>0.26</v>
      </c>
    </row>
    <row r="8315" spans="1:23" ht="14.25" customHeight="1" x14ac:dyDescent="0.3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  <c r="W8315" s="2">
        <f>Table_1[[#This Row],[Profit]]/Table_1[[#This Row],[Sales]]</f>
        <v>-2.857142857142847E-2</v>
      </c>
    </row>
    <row r="8316" spans="1:23" ht="14.25" customHeight="1" x14ac:dyDescent="0.3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  <c r="W8316" s="2">
        <f>Table_1[[#This Row],[Profit]]/Table_1[[#This Row],[Sales]]</f>
        <v>0.16249999999999998</v>
      </c>
    </row>
    <row r="8317" spans="1:23" ht="14.25" customHeight="1" x14ac:dyDescent="0.3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  <c r="W8317" s="2">
        <f>Table_1[[#This Row],[Profit]]/Table_1[[#This Row],[Sales]]</f>
        <v>0.17499999999999993</v>
      </c>
    </row>
    <row r="8318" spans="1:23" ht="14.25" customHeight="1" x14ac:dyDescent="0.3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  <c r="W8318" s="2">
        <f>Table_1[[#This Row],[Profit]]/Table_1[[#This Row],[Sales]]</f>
        <v>0.35</v>
      </c>
    </row>
    <row r="8319" spans="1:23" ht="14.25" customHeight="1" x14ac:dyDescent="0.3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  <c r="W8319" s="2">
        <f>Table_1[[#This Row],[Profit]]/Table_1[[#This Row],[Sales]]</f>
        <v>8.7499999999999967E-2</v>
      </c>
    </row>
    <row r="8320" spans="1:23" ht="14.25" customHeight="1" x14ac:dyDescent="0.3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  <c r="W8320" s="2">
        <f>Table_1[[#This Row],[Profit]]/Table_1[[#This Row],[Sales]]</f>
        <v>0.11249999999999984</v>
      </c>
    </row>
    <row r="8321" spans="1:23" ht="14.25" customHeight="1" x14ac:dyDescent="0.3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  <c r="W8321" s="2">
        <f>Table_1[[#This Row],[Profit]]/Table_1[[#This Row],[Sales]]</f>
        <v>0.29999999999999993</v>
      </c>
    </row>
    <row r="8322" spans="1:23" ht="14.25" customHeight="1" x14ac:dyDescent="0.3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  <c r="W8322" s="2">
        <f>Table_1[[#This Row],[Profit]]/Table_1[[#This Row],[Sales]]</f>
        <v>0.10000000000000007</v>
      </c>
    </row>
    <row r="8323" spans="1:23" ht="14.25" customHeight="1" x14ac:dyDescent="0.3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  <c r="W8323" s="2">
        <f>Table_1[[#This Row],[Profit]]/Table_1[[#This Row],[Sales]]</f>
        <v>-1.600000000000001</v>
      </c>
    </row>
    <row r="8324" spans="1:23" ht="14.25" customHeight="1" x14ac:dyDescent="0.3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  <c r="W8324" s="2">
        <f>Table_1[[#This Row],[Profit]]/Table_1[[#This Row],[Sales]]</f>
        <v>0.26</v>
      </c>
    </row>
    <row r="8325" spans="1:23" ht="14.25" customHeight="1" x14ac:dyDescent="0.3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  <c r="W8325" s="2">
        <f>Table_1[[#This Row],[Profit]]/Table_1[[#This Row],[Sales]]</f>
        <v>0.45999999999999985</v>
      </c>
    </row>
    <row r="8326" spans="1:23" ht="14.25" customHeight="1" x14ac:dyDescent="0.3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  <c r="W8326" s="2">
        <f>Table_1[[#This Row],[Profit]]/Table_1[[#This Row],[Sales]]</f>
        <v>8.7500000000000119E-2</v>
      </c>
    </row>
    <row r="8327" spans="1:23" ht="14.25" customHeight="1" x14ac:dyDescent="0.3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  <c r="W8327" s="2">
        <f>Table_1[[#This Row],[Profit]]/Table_1[[#This Row],[Sales]]</f>
        <v>8.750000000000005E-2</v>
      </c>
    </row>
    <row r="8328" spans="1:23" ht="14.25" customHeight="1" x14ac:dyDescent="0.3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  <c r="W8328" s="2">
        <f>Table_1[[#This Row],[Profit]]/Table_1[[#This Row],[Sales]]</f>
        <v>-1.600000000000001</v>
      </c>
    </row>
    <row r="8329" spans="1:23" ht="14.25" customHeight="1" x14ac:dyDescent="0.3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  <c r="W8329" s="2">
        <f>Table_1[[#This Row],[Profit]]/Table_1[[#This Row],[Sales]]</f>
        <v>-1.7500000000000011</v>
      </c>
    </row>
    <row r="8330" spans="1:23" ht="14.25" customHeight="1" x14ac:dyDescent="0.3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  <c r="W8330" s="2">
        <f>Table_1[[#This Row],[Profit]]/Table_1[[#This Row],[Sales]]</f>
        <v>0.48000000000000004</v>
      </c>
    </row>
    <row r="8331" spans="1:23" ht="14.25" customHeight="1" x14ac:dyDescent="0.3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  <c r="W8331" s="2">
        <f>Table_1[[#This Row],[Profit]]/Table_1[[#This Row],[Sales]]</f>
        <v>0.48000000000000004</v>
      </c>
    </row>
    <row r="8332" spans="1:23" ht="14.25" customHeight="1" x14ac:dyDescent="0.3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  <c r="W8332" s="2">
        <f>Table_1[[#This Row],[Profit]]/Table_1[[#This Row],[Sales]]</f>
        <v>0.31999999999999995</v>
      </c>
    </row>
    <row r="8333" spans="1:23" ht="14.25" customHeight="1" x14ac:dyDescent="0.3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  <c r="W8333" s="2">
        <f>Table_1[[#This Row],[Profit]]/Table_1[[#This Row],[Sales]]</f>
        <v>0.29999999999999993</v>
      </c>
    </row>
    <row r="8334" spans="1:23" ht="14.25" customHeight="1" x14ac:dyDescent="0.3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  <c r="W8334" s="2">
        <f>Table_1[[#This Row],[Profit]]/Table_1[[#This Row],[Sales]]</f>
        <v>0.25000000000000006</v>
      </c>
    </row>
    <row r="8335" spans="1:23" ht="14.25" customHeight="1" x14ac:dyDescent="0.3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  <c r="W8335" s="2">
        <f>Table_1[[#This Row],[Profit]]/Table_1[[#This Row],[Sales]]</f>
        <v>0.49000000000000005</v>
      </c>
    </row>
    <row r="8336" spans="1:23" ht="14.25" customHeight="1" x14ac:dyDescent="0.3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  <c r="W8336" s="2">
        <f>Table_1[[#This Row],[Profit]]/Table_1[[#This Row],[Sales]]</f>
        <v>0.44999999999999996</v>
      </c>
    </row>
    <row r="8337" spans="1:23" ht="14.25" customHeight="1" x14ac:dyDescent="0.3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  <c r="W8337" s="2">
        <f>Table_1[[#This Row],[Profit]]/Table_1[[#This Row],[Sales]]</f>
        <v>0.5</v>
      </c>
    </row>
    <row r="8338" spans="1:23" ht="14.25" customHeight="1" x14ac:dyDescent="0.3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  <c r="W8338" s="2">
        <f>Table_1[[#This Row],[Profit]]/Table_1[[#This Row],[Sales]]</f>
        <v>0.41</v>
      </c>
    </row>
    <row r="8339" spans="1:23" ht="14.25" customHeight="1" x14ac:dyDescent="0.3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  <c r="W8339" s="2">
        <f>Table_1[[#This Row],[Profit]]/Table_1[[#This Row],[Sales]]</f>
        <v>0.49</v>
      </c>
    </row>
    <row r="8340" spans="1:23" ht="14.25" customHeight="1" x14ac:dyDescent="0.3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  <c r="W8340" s="2">
        <f>Table_1[[#This Row],[Profit]]/Table_1[[#This Row],[Sales]]</f>
        <v>0.37</v>
      </c>
    </row>
    <row r="8341" spans="1:23" ht="14.25" customHeight="1" x14ac:dyDescent="0.3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  <c r="W8341" s="2">
        <f>Table_1[[#This Row],[Profit]]/Table_1[[#This Row],[Sales]]</f>
        <v>-8.7500000000000064E-2</v>
      </c>
    </row>
    <row r="8342" spans="1:23" ht="14.25" customHeight="1" x14ac:dyDescent="0.3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  <c r="W8342" s="2">
        <f>Table_1[[#This Row],[Profit]]/Table_1[[#This Row],[Sales]]</f>
        <v>0.48</v>
      </c>
    </row>
    <row r="8343" spans="1:23" ht="14.25" customHeight="1" x14ac:dyDescent="0.3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  <c r="W8343" s="2">
        <f>Table_1[[#This Row],[Profit]]/Table_1[[#This Row],[Sales]]</f>
        <v>0.27</v>
      </c>
    </row>
    <row r="8344" spans="1:23" ht="14.25" customHeight="1" x14ac:dyDescent="0.3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  <c r="W8344" s="2">
        <f>Table_1[[#This Row],[Profit]]/Table_1[[#This Row],[Sales]]</f>
        <v>0.27</v>
      </c>
    </row>
    <row r="8345" spans="1:23" ht="14.25" customHeight="1" x14ac:dyDescent="0.3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  <c r="W8345" s="2">
        <f>Table_1[[#This Row],[Profit]]/Table_1[[#This Row],[Sales]]</f>
        <v>0.37499999999999989</v>
      </c>
    </row>
    <row r="8346" spans="1:23" ht="14.25" customHeight="1" x14ac:dyDescent="0.3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  <c r="W8346" s="2">
        <f>Table_1[[#This Row],[Profit]]/Table_1[[#This Row],[Sales]]</f>
        <v>0.19999999999999993</v>
      </c>
    </row>
    <row r="8347" spans="1:23" ht="14.25" customHeight="1" x14ac:dyDescent="0.3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  <c r="W8347" s="2">
        <f>Table_1[[#This Row],[Profit]]/Table_1[[#This Row],[Sales]]</f>
        <v>-4.999999999999992E-2</v>
      </c>
    </row>
    <row r="8348" spans="1:23" ht="14.25" customHeight="1" x14ac:dyDescent="0.3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  <c r="W8348" s="2">
        <f>Table_1[[#This Row],[Profit]]/Table_1[[#This Row],[Sales]]</f>
        <v>0.42000000000000004</v>
      </c>
    </row>
    <row r="8349" spans="1:23" ht="14.25" customHeight="1" x14ac:dyDescent="0.3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  <c r="W8349" s="2">
        <f>Table_1[[#This Row],[Profit]]/Table_1[[#This Row],[Sales]]</f>
        <v>0.40000000000000008</v>
      </c>
    </row>
    <row r="8350" spans="1:23" ht="14.25" customHeight="1" x14ac:dyDescent="0.3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  <c r="W8350" s="2">
        <f>Table_1[[#This Row],[Profit]]/Table_1[[#This Row],[Sales]]</f>
        <v>0.27999999999999997</v>
      </c>
    </row>
    <row r="8351" spans="1:23" ht="14.25" customHeight="1" x14ac:dyDescent="0.3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  <c r="W8351" s="2">
        <f>Table_1[[#This Row],[Profit]]/Table_1[[#This Row],[Sales]]</f>
        <v>0.43000000000000005</v>
      </c>
    </row>
    <row r="8352" spans="1:23" ht="14.25" customHeight="1" x14ac:dyDescent="0.3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  <c r="W8352" s="2">
        <f>Table_1[[#This Row],[Profit]]/Table_1[[#This Row],[Sales]]</f>
        <v>0.48000000000000004</v>
      </c>
    </row>
    <row r="8353" spans="1:23" ht="14.25" customHeight="1" x14ac:dyDescent="0.3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  <c r="W8353" s="2">
        <f>Table_1[[#This Row],[Profit]]/Table_1[[#This Row],[Sales]]</f>
        <v>0.22500000000000001</v>
      </c>
    </row>
    <row r="8354" spans="1:23" ht="14.25" customHeight="1" x14ac:dyDescent="0.3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  <c r="W8354" s="2">
        <f>Table_1[[#This Row],[Profit]]/Table_1[[#This Row],[Sales]]</f>
        <v>-0.6666666666666663</v>
      </c>
    </row>
    <row r="8355" spans="1:23" ht="14.25" customHeight="1" x14ac:dyDescent="0.3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  <c r="W8355" s="2">
        <f>Table_1[[#This Row],[Profit]]/Table_1[[#This Row],[Sales]]</f>
        <v>-0.30000000000000004</v>
      </c>
    </row>
    <row r="8356" spans="1:23" ht="14.25" customHeight="1" x14ac:dyDescent="0.3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  <c r="W8356" s="2">
        <f>Table_1[[#This Row],[Profit]]/Table_1[[#This Row],[Sales]]</f>
        <v>-0.7</v>
      </c>
    </row>
    <row r="8357" spans="1:23" ht="14.25" customHeight="1" x14ac:dyDescent="0.3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  <c r="W8357" s="2">
        <f>Table_1[[#This Row],[Profit]]/Table_1[[#This Row],[Sales]]</f>
        <v>0.35</v>
      </c>
    </row>
    <row r="8358" spans="1:23" ht="14.25" customHeight="1" x14ac:dyDescent="0.3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  <c r="W8358" s="2">
        <f>Table_1[[#This Row],[Profit]]/Table_1[[#This Row],[Sales]]</f>
        <v>0.22000000000000003</v>
      </c>
    </row>
    <row r="8359" spans="1:23" ht="14.25" customHeight="1" x14ac:dyDescent="0.3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  <c r="W8359" s="2">
        <f>Table_1[[#This Row],[Profit]]/Table_1[[#This Row],[Sales]]</f>
        <v>0.28000000000000003</v>
      </c>
    </row>
    <row r="8360" spans="1:23" ht="14.25" customHeight="1" x14ac:dyDescent="0.3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  <c r="W8360" s="2">
        <f>Table_1[[#This Row],[Profit]]/Table_1[[#This Row],[Sales]]</f>
        <v>8.750000000000005E-2</v>
      </c>
    </row>
    <row r="8361" spans="1:23" ht="14.25" customHeight="1" x14ac:dyDescent="0.3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  <c r="W8361" s="2">
        <f>Table_1[[#This Row],[Profit]]/Table_1[[#This Row],[Sales]]</f>
        <v>0.42000000000000004</v>
      </c>
    </row>
    <row r="8362" spans="1:23" ht="14.25" customHeight="1" x14ac:dyDescent="0.3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  <c r="W8362" s="2">
        <f>Table_1[[#This Row],[Profit]]/Table_1[[#This Row],[Sales]]</f>
        <v>0.12499999999999989</v>
      </c>
    </row>
    <row r="8363" spans="1:23" ht="14.25" customHeight="1" x14ac:dyDescent="0.3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  <c r="W8363" s="2">
        <f>Table_1[[#This Row],[Profit]]/Table_1[[#This Row],[Sales]]</f>
        <v>-2.5000000000000009</v>
      </c>
    </row>
    <row r="8364" spans="1:23" ht="14.25" customHeight="1" x14ac:dyDescent="0.3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  <c r="W8364" s="2">
        <f>Table_1[[#This Row],[Profit]]/Table_1[[#This Row],[Sales]]</f>
        <v>-0.1857142857142858</v>
      </c>
    </row>
    <row r="8365" spans="1:23" ht="14.25" customHeight="1" x14ac:dyDescent="0.3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  <c r="W8365" s="2">
        <f>Table_1[[#This Row],[Profit]]/Table_1[[#This Row],[Sales]]</f>
        <v>7.5000000000000025E-2</v>
      </c>
    </row>
    <row r="8366" spans="1:23" ht="14.25" customHeight="1" x14ac:dyDescent="0.3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  <c r="W8366" s="2">
        <f>Table_1[[#This Row],[Profit]]/Table_1[[#This Row],[Sales]]</f>
        <v>0.11249999999999984</v>
      </c>
    </row>
    <row r="8367" spans="1:23" ht="14.25" customHeight="1" x14ac:dyDescent="0.3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  <c r="W8367" s="2">
        <f>Table_1[[#This Row],[Profit]]/Table_1[[#This Row],[Sales]]</f>
        <v>0.10000000000000003</v>
      </c>
    </row>
    <row r="8368" spans="1:23" ht="14.25" customHeight="1" x14ac:dyDescent="0.3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  <c r="W8368" s="2">
        <f>Table_1[[#This Row],[Profit]]/Table_1[[#This Row],[Sales]]</f>
        <v>0.27</v>
      </c>
    </row>
    <row r="8369" spans="1:23" ht="14.25" customHeight="1" x14ac:dyDescent="0.3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  <c r="W8369" s="2">
        <f>Table_1[[#This Row],[Profit]]/Table_1[[#This Row],[Sales]]</f>
        <v>0.46999999999999992</v>
      </c>
    </row>
    <row r="8370" spans="1:23" ht="14.25" customHeight="1" x14ac:dyDescent="0.3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  <c r="W8370" s="2">
        <f>Table_1[[#This Row],[Profit]]/Table_1[[#This Row],[Sales]]</f>
        <v>0.37499999999999989</v>
      </c>
    </row>
    <row r="8371" spans="1:23" ht="14.25" customHeight="1" x14ac:dyDescent="0.3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  <c r="W8371" s="2">
        <f>Table_1[[#This Row],[Profit]]/Table_1[[#This Row],[Sales]]</f>
        <v>3.7500000000000054E-2</v>
      </c>
    </row>
    <row r="8372" spans="1:23" ht="14.25" customHeight="1" x14ac:dyDescent="0.3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  <c r="W8372" s="2">
        <f>Table_1[[#This Row],[Profit]]/Table_1[[#This Row],[Sales]]</f>
        <v>0.17647058823529407</v>
      </c>
    </row>
    <row r="8373" spans="1:23" ht="14.25" customHeight="1" x14ac:dyDescent="0.3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  <c r="W8373" s="2">
        <f>Table_1[[#This Row],[Profit]]/Table_1[[#This Row],[Sales]]</f>
        <v>-1.7000000000000008</v>
      </c>
    </row>
    <row r="8374" spans="1:23" ht="14.25" customHeight="1" x14ac:dyDescent="0.3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  <c r="W8374" s="2">
        <f>Table_1[[#This Row],[Profit]]/Table_1[[#This Row],[Sales]]</f>
        <v>0.41000000000000003</v>
      </c>
    </row>
    <row r="8375" spans="1:23" ht="14.25" customHeight="1" x14ac:dyDescent="0.3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  <c r="W8375" s="2">
        <f>Table_1[[#This Row],[Profit]]/Table_1[[#This Row],[Sales]]</f>
        <v>0.15000000000000008</v>
      </c>
    </row>
    <row r="8376" spans="1:23" ht="14.25" customHeight="1" x14ac:dyDescent="0.3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  <c r="W8376" s="2">
        <f>Table_1[[#This Row],[Profit]]/Table_1[[#This Row],[Sales]]</f>
        <v>0.27</v>
      </c>
    </row>
    <row r="8377" spans="1:23" ht="14.25" customHeight="1" x14ac:dyDescent="0.3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  <c r="W8377" s="2">
        <f>Table_1[[#This Row],[Profit]]/Table_1[[#This Row],[Sales]]</f>
        <v>0.31249999999999989</v>
      </c>
    </row>
    <row r="8378" spans="1:23" ht="14.25" customHeight="1" x14ac:dyDescent="0.3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  <c r="W8378" s="2">
        <f>Table_1[[#This Row],[Profit]]/Table_1[[#This Row],[Sales]]</f>
        <v>0.12499999999999997</v>
      </c>
    </row>
    <row r="8379" spans="1:23" ht="14.25" customHeight="1" x14ac:dyDescent="0.3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  <c r="W8379" s="2">
        <f>Table_1[[#This Row],[Profit]]/Table_1[[#This Row],[Sales]]</f>
        <v>-0.22499999999999992</v>
      </c>
    </row>
    <row r="8380" spans="1:23" ht="14.25" customHeight="1" x14ac:dyDescent="0.3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  <c r="W8380" s="2">
        <f>Table_1[[#This Row],[Profit]]/Table_1[[#This Row],[Sales]]</f>
        <v>0.36249999999999993</v>
      </c>
    </row>
    <row r="8381" spans="1:23" ht="14.25" customHeight="1" x14ac:dyDescent="0.3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  <c r="W8381" s="2">
        <f>Table_1[[#This Row],[Profit]]/Table_1[[#This Row],[Sales]]</f>
        <v>0.31249999999999994</v>
      </c>
    </row>
    <row r="8382" spans="1:23" ht="14.25" customHeight="1" x14ac:dyDescent="0.3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  <c r="W8382" s="2">
        <f>Table_1[[#This Row],[Profit]]/Table_1[[#This Row],[Sales]]</f>
        <v>0.31249999999999994</v>
      </c>
    </row>
    <row r="8383" spans="1:23" ht="14.25" customHeight="1" x14ac:dyDescent="0.3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  <c r="W8383" s="2">
        <f>Table_1[[#This Row],[Profit]]/Table_1[[#This Row],[Sales]]</f>
        <v>-0.23750000000000004</v>
      </c>
    </row>
    <row r="8384" spans="1:23" ht="14.25" customHeight="1" x14ac:dyDescent="0.3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  <c r="W8384" s="2">
        <f>Table_1[[#This Row],[Profit]]/Table_1[[#This Row],[Sales]]</f>
        <v>0</v>
      </c>
    </row>
    <row r="8385" spans="1:23" ht="14.25" customHeight="1" x14ac:dyDescent="0.3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  <c r="W8385" s="2">
        <f>Table_1[[#This Row],[Profit]]/Table_1[[#This Row],[Sales]]</f>
        <v>0.24999999999999994</v>
      </c>
    </row>
    <row r="8386" spans="1:23" ht="14.25" customHeight="1" x14ac:dyDescent="0.3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  <c r="W8386" s="2">
        <f>Table_1[[#This Row],[Profit]]/Table_1[[#This Row],[Sales]]</f>
        <v>0.48</v>
      </c>
    </row>
    <row r="8387" spans="1:23" ht="14.25" customHeight="1" x14ac:dyDescent="0.3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  <c r="W8387" s="2">
        <f>Table_1[[#This Row],[Profit]]/Table_1[[#This Row],[Sales]]</f>
        <v>0.35</v>
      </c>
    </row>
    <row r="8388" spans="1:23" ht="14.25" customHeight="1" x14ac:dyDescent="0.3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  <c r="W8388" s="2">
        <f>Table_1[[#This Row],[Profit]]/Table_1[[#This Row],[Sales]]</f>
        <v>0.15000000000000002</v>
      </c>
    </row>
    <row r="8389" spans="1:23" ht="14.25" customHeight="1" x14ac:dyDescent="0.3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  <c r="W8389" s="2">
        <f>Table_1[[#This Row],[Profit]]/Table_1[[#This Row],[Sales]]</f>
        <v>0.28000000000000003</v>
      </c>
    </row>
    <row r="8390" spans="1:23" ht="14.25" customHeight="1" x14ac:dyDescent="0.3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  <c r="W8390" s="2">
        <f>Table_1[[#This Row],[Profit]]/Table_1[[#This Row],[Sales]]</f>
        <v>0.28999999999999992</v>
      </c>
    </row>
    <row r="8391" spans="1:23" ht="14.25" customHeight="1" x14ac:dyDescent="0.3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  <c r="W8391" s="2">
        <f>Table_1[[#This Row],[Profit]]/Table_1[[#This Row],[Sales]]</f>
        <v>0.36249999999999993</v>
      </c>
    </row>
    <row r="8392" spans="1:23" ht="14.25" customHeight="1" x14ac:dyDescent="0.3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  <c r="W8392" s="2">
        <f>Table_1[[#This Row],[Profit]]/Table_1[[#This Row],[Sales]]</f>
        <v>0.49</v>
      </c>
    </row>
    <row r="8393" spans="1:23" ht="14.25" customHeight="1" x14ac:dyDescent="0.3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  <c r="W8393" s="2">
        <f>Table_1[[#This Row],[Profit]]/Table_1[[#This Row],[Sales]]</f>
        <v>0.36</v>
      </c>
    </row>
    <row r="8394" spans="1:23" ht="14.25" customHeight="1" x14ac:dyDescent="0.3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  <c r="W8394" s="2">
        <f>Table_1[[#This Row],[Profit]]/Table_1[[#This Row],[Sales]]</f>
        <v>0.25999999999999995</v>
      </c>
    </row>
    <row r="8395" spans="1:23" ht="14.25" customHeight="1" x14ac:dyDescent="0.3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  <c r="W8395" s="2">
        <f>Table_1[[#This Row],[Profit]]/Table_1[[#This Row],[Sales]]</f>
        <v>0.44000000000000006</v>
      </c>
    </row>
    <row r="8396" spans="1:23" ht="14.25" customHeight="1" x14ac:dyDescent="0.3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  <c r="W8396" s="2">
        <f>Table_1[[#This Row],[Profit]]/Table_1[[#This Row],[Sales]]</f>
        <v>0.32999999999999996</v>
      </c>
    </row>
    <row r="8397" spans="1:23" ht="14.25" customHeight="1" x14ac:dyDescent="0.3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  <c r="W8397" s="2">
        <f>Table_1[[#This Row],[Profit]]/Table_1[[#This Row],[Sales]]</f>
        <v>-0.12857142857142859</v>
      </c>
    </row>
    <row r="8398" spans="1:23" ht="14.25" customHeight="1" x14ac:dyDescent="0.3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  <c r="W8398" s="2">
        <f>Table_1[[#This Row],[Profit]]/Table_1[[#This Row],[Sales]]</f>
        <v>0.34999999999999992</v>
      </c>
    </row>
    <row r="8399" spans="1:23" ht="14.25" customHeight="1" x14ac:dyDescent="0.3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  <c r="W8399" s="2">
        <f>Table_1[[#This Row],[Profit]]/Table_1[[#This Row],[Sales]]</f>
        <v>-1.5000000000000004</v>
      </c>
    </row>
    <row r="8400" spans="1:23" ht="14.25" customHeight="1" x14ac:dyDescent="0.3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  <c r="W8400" s="2">
        <f>Table_1[[#This Row],[Profit]]/Table_1[[#This Row],[Sales]]</f>
        <v>-0.22857142857142856</v>
      </c>
    </row>
    <row r="8401" spans="1:23" ht="14.25" customHeight="1" x14ac:dyDescent="0.3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  <c r="W8401" s="2">
        <f>Table_1[[#This Row],[Profit]]/Table_1[[#This Row],[Sales]]</f>
        <v>7.4999999999999969E-2</v>
      </c>
    </row>
    <row r="8402" spans="1:23" ht="14.25" customHeight="1" x14ac:dyDescent="0.3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  <c r="W8402" s="2">
        <f>Table_1[[#This Row],[Profit]]/Table_1[[#This Row],[Sales]]</f>
        <v>0.33749999999999991</v>
      </c>
    </row>
    <row r="8403" spans="1:23" ht="14.25" customHeight="1" x14ac:dyDescent="0.3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  <c r="W8403" s="2">
        <f>Table_1[[#This Row],[Profit]]/Table_1[[#This Row],[Sales]]</f>
        <v>7.7777777777777751E-2</v>
      </c>
    </row>
    <row r="8404" spans="1:23" ht="14.25" customHeight="1" x14ac:dyDescent="0.3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  <c r="W8404" s="2">
        <f>Table_1[[#This Row],[Profit]]/Table_1[[#This Row],[Sales]]</f>
        <v>0.49</v>
      </c>
    </row>
    <row r="8405" spans="1:23" ht="14.25" customHeight="1" x14ac:dyDescent="0.3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  <c r="W8405" s="2">
        <f>Table_1[[#This Row],[Profit]]/Table_1[[#This Row],[Sales]]</f>
        <v>0.45999999999999996</v>
      </c>
    </row>
    <row r="8406" spans="1:23" ht="14.25" customHeight="1" x14ac:dyDescent="0.3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  <c r="W8406" s="2">
        <f>Table_1[[#This Row],[Profit]]/Table_1[[#This Row],[Sales]]</f>
        <v>6.9999999999999937E-2</v>
      </c>
    </row>
    <row r="8407" spans="1:23" ht="14.25" customHeight="1" x14ac:dyDescent="0.3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  <c r="W8407" s="2">
        <f>Table_1[[#This Row],[Profit]]/Table_1[[#This Row],[Sales]]</f>
        <v>0.41</v>
      </c>
    </row>
    <row r="8408" spans="1:23" ht="14.25" customHeight="1" x14ac:dyDescent="0.3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  <c r="W8408" s="2">
        <f>Table_1[[#This Row],[Profit]]/Table_1[[#This Row],[Sales]]</f>
        <v>0.23</v>
      </c>
    </row>
    <row r="8409" spans="1:23" ht="14.25" customHeight="1" x14ac:dyDescent="0.3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  <c r="W8409" s="2">
        <f>Table_1[[#This Row],[Profit]]/Table_1[[#This Row],[Sales]]</f>
        <v>0.29999999999999993</v>
      </c>
    </row>
    <row r="8410" spans="1:23" ht="14.25" customHeight="1" x14ac:dyDescent="0.3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  <c r="W8410" s="2">
        <f>Table_1[[#This Row],[Profit]]/Table_1[[#This Row],[Sales]]</f>
        <v>0.26</v>
      </c>
    </row>
    <row r="8411" spans="1:23" ht="14.25" customHeight="1" x14ac:dyDescent="0.3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  <c r="W8411" s="2">
        <f>Table_1[[#This Row],[Profit]]/Table_1[[#This Row],[Sales]]</f>
        <v>0.34999999999999992</v>
      </c>
    </row>
    <row r="8412" spans="1:23" ht="14.25" customHeight="1" x14ac:dyDescent="0.3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  <c r="W8412" s="2">
        <f>Table_1[[#This Row],[Profit]]/Table_1[[#This Row],[Sales]]</f>
        <v>-0.31666666666666682</v>
      </c>
    </row>
    <row r="8413" spans="1:23" ht="14.25" customHeight="1" x14ac:dyDescent="0.3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  <c r="W8413" s="2">
        <f>Table_1[[#This Row],[Profit]]/Table_1[[#This Row],[Sales]]</f>
        <v>0.3299999999999999</v>
      </c>
    </row>
    <row r="8414" spans="1:23" ht="14.25" customHeight="1" x14ac:dyDescent="0.3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  <c r="W8414" s="2">
        <f>Table_1[[#This Row],[Profit]]/Table_1[[#This Row],[Sales]]</f>
        <v>-0.18571428571428569</v>
      </c>
    </row>
    <row r="8415" spans="1:23" ht="14.25" customHeight="1" x14ac:dyDescent="0.3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  <c r="W8415" s="2">
        <f>Table_1[[#This Row],[Profit]]/Table_1[[#This Row],[Sales]]</f>
        <v>0.34999999999999992</v>
      </c>
    </row>
    <row r="8416" spans="1:23" ht="14.25" customHeight="1" x14ac:dyDescent="0.3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  <c r="W8416" s="2">
        <f>Table_1[[#This Row],[Profit]]/Table_1[[#This Row],[Sales]]</f>
        <v>-3.7500000000000089E-2</v>
      </c>
    </row>
    <row r="8417" spans="1:23" ht="14.25" customHeight="1" x14ac:dyDescent="0.3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  <c r="W8417" s="2">
        <f>Table_1[[#This Row],[Profit]]/Table_1[[#This Row],[Sales]]</f>
        <v>0.46999999999999992</v>
      </c>
    </row>
    <row r="8418" spans="1:23" ht="14.25" customHeight="1" x14ac:dyDescent="0.3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  <c r="W8418" s="2">
        <f>Table_1[[#This Row],[Profit]]/Table_1[[#This Row],[Sales]]</f>
        <v>0.31249999999999994</v>
      </c>
    </row>
    <row r="8419" spans="1:23" ht="14.25" customHeight="1" x14ac:dyDescent="0.3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  <c r="W8419" s="2">
        <f>Table_1[[#This Row],[Profit]]/Table_1[[#This Row],[Sales]]</f>
        <v>0.24999999999999994</v>
      </c>
    </row>
    <row r="8420" spans="1:23" ht="14.25" customHeight="1" x14ac:dyDescent="0.3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  <c r="W8420" s="2">
        <f>Table_1[[#This Row],[Profit]]/Table_1[[#This Row],[Sales]]</f>
        <v>0.21999999999999997</v>
      </c>
    </row>
    <row r="8421" spans="1:23" ht="14.25" customHeight="1" x14ac:dyDescent="0.3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  <c r="W8421" s="2">
        <f>Table_1[[#This Row],[Profit]]/Table_1[[#This Row],[Sales]]</f>
        <v>3.9999999999999952E-2</v>
      </c>
    </row>
    <row r="8422" spans="1:23" ht="14.25" customHeight="1" x14ac:dyDescent="0.3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  <c r="W8422" s="2">
        <f>Table_1[[#This Row],[Profit]]/Table_1[[#This Row],[Sales]]</f>
        <v>0.44000000000000006</v>
      </c>
    </row>
    <row r="8423" spans="1:23" ht="14.25" customHeight="1" x14ac:dyDescent="0.3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  <c r="W8423" s="2">
        <f>Table_1[[#This Row],[Profit]]/Table_1[[#This Row],[Sales]]</f>
        <v>0.11000000000000003</v>
      </c>
    </row>
    <row r="8424" spans="1:23" ht="14.25" customHeight="1" x14ac:dyDescent="0.3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  <c r="W8424" s="2">
        <f>Table_1[[#This Row],[Profit]]/Table_1[[#This Row],[Sales]]</f>
        <v>0.4900000000000001</v>
      </c>
    </row>
    <row r="8425" spans="1:23" ht="14.25" customHeight="1" x14ac:dyDescent="0.3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  <c r="W8425" s="2">
        <f>Table_1[[#This Row],[Profit]]/Table_1[[#This Row],[Sales]]</f>
        <v>0.43000000000000005</v>
      </c>
    </row>
    <row r="8426" spans="1:23" ht="14.25" customHeight="1" x14ac:dyDescent="0.3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  <c r="W8426" s="2">
        <f>Table_1[[#This Row],[Profit]]/Table_1[[#This Row],[Sales]]</f>
        <v>5.9999999999999935E-2</v>
      </c>
    </row>
    <row r="8427" spans="1:23" ht="14.25" customHeight="1" x14ac:dyDescent="0.3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  <c r="W8427" s="2">
        <f>Table_1[[#This Row],[Profit]]/Table_1[[#This Row],[Sales]]</f>
        <v>-0.66666666666666641</v>
      </c>
    </row>
    <row r="8428" spans="1:23" ht="14.25" customHeight="1" x14ac:dyDescent="0.3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  <c r="W8428" s="2">
        <f>Table_1[[#This Row],[Profit]]/Table_1[[#This Row],[Sales]]</f>
        <v>8.7499999999999967E-2</v>
      </c>
    </row>
    <row r="8429" spans="1:23" ht="14.25" customHeight="1" x14ac:dyDescent="0.3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  <c r="W8429" s="2">
        <f>Table_1[[#This Row],[Profit]]/Table_1[[#This Row],[Sales]]</f>
        <v>3.9999999999999869E-2</v>
      </c>
    </row>
    <row r="8430" spans="1:23" ht="14.25" customHeight="1" x14ac:dyDescent="0.3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  <c r="W8430" s="2">
        <f>Table_1[[#This Row],[Profit]]/Table_1[[#This Row],[Sales]]</f>
        <v>-0.1750000000000001</v>
      </c>
    </row>
    <row r="8431" spans="1:23" ht="14.25" customHeight="1" x14ac:dyDescent="0.3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  <c r="W8431" s="2">
        <f>Table_1[[#This Row],[Profit]]/Table_1[[#This Row],[Sales]]</f>
        <v>-0.10000000000000007</v>
      </c>
    </row>
    <row r="8432" spans="1:23" ht="14.25" customHeight="1" x14ac:dyDescent="0.3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  <c r="W8432" s="2">
        <f>Table_1[[#This Row],[Profit]]/Table_1[[#This Row],[Sales]]</f>
        <v>4.9999999999999913E-2</v>
      </c>
    </row>
    <row r="8433" spans="1:23" ht="14.25" customHeight="1" x14ac:dyDescent="0.3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  <c r="W8433" s="2">
        <f>Table_1[[#This Row],[Profit]]/Table_1[[#This Row],[Sales]]</f>
        <v>0.40999999999999992</v>
      </c>
    </row>
    <row r="8434" spans="1:23" ht="14.25" customHeight="1" x14ac:dyDescent="0.3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  <c r="W8434" s="2">
        <f>Table_1[[#This Row],[Profit]]/Table_1[[#This Row],[Sales]]</f>
        <v>-0.22499999999999995</v>
      </c>
    </row>
    <row r="8435" spans="1:23" ht="14.25" customHeight="1" x14ac:dyDescent="0.3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  <c r="W8435" s="2">
        <f>Table_1[[#This Row],[Profit]]/Table_1[[#This Row],[Sales]]</f>
        <v>0.31249999999999983</v>
      </c>
    </row>
    <row r="8436" spans="1:23" ht="14.25" customHeight="1" x14ac:dyDescent="0.3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  <c r="W8436" s="2">
        <f>Table_1[[#This Row],[Profit]]/Table_1[[#This Row],[Sales]]</f>
        <v>-0.67500000000000004</v>
      </c>
    </row>
    <row r="8437" spans="1:23" ht="14.25" customHeight="1" x14ac:dyDescent="0.3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  <c r="W8437" s="2">
        <f>Table_1[[#This Row],[Profit]]/Table_1[[#This Row],[Sales]]</f>
        <v>-1.6000000000000003</v>
      </c>
    </row>
    <row r="8438" spans="1:23" ht="14.25" customHeight="1" x14ac:dyDescent="0.3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  <c r="W8438" s="2">
        <f>Table_1[[#This Row],[Profit]]/Table_1[[#This Row],[Sales]]</f>
        <v>0.36249999999999993</v>
      </c>
    </row>
    <row r="8439" spans="1:23" ht="14.25" customHeight="1" x14ac:dyDescent="0.3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  <c r="W8439" s="2">
        <f>Table_1[[#This Row],[Profit]]/Table_1[[#This Row],[Sales]]</f>
        <v>0.17499999999999999</v>
      </c>
    </row>
    <row r="8440" spans="1:23" ht="14.25" customHeight="1" x14ac:dyDescent="0.3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  <c r="W8440" s="2">
        <f>Table_1[[#This Row],[Profit]]/Table_1[[#This Row],[Sales]]</f>
        <v>0.37499999999999994</v>
      </c>
    </row>
    <row r="8441" spans="1:23" ht="14.25" customHeight="1" x14ac:dyDescent="0.3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  <c r="W8441" s="2">
        <f>Table_1[[#This Row],[Profit]]/Table_1[[#This Row],[Sales]]</f>
        <v>9.9999999999999964E-2</v>
      </c>
    </row>
    <row r="8442" spans="1:23" ht="14.25" customHeight="1" x14ac:dyDescent="0.3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  <c r="W8442" s="2">
        <f>Table_1[[#This Row],[Profit]]/Table_1[[#This Row],[Sales]]</f>
        <v>0.3249999999999999</v>
      </c>
    </row>
    <row r="8443" spans="1:23" ht="14.25" customHeight="1" x14ac:dyDescent="0.3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  <c r="W8443" s="2">
        <f>Table_1[[#This Row],[Profit]]/Table_1[[#This Row],[Sales]]</f>
        <v>0.32499999999999996</v>
      </c>
    </row>
    <row r="8444" spans="1:23" ht="14.25" customHeight="1" x14ac:dyDescent="0.3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  <c r="W8444" s="2">
        <f>Table_1[[#This Row],[Profit]]/Table_1[[#This Row],[Sales]]</f>
        <v>-0.16666666666666669</v>
      </c>
    </row>
    <row r="8445" spans="1:23" ht="14.25" customHeight="1" x14ac:dyDescent="0.3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  <c r="W8445" s="2">
        <f>Table_1[[#This Row],[Profit]]/Table_1[[#This Row],[Sales]]</f>
        <v>-0.73333333333333317</v>
      </c>
    </row>
    <row r="8446" spans="1:23" ht="14.25" customHeight="1" x14ac:dyDescent="0.3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  <c r="W8446" s="2">
        <f>Table_1[[#This Row],[Profit]]/Table_1[[#This Row],[Sales]]</f>
        <v>-0.18333333333333346</v>
      </c>
    </row>
    <row r="8447" spans="1:23" ht="14.25" customHeight="1" x14ac:dyDescent="0.3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  <c r="W8447" s="2">
        <f>Table_1[[#This Row],[Profit]]/Table_1[[#This Row],[Sales]]</f>
        <v>-5.7142857142857079E-2</v>
      </c>
    </row>
    <row r="8448" spans="1:23" ht="14.25" customHeight="1" x14ac:dyDescent="0.3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  <c r="W8448" s="2">
        <f>Table_1[[#This Row],[Profit]]/Table_1[[#This Row],[Sales]]</f>
        <v>0.4200000000000001</v>
      </c>
    </row>
    <row r="8449" spans="1:23" ht="14.25" customHeight="1" x14ac:dyDescent="0.3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  <c r="W8449" s="2">
        <f>Table_1[[#This Row],[Profit]]/Table_1[[#This Row],[Sales]]</f>
        <v>0.23999999999999996</v>
      </c>
    </row>
    <row r="8450" spans="1:23" ht="14.25" customHeight="1" x14ac:dyDescent="0.3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  <c r="W8450" s="2">
        <f>Table_1[[#This Row],[Profit]]/Table_1[[#This Row],[Sales]]</f>
        <v>-0.19999999999999996</v>
      </c>
    </row>
    <row r="8451" spans="1:23" ht="14.25" customHeight="1" x14ac:dyDescent="0.3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  <c r="W8451" s="2">
        <f>Table_1[[#This Row],[Profit]]/Table_1[[#This Row],[Sales]]</f>
        <v>0.49</v>
      </c>
    </row>
    <row r="8452" spans="1:23" ht="14.25" customHeight="1" x14ac:dyDescent="0.3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  <c r="W8452" s="2">
        <f>Table_1[[#This Row],[Profit]]/Table_1[[#This Row],[Sales]]</f>
        <v>0.29999999999999993</v>
      </c>
    </row>
    <row r="8453" spans="1:23" ht="14.25" customHeight="1" x14ac:dyDescent="0.3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  <c r="W8453" s="2">
        <f>Table_1[[#This Row],[Profit]]/Table_1[[#This Row],[Sales]]</f>
        <v>7.5000000000000039E-2</v>
      </c>
    </row>
    <row r="8454" spans="1:23" ht="14.25" customHeight="1" x14ac:dyDescent="0.3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  <c r="W8454" s="2">
        <f>Table_1[[#This Row],[Profit]]/Table_1[[#This Row],[Sales]]</f>
        <v>-0.27142857142857152</v>
      </c>
    </row>
    <row r="8455" spans="1:23" ht="14.25" customHeight="1" x14ac:dyDescent="0.3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  <c r="W8455" s="2">
        <f>Table_1[[#This Row],[Profit]]/Table_1[[#This Row],[Sales]]</f>
        <v>0.05</v>
      </c>
    </row>
    <row r="8456" spans="1:23" ht="14.25" customHeight="1" x14ac:dyDescent="0.3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  <c r="W8456" s="2">
        <f>Table_1[[#This Row],[Profit]]/Table_1[[#This Row],[Sales]]</f>
        <v>-0.52500000000000002</v>
      </c>
    </row>
    <row r="8457" spans="1:23" ht="14.25" customHeight="1" x14ac:dyDescent="0.3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  <c r="W8457" s="2">
        <f>Table_1[[#This Row],[Profit]]/Table_1[[#This Row],[Sales]]</f>
        <v>0.10000000000000005</v>
      </c>
    </row>
    <row r="8458" spans="1:23" ht="14.25" customHeight="1" x14ac:dyDescent="0.3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  <c r="W8458" s="2">
        <f>Table_1[[#This Row],[Profit]]/Table_1[[#This Row],[Sales]]</f>
        <v>-0.27142857142857135</v>
      </c>
    </row>
    <row r="8459" spans="1:23" ht="14.25" customHeight="1" x14ac:dyDescent="0.3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  <c r="W8459" s="2">
        <f>Table_1[[#This Row],[Profit]]/Table_1[[#This Row],[Sales]]</f>
        <v>-1.7500000000000009</v>
      </c>
    </row>
    <row r="8460" spans="1:23" ht="14.25" customHeight="1" x14ac:dyDescent="0.3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  <c r="W8460" s="2">
        <f>Table_1[[#This Row],[Profit]]/Table_1[[#This Row],[Sales]]</f>
        <v>-1.5500000000000005</v>
      </c>
    </row>
    <row r="8461" spans="1:23" ht="14.25" customHeight="1" x14ac:dyDescent="0.3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  <c r="W8461" s="2">
        <f>Table_1[[#This Row],[Profit]]/Table_1[[#This Row],[Sales]]</f>
        <v>-1.6000000000000005</v>
      </c>
    </row>
    <row r="8462" spans="1:23" ht="14.25" customHeight="1" x14ac:dyDescent="0.3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  <c r="W8462" s="2">
        <f>Table_1[[#This Row],[Profit]]/Table_1[[#This Row],[Sales]]</f>
        <v>0.47</v>
      </c>
    </row>
    <row r="8463" spans="1:23" ht="14.25" customHeight="1" x14ac:dyDescent="0.3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  <c r="W8463" s="2">
        <f>Table_1[[#This Row],[Profit]]/Table_1[[#This Row],[Sales]]</f>
        <v>0.10000000000000002</v>
      </c>
    </row>
    <row r="8464" spans="1:23" ht="14.25" customHeight="1" x14ac:dyDescent="0.3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  <c r="W8464" s="2">
        <f>Table_1[[#This Row],[Profit]]/Table_1[[#This Row],[Sales]]</f>
        <v>0.47999999999999993</v>
      </c>
    </row>
    <row r="8465" spans="1:23" ht="14.25" customHeight="1" x14ac:dyDescent="0.3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  <c r="W8465" s="2">
        <f>Table_1[[#This Row],[Profit]]/Table_1[[#This Row],[Sales]]</f>
        <v>7.5000000000000067E-2</v>
      </c>
    </row>
    <row r="8466" spans="1:23" ht="14.25" customHeight="1" x14ac:dyDescent="0.3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  <c r="W8466" s="2">
        <f>Table_1[[#This Row],[Profit]]/Table_1[[#This Row],[Sales]]</f>
        <v>-6.2500000000000056E-2</v>
      </c>
    </row>
    <row r="8467" spans="1:23" ht="14.25" customHeight="1" x14ac:dyDescent="0.3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  <c r="W8467" s="2">
        <f>Table_1[[#This Row],[Profit]]/Table_1[[#This Row],[Sales]]</f>
        <v>0.1699999999999999</v>
      </c>
    </row>
    <row r="8468" spans="1:23" ht="14.25" customHeight="1" x14ac:dyDescent="0.3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  <c r="W8468" s="2">
        <f>Table_1[[#This Row],[Profit]]/Table_1[[#This Row],[Sales]]</f>
        <v>0.39</v>
      </c>
    </row>
    <row r="8469" spans="1:23" ht="14.25" customHeight="1" x14ac:dyDescent="0.3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  <c r="W8469" s="2">
        <f>Table_1[[#This Row],[Profit]]/Table_1[[#This Row],[Sales]]</f>
        <v>0.34999999999999992</v>
      </c>
    </row>
    <row r="8470" spans="1:23" ht="14.25" customHeight="1" x14ac:dyDescent="0.3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  <c r="W8470" s="2">
        <f>Table_1[[#This Row],[Profit]]/Table_1[[#This Row],[Sales]]</f>
        <v>0.09</v>
      </c>
    </row>
    <row r="8471" spans="1:23" ht="14.25" customHeight="1" x14ac:dyDescent="0.3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  <c r="W8471" s="2">
        <f>Table_1[[#This Row],[Profit]]/Table_1[[#This Row],[Sales]]</f>
        <v>-3.7500000000000075E-2</v>
      </c>
    </row>
    <row r="8472" spans="1:23" ht="14.25" customHeight="1" x14ac:dyDescent="0.3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  <c r="W8472" s="2">
        <f>Table_1[[#This Row],[Profit]]/Table_1[[#This Row],[Sales]]</f>
        <v>0.26249999999999996</v>
      </c>
    </row>
    <row r="8473" spans="1:23" ht="14.25" customHeight="1" x14ac:dyDescent="0.3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  <c r="W8473" s="2">
        <f>Table_1[[#This Row],[Profit]]/Table_1[[#This Row],[Sales]]</f>
        <v>-0.15000000000000008</v>
      </c>
    </row>
    <row r="8474" spans="1:23" ht="14.25" customHeight="1" x14ac:dyDescent="0.3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  <c r="W8474" s="2">
        <f>Table_1[[#This Row],[Profit]]/Table_1[[#This Row],[Sales]]</f>
        <v>0.34999999999999992</v>
      </c>
    </row>
    <row r="8475" spans="1:23" ht="14.25" customHeight="1" x14ac:dyDescent="0.3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  <c r="W8475" s="2">
        <f>Table_1[[#This Row],[Profit]]/Table_1[[#This Row],[Sales]]</f>
        <v>0.1</v>
      </c>
    </row>
    <row r="8476" spans="1:23" ht="14.25" customHeight="1" x14ac:dyDescent="0.3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  <c r="W8476" s="2">
        <f>Table_1[[#This Row],[Profit]]/Table_1[[#This Row],[Sales]]</f>
        <v>-0.76666666666666672</v>
      </c>
    </row>
    <row r="8477" spans="1:23" ht="14.25" customHeight="1" x14ac:dyDescent="0.3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  <c r="W8477" s="2">
        <f>Table_1[[#This Row],[Profit]]/Table_1[[#This Row],[Sales]]</f>
        <v>0.36249999999999999</v>
      </c>
    </row>
    <row r="8478" spans="1:23" ht="14.25" customHeight="1" x14ac:dyDescent="0.3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  <c r="W8478" s="2">
        <f>Table_1[[#This Row],[Profit]]/Table_1[[#This Row],[Sales]]</f>
        <v>0.36250000000000004</v>
      </c>
    </row>
    <row r="8479" spans="1:23" ht="14.25" customHeight="1" x14ac:dyDescent="0.3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  <c r="W8479" s="2">
        <f>Table_1[[#This Row],[Profit]]/Table_1[[#This Row],[Sales]]</f>
        <v>0.26</v>
      </c>
    </row>
    <row r="8480" spans="1:23" ht="14.25" customHeight="1" x14ac:dyDescent="0.3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  <c r="W8480" s="2">
        <f>Table_1[[#This Row],[Profit]]/Table_1[[#This Row],[Sales]]</f>
        <v>0.28999999999999998</v>
      </c>
    </row>
    <row r="8481" spans="1:23" ht="14.25" customHeight="1" x14ac:dyDescent="0.3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  <c r="W8481" s="2">
        <f>Table_1[[#This Row],[Profit]]/Table_1[[#This Row],[Sales]]</f>
        <v>0.44999999999999996</v>
      </c>
    </row>
    <row r="8482" spans="1:23" ht="14.25" customHeight="1" x14ac:dyDescent="0.3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  <c r="W8482" s="2">
        <f>Table_1[[#This Row],[Profit]]/Table_1[[#This Row],[Sales]]</f>
        <v>0.28000000000000003</v>
      </c>
    </row>
    <row r="8483" spans="1:23" ht="14.25" customHeight="1" x14ac:dyDescent="0.3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  <c r="W8483" s="2">
        <f>Table_1[[#This Row],[Profit]]/Table_1[[#This Row],[Sales]]</f>
        <v>0.19999999999999996</v>
      </c>
    </row>
    <row r="8484" spans="1:23" ht="14.25" customHeight="1" x14ac:dyDescent="0.3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  <c r="W8484" s="2">
        <f>Table_1[[#This Row],[Profit]]/Table_1[[#This Row],[Sales]]</f>
        <v>0.48000000000000004</v>
      </c>
    </row>
    <row r="8485" spans="1:23" ht="14.25" customHeight="1" x14ac:dyDescent="0.3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  <c r="W8485" s="2">
        <f>Table_1[[#This Row],[Profit]]/Table_1[[#This Row],[Sales]]</f>
        <v>0.48999999999999994</v>
      </c>
    </row>
    <row r="8486" spans="1:23" ht="14.25" customHeight="1" x14ac:dyDescent="0.3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  <c r="W8486" s="2">
        <f>Table_1[[#This Row],[Profit]]/Table_1[[#This Row],[Sales]]</f>
        <v>0.36</v>
      </c>
    </row>
    <row r="8487" spans="1:23" ht="14.25" customHeight="1" x14ac:dyDescent="0.3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  <c r="W8487" s="2">
        <f>Table_1[[#This Row],[Profit]]/Table_1[[#This Row],[Sales]]</f>
        <v>0.45999999999999996</v>
      </c>
    </row>
    <row r="8488" spans="1:23" ht="14.25" customHeight="1" x14ac:dyDescent="0.3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  <c r="W8488" s="2">
        <f>Table_1[[#This Row],[Profit]]/Table_1[[#This Row],[Sales]]</f>
        <v>0.48</v>
      </c>
    </row>
    <row r="8489" spans="1:23" ht="14.25" customHeight="1" x14ac:dyDescent="0.3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  <c r="W8489" s="2">
        <f>Table_1[[#This Row],[Profit]]/Table_1[[#This Row],[Sales]]</f>
        <v>0.5</v>
      </c>
    </row>
    <row r="8490" spans="1:23" ht="14.25" customHeight="1" x14ac:dyDescent="0.3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  <c r="W8490" s="2">
        <f>Table_1[[#This Row],[Profit]]/Table_1[[#This Row],[Sales]]</f>
        <v>0.3199999999999999</v>
      </c>
    </row>
    <row r="8491" spans="1:23" ht="14.25" customHeight="1" x14ac:dyDescent="0.3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  <c r="W8491" s="2">
        <f>Table_1[[#This Row],[Profit]]/Table_1[[#This Row],[Sales]]</f>
        <v>0.5</v>
      </c>
    </row>
    <row r="8492" spans="1:23" ht="14.25" customHeight="1" x14ac:dyDescent="0.3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  <c r="W8492" s="2">
        <f>Table_1[[#This Row],[Profit]]/Table_1[[#This Row],[Sales]]</f>
        <v>0.38000000000000006</v>
      </c>
    </row>
    <row r="8493" spans="1:23" ht="14.25" customHeight="1" x14ac:dyDescent="0.3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  <c r="W8493" s="2">
        <f>Table_1[[#This Row],[Profit]]/Table_1[[#This Row],[Sales]]</f>
        <v>2.0000000000000042E-2</v>
      </c>
    </row>
    <row r="8494" spans="1:23" ht="14.25" customHeight="1" x14ac:dyDescent="0.3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  <c r="W8494" s="2">
        <f>Table_1[[#This Row],[Profit]]/Table_1[[#This Row],[Sales]]</f>
        <v>0.33749999999999997</v>
      </c>
    </row>
    <row r="8495" spans="1:23" ht="14.25" customHeight="1" x14ac:dyDescent="0.3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  <c r="W8495" s="2">
        <f>Table_1[[#This Row],[Profit]]/Table_1[[#This Row],[Sales]]</f>
        <v>0.33749999999999991</v>
      </c>
    </row>
    <row r="8496" spans="1:23" ht="14.25" customHeight="1" x14ac:dyDescent="0.3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  <c r="W8496" s="2">
        <f>Table_1[[#This Row],[Profit]]/Table_1[[#This Row],[Sales]]</f>
        <v>-1.7000000000000008</v>
      </c>
    </row>
    <row r="8497" spans="1:23" ht="14.25" customHeight="1" x14ac:dyDescent="0.3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  <c r="W8497" s="2">
        <f>Table_1[[#This Row],[Profit]]/Table_1[[#This Row],[Sales]]</f>
        <v>-3.7500000000000089E-2</v>
      </c>
    </row>
    <row r="8498" spans="1:23" ht="14.25" customHeight="1" x14ac:dyDescent="0.3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  <c r="W8498" s="2">
        <f>Table_1[[#This Row],[Profit]]/Table_1[[#This Row],[Sales]]</f>
        <v>0.26</v>
      </c>
    </row>
    <row r="8499" spans="1:23" ht="14.25" customHeight="1" x14ac:dyDescent="0.3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  <c r="W8499" s="2">
        <f>Table_1[[#This Row],[Profit]]/Table_1[[#This Row],[Sales]]</f>
        <v>0.37000000000000005</v>
      </c>
    </row>
    <row r="8500" spans="1:23" ht="14.25" customHeight="1" x14ac:dyDescent="0.3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  <c r="W8500" s="2">
        <f>Table_1[[#This Row],[Profit]]/Table_1[[#This Row],[Sales]]</f>
        <v>0.28999999999999992</v>
      </c>
    </row>
    <row r="8501" spans="1:23" ht="14.25" customHeight="1" x14ac:dyDescent="0.3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  <c r="W8501" s="2">
        <f>Table_1[[#This Row],[Profit]]/Table_1[[#This Row],[Sales]]</f>
        <v>0.33749999999999991</v>
      </c>
    </row>
    <row r="8502" spans="1:23" ht="14.25" customHeight="1" x14ac:dyDescent="0.3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  <c r="W8502" s="2">
        <f>Table_1[[#This Row],[Profit]]/Table_1[[#This Row],[Sales]]</f>
        <v>0.47</v>
      </c>
    </row>
    <row r="8503" spans="1:23" ht="14.25" customHeight="1" x14ac:dyDescent="0.3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  <c r="W8503" s="2">
        <f>Table_1[[#This Row],[Profit]]/Table_1[[#This Row],[Sales]]</f>
        <v>7.5000000000000011E-2</v>
      </c>
    </row>
    <row r="8504" spans="1:23" ht="14.25" customHeight="1" x14ac:dyDescent="0.3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  <c r="W8504" s="2">
        <f>Table_1[[#This Row],[Profit]]/Table_1[[#This Row],[Sales]]</f>
        <v>-0.11250000000000006</v>
      </c>
    </row>
    <row r="8505" spans="1:23" ht="14.25" customHeight="1" x14ac:dyDescent="0.3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  <c r="W8505" s="2">
        <f>Table_1[[#This Row],[Profit]]/Table_1[[#This Row],[Sales]]</f>
        <v>0.48000000000000004</v>
      </c>
    </row>
    <row r="8506" spans="1:23" ht="14.25" customHeight="1" x14ac:dyDescent="0.3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  <c r="W8506" s="2">
        <f>Table_1[[#This Row],[Profit]]/Table_1[[#This Row],[Sales]]</f>
        <v>-0.3000000000000001</v>
      </c>
    </row>
    <row r="8507" spans="1:23" ht="14.25" customHeight="1" x14ac:dyDescent="0.3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  <c r="W8507" s="2">
        <f>Table_1[[#This Row],[Profit]]/Table_1[[#This Row],[Sales]]</f>
        <v>-1.6000000000000005</v>
      </c>
    </row>
    <row r="8508" spans="1:23" ht="14.25" customHeight="1" x14ac:dyDescent="0.3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  <c r="W8508" s="2">
        <f>Table_1[[#This Row],[Profit]]/Table_1[[#This Row],[Sales]]</f>
        <v>0.3000000000000001</v>
      </c>
    </row>
    <row r="8509" spans="1:23" ht="14.25" customHeight="1" x14ac:dyDescent="0.3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  <c r="W8509" s="2">
        <f>Table_1[[#This Row],[Profit]]/Table_1[[#This Row],[Sales]]</f>
        <v>0.33749999999999991</v>
      </c>
    </row>
    <row r="8510" spans="1:23" ht="14.25" customHeight="1" x14ac:dyDescent="0.3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  <c r="W8510" s="2">
        <f>Table_1[[#This Row],[Profit]]/Table_1[[#This Row],[Sales]]</f>
        <v>0.35000000000000003</v>
      </c>
    </row>
    <row r="8511" spans="1:23" ht="14.25" customHeight="1" x14ac:dyDescent="0.3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  <c r="W8511" s="2">
        <f>Table_1[[#This Row],[Profit]]/Table_1[[#This Row],[Sales]]</f>
        <v>0.25000000000000006</v>
      </c>
    </row>
    <row r="8512" spans="1:23" ht="14.25" customHeight="1" x14ac:dyDescent="0.3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  <c r="W8512" s="2">
        <f>Table_1[[#This Row],[Profit]]/Table_1[[#This Row],[Sales]]</f>
        <v>0.45</v>
      </c>
    </row>
    <row r="8513" spans="1:23" ht="14.25" customHeight="1" x14ac:dyDescent="0.3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  <c r="W8513" s="2">
        <f>Table_1[[#This Row],[Profit]]/Table_1[[#This Row],[Sales]]</f>
        <v>0.34999999999999992</v>
      </c>
    </row>
    <row r="8514" spans="1:23" ht="14.25" customHeight="1" x14ac:dyDescent="0.3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  <c r="W8514" s="2">
        <f>Table_1[[#This Row],[Profit]]/Table_1[[#This Row],[Sales]]</f>
        <v>-1.05</v>
      </c>
    </row>
    <row r="8515" spans="1:23" ht="14.25" customHeight="1" x14ac:dyDescent="0.3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  <c r="W8515" s="2">
        <f>Table_1[[#This Row],[Profit]]/Table_1[[#This Row],[Sales]]</f>
        <v>0.34999999999999992</v>
      </c>
    </row>
    <row r="8516" spans="1:23" ht="14.25" customHeight="1" x14ac:dyDescent="0.3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  <c r="W8516" s="2">
        <f>Table_1[[#This Row],[Profit]]/Table_1[[#This Row],[Sales]]</f>
        <v>0.47</v>
      </c>
    </row>
    <row r="8517" spans="1:23" ht="14.25" customHeight="1" x14ac:dyDescent="0.3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  <c r="W8517" s="2">
        <f>Table_1[[#This Row],[Profit]]/Table_1[[#This Row],[Sales]]</f>
        <v>0.28000000000000003</v>
      </c>
    </row>
    <row r="8518" spans="1:23" ht="14.25" customHeight="1" x14ac:dyDescent="0.3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  <c r="W8518" s="2">
        <f>Table_1[[#This Row],[Profit]]/Table_1[[#This Row],[Sales]]</f>
        <v>0.27</v>
      </c>
    </row>
    <row r="8519" spans="1:23" ht="14.25" customHeight="1" x14ac:dyDescent="0.3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  <c r="W8519" s="2">
        <f>Table_1[[#This Row],[Profit]]/Table_1[[#This Row],[Sales]]</f>
        <v>-0.57499999999999984</v>
      </c>
    </row>
    <row r="8520" spans="1:23" ht="14.25" customHeight="1" x14ac:dyDescent="0.3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  <c r="W8520" s="2">
        <f>Table_1[[#This Row],[Profit]]/Table_1[[#This Row],[Sales]]</f>
        <v>0.11999999999999998</v>
      </c>
    </row>
    <row r="8521" spans="1:23" ht="14.25" customHeight="1" x14ac:dyDescent="0.3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  <c r="W8521" s="2">
        <f>Table_1[[#This Row],[Profit]]/Table_1[[#This Row],[Sales]]</f>
        <v>0.25000000000000006</v>
      </c>
    </row>
    <row r="8522" spans="1:23" ht="14.25" customHeight="1" x14ac:dyDescent="0.3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  <c r="W8522" s="2">
        <f>Table_1[[#This Row],[Profit]]/Table_1[[#This Row],[Sales]]</f>
        <v>5.9999999999999908E-2</v>
      </c>
    </row>
    <row r="8523" spans="1:23" ht="14.25" customHeight="1" x14ac:dyDescent="0.3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  <c r="W8523" s="2">
        <f>Table_1[[#This Row],[Profit]]/Table_1[[#This Row],[Sales]]</f>
        <v>0.16249999999999992</v>
      </c>
    </row>
    <row r="8524" spans="1:23" ht="14.25" customHeight="1" x14ac:dyDescent="0.3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  <c r="W8524" s="2">
        <f>Table_1[[#This Row],[Profit]]/Table_1[[#This Row],[Sales]]</f>
        <v>2.0000000000000018E-2</v>
      </c>
    </row>
    <row r="8525" spans="1:23" ht="14.25" customHeight="1" x14ac:dyDescent="0.3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  <c r="W8525" s="2">
        <f>Table_1[[#This Row],[Profit]]/Table_1[[#This Row],[Sales]]</f>
        <v>0.5</v>
      </c>
    </row>
    <row r="8526" spans="1:23" ht="14.25" customHeight="1" x14ac:dyDescent="0.3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  <c r="W8526" s="2">
        <f>Table_1[[#This Row],[Profit]]/Table_1[[#This Row],[Sales]]</f>
        <v>-0.16666666666666677</v>
      </c>
    </row>
    <row r="8527" spans="1:23" ht="14.25" customHeight="1" x14ac:dyDescent="0.3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  <c r="W8527" s="2">
        <f>Table_1[[#This Row],[Profit]]/Table_1[[#This Row],[Sales]]</f>
        <v>0.14999999999999986</v>
      </c>
    </row>
    <row r="8528" spans="1:23" ht="14.25" customHeight="1" x14ac:dyDescent="0.3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  <c r="W8528" s="2">
        <f>Table_1[[#This Row],[Profit]]/Table_1[[#This Row],[Sales]]</f>
        <v>-0.66666666666666652</v>
      </c>
    </row>
    <row r="8529" spans="1:23" ht="14.25" customHeight="1" x14ac:dyDescent="0.3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  <c r="W8529" s="2">
        <f>Table_1[[#This Row],[Profit]]/Table_1[[#This Row],[Sales]]</f>
        <v>0.27500000000000002</v>
      </c>
    </row>
    <row r="8530" spans="1:23" ht="14.25" customHeight="1" x14ac:dyDescent="0.3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  <c r="W8530" s="2">
        <f>Table_1[[#This Row],[Profit]]/Table_1[[#This Row],[Sales]]</f>
        <v>6.2499999999999986E-2</v>
      </c>
    </row>
    <row r="8531" spans="1:23" ht="14.25" customHeight="1" x14ac:dyDescent="0.3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  <c r="W8531" s="2">
        <f>Table_1[[#This Row],[Profit]]/Table_1[[#This Row],[Sales]]</f>
        <v>-0.14999999999999997</v>
      </c>
    </row>
    <row r="8532" spans="1:23" ht="14.25" customHeight="1" x14ac:dyDescent="0.3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  <c r="W8532" s="2">
        <f>Table_1[[#This Row],[Profit]]/Table_1[[#This Row],[Sales]]</f>
        <v>0.5</v>
      </c>
    </row>
    <row r="8533" spans="1:23" ht="14.25" customHeight="1" x14ac:dyDescent="0.3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  <c r="W8533" s="2">
        <f>Table_1[[#This Row],[Profit]]/Table_1[[#This Row],[Sales]]</f>
        <v>0.45999999999999996</v>
      </c>
    </row>
    <row r="8534" spans="1:23" ht="14.25" customHeight="1" x14ac:dyDescent="0.3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  <c r="W8534" s="2">
        <f>Table_1[[#This Row],[Profit]]/Table_1[[#This Row],[Sales]]</f>
        <v>4.9999999999999892E-2</v>
      </c>
    </row>
    <row r="8535" spans="1:23" ht="14.25" customHeight="1" x14ac:dyDescent="0.3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  <c r="W8535" s="2">
        <f>Table_1[[#This Row],[Profit]]/Table_1[[#This Row],[Sales]]</f>
        <v>9.0000000000000011E-2</v>
      </c>
    </row>
    <row r="8536" spans="1:23" ht="14.25" customHeight="1" x14ac:dyDescent="0.3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  <c r="W8536" s="2">
        <f>Table_1[[#This Row],[Profit]]/Table_1[[#This Row],[Sales]]</f>
        <v>0.49</v>
      </c>
    </row>
    <row r="8537" spans="1:23" ht="14.25" customHeight="1" x14ac:dyDescent="0.3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  <c r="W8537" s="2">
        <f>Table_1[[#This Row],[Profit]]/Table_1[[#This Row],[Sales]]</f>
        <v>0.06</v>
      </c>
    </row>
    <row r="8538" spans="1:23" ht="14.25" customHeight="1" x14ac:dyDescent="0.3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  <c r="W8538" s="2">
        <f>Table_1[[#This Row],[Profit]]/Table_1[[#This Row],[Sales]]</f>
        <v>-0.6666666666666663</v>
      </c>
    </row>
    <row r="8539" spans="1:23" ht="14.25" customHeight="1" x14ac:dyDescent="0.3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  <c r="W8539" s="2">
        <f>Table_1[[#This Row],[Profit]]/Table_1[[#This Row],[Sales]]</f>
        <v>0.34999999999999992</v>
      </c>
    </row>
    <row r="8540" spans="1:23" ht="14.25" customHeight="1" x14ac:dyDescent="0.3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  <c r="W8540" s="2">
        <f>Table_1[[#This Row],[Profit]]/Table_1[[#This Row],[Sales]]</f>
        <v>0.12499999999999992</v>
      </c>
    </row>
    <row r="8541" spans="1:23" ht="14.25" customHeight="1" x14ac:dyDescent="0.3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  <c r="W8541" s="2">
        <f>Table_1[[#This Row],[Profit]]/Table_1[[#This Row],[Sales]]</f>
        <v>0.12499999999999992</v>
      </c>
    </row>
    <row r="8542" spans="1:23" ht="14.25" customHeight="1" x14ac:dyDescent="0.3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  <c r="W8542" s="2">
        <f>Table_1[[#This Row],[Profit]]/Table_1[[#This Row],[Sales]]</f>
        <v>0.3125</v>
      </c>
    </row>
    <row r="8543" spans="1:23" ht="14.25" customHeight="1" x14ac:dyDescent="0.3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  <c r="W8543" s="2">
        <f>Table_1[[#This Row],[Profit]]/Table_1[[#This Row],[Sales]]</f>
        <v>4.9999999999999933E-2</v>
      </c>
    </row>
    <row r="8544" spans="1:23" ht="14.25" customHeight="1" x14ac:dyDescent="0.3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  <c r="W8544" s="2">
        <f>Table_1[[#This Row],[Profit]]/Table_1[[#This Row],[Sales]]</f>
        <v>0</v>
      </c>
    </row>
    <row r="8545" spans="1:23" ht="14.25" customHeight="1" x14ac:dyDescent="0.3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  <c r="W8545" s="2">
        <f>Table_1[[#This Row],[Profit]]/Table_1[[#This Row],[Sales]]</f>
        <v>0.42000000000000004</v>
      </c>
    </row>
    <row r="8546" spans="1:23" ht="14.25" customHeight="1" x14ac:dyDescent="0.3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  <c r="W8546" s="2">
        <f>Table_1[[#This Row],[Profit]]/Table_1[[#This Row],[Sales]]</f>
        <v>0.43000000000000005</v>
      </c>
    </row>
    <row r="8547" spans="1:23" ht="14.25" customHeight="1" x14ac:dyDescent="0.3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  <c r="W8547" s="2">
        <f>Table_1[[#This Row],[Profit]]/Table_1[[#This Row],[Sales]]</f>
        <v>0.28000000000000003</v>
      </c>
    </row>
    <row r="8548" spans="1:23" ht="14.25" customHeight="1" x14ac:dyDescent="0.3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  <c r="W8548" s="2">
        <f>Table_1[[#This Row],[Profit]]/Table_1[[#This Row],[Sales]]</f>
        <v>0.48999999999999994</v>
      </c>
    </row>
    <row r="8549" spans="1:23" ht="14.25" customHeight="1" x14ac:dyDescent="0.3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  <c r="W8549" s="2">
        <f>Table_1[[#This Row],[Profit]]/Table_1[[#This Row],[Sales]]</f>
        <v>0.4499999999999999</v>
      </c>
    </row>
    <row r="8550" spans="1:23" ht="14.25" customHeight="1" x14ac:dyDescent="0.3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  <c r="W8550" s="2">
        <f>Table_1[[#This Row],[Profit]]/Table_1[[#This Row],[Sales]]</f>
        <v>0.48000000000000004</v>
      </c>
    </row>
    <row r="8551" spans="1:23" ht="14.25" customHeight="1" x14ac:dyDescent="0.3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  <c r="W8551" s="2">
        <f>Table_1[[#This Row],[Profit]]/Table_1[[#This Row],[Sales]]</f>
        <v>0.16249999999999989</v>
      </c>
    </row>
    <row r="8552" spans="1:23" ht="14.25" customHeight="1" x14ac:dyDescent="0.3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  <c r="W8552" s="2">
        <f>Table_1[[#This Row],[Profit]]/Table_1[[#This Row],[Sales]]</f>
        <v>0.32500000000000001</v>
      </c>
    </row>
    <row r="8553" spans="1:23" ht="14.25" customHeight="1" x14ac:dyDescent="0.3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  <c r="W8553" s="2">
        <f>Table_1[[#This Row],[Profit]]/Table_1[[#This Row],[Sales]]</f>
        <v>0.23750000000000002</v>
      </c>
    </row>
    <row r="8554" spans="1:23" ht="14.25" customHeight="1" x14ac:dyDescent="0.3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  <c r="W8554" s="2">
        <f>Table_1[[#This Row],[Profit]]/Table_1[[#This Row],[Sales]]</f>
        <v>0.18749999999999997</v>
      </c>
    </row>
    <row r="8555" spans="1:23" ht="14.25" customHeight="1" x14ac:dyDescent="0.3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  <c r="W8555" s="2">
        <f>Table_1[[#This Row],[Profit]]/Table_1[[#This Row],[Sales]]</f>
        <v>9.9999999999999964E-2</v>
      </c>
    </row>
    <row r="8556" spans="1:23" ht="14.25" customHeight="1" x14ac:dyDescent="0.3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  <c r="W8556" s="2">
        <f>Table_1[[#This Row],[Profit]]/Table_1[[#This Row],[Sales]]</f>
        <v>0.14999999999999997</v>
      </c>
    </row>
    <row r="8557" spans="1:23" ht="14.25" customHeight="1" x14ac:dyDescent="0.3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  <c r="W8557" s="2">
        <f>Table_1[[#This Row],[Profit]]/Table_1[[#This Row],[Sales]]</f>
        <v>0.2</v>
      </c>
    </row>
    <row r="8558" spans="1:23" ht="14.25" customHeight="1" x14ac:dyDescent="0.3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  <c r="W8558" s="2">
        <f>Table_1[[#This Row],[Profit]]/Table_1[[#This Row],[Sales]]</f>
        <v>-0.22500000000000001</v>
      </c>
    </row>
    <row r="8559" spans="1:23" ht="14.25" customHeight="1" x14ac:dyDescent="0.3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  <c r="W8559" s="2">
        <f>Table_1[[#This Row],[Profit]]/Table_1[[#This Row],[Sales]]</f>
        <v>8.7499999999999967E-2</v>
      </c>
    </row>
    <row r="8560" spans="1:23" ht="14.25" customHeight="1" x14ac:dyDescent="0.3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  <c r="W8560" s="2">
        <f>Table_1[[#This Row],[Profit]]/Table_1[[#This Row],[Sales]]</f>
        <v>0.32499999999999996</v>
      </c>
    </row>
    <row r="8561" spans="1:23" ht="14.25" customHeight="1" x14ac:dyDescent="0.3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  <c r="W8561" s="2">
        <f>Table_1[[#This Row],[Profit]]/Table_1[[#This Row],[Sales]]</f>
        <v>0.125</v>
      </c>
    </row>
    <row r="8562" spans="1:23" ht="14.25" customHeight="1" x14ac:dyDescent="0.3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  <c r="W8562" s="2">
        <f>Table_1[[#This Row],[Profit]]/Table_1[[#This Row],[Sales]]</f>
        <v>0.11249999999999988</v>
      </c>
    </row>
    <row r="8563" spans="1:23" ht="14.25" customHeight="1" x14ac:dyDescent="0.3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  <c r="W8563" s="2">
        <f>Table_1[[#This Row],[Profit]]/Table_1[[#This Row],[Sales]]</f>
        <v>-0.32500000000000001</v>
      </c>
    </row>
    <row r="8564" spans="1:23" ht="14.25" customHeight="1" x14ac:dyDescent="0.3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  <c r="W8564" s="2">
        <f>Table_1[[#This Row],[Profit]]/Table_1[[#This Row],[Sales]]</f>
        <v>0.26</v>
      </c>
    </row>
    <row r="8565" spans="1:23" ht="14.25" customHeight="1" x14ac:dyDescent="0.3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  <c r="W8565" s="2">
        <f>Table_1[[#This Row],[Profit]]/Table_1[[#This Row],[Sales]]</f>
        <v>-0.73333333333333306</v>
      </c>
    </row>
    <row r="8566" spans="1:23" ht="14.25" customHeight="1" x14ac:dyDescent="0.3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  <c r="W8566" s="2">
        <f>Table_1[[#This Row],[Profit]]/Table_1[[#This Row],[Sales]]</f>
        <v>-3.7500000000000172E-2</v>
      </c>
    </row>
    <row r="8567" spans="1:23" ht="14.25" customHeight="1" x14ac:dyDescent="0.3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  <c r="W8567" s="2">
        <f>Table_1[[#This Row],[Profit]]/Table_1[[#This Row],[Sales]]</f>
        <v>9.9999999999999964E-2</v>
      </c>
    </row>
    <row r="8568" spans="1:23" ht="14.25" customHeight="1" x14ac:dyDescent="0.3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  <c r="W8568" s="2">
        <f>Table_1[[#This Row],[Profit]]/Table_1[[#This Row],[Sales]]</f>
        <v>0.36249999999999999</v>
      </c>
    </row>
    <row r="8569" spans="1:23" ht="14.25" customHeight="1" x14ac:dyDescent="0.3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  <c r="W8569" s="2">
        <f>Table_1[[#This Row],[Profit]]/Table_1[[#This Row],[Sales]]</f>
        <v>0.34999999999999992</v>
      </c>
    </row>
    <row r="8570" spans="1:23" ht="14.25" customHeight="1" x14ac:dyDescent="0.3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  <c r="W8570" s="2">
        <f>Table_1[[#This Row],[Profit]]/Table_1[[#This Row],[Sales]]</f>
        <v>0.32500000000000001</v>
      </c>
    </row>
    <row r="8571" spans="1:23" ht="14.25" customHeight="1" x14ac:dyDescent="0.3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  <c r="W8571" s="2">
        <f>Table_1[[#This Row],[Profit]]/Table_1[[#This Row],[Sales]]</f>
        <v>0.35000000000000009</v>
      </c>
    </row>
    <row r="8572" spans="1:23" ht="14.25" customHeight="1" x14ac:dyDescent="0.3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  <c r="W8572" s="2">
        <f>Table_1[[#This Row],[Profit]]/Table_1[[#This Row],[Sales]]</f>
        <v>0.18749999999999994</v>
      </c>
    </row>
    <row r="8573" spans="1:23" ht="14.25" customHeight="1" x14ac:dyDescent="0.3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  <c r="W8573" s="2">
        <f>Table_1[[#This Row],[Profit]]/Table_1[[#This Row],[Sales]]</f>
        <v>0.31249999999999978</v>
      </c>
    </row>
    <row r="8574" spans="1:23" ht="14.25" customHeight="1" x14ac:dyDescent="0.3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  <c r="W8574" s="2">
        <f>Table_1[[#This Row],[Profit]]/Table_1[[#This Row],[Sales]]</f>
        <v>-0.20000000000000012</v>
      </c>
    </row>
    <row r="8575" spans="1:23" ht="14.25" customHeight="1" x14ac:dyDescent="0.3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  <c r="W8575" s="2">
        <f>Table_1[[#This Row],[Profit]]/Table_1[[#This Row],[Sales]]</f>
        <v>0.47</v>
      </c>
    </row>
    <row r="8576" spans="1:23" ht="14.25" customHeight="1" x14ac:dyDescent="0.3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  <c r="W8576" s="2">
        <f>Table_1[[#This Row],[Profit]]/Table_1[[#This Row],[Sales]]</f>
        <v>2.0000000000000028E-2</v>
      </c>
    </row>
    <row r="8577" spans="1:23" ht="14.25" customHeight="1" x14ac:dyDescent="0.3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  <c r="W8577" s="2">
        <f>Table_1[[#This Row],[Profit]]/Table_1[[#This Row],[Sales]]</f>
        <v>6.2499999999999986E-2</v>
      </c>
    </row>
    <row r="8578" spans="1:23" ht="14.25" customHeight="1" x14ac:dyDescent="0.3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  <c r="W8578" s="2">
        <f>Table_1[[#This Row],[Profit]]/Table_1[[#This Row],[Sales]]</f>
        <v>0.26</v>
      </c>
    </row>
    <row r="8579" spans="1:23" ht="14.25" customHeight="1" x14ac:dyDescent="0.3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  <c r="W8579" s="2">
        <f>Table_1[[#This Row],[Profit]]/Table_1[[#This Row],[Sales]]</f>
        <v>0.16000000000000006</v>
      </c>
    </row>
    <row r="8580" spans="1:23" ht="14.25" customHeight="1" x14ac:dyDescent="0.3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  <c r="W8580" s="2">
        <f>Table_1[[#This Row],[Profit]]/Table_1[[#This Row],[Sales]]</f>
        <v>0.24999999999999997</v>
      </c>
    </row>
    <row r="8581" spans="1:23" ht="14.25" customHeight="1" x14ac:dyDescent="0.3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  <c r="W8581" s="2">
        <f>Table_1[[#This Row],[Profit]]/Table_1[[#This Row],[Sales]]</f>
        <v>0.45999999999999996</v>
      </c>
    </row>
    <row r="8582" spans="1:23" ht="14.25" customHeight="1" x14ac:dyDescent="0.3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  <c r="W8582" s="2">
        <f>Table_1[[#This Row],[Profit]]/Table_1[[#This Row],[Sales]]</f>
        <v>-0.57499999999999984</v>
      </c>
    </row>
    <row r="8583" spans="1:23" ht="14.25" customHeight="1" x14ac:dyDescent="0.3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  <c r="W8583" s="2">
        <f>Table_1[[#This Row],[Profit]]/Table_1[[#This Row],[Sales]]</f>
        <v>0.34999999999999992</v>
      </c>
    </row>
    <row r="8584" spans="1:23" ht="14.25" customHeight="1" x14ac:dyDescent="0.3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  <c r="W8584" s="2">
        <f>Table_1[[#This Row],[Profit]]/Table_1[[#This Row],[Sales]]</f>
        <v>-0.1750000000000001</v>
      </c>
    </row>
    <row r="8585" spans="1:23" ht="14.25" customHeight="1" x14ac:dyDescent="0.3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  <c r="W8585" s="2">
        <f>Table_1[[#This Row],[Profit]]/Table_1[[#This Row],[Sales]]</f>
        <v>-0.20000000000000007</v>
      </c>
    </row>
    <row r="8586" spans="1:23" ht="14.25" customHeight="1" x14ac:dyDescent="0.3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  <c r="W8586" s="2">
        <f>Table_1[[#This Row],[Profit]]/Table_1[[#This Row],[Sales]]</f>
        <v>0.34999999999999992</v>
      </c>
    </row>
    <row r="8587" spans="1:23" ht="14.25" customHeight="1" x14ac:dyDescent="0.3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  <c r="W8587" s="2">
        <f>Table_1[[#This Row],[Profit]]/Table_1[[#This Row],[Sales]]</f>
        <v>-0.73333333333333317</v>
      </c>
    </row>
    <row r="8588" spans="1:23" ht="14.25" customHeight="1" x14ac:dyDescent="0.3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  <c r="W8588" s="2">
        <f>Table_1[[#This Row],[Profit]]/Table_1[[#This Row],[Sales]]</f>
        <v>0.18999999999999989</v>
      </c>
    </row>
    <row r="8589" spans="1:23" ht="14.25" customHeight="1" x14ac:dyDescent="0.3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  <c r="W8589" s="2">
        <f>Table_1[[#This Row],[Profit]]/Table_1[[#This Row],[Sales]]</f>
        <v>0.26</v>
      </c>
    </row>
    <row r="8590" spans="1:23" ht="14.25" customHeight="1" x14ac:dyDescent="0.3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  <c r="W8590" s="2">
        <f>Table_1[[#This Row],[Profit]]/Table_1[[#This Row],[Sales]]</f>
        <v>-0.20000000000000004</v>
      </c>
    </row>
    <row r="8591" spans="1:23" ht="14.25" customHeight="1" x14ac:dyDescent="0.3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  <c r="W8591" s="2">
        <f>Table_1[[#This Row],[Profit]]/Table_1[[#This Row],[Sales]]</f>
        <v>0.10000000000000003</v>
      </c>
    </row>
    <row r="8592" spans="1:23" ht="14.25" customHeight="1" x14ac:dyDescent="0.3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  <c r="W8592" s="2">
        <f>Table_1[[#This Row],[Profit]]/Table_1[[#This Row],[Sales]]</f>
        <v>0.49000000000000005</v>
      </c>
    </row>
    <row r="8593" spans="1:23" ht="14.25" customHeight="1" x14ac:dyDescent="0.3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  <c r="W8593" s="2">
        <f>Table_1[[#This Row],[Profit]]/Table_1[[#This Row],[Sales]]</f>
        <v>0.375</v>
      </c>
    </row>
    <row r="8594" spans="1:23" ht="14.25" customHeight="1" x14ac:dyDescent="0.3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  <c r="W8594" s="2">
        <f>Table_1[[#This Row],[Profit]]/Table_1[[#This Row],[Sales]]</f>
        <v>0.28750000000000003</v>
      </c>
    </row>
    <row r="8595" spans="1:23" ht="14.25" customHeight="1" x14ac:dyDescent="0.3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  <c r="W8595" s="2">
        <f>Table_1[[#This Row],[Profit]]/Table_1[[#This Row],[Sales]]</f>
        <v>0.19999999999999993</v>
      </c>
    </row>
    <row r="8596" spans="1:23" ht="14.25" customHeight="1" x14ac:dyDescent="0.3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  <c r="W8596" s="2">
        <f>Table_1[[#This Row],[Profit]]/Table_1[[#This Row],[Sales]]</f>
        <v>6.2499999999999979E-2</v>
      </c>
    </row>
    <row r="8597" spans="1:23" ht="14.25" customHeight="1" x14ac:dyDescent="0.3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  <c r="W8597" s="2">
        <f>Table_1[[#This Row],[Profit]]/Table_1[[#This Row],[Sales]]</f>
        <v>0.44999999999999996</v>
      </c>
    </row>
    <row r="8598" spans="1:23" ht="14.25" customHeight="1" x14ac:dyDescent="0.3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  <c r="W8598" s="2">
        <f>Table_1[[#This Row],[Profit]]/Table_1[[#This Row],[Sales]]</f>
        <v>0.46999999999999992</v>
      </c>
    </row>
    <row r="8599" spans="1:23" ht="14.25" customHeight="1" x14ac:dyDescent="0.3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  <c r="W8599" s="2">
        <f>Table_1[[#This Row],[Profit]]/Table_1[[#This Row],[Sales]]</f>
        <v>0.37499999999999994</v>
      </c>
    </row>
    <row r="8600" spans="1:23" ht="14.25" customHeight="1" x14ac:dyDescent="0.3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  <c r="W8600" s="2">
        <f>Table_1[[#This Row],[Profit]]/Table_1[[#This Row],[Sales]]</f>
        <v>0.35</v>
      </c>
    </row>
    <row r="8601" spans="1:23" ht="14.25" customHeight="1" x14ac:dyDescent="0.3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  <c r="W8601" s="2">
        <f>Table_1[[#This Row],[Profit]]/Table_1[[#This Row],[Sales]]</f>
        <v>0.47000000000000003</v>
      </c>
    </row>
    <row r="8602" spans="1:23" ht="14.25" customHeight="1" x14ac:dyDescent="0.3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  <c r="W8602" s="2">
        <f>Table_1[[#This Row],[Profit]]/Table_1[[#This Row],[Sales]]</f>
        <v>0.28000000000000008</v>
      </c>
    </row>
    <row r="8603" spans="1:23" ht="14.25" customHeight="1" x14ac:dyDescent="0.3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  <c r="W8603" s="2">
        <f>Table_1[[#This Row],[Profit]]/Table_1[[#This Row],[Sales]]</f>
        <v>0.34999999999999992</v>
      </c>
    </row>
    <row r="8604" spans="1:23" ht="14.25" customHeight="1" x14ac:dyDescent="0.3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  <c r="W8604" s="2">
        <f>Table_1[[#This Row],[Profit]]/Table_1[[#This Row],[Sales]]</f>
        <v>0.12499999999999989</v>
      </c>
    </row>
    <row r="8605" spans="1:23" ht="14.25" customHeight="1" x14ac:dyDescent="0.3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  <c r="W8605" s="2">
        <f>Table_1[[#This Row],[Profit]]/Table_1[[#This Row],[Sales]]</f>
        <v>-0.17499999999999999</v>
      </c>
    </row>
    <row r="8606" spans="1:23" ht="14.25" customHeight="1" x14ac:dyDescent="0.3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  <c r="W8606" s="2">
        <f>Table_1[[#This Row],[Profit]]/Table_1[[#This Row],[Sales]]</f>
        <v>-3.7500000000000089E-2</v>
      </c>
    </row>
    <row r="8607" spans="1:23" ht="14.25" customHeight="1" x14ac:dyDescent="0.3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  <c r="W8607" s="2">
        <f>Table_1[[#This Row],[Profit]]/Table_1[[#This Row],[Sales]]</f>
        <v>7.4999999999999969E-2</v>
      </c>
    </row>
    <row r="8608" spans="1:23" ht="14.25" customHeight="1" x14ac:dyDescent="0.3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  <c r="W8608" s="2">
        <f>Table_1[[#This Row],[Profit]]/Table_1[[#This Row],[Sales]]</f>
        <v>0.3299999999999999</v>
      </c>
    </row>
    <row r="8609" spans="1:23" ht="14.25" customHeight="1" x14ac:dyDescent="0.3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  <c r="W8609" s="2">
        <f>Table_1[[#This Row],[Profit]]/Table_1[[#This Row],[Sales]]</f>
        <v>0.37000000000000005</v>
      </c>
    </row>
    <row r="8610" spans="1:23" ht="14.25" customHeight="1" x14ac:dyDescent="0.3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  <c r="W8610" s="2">
        <f>Table_1[[#This Row],[Profit]]/Table_1[[#This Row],[Sales]]</f>
        <v>0.26</v>
      </c>
    </row>
    <row r="8611" spans="1:23" ht="14.25" customHeight="1" x14ac:dyDescent="0.3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  <c r="W8611" s="2">
        <f>Table_1[[#This Row],[Profit]]/Table_1[[#This Row],[Sales]]</f>
        <v>-0.12500000000000008</v>
      </c>
    </row>
    <row r="8612" spans="1:23" ht="14.25" customHeight="1" x14ac:dyDescent="0.3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  <c r="W8612" s="2">
        <f>Table_1[[#This Row],[Profit]]/Table_1[[#This Row],[Sales]]</f>
        <v>0.48</v>
      </c>
    </row>
    <row r="8613" spans="1:23" ht="14.25" customHeight="1" x14ac:dyDescent="0.3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  <c r="W8613" s="2">
        <f>Table_1[[#This Row],[Profit]]/Table_1[[#This Row],[Sales]]</f>
        <v>0.35</v>
      </c>
    </row>
    <row r="8614" spans="1:23" ht="14.25" customHeight="1" x14ac:dyDescent="0.3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  <c r="W8614" s="2">
        <f>Table_1[[#This Row],[Profit]]/Table_1[[#This Row],[Sales]]</f>
        <v>0.26</v>
      </c>
    </row>
    <row r="8615" spans="1:23" ht="14.25" customHeight="1" x14ac:dyDescent="0.3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  <c r="W8615" s="2">
        <f>Table_1[[#This Row],[Profit]]/Table_1[[#This Row],[Sales]]</f>
        <v>0.37000000000000005</v>
      </c>
    </row>
    <row r="8616" spans="1:23" ht="14.25" customHeight="1" x14ac:dyDescent="0.3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  <c r="W8616" s="2">
        <f>Table_1[[#This Row],[Profit]]/Table_1[[#This Row],[Sales]]</f>
        <v>0.47</v>
      </c>
    </row>
    <row r="8617" spans="1:23" ht="14.25" customHeight="1" x14ac:dyDescent="0.3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  <c r="W8617" s="2">
        <f>Table_1[[#This Row],[Profit]]/Table_1[[#This Row],[Sales]]</f>
        <v>0.31249999999999994</v>
      </c>
    </row>
    <row r="8618" spans="1:23" ht="14.25" customHeight="1" x14ac:dyDescent="0.3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  <c r="W8618" s="2">
        <f>Table_1[[#This Row],[Profit]]/Table_1[[#This Row],[Sales]]</f>
        <v>0.49</v>
      </c>
    </row>
    <row r="8619" spans="1:23" ht="14.25" customHeight="1" x14ac:dyDescent="0.3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  <c r="W8619" s="2">
        <f>Table_1[[#This Row],[Profit]]/Table_1[[#This Row],[Sales]]</f>
        <v>0.34999999999999992</v>
      </c>
    </row>
    <row r="8620" spans="1:23" ht="14.25" customHeight="1" x14ac:dyDescent="0.3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  <c r="W8620" s="2">
        <f>Table_1[[#This Row],[Profit]]/Table_1[[#This Row],[Sales]]</f>
        <v>-3.7500000000000151E-2</v>
      </c>
    </row>
    <row r="8621" spans="1:23" ht="14.25" customHeight="1" x14ac:dyDescent="0.3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  <c r="W8621" s="2">
        <f>Table_1[[#This Row],[Profit]]/Table_1[[#This Row],[Sales]]</f>
        <v>0.26000000000000006</v>
      </c>
    </row>
    <row r="8622" spans="1:23" ht="14.25" customHeight="1" x14ac:dyDescent="0.3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  <c r="W8622" s="2">
        <f>Table_1[[#This Row],[Profit]]/Table_1[[#This Row],[Sales]]</f>
        <v>-0.64999999999999991</v>
      </c>
    </row>
    <row r="8623" spans="1:23" ht="14.25" customHeight="1" x14ac:dyDescent="0.3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  <c r="W8623" s="2">
        <f>Table_1[[#This Row],[Profit]]/Table_1[[#This Row],[Sales]]</f>
        <v>0.11249999999999988</v>
      </c>
    </row>
    <row r="8624" spans="1:23" ht="14.25" customHeight="1" x14ac:dyDescent="0.3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  <c r="W8624" s="2">
        <f>Table_1[[#This Row],[Profit]]/Table_1[[#This Row],[Sales]]</f>
        <v>0.1</v>
      </c>
    </row>
    <row r="8625" spans="1:23" ht="14.25" customHeight="1" x14ac:dyDescent="0.3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  <c r="W8625" s="2">
        <f>Table_1[[#This Row],[Profit]]/Table_1[[#This Row],[Sales]]</f>
        <v>-0.83333333333333304</v>
      </c>
    </row>
    <row r="8626" spans="1:23" ht="14.25" customHeight="1" x14ac:dyDescent="0.3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  <c r="W8626" s="2">
        <f>Table_1[[#This Row],[Profit]]/Table_1[[#This Row],[Sales]]</f>
        <v>-1.2500000000000094E-2</v>
      </c>
    </row>
    <row r="8627" spans="1:23" ht="14.25" customHeight="1" x14ac:dyDescent="0.3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  <c r="W8627" s="2">
        <f>Table_1[[#This Row],[Profit]]/Table_1[[#This Row],[Sales]]</f>
        <v>0.32499999999999996</v>
      </c>
    </row>
    <row r="8628" spans="1:23" ht="14.25" customHeight="1" x14ac:dyDescent="0.3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  <c r="W8628" s="2">
        <f>Table_1[[#This Row],[Profit]]/Table_1[[#This Row],[Sales]]</f>
        <v>0.26999999999999996</v>
      </c>
    </row>
    <row r="8629" spans="1:23" ht="14.25" customHeight="1" x14ac:dyDescent="0.3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  <c r="W8629" s="2">
        <f>Table_1[[#This Row],[Profit]]/Table_1[[#This Row],[Sales]]</f>
        <v>0.17999999999999991</v>
      </c>
    </row>
    <row r="8630" spans="1:23" ht="14.25" customHeight="1" x14ac:dyDescent="0.3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  <c r="W8630" s="2">
        <f>Table_1[[#This Row],[Profit]]/Table_1[[#This Row],[Sales]]</f>
        <v>0.33749999999999991</v>
      </c>
    </row>
    <row r="8631" spans="1:23" ht="14.25" customHeight="1" x14ac:dyDescent="0.3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  <c r="W8631" s="2">
        <f>Table_1[[#This Row],[Profit]]/Table_1[[#This Row],[Sales]]</f>
        <v>-0.25000000000000011</v>
      </c>
    </row>
    <row r="8632" spans="1:23" ht="14.25" customHeight="1" x14ac:dyDescent="0.3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  <c r="W8632" s="2">
        <f>Table_1[[#This Row],[Profit]]/Table_1[[#This Row],[Sales]]</f>
        <v>0.32999999999999996</v>
      </c>
    </row>
    <row r="8633" spans="1:23" ht="14.25" customHeight="1" x14ac:dyDescent="0.3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  <c r="W8633" s="2">
        <f>Table_1[[#This Row],[Profit]]/Table_1[[#This Row],[Sales]]</f>
        <v>-0.43999999999999995</v>
      </c>
    </row>
    <row r="8634" spans="1:23" ht="14.25" customHeight="1" x14ac:dyDescent="0.3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  <c r="W8634" s="2">
        <f>Table_1[[#This Row],[Profit]]/Table_1[[#This Row],[Sales]]</f>
        <v>-0.66666666666666652</v>
      </c>
    </row>
    <row r="8635" spans="1:23" ht="14.25" customHeight="1" x14ac:dyDescent="0.3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  <c r="W8635" s="2">
        <f>Table_1[[#This Row],[Profit]]/Table_1[[#This Row],[Sales]]</f>
        <v>7.5000000000000025E-2</v>
      </c>
    </row>
    <row r="8636" spans="1:23" ht="14.25" customHeight="1" x14ac:dyDescent="0.3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  <c r="W8636" s="2">
        <f>Table_1[[#This Row],[Profit]]/Table_1[[#This Row],[Sales]]</f>
        <v>-0.67999999999999994</v>
      </c>
    </row>
    <row r="8637" spans="1:23" ht="14.25" customHeight="1" x14ac:dyDescent="0.3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  <c r="W8637" s="2">
        <f>Table_1[[#This Row],[Profit]]/Table_1[[#This Row],[Sales]]</f>
        <v>0.26</v>
      </c>
    </row>
    <row r="8638" spans="1:23" ht="14.25" customHeight="1" x14ac:dyDescent="0.3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  <c r="W8638" s="2">
        <f>Table_1[[#This Row],[Profit]]/Table_1[[#This Row],[Sales]]</f>
        <v>0.26</v>
      </c>
    </row>
    <row r="8639" spans="1:23" ht="14.25" customHeight="1" x14ac:dyDescent="0.3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  <c r="W8639" s="2">
        <f>Table_1[[#This Row],[Profit]]/Table_1[[#This Row],[Sales]]</f>
        <v>0.28000000000000003</v>
      </c>
    </row>
    <row r="8640" spans="1:23" ht="14.25" customHeight="1" x14ac:dyDescent="0.3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  <c r="W8640" s="2">
        <f>Table_1[[#This Row],[Profit]]/Table_1[[#This Row],[Sales]]</f>
        <v>0.36</v>
      </c>
    </row>
    <row r="8641" spans="1:23" ht="14.25" customHeight="1" x14ac:dyDescent="0.3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  <c r="W8641" s="2">
        <f>Table_1[[#This Row],[Profit]]/Table_1[[#This Row],[Sales]]</f>
        <v>0.47</v>
      </c>
    </row>
    <row r="8642" spans="1:23" ht="14.25" customHeight="1" x14ac:dyDescent="0.3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  <c r="W8642" s="2">
        <f>Table_1[[#This Row],[Profit]]/Table_1[[#This Row],[Sales]]</f>
        <v>-1.5000000000000004</v>
      </c>
    </row>
    <row r="8643" spans="1:23" ht="14.25" customHeight="1" x14ac:dyDescent="0.3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  <c r="W8643" s="2">
        <f>Table_1[[#This Row],[Profit]]/Table_1[[#This Row],[Sales]]</f>
        <v>-0.66666666666666641</v>
      </c>
    </row>
    <row r="8644" spans="1:23" ht="14.25" customHeight="1" x14ac:dyDescent="0.3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  <c r="W8644" s="2">
        <f>Table_1[[#This Row],[Profit]]/Table_1[[#This Row],[Sales]]</f>
        <v>0.37499999999999994</v>
      </c>
    </row>
    <row r="8645" spans="1:23" ht="14.25" customHeight="1" x14ac:dyDescent="0.3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  <c r="W8645" s="2">
        <f>Table_1[[#This Row],[Profit]]/Table_1[[#This Row],[Sales]]</f>
        <v>0.32499999999999996</v>
      </c>
    </row>
    <row r="8646" spans="1:23" ht="14.25" customHeight="1" x14ac:dyDescent="0.3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  <c r="W8646" s="2">
        <f>Table_1[[#This Row],[Profit]]/Table_1[[#This Row],[Sales]]</f>
        <v>-0.73333333333333317</v>
      </c>
    </row>
    <row r="8647" spans="1:23" ht="14.25" customHeight="1" x14ac:dyDescent="0.3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  <c r="W8647" s="2">
        <f>Table_1[[#This Row],[Profit]]/Table_1[[#This Row],[Sales]]</f>
        <v>0.30000000000000004</v>
      </c>
    </row>
    <row r="8648" spans="1:23" ht="14.25" customHeight="1" x14ac:dyDescent="0.3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  <c r="W8648" s="2">
        <f>Table_1[[#This Row],[Profit]]/Table_1[[#This Row],[Sales]]</f>
        <v>0.10000000000000003</v>
      </c>
    </row>
    <row r="8649" spans="1:23" ht="14.25" customHeight="1" x14ac:dyDescent="0.3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  <c r="W8649" s="2">
        <f>Table_1[[#This Row],[Profit]]/Table_1[[#This Row],[Sales]]</f>
        <v>0.11249999999999992</v>
      </c>
    </row>
    <row r="8650" spans="1:23" ht="14.25" customHeight="1" x14ac:dyDescent="0.3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  <c r="W8650" s="2">
        <f>Table_1[[#This Row],[Profit]]/Table_1[[#This Row],[Sales]]</f>
        <v>3.7499999999999936E-2</v>
      </c>
    </row>
    <row r="8651" spans="1:23" ht="14.25" customHeight="1" x14ac:dyDescent="0.3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  <c r="W8651" s="2">
        <f>Table_1[[#This Row],[Profit]]/Table_1[[#This Row],[Sales]]</f>
        <v>-0.73333333333333306</v>
      </c>
    </row>
    <row r="8652" spans="1:23" ht="14.25" customHeight="1" x14ac:dyDescent="0.3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  <c r="W8652" s="2">
        <f>Table_1[[#This Row],[Profit]]/Table_1[[#This Row],[Sales]]</f>
        <v>0.47000000000000003</v>
      </c>
    </row>
    <row r="8653" spans="1:23" ht="14.25" customHeight="1" x14ac:dyDescent="0.3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  <c r="W8653" s="2">
        <f>Table_1[[#This Row],[Profit]]/Table_1[[#This Row],[Sales]]</f>
        <v>0.39000000000000007</v>
      </c>
    </row>
    <row r="8654" spans="1:23" ht="14.25" customHeight="1" x14ac:dyDescent="0.3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  <c r="W8654" s="2">
        <f>Table_1[[#This Row],[Profit]]/Table_1[[#This Row],[Sales]]</f>
        <v>0.29999999999999993</v>
      </c>
    </row>
    <row r="8655" spans="1:23" ht="14.25" customHeight="1" x14ac:dyDescent="0.3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  <c r="W8655" s="2">
        <f>Table_1[[#This Row],[Profit]]/Table_1[[#This Row],[Sales]]</f>
        <v>0.38000000000000006</v>
      </c>
    </row>
    <row r="8656" spans="1:23" ht="14.25" customHeight="1" x14ac:dyDescent="0.3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  <c r="W8656" s="2">
        <f>Table_1[[#This Row],[Profit]]/Table_1[[#This Row],[Sales]]</f>
        <v>0.42</v>
      </c>
    </row>
    <row r="8657" spans="1:23" ht="14.25" customHeight="1" x14ac:dyDescent="0.3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  <c r="W8657" s="2">
        <f>Table_1[[#This Row],[Profit]]/Table_1[[#This Row],[Sales]]</f>
        <v>0.1699999999999999</v>
      </c>
    </row>
    <row r="8658" spans="1:23" ht="14.25" customHeight="1" x14ac:dyDescent="0.3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  <c r="W8658" s="2">
        <f>Table_1[[#This Row],[Profit]]/Table_1[[#This Row],[Sales]]</f>
        <v>0.5</v>
      </c>
    </row>
    <row r="8659" spans="1:23" ht="14.25" customHeight="1" x14ac:dyDescent="0.3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  <c r="W8659" s="2">
        <f>Table_1[[#This Row],[Profit]]/Table_1[[#This Row],[Sales]]</f>
        <v>0.4300000000000001</v>
      </c>
    </row>
    <row r="8660" spans="1:23" ht="14.25" customHeight="1" x14ac:dyDescent="0.3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  <c r="W8660" s="2">
        <f>Table_1[[#This Row],[Profit]]/Table_1[[#This Row],[Sales]]</f>
        <v>-1.6000000000000005</v>
      </c>
    </row>
    <row r="8661" spans="1:23" ht="14.25" customHeight="1" x14ac:dyDescent="0.3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  <c r="W8661" s="2">
        <f>Table_1[[#This Row],[Profit]]/Table_1[[#This Row],[Sales]]</f>
        <v>0.36249999999999999</v>
      </c>
    </row>
    <row r="8662" spans="1:23" ht="14.25" customHeight="1" x14ac:dyDescent="0.3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  <c r="W8662" s="2">
        <f>Table_1[[#This Row],[Profit]]/Table_1[[#This Row],[Sales]]</f>
        <v>-0.11249999999999993</v>
      </c>
    </row>
    <row r="8663" spans="1:23" ht="14.25" customHeight="1" x14ac:dyDescent="0.3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  <c r="W8663" s="2">
        <f>Table_1[[#This Row],[Profit]]/Table_1[[#This Row],[Sales]]</f>
        <v>-0.72499999999999987</v>
      </c>
    </row>
    <row r="8664" spans="1:23" ht="14.25" customHeight="1" x14ac:dyDescent="0.3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  <c r="W8664" s="2">
        <f>Table_1[[#This Row],[Profit]]/Table_1[[#This Row],[Sales]]</f>
        <v>0.11249999999999998</v>
      </c>
    </row>
    <row r="8665" spans="1:23" ht="14.25" customHeight="1" x14ac:dyDescent="0.3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  <c r="W8665" s="2">
        <f>Table_1[[#This Row],[Profit]]/Table_1[[#This Row],[Sales]]</f>
        <v>0.32499999999999996</v>
      </c>
    </row>
    <row r="8666" spans="1:23" ht="14.25" customHeight="1" x14ac:dyDescent="0.3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  <c r="W8666" s="2">
        <f>Table_1[[#This Row],[Profit]]/Table_1[[#This Row],[Sales]]</f>
        <v>0.42000000000000004</v>
      </c>
    </row>
    <row r="8667" spans="1:23" ht="14.25" customHeight="1" x14ac:dyDescent="0.3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  <c r="W8667" s="2">
        <f>Table_1[[#This Row],[Profit]]/Table_1[[#This Row],[Sales]]</f>
        <v>0.27</v>
      </c>
    </row>
    <row r="8668" spans="1:23" ht="14.25" customHeight="1" x14ac:dyDescent="0.3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  <c r="W8668" s="2">
        <f>Table_1[[#This Row],[Profit]]/Table_1[[#This Row],[Sales]]</f>
        <v>9.9999999999999936E-2</v>
      </c>
    </row>
    <row r="8669" spans="1:23" ht="14.25" customHeight="1" x14ac:dyDescent="0.3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  <c r="W8669" s="2">
        <f>Table_1[[#This Row],[Profit]]/Table_1[[#This Row],[Sales]]</f>
        <v>0.34999999999999992</v>
      </c>
    </row>
    <row r="8670" spans="1:23" ht="14.25" customHeight="1" x14ac:dyDescent="0.3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  <c r="W8670" s="2">
        <f>Table_1[[#This Row],[Profit]]/Table_1[[#This Row],[Sales]]</f>
        <v>0.3249999999999999</v>
      </c>
    </row>
    <row r="8671" spans="1:23" ht="14.25" customHeight="1" x14ac:dyDescent="0.3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  <c r="W8671" s="2">
        <f>Table_1[[#This Row],[Profit]]/Table_1[[#This Row],[Sales]]</f>
        <v>0.4499999999999999</v>
      </c>
    </row>
    <row r="8672" spans="1:23" ht="14.25" customHeight="1" x14ac:dyDescent="0.3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  <c r="W8672" s="2">
        <f>Table_1[[#This Row],[Profit]]/Table_1[[#This Row],[Sales]]</f>
        <v>-0.10000000000000009</v>
      </c>
    </row>
    <row r="8673" spans="1:23" ht="14.25" customHeight="1" x14ac:dyDescent="0.3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  <c r="W8673" s="2">
        <f>Table_1[[#This Row],[Profit]]/Table_1[[#This Row],[Sales]]</f>
        <v>-0.21249999999999991</v>
      </c>
    </row>
    <row r="8674" spans="1:23" ht="14.25" customHeight="1" x14ac:dyDescent="0.3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  <c r="W8674" s="2">
        <f>Table_1[[#This Row],[Profit]]/Table_1[[#This Row],[Sales]]</f>
        <v>0.33749999999999991</v>
      </c>
    </row>
    <row r="8675" spans="1:23" ht="14.25" customHeight="1" x14ac:dyDescent="0.3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  <c r="W8675" s="2">
        <f>Table_1[[#This Row],[Profit]]/Table_1[[#This Row],[Sales]]</f>
        <v>-1.4285714285714415E-2</v>
      </c>
    </row>
    <row r="8676" spans="1:23" ht="14.25" customHeight="1" x14ac:dyDescent="0.3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  <c r="W8676" s="2">
        <f>Table_1[[#This Row],[Profit]]/Table_1[[#This Row],[Sales]]</f>
        <v>-0.16250000000000009</v>
      </c>
    </row>
    <row r="8677" spans="1:23" ht="14.25" customHeight="1" x14ac:dyDescent="0.3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  <c r="W8677" s="2">
        <f>Table_1[[#This Row],[Profit]]/Table_1[[#This Row],[Sales]]</f>
        <v>0.125</v>
      </c>
    </row>
    <row r="8678" spans="1:23" ht="14.25" customHeight="1" x14ac:dyDescent="0.3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  <c r="W8678" s="2">
        <f>Table_1[[#This Row],[Profit]]/Table_1[[#This Row],[Sales]]</f>
        <v>-0.47499999999999981</v>
      </c>
    </row>
    <row r="8679" spans="1:23" ht="14.25" customHeight="1" x14ac:dyDescent="0.3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  <c r="W8679" s="2">
        <f>Table_1[[#This Row],[Profit]]/Table_1[[#This Row],[Sales]]</f>
        <v>-0.15714285714285717</v>
      </c>
    </row>
    <row r="8680" spans="1:23" ht="14.25" customHeight="1" x14ac:dyDescent="0.3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  <c r="W8680" s="2">
        <f>Table_1[[#This Row],[Profit]]/Table_1[[#This Row],[Sales]]</f>
        <v>-1.5500000000000005</v>
      </c>
    </row>
    <row r="8681" spans="1:23" ht="14.25" customHeight="1" x14ac:dyDescent="0.3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  <c r="W8681" s="2">
        <f>Table_1[[#This Row],[Profit]]/Table_1[[#This Row],[Sales]]</f>
        <v>0.21249999999999997</v>
      </c>
    </row>
    <row r="8682" spans="1:23" ht="14.25" customHeight="1" x14ac:dyDescent="0.3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  <c r="W8682" s="2">
        <f>Table_1[[#This Row],[Profit]]/Table_1[[#This Row],[Sales]]</f>
        <v>0.32999999999999996</v>
      </c>
    </row>
    <row r="8683" spans="1:23" ht="14.25" customHeight="1" x14ac:dyDescent="0.3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  <c r="W8683" s="2">
        <f>Table_1[[#This Row],[Profit]]/Table_1[[#This Row],[Sales]]</f>
        <v>0.28999999999999998</v>
      </c>
    </row>
    <row r="8684" spans="1:23" ht="14.25" customHeight="1" x14ac:dyDescent="0.3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  <c r="W8684" s="2">
        <f>Table_1[[#This Row],[Profit]]/Table_1[[#This Row],[Sales]]</f>
        <v>0.34</v>
      </c>
    </row>
    <row r="8685" spans="1:23" ht="14.25" customHeight="1" x14ac:dyDescent="0.3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  <c r="W8685" s="2">
        <f>Table_1[[#This Row],[Profit]]/Table_1[[#This Row],[Sales]]</f>
        <v>0.26</v>
      </c>
    </row>
    <row r="8686" spans="1:23" ht="14.25" customHeight="1" x14ac:dyDescent="0.3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  <c r="W8686" s="2">
        <f>Table_1[[#This Row],[Profit]]/Table_1[[#This Row],[Sales]]</f>
        <v>0.20999999999999996</v>
      </c>
    </row>
    <row r="8687" spans="1:23" ht="14.25" customHeight="1" x14ac:dyDescent="0.3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  <c r="W8687" s="2">
        <f>Table_1[[#This Row],[Profit]]/Table_1[[#This Row],[Sales]]</f>
        <v>0.26</v>
      </c>
    </row>
    <row r="8688" spans="1:23" ht="14.25" customHeight="1" x14ac:dyDescent="0.3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  <c r="W8688" s="2">
        <f>Table_1[[#This Row],[Profit]]/Table_1[[#This Row],[Sales]]</f>
        <v>4.9999999999999933E-2</v>
      </c>
    </row>
    <row r="8689" spans="1:23" ht="14.25" customHeight="1" x14ac:dyDescent="0.3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  <c r="W8689" s="2">
        <f>Table_1[[#This Row],[Profit]]/Table_1[[#This Row],[Sales]]</f>
        <v>0.5</v>
      </c>
    </row>
    <row r="8690" spans="1:23" ht="14.25" customHeight="1" x14ac:dyDescent="0.3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  <c r="W8690" s="2">
        <f>Table_1[[#This Row],[Profit]]/Table_1[[#This Row],[Sales]]</f>
        <v>0.44999999999999996</v>
      </c>
    </row>
    <row r="8691" spans="1:23" ht="14.25" customHeight="1" x14ac:dyDescent="0.3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  <c r="W8691" s="2">
        <f>Table_1[[#This Row],[Profit]]/Table_1[[#This Row],[Sales]]</f>
        <v>0.13749999999999987</v>
      </c>
    </row>
    <row r="8692" spans="1:23" ht="14.25" customHeight="1" x14ac:dyDescent="0.3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  <c r="W8692" s="2">
        <f>Table_1[[#This Row],[Profit]]/Table_1[[#This Row],[Sales]]</f>
        <v>-0.21666666666666654</v>
      </c>
    </row>
    <row r="8693" spans="1:23" ht="14.25" customHeight="1" x14ac:dyDescent="0.3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  <c r="W8693" s="2">
        <f>Table_1[[#This Row],[Profit]]/Table_1[[#This Row],[Sales]]</f>
        <v>-0.20000000000000015</v>
      </c>
    </row>
    <row r="8694" spans="1:23" ht="14.25" customHeight="1" x14ac:dyDescent="0.3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  <c r="W8694" s="2">
        <f>Table_1[[#This Row],[Profit]]/Table_1[[#This Row],[Sales]]</f>
        <v>0.17499999999999999</v>
      </c>
    </row>
    <row r="8695" spans="1:23" ht="14.25" customHeight="1" x14ac:dyDescent="0.3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  <c r="W8695" s="2">
        <f>Table_1[[#This Row],[Profit]]/Table_1[[#This Row],[Sales]]</f>
        <v>0.36</v>
      </c>
    </row>
    <row r="8696" spans="1:23" ht="14.25" customHeight="1" x14ac:dyDescent="0.3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  <c r="W8696" s="2">
        <f>Table_1[[#This Row],[Profit]]/Table_1[[#This Row],[Sales]]</f>
        <v>0.49</v>
      </c>
    </row>
    <row r="8697" spans="1:23" ht="14.25" customHeight="1" x14ac:dyDescent="0.3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  <c r="W8697" s="2">
        <f>Table_1[[#This Row],[Profit]]/Table_1[[#This Row],[Sales]]</f>
        <v>3.7500000000000054E-2</v>
      </c>
    </row>
    <row r="8698" spans="1:23" ht="14.25" customHeight="1" x14ac:dyDescent="0.3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  <c r="W8698" s="2">
        <f>Table_1[[#This Row],[Profit]]/Table_1[[#This Row],[Sales]]</f>
        <v>0.11249999999999986</v>
      </c>
    </row>
    <row r="8699" spans="1:23" ht="14.25" customHeight="1" x14ac:dyDescent="0.3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  <c r="W8699" s="2">
        <f>Table_1[[#This Row],[Profit]]/Table_1[[#This Row],[Sales]]</f>
        <v>0.3</v>
      </c>
    </row>
    <row r="8700" spans="1:23" ht="14.25" customHeight="1" x14ac:dyDescent="0.3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  <c r="W8700" s="2">
        <f>Table_1[[#This Row],[Profit]]/Table_1[[#This Row],[Sales]]</f>
        <v>-0.23333333333333336</v>
      </c>
    </row>
    <row r="8701" spans="1:23" ht="14.25" customHeight="1" x14ac:dyDescent="0.3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  <c r="W8701" s="2">
        <f>Table_1[[#This Row],[Profit]]/Table_1[[#This Row],[Sales]]</f>
        <v>0.10000000000000005</v>
      </c>
    </row>
    <row r="8702" spans="1:23" ht="14.25" customHeight="1" x14ac:dyDescent="0.3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  <c r="W8702" s="2">
        <f>Table_1[[#This Row],[Profit]]/Table_1[[#This Row],[Sales]]</f>
        <v>8.7499999999999939E-2</v>
      </c>
    </row>
    <row r="8703" spans="1:23" ht="14.25" customHeight="1" x14ac:dyDescent="0.3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  <c r="W8703" s="2">
        <f>Table_1[[#This Row],[Profit]]/Table_1[[#This Row],[Sales]]</f>
        <v>0.12499999999999985</v>
      </c>
    </row>
    <row r="8704" spans="1:23" ht="14.25" customHeight="1" x14ac:dyDescent="0.3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  <c r="W8704" s="2">
        <f>Table_1[[#This Row],[Profit]]/Table_1[[#This Row],[Sales]]</f>
        <v>0.3249999999999999</v>
      </c>
    </row>
    <row r="8705" spans="1:23" ht="14.25" customHeight="1" x14ac:dyDescent="0.3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  <c r="W8705" s="2">
        <f>Table_1[[#This Row],[Profit]]/Table_1[[#This Row],[Sales]]</f>
        <v>0.1249999999999999</v>
      </c>
    </row>
    <row r="8706" spans="1:23" ht="14.25" customHeight="1" x14ac:dyDescent="0.3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  <c r="W8706" s="2">
        <f>Table_1[[#This Row],[Profit]]/Table_1[[#This Row],[Sales]]</f>
        <v>0.10000000000000003</v>
      </c>
    </row>
    <row r="8707" spans="1:23" ht="14.25" customHeight="1" x14ac:dyDescent="0.3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  <c r="W8707" s="2">
        <f>Table_1[[#This Row],[Profit]]/Table_1[[#This Row],[Sales]]</f>
        <v>0</v>
      </c>
    </row>
    <row r="8708" spans="1:23" ht="14.25" customHeight="1" x14ac:dyDescent="0.3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  <c r="W8708" s="2">
        <f>Table_1[[#This Row],[Profit]]/Table_1[[#This Row],[Sales]]</f>
        <v>7.7777777777777696E-2</v>
      </c>
    </row>
    <row r="8709" spans="1:23" ht="14.25" customHeight="1" x14ac:dyDescent="0.3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  <c r="W8709" s="2">
        <f>Table_1[[#This Row],[Profit]]/Table_1[[#This Row],[Sales]]</f>
        <v>0.48</v>
      </c>
    </row>
    <row r="8710" spans="1:23" ht="14.25" customHeight="1" x14ac:dyDescent="0.3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  <c r="W8710" s="2">
        <f>Table_1[[#This Row],[Profit]]/Table_1[[#This Row],[Sales]]</f>
        <v>-0.22499999999999998</v>
      </c>
    </row>
    <row r="8711" spans="1:23" ht="14.25" customHeight="1" x14ac:dyDescent="0.3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  <c r="W8711" s="2">
        <f>Table_1[[#This Row],[Profit]]/Table_1[[#This Row],[Sales]]</f>
        <v>8.235294117647049E-2</v>
      </c>
    </row>
    <row r="8712" spans="1:23" ht="14.25" customHeight="1" x14ac:dyDescent="0.3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  <c r="W8712" s="2">
        <f>Table_1[[#This Row],[Profit]]/Table_1[[#This Row],[Sales]]</f>
        <v>3.0000000000000016E-2</v>
      </c>
    </row>
    <row r="8713" spans="1:23" ht="14.25" customHeight="1" x14ac:dyDescent="0.3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  <c r="W8713" s="2">
        <f>Table_1[[#This Row],[Profit]]/Table_1[[#This Row],[Sales]]</f>
        <v>-3.7500000000000137E-2</v>
      </c>
    </row>
    <row r="8714" spans="1:23" ht="14.25" customHeight="1" x14ac:dyDescent="0.3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  <c r="W8714" s="2">
        <f>Table_1[[#This Row],[Profit]]/Table_1[[#This Row],[Sales]]</f>
        <v>-8.2352941176470545E-2</v>
      </c>
    </row>
    <row r="8715" spans="1:23" ht="14.25" customHeight="1" x14ac:dyDescent="0.3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  <c r="W8715" s="2">
        <f>Table_1[[#This Row],[Profit]]/Table_1[[#This Row],[Sales]]</f>
        <v>7.4999999999999956E-2</v>
      </c>
    </row>
    <row r="8716" spans="1:23" ht="14.25" customHeight="1" x14ac:dyDescent="0.3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  <c r="W8716" s="2">
        <f>Table_1[[#This Row],[Profit]]/Table_1[[#This Row],[Sales]]</f>
        <v>0.31249999999999989</v>
      </c>
    </row>
    <row r="8717" spans="1:23" ht="14.25" customHeight="1" x14ac:dyDescent="0.3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  <c r="W8717" s="2">
        <f>Table_1[[#This Row],[Profit]]/Table_1[[#This Row],[Sales]]</f>
        <v>-0.76666666666666639</v>
      </c>
    </row>
    <row r="8718" spans="1:23" ht="14.25" customHeight="1" x14ac:dyDescent="0.3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  <c r="W8718" s="2">
        <f>Table_1[[#This Row],[Profit]]/Table_1[[#This Row],[Sales]]</f>
        <v>-2.5000000000000004</v>
      </c>
    </row>
    <row r="8719" spans="1:23" ht="14.25" customHeight="1" x14ac:dyDescent="0.3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  <c r="W8719" s="2">
        <f>Table_1[[#This Row],[Profit]]/Table_1[[#This Row],[Sales]]</f>
        <v>-0.65000000000000013</v>
      </c>
    </row>
    <row r="8720" spans="1:23" ht="14.25" customHeight="1" x14ac:dyDescent="0.3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  <c r="W8720" s="2">
        <f>Table_1[[#This Row],[Profit]]/Table_1[[#This Row],[Sales]]</f>
        <v>0.34999999999999992</v>
      </c>
    </row>
    <row r="8721" spans="1:23" ht="14.25" customHeight="1" x14ac:dyDescent="0.3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  <c r="W8721" s="2">
        <f>Table_1[[#This Row],[Profit]]/Table_1[[#This Row],[Sales]]</f>
        <v>0.36249999999999993</v>
      </c>
    </row>
    <row r="8722" spans="1:23" ht="14.25" customHeight="1" x14ac:dyDescent="0.3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  <c r="W8722" s="2">
        <f>Table_1[[#This Row],[Profit]]/Table_1[[#This Row],[Sales]]</f>
        <v>-0.31428571428571433</v>
      </c>
    </row>
    <row r="8723" spans="1:23" ht="14.25" customHeight="1" x14ac:dyDescent="0.3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  <c r="W8723" s="2">
        <f>Table_1[[#This Row],[Profit]]/Table_1[[#This Row],[Sales]]</f>
        <v>9.9999999999999964E-2</v>
      </c>
    </row>
    <row r="8724" spans="1:23" ht="14.25" customHeight="1" x14ac:dyDescent="0.3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  <c r="W8724" s="2">
        <f>Table_1[[#This Row],[Profit]]/Table_1[[#This Row],[Sales]]</f>
        <v>-1.7500000000000009</v>
      </c>
    </row>
    <row r="8725" spans="1:23" ht="14.25" customHeight="1" x14ac:dyDescent="0.3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  <c r="W8725" s="2">
        <f>Table_1[[#This Row],[Profit]]/Table_1[[#This Row],[Sales]]</f>
        <v>0.35</v>
      </c>
    </row>
    <row r="8726" spans="1:23" ht="14.25" customHeight="1" x14ac:dyDescent="0.3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  <c r="W8726" s="2">
        <f>Table_1[[#This Row],[Profit]]/Table_1[[#This Row],[Sales]]</f>
        <v>0.35000000000000003</v>
      </c>
    </row>
    <row r="8727" spans="1:23" ht="14.25" customHeight="1" x14ac:dyDescent="0.3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  <c r="W8727" s="2">
        <f>Table_1[[#This Row],[Profit]]/Table_1[[#This Row],[Sales]]</f>
        <v>0.45999999999999996</v>
      </c>
    </row>
    <row r="8728" spans="1:23" ht="14.25" customHeight="1" x14ac:dyDescent="0.3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  <c r="W8728" s="2">
        <f>Table_1[[#This Row],[Profit]]/Table_1[[#This Row],[Sales]]</f>
        <v>0.14999999999999991</v>
      </c>
    </row>
    <row r="8729" spans="1:23" ht="14.25" customHeight="1" x14ac:dyDescent="0.3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  <c r="W8729" s="2">
        <f>Table_1[[#This Row],[Profit]]/Table_1[[#This Row],[Sales]]</f>
        <v>0.30000000000000004</v>
      </c>
    </row>
    <row r="8730" spans="1:23" ht="14.25" customHeight="1" x14ac:dyDescent="0.3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  <c r="W8730" s="2">
        <f>Table_1[[#This Row],[Profit]]/Table_1[[#This Row],[Sales]]</f>
        <v>6.2499999999999958E-2</v>
      </c>
    </row>
    <row r="8731" spans="1:23" ht="14.25" customHeight="1" x14ac:dyDescent="0.3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  <c r="W8731" s="2">
        <f>Table_1[[#This Row],[Profit]]/Table_1[[#This Row],[Sales]]</f>
        <v>9.9999999999999978E-2</v>
      </c>
    </row>
    <row r="8732" spans="1:23" ht="14.25" customHeight="1" x14ac:dyDescent="0.3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  <c r="W8732" s="2">
        <f>Table_1[[#This Row],[Profit]]/Table_1[[#This Row],[Sales]]</f>
        <v>-0.1750000000000001</v>
      </c>
    </row>
    <row r="8733" spans="1:23" ht="14.25" customHeight="1" x14ac:dyDescent="0.3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  <c r="W8733" s="2">
        <f>Table_1[[#This Row],[Profit]]/Table_1[[#This Row],[Sales]]</f>
        <v>0.29999999999999988</v>
      </c>
    </row>
    <row r="8734" spans="1:23" ht="14.25" customHeight="1" x14ac:dyDescent="0.3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  <c r="W8734" s="2">
        <f>Table_1[[#This Row],[Profit]]/Table_1[[#This Row],[Sales]]</f>
        <v>0.48000000000000004</v>
      </c>
    </row>
    <row r="8735" spans="1:23" ht="14.25" customHeight="1" x14ac:dyDescent="0.3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  <c r="W8735" s="2">
        <f>Table_1[[#This Row],[Profit]]/Table_1[[#This Row],[Sales]]</f>
        <v>0.31999999999999995</v>
      </c>
    </row>
    <row r="8736" spans="1:23" ht="14.25" customHeight="1" x14ac:dyDescent="0.3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  <c r="W8736" s="2">
        <f>Table_1[[#This Row],[Profit]]/Table_1[[#This Row],[Sales]]</f>
        <v>0.18999999999999989</v>
      </c>
    </row>
    <row r="8737" spans="1:23" ht="14.25" customHeight="1" x14ac:dyDescent="0.3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  <c r="W8737" s="2">
        <f>Table_1[[#This Row],[Profit]]/Table_1[[#This Row],[Sales]]</f>
        <v>0.15000000000000002</v>
      </c>
    </row>
    <row r="8738" spans="1:23" ht="14.25" customHeight="1" x14ac:dyDescent="0.3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  <c r="W8738" s="2">
        <f>Table_1[[#This Row],[Profit]]/Table_1[[#This Row],[Sales]]</f>
        <v>0.29999999999999988</v>
      </c>
    </row>
    <row r="8739" spans="1:23" ht="14.25" customHeight="1" x14ac:dyDescent="0.3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  <c r="W8739" s="2">
        <f>Table_1[[#This Row],[Profit]]/Table_1[[#This Row],[Sales]]</f>
        <v>-0.73333333333333295</v>
      </c>
    </row>
    <row r="8740" spans="1:23" ht="14.25" customHeight="1" x14ac:dyDescent="0.3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  <c r="W8740" s="2">
        <f>Table_1[[#This Row],[Profit]]/Table_1[[#This Row],[Sales]]</f>
        <v>0.27500000000000002</v>
      </c>
    </row>
    <row r="8741" spans="1:23" ht="14.25" customHeight="1" x14ac:dyDescent="0.3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  <c r="W8741" s="2">
        <f>Table_1[[#This Row],[Profit]]/Table_1[[#This Row],[Sales]]</f>
        <v>-0.24999999999999994</v>
      </c>
    </row>
    <row r="8742" spans="1:23" ht="14.25" customHeight="1" x14ac:dyDescent="0.3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  <c r="W8742" s="2">
        <f>Table_1[[#This Row],[Profit]]/Table_1[[#This Row],[Sales]]</f>
        <v>0.28999999999999998</v>
      </c>
    </row>
    <row r="8743" spans="1:23" ht="14.25" customHeight="1" x14ac:dyDescent="0.3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  <c r="W8743" s="2">
        <f>Table_1[[#This Row],[Profit]]/Table_1[[#This Row],[Sales]]</f>
        <v>0.48</v>
      </c>
    </row>
    <row r="8744" spans="1:23" ht="14.25" customHeight="1" x14ac:dyDescent="0.3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  <c r="W8744" s="2">
        <f>Table_1[[#This Row],[Profit]]/Table_1[[#This Row],[Sales]]</f>
        <v>0.27500000000000002</v>
      </c>
    </row>
    <row r="8745" spans="1:23" ht="14.25" customHeight="1" x14ac:dyDescent="0.3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  <c r="W8745" s="2">
        <f>Table_1[[#This Row],[Profit]]/Table_1[[#This Row],[Sales]]</f>
        <v>-8.7499999999999953E-2</v>
      </c>
    </row>
    <row r="8746" spans="1:23" ht="14.25" customHeight="1" x14ac:dyDescent="0.3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  <c r="W8746" s="2">
        <f>Table_1[[#This Row],[Profit]]/Table_1[[#This Row],[Sales]]</f>
        <v>0.28999999999999992</v>
      </c>
    </row>
    <row r="8747" spans="1:23" ht="14.25" customHeight="1" x14ac:dyDescent="0.3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  <c r="W8747" s="2">
        <f>Table_1[[#This Row],[Profit]]/Table_1[[#This Row],[Sales]]</f>
        <v>0.47</v>
      </c>
    </row>
    <row r="8748" spans="1:23" ht="14.25" customHeight="1" x14ac:dyDescent="0.3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  <c r="W8748" s="2">
        <f>Table_1[[#This Row],[Profit]]/Table_1[[#This Row],[Sales]]</f>
        <v>5.9999999999999921E-2</v>
      </c>
    </row>
    <row r="8749" spans="1:23" ht="14.25" customHeight="1" x14ac:dyDescent="0.3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  <c r="W8749" s="2">
        <f>Table_1[[#This Row],[Profit]]/Table_1[[#This Row],[Sales]]</f>
        <v>0.3249999999999999</v>
      </c>
    </row>
    <row r="8750" spans="1:23" ht="14.25" customHeight="1" x14ac:dyDescent="0.3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  <c r="W8750" s="2">
        <f>Table_1[[#This Row],[Profit]]/Table_1[[#This Row],[Sales]]</f>
        <v>0.16249999999999984</v>
      </c>
    </row>
    <row r="8751" spans="1:23" ht="14.25" customHeight="1" x14ac:dyDescent="0.3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  <c r="W8751" s="2">
        <f>Table_1[[#This Row],[Profit]]/Table_1[[#This Row],[Sales]]</f>
        <v>0.375</v>
      </c>
    </row>
    <row r="8752" spans="1:23" ht="14.25" customHeight="1" x14ac:dyDescent="0.3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  <c r="W8752" s="2">
        <f>Table_1[[#This Row],[Profit]]/Table_1[[#This Row],[Sales]]</f>
        <v>0.25000000000000006</v>
      </c>
    </row>
    <row r="8753" spans="1:23" ht="14.25" customHeight="1" x14ac:dyDescent="0.3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  <c r="W8753" s="2">
        <f>Table_1[[#This Row],[Profit]]/Table_1[[#This Row],[Sales]]</f>
        <v>0.33749999999999997</v>
      </c>
    </row>
    <row r="8754" spans="1:23" ht="14.25" customHeight="1" x14ac:dyDescent="0.3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  <c r="W8754" s="2">
        <f>Table_1[[#This Row],[Profit]]/Table_1[[#This Row],[Sales]]</f>
        <v>0.11249999999999989</v>
      </c>
    </row>
    <row r="8755" spans="1:23" ht="14.25" customHeight="1" x14ac:dyDescent="0.3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  <c r="W8755" s="2">
        <f>Table_1[[#This Row],[Profit]]/Table_1[[#This Row],[Sales]]</f>
        <v>0.33749999999999997</v>
      </c>
    </row>
    <row r="8756" spans="1:23" ht="14.25" customHeight="1" x14ac:dyDescent="0.3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  <c r="W8756" s="2">
        <f>Table_1[[#This Row],[Profit]]/Table_1[[#This Row],[Sales]]</f>
        <v>-0.73333333333333317</v>
      </c>
    </row>
    <row r="8757" spans="1:23" ht="14.25" customHeight="1" x14ac:dyDescent="0.3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  <c r="W8757" s="2">
        <f>Table_1[[#This Row],[Profit]]/Table_1[[#This Row],[Sales]]</f>
        <v>-0.83333333333333315</v>
      </c>
    </row>
    <row r="8758" spans="1:23" ht="14.25" customHeight="1" x14ac:dyDescent="0.3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  <c r="W8758" s="2">
        <f>Table_1[[#This Row],[Profit]]/Table_1[[#This Row],[Sales]]</f>
        <v>0.27999999999999997</v>
      </c>
    </row>
    <row r="8759" spans="1:23" ht="14.25" customHeight="1" x14ac:dyDescent="0.3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  <c r="W8759" s="2">
        <f>Table_1[[#This Row],[Profit]]/Table_1[[#This Row],[Sales]]</f>
        <v>0.48000000000000004</v>
      </c>
    </row>
    <row r="8760" spans="1:23" ht="14.25" customHeight="1" x14ac:dyDescent="0.3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  <c r="W8760" s="2">
        <f>Table_1[[#This Row],[Profit]]/Table_1[[#This Row],[Sales]]</f>
        <v>0.33999999999999997</v>
      </c>
    </row>
    <row r="8761" spans="1:23" ht="14.25" customHeight="1" x14ac:dyDescent="0.3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  <c r="W8761" s="2">
        <f>Table_1[[#This Row],[Profit]]/Table_1[[#This Row],[Sales]]</f>
        <v>0.48</v>
      </c>
    </row>
    <row r="8762" spans="1:23" ht="14.25" customHeight="1" x14ac:dyDescent="0.3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  <c r="W8762" s="2">
        <f>Table_1[[#This Row],[Profit]]/Table_1[[#This Row],[Sales]]</f>
        <v>0.5</v>
      </c>
    </row>
    <row r="8763" spans="1:23" ht="14.25" customHeight="1" x14ac:dyDescent="0.3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  <c r="W8763" s="2">
        <f>Table_1[[#This Row],[Profit]]/Table_1[[#This Row],[Sales]]</f>
        <v>0.46999999999999992</v>
      </c>
    </row>
    <row r="8764" spans="1:23" ht="14.25" customHeight="1" x14ac:dyDescent="0.3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  <c r="W8764" s="2">
        <f>Table_1[[#This Row],[Profit]]/Table_1[[#This Row],[Sales]]</f>
        <v>0.28999999999999987</v>
      </c>
    </row>
    <row r="8765" spans="1:23" ht="14.25" customHeight="1" x14ac:dyDescent="0.3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  <c r="W8765" s="2">
        <f>Table_1[[#This Row],[Profit]]/Table_1[[#This Row],[Sales]]</f>
        <v>0.26</v>
      </c>
    </row>
    <row r="8766" spans="1:23" ht="14.25" customHeight="1" x14ac:dyDescent="0.3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  <c r="W8766" s="2">
        <f>Table_1[[#This Row],[Profit]]/Table_1[[#This Row],[Sales]]</f>
        <v>0.13749999999999984</v>
      </c>
    </row>
    <row r="8767" spans="1:23" ht="14.25" customHeight="1" x14ac:dyDescent="0.3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  <c r="W8767" s="2">
        <f>Table_1[[#This Row],[Profit]]/Table_1[[#This Row],[Sales]]</f>
        <v>-1.5000000000000004</v>
      </c>
    </row>
    <row r="8768" spans="1:23" ht="14.25" customHeight="1" x14ac:dyDescent="0.3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  <c r="W8768" s="2">
        <f>Table_1[[#This Row],[Profit]]/Table_1[[#This Row],[Sales]]</f>
        <v>-2.7500000000000013</v>
      </c>
    </row>
    <row r="8769" spans="1:23" ht="14.25" customHeight="1" x14ac:dyDescent="0.3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  <c r="W8769" s="2">
        <f>Table_1[[#This Row],[Profit]]/Table_1[[#This Row],[Sales]]</f>
        <v>-1.6500000000000006</v>
      </c>
    </row>
    <row r="8770" spans="1:23" ht="14.25" customHeight="1" x14ac:dyDescent="0.3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  <c r="W8770" s="2">
        <f>Table_1[[#This Row],[Profit]]/Table_1[[#This Row],[Sales]]</f>
        <v>0.19999999999999998</v>
      </c>
    </row>
    <row r="8771" spans="1:23" ht="14.25" customHeight="1" x14ac:dyDescent="0.3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  <c r="W8771" s="2">
        <f>Table_1[[#This Row],[Profit]]/Table_1[[#This Row],[Sales]]</f>
        <v>6.2499999999999951E-2</v>
      </c>
    </row>
    <row r="8772" spans="1:23" ht="14.25" customHeight="1" x14ac:dyDescent="0.3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  <c r="W8772" s="2">
        <f>Table_1[[#This Row],[Profit]]/Table_1[[#This Row],[Sales]]</f>
        <v>6.2500000000000014E-2</v>
      </c>
    </row>
    <row r="8773" spans="1:23" ht="14.25" customHeight="1" x14ac:dyDescent="0.3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  <c r="W8773" s="2">
        <f>Table_1[[#This Row],[Profit]]/Table_1[[#This Row],[Sales]]</f>
        <v>0.10000000000000002</v>
      </c>
    </row>
    <row r="8774" spans="1:23" ht="14.25" customHeight="1" x14ac:dyDescent="0.3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  <c r="W8774" s="2">
        <f>Table_1[[#This Row],[Profit]]/Table_1[[#This Row],[Sales]]</f>
        <v>0.31249999999999989</v>
      </c>
    </row>
    <row r="8775" spans="1:23" ht="14.25" customHeight="1" x14ac:dyDescent="0.3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  <c r="W8775" s="2">
        <f>Table_1[[#This Row],[Profit]]/Table_1[[#This Row],[Sales]]</f>
        <v>0.25</v>
      </c>
    </row>
    <row r="8776" spans="1:23" ht="14.25" customHeight="1" x14ac:dyDescent="0.3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  <c r="W8776" s="2">
        <f>Table_1[[#This Row],[Profit]]/Table_1[[#This Row],[Sales]]</f>
        <v>0.34999999999999992</v>
      </c>
    </row>
    <row r="8777" spans="1:23" ht="14.25" customHeight="1" x14ac:dyDescent="0.3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  <c r="W8777" s="2">
        <f>Table_1[[#This Row],[Profit]]/Table_1[[#This Row],[Sales]]</f>
        <v>8.7500000000000008E-2</v>
      </c>
    </row>
    <row r="8778" spans="1:23" ht="14.25" customHeight="1" x14ac:dyDescent="0.3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  <c r="W8778" s="2">
        <f>Table_1[[#This Row],[Profit]]/Table_1[[#This Row],[Sales]]</f>
        <v>0</v>
      </c>
    </row>
    <row r="8779" spans="1:23" ht="14.25" customHeight="1" x14ac:dyDescent="0.3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  <c r="W8779" s="2">
        <f>Table_1[[#This Row],[Profit]]/Table_1[[#This Row],[Sales]]</f>
        <v>0.34999999999999992</v>
      </c>
    </row>
    <row r="8780" spans="1:23" ht="14.25" customHeight="1" x14ac:dyDescent="0.3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  <c r="W8780" s="2">
        <f>Table_1[[#This Row],[Profit]]/Table_1[[#This Row],[Sales]]</f>
        <v>2.499999999999989E-2</v>
      </c>
    </row>
    <row r="8781" spans="1:23" ht="14.25" customHeight="1" x14ac:dyDescent="0.3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  <c r="W8781" s="2">
        <f>Table_1[[#This Row],[Profit]]/Table_1[[#This Row],[Sales]]</f>
        <v>8.7500000000000105E-2</v>
      </c>
    </row>
    <row r="8782" spans="1:23" ht="14.25" customHeight="1" x14ac:dyDescent="0.3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  <c r="W8782" s="2">
        <f>Table_1[[#This Row],[Profit]]/Table_1[[#This Row],[Sales]]</f>
        <v>0.11249999999999992</v>
      </c>
    </row>
    <row r="8783" spans="1:23" ht="14.25" customHeight="1" x14ac:dyDescent="0.3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  <c r="W8783" s="2">
        <f>Table_1[[#This Row],[Profit]]/Table_1[[#This Row],[Sales]]</f>
        <v>-2.9411764705882477E-2</v>
      </c>
    </row>
    <row r="8784" spans="1:23" ht="14.25" customHeight="1" x14ac:dyDescent="0.3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  <c r="W8784" s="2">
        <f>Table_1[[#This Row],[Profit]]/Table_1[[#This Row],[Sales]]</f>
        <v>0.3249999999999999</v>
      </c>
    </row>
    <row r="8785" spans="1:23" ht="14.25" customHeight="1" x14ac:dyDescent="0.3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  <c r="W8785" s="2">
        <f>Table_1[[#This Row],[Profit]]/Table_1[[#This Row],[Sales]]</f>
        <v>0.23000000000000007</v>
      </c>
    </row>
    <row r="8786" spans="1:23" ht="14.25" customHeight="1" x14ac:dyDescent="0.3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  <c r="W8786" s="2">
        <f>Table_1[[#This Row],[Profit]]/Table_1[[#This Row],[Sales]]</f>
        <v>0.36250000000000004</v>
      </c>
    </row>
    <row r="8787" spans="1:23" ht="14.25" customHeight="1" x14ac:dyDescent="0.3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  <c r="W8787" s="2">
        <f>Table_1[[#This Row],[Profit]]/Table_1[[#This Row],[Sales]]</f>
        <v>0.10000000000000007</v>
      </c>
    </row>
    <row r="8788" spans="1:23" ht="14.25" customHeight="1" x14ac:dyDescent="0.3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  <c r="W8788" s="2">
        <f>Table_1[[#This Row],[Profit]]/Table_1[[#This Row],[Sales]]</f>
        <v>0.34999999999999992</v>
      </c>
    </row>
    <row r="8789" spans="1:23" ht="14.25" customHeight="1" x14ac:dyDescent="0.3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  <c r="W8789" s="2">
        <f>Table_1[[#This Row],[Profit]]/Table_1[[#This Row],[Sales]]</f>
        <v>0.1999999999999999</v>
      </c>
    </row>
    <row r="8790" spans="1:23" ht="14.25" customHeight="1" x14ac:dyDescent="0.3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  <c r="W8790" s="2">
        <f>Table_1[[#This Row],[Profit]]/Table_1[[#This Row],[Sales]]</f>
        <v>7.4999999999999942E-2</v>
      </c>
    </row>
    <row r="8791" spans="1:23" ht="14.25" customHeight="1" x14ac:dyDescent="0.3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  <c r="W8791" s="2">
        <f>Table_1[[#This Row],[Profit]]/Table_1[[#This Row],[Sales]]</f>
        <v>-4.9999999999999926E-2</v>
      </c>
    </row>
    <row r="8792" spans="1:23" ht="14.25" customHeight="1" x14ac:dyDescent="0.3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  <c r="W8792" s="2">
        <f>Table_1[[#This Row],[Profit]]/Table_1[[#This Row],[Sales]]</f>
        <v>0.45999999999999996</v>
      </c>
    </row>
    <row r="8793" spans="1:23" ht="14.25" customHeight="1" x14ac:dyDescent="0.3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  <c r="W8793" s="2">
        <f>Table_1[[#This Row],[Profit]]/Table_1[[#This Row],[Sales]]</f>
        <v>8.7499999999999953E-2</v>
      </c>
    </row>
    <row r="8794" spans="1:23" ht="14.25" customHeight="1" x14ac:dyDescent="0.3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  <c r="W8794" s="2">
        <f>Table_1[[#This Row],[Profit]]/Table_1[[#This Row],[Sales]]</f>
        <v>0.47</v>
      </c>
    </row>
    <row r="8795" spans="1:23" ht="14.25" customHeight="1" x14ac:dyDescent="0.3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  <c r="W8795" s="2">
        <f>Table_1[[#This Row],[Profit]]/Table_1[[#This Row],[Sales]]</f>
        <v>0.39000000000000012</v>
      </c>
    </row>
    <row r="8796" spans="1:23" ht="14.25" customHeight="1" x14ac:dyDescent="0.3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  <c r="W8796" s="2">
        <f>Table_1[[#This Row],[Profit]]/Table_1[[#This Row],[Sales]]</f>
        <v>0.12499999999999985</v>
      </c>
    </row>
    <row r="8797" spans="1:23" ht="14.25" customHeight="1" x14ac:dyDescent="0.3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  <c r="W8797" s="2">
        <f>Table_1[[#This Row],[Profit]]/Table_1[[#This Row],[Sales]]</f>
        <v>7.5000000000000039E-2</v>
      </c>
    </row>
    <row r="8798" spans="1:23" ht="14.25" customHeight="1" x14ac:dyDescent="0.3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  <c r="W8798" s="2">
        <f>Table_1[[#This Row],[Profit]]/Table_1[[#This Row],[Sales]]</f>
        <v>0.48000000000000004</v>
      </c>
    </row>
    <row r="8799" spans="1:23" ht="14.25" customHeight="1" x14ac:dyDescent="0.3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  <c r="W8799" s="2">
        <f>Table_1[[#This Row],[Profit]]/Table_1[[#This Row],[Sales]]</f>
        <v>0.28000000000000003</v>
      </c>
    </row>
    <row r="8800" spans="1:23" ht="14.25" customHeight="1" x14ac:dyDescent="0.3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  <c r="W8800" s="2">
        <f>Table_1[[#This Row],[Profit]]/Table_1[[#This Row],[Sales]]</f>
        <v>0.26</v>
      </c>
    </row>
    <row r="8801" spans="1:23" ht="14.25" customHeight="1" x14ac:dyDescent="0.3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  <c r="W8801" s="2">
        <f>Table_1[[#This Row],[Profit]]/Table_1[[#This Row],[Sales]]</f>
        <v>0.13333333333333339</v>
      </c>
    </row>
    <row r="8802" spans="1:23" ht="14.25" customHeight="1" x14ac:dyDescent="0.3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  <c r="W8802" s="2">
        <f>Table_1[[#This Row],[Profit]]/Table_1[[#This Row],[Sales]]</f>
        <v>0.35</v>
      </c>
    </row>
    <row r="8803" spans="1:23" ht="14.25" customHeight="1" x14ac:dyDescent="0.3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  <c r="W8803" s="2">
        <f>Table_1[[#This Row],[Profit]]/Table_1[[#This Row],[Sales]]</f>
        <v>0.28000000000000008</v>
      </c>
    </row>
    <row r="8804" spans="1:23" ht="14.25" customHeight="1" x14ac:dyDescent="0.3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  <c r="W8804" s="2">
        <f>Table_1[[#This Row],[Profit]]/Table_1[[#This Row],[Sales]]</f>
        <v>0.15999999999999998</v>
      </c>
    </row>
    <row r="8805" spans="1:23" ht="14.25" customHeight="1" x14ac:dyDescent="0.3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  <c r="W8805" s="2">
        <f>Table_1[[#This Row],[Profit]]/Table_1[[#This Row],[Sales]]</f>
        <v>0.32999999999999996</v>
      </c>
    </row>
    <row r="8806" spans="1:23" ht="14.25" customHeight="1" x14ac:dyDescent="0.3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  <c r="W8806" s="2">
        <f>Table_1[[#This Row],[Profit]]/Table_1[[#This Row],[Sales]]</f>
        <v>0.45999999999999996</v>
      </c>
    </row>
    <row r="8807" spans="1:23" ht="14.25" customHeight="1" x14ac:dyDescent="0.3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  <c r="W8807" s="2">
        <f>Table_1[[#This Row],[Profit]]/Table_1[[#This Row],[Sales]]</f>
        <v>0.36249999999999999</v>
      </c>
    </row>
    <row r="8808" spans="1:23" ht="14.25" customHeight="1" x14ac:dyDescent="0.3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  <c r="W8808" s="2">
        <f>Table_1[[#This Row],[Profit]]/Table_1[[#This Row],[Sales]]</f>
        <v>0.36</v>
      </c>
    </row>
    <row r="8809" spans="1:23" ht="14.25" customHeight="1" x14ac:dyDescent="0.3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  <c r="W8809" s="2">
        <f>Table_1[[#This Row],[Profit]]/Table_1[[#This Row],[Sales]]</f>
        <v>-0.83333333333333304</v>
      </c>
    </row>
    <row r="8810" spans="1:23" ht="14.25" customHeight="1" x14ac:dyDescent="0.3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  <c r="W8810" s="2">
        <f>Table_1[[#This Row],[Profit]]/Table_1[[#This Row],[Sales]]</f>
        <v>0.16666666666666674</v>
      </c>
    </row>
    <row r="8811" spans="1:23" ht="14.25" customHeight="1" x14ac:dyDescent="0.3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  <c r="W8811" s="2">
        <f>Table_1[[#This Row],[Profit]]/Table_1[[#This Row],[Sales]]</f>
        <v>0.33750000000000002</v>
      </c>
    </row>
    <row r="8812" spans="1:23" ht="14.25" customHeight="1" x14ac:dyDescent="0.3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  <c r="W8812" s="2">
        <f>Table_1[[#This Row],[Profit]]/Table_1[[#This Row],[Sales]]</f>
        <v>0.48000000000000004</v>
      </c>
    </row>
    <row r="8813" spans="1:23" ht="14.25" customHeight="1" x14ac:dyDescent="0.3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  <c r="W8813" s="2">
        <f>Table_1[[#This Row],[Profit]]/Table_1[[#This Row],[Sales]]</f>
        <v>0.2333333333333332</v>
      </c>
    </row>
    <row r="8814" spans="1:23" ht="14.25" customHeight="1" x14ac:dyDescent="0.3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  <c r="W8814" s="2">
        <f>Table_1[[#This Row],[Profit]]/Table_1[[#This Row],[Sales]]</f>
        <v>0.27</v>
      </c>
    </row>
    <row r="8815" spans="1:23" ht="14.25" customHeight="1" x14ac:dyDescent="0.3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  <c r="W8815" s="2">
        <f>Table_1[[#This Row],[Profit]]/Table_1[[#This Row],[Sales]]</f>
        <v>4.9999999999999933E-2</v>
      </c>
    </row>
    <row r="8816" spans="1:23" ht="14.25" customHeight="1" x14ac:dyDescent="0.3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  <c r="W8816" s="2">
        <f>Table_1[[#This Row],[Profit]]/Table_1[[#This Row],[Sales]]</f>
        <v>0.28999999999999987</v>
      </c>
    </row>
    <row r="8817" spans="1:23" ht="14.25" customHeight="1" x14ac:dyDescent="0.3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  <c r="W8817" s="2">
        <f>Table_1[[#This Row],[Profit]]/Table_1[[#This Row],[Sales]]</f>
        <v>0.47</v>
      </c>
    </row>
    <row r="8818" spans="1:23" ht="14.25" customHeight="1" x14ac:dyDescent="0.3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  <c r="W8818" s="2">
        <f>Table_1[[#This Row],[Profit]]/Table_1[[#This Row],[Sales]]</f>
        <v>0.43000000000000005</v>
      </c>
    </row>
    <row r="8819" spans="1:23" ht="14.25" customHeight="1" x14ac:dyDescent="0.3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  <c r="W8819" s="2">
        <f>Table_1[[#This Row],[Profit]]/Table_1[[#This Row],[Sales]]</f>
        <v>0.47</v>
      </c>
    </row>
    <row r="8820" spans="1:23" ht="14.25" customHeight="1" x14ac:dyDescent="0.3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  <c r="W8820" s="2">
        <f>Table_1[[#This Row],[Profit]]/Table_1[[#This Row],[Sales]]</f>
        <v>0.48000000000000004</v>
      </c>
    </row>
    <row r="8821" spans="1:23" ht="14.25" customHeight="1" x14ac:dyDescent="0.3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  <c r="W8821" s="2">
        <f>Table_1[[#This Row],[Profit]]/Table_1[[#This Row],[Sales]]</f>
        <v>0.35</v>
      </c>
    </row>
    <row r="8822" spans="1:23" ht="14.25" customHeight="1" x14ac:dyDescent="0.3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  <c r="W8822" s="2">
        <f>Table_1[[#This Row],[Profit]]/Table_1[[#This Row],[Sales]]</f>
        <v>0.3249999999999999</v>
      </c>
    </row>
    <row r="8823" spans="1:23" ht="14.25" customHeight="1" x14ac:dyDescent="0.3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  <c r="W8823" s="2">
        <f>Table_1[[#This Row],[Profit]]/Table_1[[#This Row],[Sales]]</f>
        <v>-0.73333333333333317</v>
      </c>
    </row>
    <row r="8824" spans="1:23" ht="14.25" customHeight="1" x14ac:dyDescent="0.3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  <c r="W8824" s="2">
        <f>Table_1[[#This Row],[Profit]]/Table_1[[#This Row],[Sales]]</f>
        <v>7.4999999999999956E-2</v>
      </c>
    </row>
    <row r="8825" spans="1:23" ht="14.25" customHeight="1" x14ac:dyDescent="0.3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  <c r="W8825" s="2">
        <f>Table_1[[#This Row],[Profit]]/Table_1[[#This Row],[Sales]]</f>
        <v>0.35</v>
      </c>
    </row>
    <row r="8826" spans="1:23" ht="14.25" customHeight="1" x14ac:dyDescent="0.3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  <c r="W8826" s="2">
        <f>Table_1[[#This Row],[Profit]]/Table_1[[#This Row],[Sales]]</f>
        <v>0.3249999999999999</v>
      </c>
    </row>
    <row r="8827" spans="1:23" ht="14.25" customHeight="1" x14ac:dyDescent="0.3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  <c r="W8827" s="2">
        <f>Table_1[[#This Row],[Profit]]/Table_1[[#This Row],[Sales]]</f>
        <v>0.3625000000000001</v>
      </c>
    </row>
    <row r="8828" spans="1:23" ht="14.25" customHeight="1" x14ac:dyDescent="0.3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  <c r="W8828" s="2">
        <f>Table_1[[#This Row],[Profit]]/Table_1[[#This Row],[Sales]]</f>
        <v>0.35</v>
      </c>
    </row>
    <row r="8829" spans="1:23" ht="14.25" customHeight="1" x14ac:dyDescent="0.3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  <c r="W8829" s="2">
        <f>Table_1[[#This Row],[Profit]]/Table_1[[#This Row],[Sales]]</f>
        <v>0.31249999999999989</v>
      </c>
    </row>
    <row r="8830" spans="1:23" ht="14.25" customHeight="1" x14ac:dyDescent="0.3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  <c r="W8830" s="2">
        <f>Table_1[[#This Row],[Profit]]/Table_1[[#This Row],[Sales]]</f>
        <v>0.44999999999999996</v>
      </c>
    </row>
    <row r="8831" spans="1:23" ht="14.25" customHeight="1" x14ac:dyDescent="0.3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  <c r="W8831" s="2">
        <f>Table_1[[#This Row],[Profit]]/Table_1[[#This Row],[Sales]]</f>
        <v>0.14000000000000004</v>
      </c>
    </row>
    <row r="8832" spans="1:23" ht="14.25" customHeight="1" x14ac:dyDescent="0.3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  <c r="W8832" s="2">
        <f>Table_1[[#This Row],[Profit]]/Table_1[[#This Row],[Sales]]</f>
        <v>0.34999999999999992</v>
      </c>
    </row>
    <row r="8833" spans="1:23" ht="14.25" customHeight="1" x14ac:dyDescent="0.3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  <c r="W8833" s="2">
        <f>Table_1[[#This Row],[Profit]]/Table_1[[#This Row],[Sales]]</f>
        <v>0.36</v>
      </c>
    </row>
    <row r="8834" spans="1:23" ht="14.25" customHeight="1" x14ac:dyDescent="0.3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  <c r="W8834" s="2">
        <f>Table_1[[#This Row],[Profit]]/Table_1[[#This Row],[Sales]]</f>
        <v>0.375</v>
      </c>
    </row>
    <row r="8835" spans="1:23" ht="14.25" customHeight="1" x14ac:dyDescent="0.3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  <c r="W8835" s="2">
        <f>Table_1[[#This Row],[Profit]]/Table_1[[#This Row],[Sales]]</f>
        <v>0.24999999999999997</v>
      </c>
    </row>
    <row r="8836" spans="1:23" ht="14.25" customHeight="1" x14ac:dyDescent="0.3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  <c r="W8836" s="2">
        <f>Table_1[[#This Row],[Profit]]/Table_1[[#This Row],[Sales]]</f>
        <v>0.27999999999999997</v>
      </c>
    </row>
    <row r="8837" spans="1:23" ht="14.25" customHeight="1" x14ac:dyDescent="0.3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  <c r="W8837" s="2">
        <f>Table_1[[#This Row],[Profit]]/Table_1[[#This Row],[Sales]]</f>
        <v>0.26</v>
      </c>
    </row>
    <row r="8838" spans="1:23" ht="14.25" customHeight="1" x14ac:dyDescent="0.3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  <c r="W8838" s="2">
        <f>Table_1[[#This Row],[Profit]]/Table_1[[#This Row],[Sales]]</f>
        <v>0.38999999999999996</v>
      </c>
    </row>
    <row r="8839" spans="1:23" ht="14.25" customHeight="1" x14ac:dyDescent="0.3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  <c r="W8839" s="2">
        <f>Table_1[[#This Row],[Profit]]/Table_1[[#This Row],[Sales]]</f>
        <v>0.48000000000000004</v>
      </c>
    </row>
    <row r="8840" spans="1:23" ht="14.25" customHeight="1" x14ac:dyDescent="0.3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  <c r="W8840" s="2">
        <f>Table_1[[#This Row],[Profit]]/Table_1[[#This Row],[Sales]]</f>
        <v>0.26000000000000006</v>
      </c>
    </row>
    <row r="8841" spans="1:23" ht="14.25" customHeight="1" x14ac:dyDescent="0.3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  <c r="W8841" s="2">
        <f>Table_1[[#This Row],[Profit]]/Table_1[[#This Row],[Sales]]</f>
        <v>0.36249999999999993</v>
      </c>
    </row>
    <row r="8842" spans="1:23" ht="14.25" customHeight="1" x14ac:dyDescent="0.3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  <c r="W8842" s="2">
        <f>Table_1[[#This Row],[Profit]]/Table_1[[#This Row],[Sales]]</f>
        <v>0.44000000000000011</v>
      </c>
    </row>
    <row r="8843" spans="1:23" ht="14.25" customHeight="1" x14ac:dyDescent="0.3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  <c r="W8843" s="2">
        <f>Table_1[[#This Row],[Profit]]/Table_1[[#This Row],[Sales]]</f>
        <v>0.44000000000000011</v>
      </c>
    </row>
    <row r="8844" spans="1:23" ht="14.25" customHeight="1" x14ac:dyDescent="0.3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  <c r="W8844" s="2">
        <f>Table_1[[#This Row],[Profit]]/Table_1[[#This Row],[Sales]]</f>
        <v>0.35</v>
      </c>
    </row>
    <row r="8845" spans="1:23" ht="14.25" customHeight="1" x14ac:dyDescent="0.3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  <c r="W8845" s="2">
        <f>Table_1[[#This Row],[Profit]]/Table_1[[#This Row],[Sales]]</f>
        <v>0.25</v>
      </c>
    </row>
    <row r="8846" spans="1:23" ht="14.25" customHeight="1" x14ac:dyDescent="0.3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  <c r="W8846" s="2">
        <f>Table_1[[#This Row],[Profit]]/Table_1[[#This Row],[Sales]]</f>
        <v>-0.83333333333333304</v>
      </c>
    </row>
    <row r="8847" spans="1:23" ht="14.25" customHeight="1" x14ac:dyDescent="0.3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  <c r="W8847" s="2">
        <f>Table_1[[#This Row],[Profit]]/Table_1[[#This Row],[Sales]]</f>
        <v>0.36249999999999999</v>
      </c>
    </row>
    <row r="8848" spans="1:23" ht="14.25" customHeight="1" x14ac:dyDescent="0.3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  <c r="W8848" s="2">
        <f>Table_1[[#This Row],[Profit]]/Table_1[[#This Row],[Sales]]</f>
        <v>0.3249999999999999</v>
      </c>
    </row>
    <row r="8849" spans="1:23" ht="14.25" customHeight="1" x14ac:dyDescent="0.3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  <c r="W8849" s="2">
        <f>Table_1[[#This Row],[Profit]]/Table_1[[#This Row],[Sales]]</f>
        <v>9.9999999999999964E-2</v>
      </c>
    </row>
    <row r="8850" spans="1:23" ht="14.25" customHeight="1" x14ac:dyDescent="0.3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  <c r="W8850" s="2">
        <f>Table_1[[#This Row],[Profit]]/Table_1[[#This Row],[Sales]]</f>
        <v>0.11249999999999992</v>
      </c>
    </row>
    <row r="8851" spans="1:23" ht="14.25" customHeight="1" x14ac:dyDescent="0.3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  <c r="W8851" s="2">
        <f>Table_1[[#This Row],[Profit]]/Table_1[[#This Row],[Sales]]</f>
        <v>0.28749999999999998</v>
      </c>
    </row>
    <row r="8852" spans="1:23" ht="14.25" customHeight="1" x14ac:dyDescent="0.3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  <c r="W8852" s="2">
        <f>Table_1[[#This Row],[Profit]]/Table_1[[#This Row],[Sales]]</f>
        <v>-0.79999999999999982</v>
      </c>
    </row>
    <row r="8853" spans="1:23" ht="14.25" customHeight="1" x14ac:dyDescent="0.3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  <c r="W8853" s="2">
        <f>Table_1[[#This Row],[Profit]]/Table_1[[#This Row],[Sales]]</f>
        <v>0.34999999999999992</v>
      </c>
    </row>
    <row r="8854" spans="1:23" ht="14.25" customHeight="1" x14ac:dyDescent="0.3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  <c r="W8854" s="2">
        <f>Table_1[[#This Row],[Profit]]/Table_1[[#This Row],[Sales]]</f>
        <v>0.44999999999999996</v>
      </c>
    </row>
    <row r="8855" spans="1:23" ht="14.25" customHeight="1" x14ac:dyDescent="0.3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  <c r="W8855" s="2">
        <f>Table_1[[#This Row],[Profit]]/Table_1[[#This Row],[Sales]]</f>
        <v>0.11249999999999984</v>
      </c>
    </row>
    <row r="8856" spans="1:23" ht="14.25" customHeight="1" x14ac:dyDescent="0.3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  <c r="W8856" s="2">
        <f>Table_1[[#This Row],[Profit]]/Table_1[[#This Row],[Sales]]</f>
        <v>-1.2500000000000157E-2</v>
      </c>
    </row>
    <row r="8857" spans="1:23" ht="14.25" customHeight="1" x14ac:dyDescent="0.3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  <c r="W8857" s="2">
        <f>Table_1[[#This Row],[Profit]]/Table_1[[#This Row],[Sales]]</f>
        <v>0.37499999999999989</v>
      </c>
    </row>
    <row r="8858" spans="1:23" ht="14.25" customHeight="1" x14ac:dyDescent="0.3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  <c r="W8858" s="2">
        <f>Table_1[[#This Row],[Profit]]/Table_1[[#This Row],[Sales]]</f>
        <v>0.18999999999999997</v>
      </c>
    </row>
    <row r="8859" spans="1:23" ht="14.25" customHeight="1" x14ac:dyDescent="0.3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  <c r="W8859" s="2">
        <f>Table_1[[#This Row],[Profit]]/Table_1[[#This Row],[Sales]]</f>
        <v>-0.25</v>
      </c>
    </row>
    <row r="8860" spans="1:23" ht="14.25" customHeight="1" x14ac:dyDescent="0.3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  <c r="W8860" s="2">
        <f>Table_1[[#This Row],[Profit]]/Table_1[[#This Row],[Sales]]</f>
        <v>0.375</v>
      </c>
    </row>
    <row r="8861" spans="1:23" ht="14.25" customHeight="1" x14ac:dyDescent="0.3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  <c r="W8861" s="2">
        <f>Table_1[[#This Row],[Profit]]/Table_1[[#This Row],[Sales]]</f>
        <v>9.999999999999995E-2</v>
      </c>
    </row>
    <row r="8862" spans="1:23" ht="14.25" customHeight="1" x14ac:dyDescent="0.3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  <c r="W8862" s="2">
        <f>Table_1[[#This Row],[Profit]]/Table_1[[#This Row],[Sales]]</f>
        <v>0.48000000000000004</v>
      </c>
    </row>
    <row r="8863" spans="1:23" ht="14.25" customHeight="1" x14ac:dyDescent="0.3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  <c r="W8863" s="2">
        <f>Table_1[[#This Row],[Profit]]/Table_1[[#This Row],[Sales]]</f>
        <v>0.44000000000000006</v>
      </c>
    </row>
    <row r="8864" spans="1:23" ht="14.25" customHeight="1" x14ac:dyDescent="0.3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  <c r="W8864" s="2">
        <f>Table_1[[#This Row],[Profit]]/Table_1[[#This Row],[Sales]]</f>
        <v>0.46</v>
      </c>
    </row>
    <row r="8865" spans="1:23" ht="14.25" customHeight="1" x14ac:dyDescent="0.3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  <c r="W8865" s="2">
        <f>Table_1[[#This Row],[Profit]]/Table_1[[#This Row],[Sales]]</f>
        <v>0.27</v>
      </c>
    </row>
    <row r="8866" spans="1:23" ht="14.25" customHeight="1" x14ac:dyDescent="0.3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  <c r="W8866" s="2">
        <f>Table_1[[#This Row],[Profit]]/Table_1[[#This Row],[Sales]]</f>
        <v>0.48000000000000004</v>
      </c>
    </row>
    <row r="8867" spans="1:23" ht="14.25" customHeight="1" x14ac:dyDescent="0.3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  <c r="W8867" s="2">
        <f>Table_1[[#This Row],[Profit]]/Table_1[[#This Row],[Sales]]</f>
        <v>0.29999999999999993</v>
      </c>
    </row>
    <row r="8868" spans="1:23" ht="14.25" customHeight="1" x14ac:dyDescent="0.3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  <c r="W8868" s="2">
        <f>Table_1[[#This Row],[Profit]]/Table_1[[#This Row],[Sales]]</f>
        <v>-0.14285714285714282</v>
      </c>
    </row>
    <row r="8869" spans="1:23" ht="14.25" customHeight="1" x14ac:dyDescent="0.3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  <c r="W8869" s="2">
        <f>Table_1[[#This Row],[Profit]]/Table_1[[#This Row],[Sales]]</f>
        <v>0.31249999999999994</v>
      </c>
    </row>
    <row r="8870" spans="1:23" ht="14.25" customHeight="1" x14ac:dyDescent="0.3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  <c r="W8870" s="2">
        <f>Table_1[[#This Row],[Profit]]/Table_1[[#This Row],[Sales]]</f>
        <v>0.11249999999999986</v>
      </c>
    </row>
    <row r="8871" spans="1:23" ht="14.25" customHeight="1" x14ac:dyDescent="0.3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  <c r="W8871" s="2">
        <f>Table_1[[#This Row],[Profit]]/Table_1[[#This Row],[Sales]]</f>
        <v>0.33749999999999991</v>
      </c>
    </row>
    <row r="8872" spans="1:23" ht="14.25" customHeight="1" x14ac:dyDescent="0.3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  <c r="W8872" s="2">
        <f>Table_1[[#This Row],[Profit]]/Table_1[[#This Row],[Sales]]</f>
        <v>0.44000000000000011</v>
      </c>
    </row>
    <row r="8873" spans="1:23" ht="14.25" customHeight="1" x14ac:dyDescent="0.3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  <c r="W8873" s="2">
        <f>Table_1[[#This Row],[Profit]]/Table_1[[#This Row],[Sales]]</f>
        <v>1.0000000000000089E-2</v>
      </c>
    </row>
    <row r="8874" spans="1:23" ht="14.25" customHeight="1" x14ac:dyDescent="0.3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  <c r="W8874" s="2">
        <f>Table_1[[#This Row],[Profit]]/Table_1[[#This Row],[Sales]]</f>
        <v>-0.69999999999999973</v>
      </c>
    </row>
    <row r="8875" spans="1:23" ht="14.25" customHeight="1" x14ac:dyDescent="0.3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  <c r="W8875" s="2">
        <f>Table_1[[#This Row],[Profit]]/Table_1[[#This Row],[Sales]]</f>
        <v>-0.73333333333333317</v>
      </c>
    </row>
    <row r="8876" spans="1:23" ht="14.25" customHeight="1" x14ac:dyDescent="0.3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  <c r="W8876" s="2">
        <f>Table_1[[#This Row],[Profit]]/Table_1[[#This Row],[Sales]]</f>
        <v>-1.5000000000000002</v>
      </c>
    </row>
    <row r="8877" spans="1:23" ht="14.25" customHeight="1" x14ac:dyDescent="0.3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  <c r="W8877" s="2">
        <f>Table_1[[#This Row],[Profit]]/Table_1[[#This Row],[Sales]]</f>
        <v>-0.18750000000000008</v>
      </c>
    </row>
    <row r="8878" spans="1:23" ht="14.25" customHeight="1" x14ac:dyDescent="0.3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  <c r="W8878" s="2">
        <f>Table_1[[#This Row],[Profit]]/Table_1[[#This Row],[Sales]]</f>
        <v>-2.600000000000001</v>
      </c>
    </row>
    <row r="8879" spans="1:23" ht="14.25" customHeight="1" x14ac:dyDescent="0.3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  <c r="W8879" s="2">
        <f>Table_1[[#This Row],[Profit]]/Table_1[[#This Row],[Sales]]</f>
        <v>0.47</v>
      </c>
    </row>
    <row r="8880" spans="1:23" ht="14.25" customHeight="1" x14ac:dyDescent="0.3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  <c r="W8880" s="2">
        <f>Table_1[[#This Row],[Profit]]/Table_1[[#This Row],[Sales]]</f>
        <v>0.28000000000000008</v>
      </c>
    </row>
    <row r="8881" spans="1:23" ht="14.25" customHeight="1" x14ac:dyDescent="0.3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  <c r="W8881" s="2">
        <f>Table_1[[#This Row],[Profit]]/Table_1[[#This Row],[Sales]]</f>
        <v>0.47999999999999993</v>
      </c>
    </row>
    <row r="8882" spans="1:23" ht="14.25" customHeight="1" x14ac:dyDescent="0.3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  <c r="W8882" s="2">
        <f>Table_1[[#This Row],[Profit]]/Table_1[[#This Row],[Sales]]</f>
        <v>0.36</v>
      </c>
    </row>
    <row r="8883" spans="1:23" ht="14.25" customHeight="1" x14ac:dyDescent="0.3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  <c r="W8883" s="2">
        <f>Table_1[[#This Row],[Profit]]/Table_1[[#This Row],[Sales]]</f>
        <v>-1.2500000000000141E-2</v>
      </c>
    </row>
    <row r="8884" spans="1:23" ht="14.25" customHeight="1" x14ac:dyDescent="0.3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  <c r="W8884" s="2">
        <f>Table_1[[#This Row],[Profit]]/Table_1[[#This Row],[Sales]]</f>
        <v>8.7499999999999994E-2</v>
      </c>
    </row>
    <row r="8885" spans="1:23" ht="14.25" customHeight="1" x14ac:dyDescent="0.3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  <c r="W8885" s="2">
        <f>Table_1[[#This Row],[Profit]]/Table_1[[#This Row],[Sales]]</f>
        <v>0.31249999999999989</v>
      </c>
    </row>
    <row r="8886" spans="1:23" ht="14.25" customHeight="1" x14ac:dyDescent="0.3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  <c r="W8886" s="2">
        <f>Table_1[[#This Row],[Profit]]/Table_1[[#This Row],[Sales]]</f>
        <v>-0.69999999999999973</v>
      </c>
    </row>
    <row r="8887" spans="1:23" ht="14.25" customHeight="1" x14ac:dyDescent="0.3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  <c r="W8887" s="2">
        <f>Table_1[[#This Row],[Profit]]/Table_1[[#This Row],[Sales]]</f>
        <v>-0.79999999999999982</v>
      </c>
    </row>
    <row r="8888" spans="1:23" ht="14.25" customHeight="1" x14ac:dyDescent="0.3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  <c r="W8888" s="2">
        <f>Table_1[[#This Row],[Profit]]/Table_1[[#This Row],[Sales]]</f>
        <v>-0.79999999999999971</v>
      </c>
    </row>
    <row r="8889" spans="1:23" ht="14.25" customHeight="1" x14ac:dyDescent="0.3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  <c r="W8889" s="2">
        <f>Table_1[[#This Row],[Profit]]/Table_1[[#This Row],[Sales]]</f>
        <v>0</v>
      </c>
    </row>
    <row r="8890" spans="1:23" ht="14.25" customHeight="1" x14ac:dyDescent="0.3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  <c r="W8890" s="2">
        <f>Table_1[[#This Row],[Profit]]/Table_1[[#This Row],[Sales]]</f>
        <v>0.1699999999999999</v>
      </c>
    </row>
    <row r="8891" spans="1:23" ht="14.25" customHeight="1" x14ac:dyDescent="0.3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  <c r="W8891" s="2">
        <f>Table_1[[#This Row],[Profit]]/Table_1[[#This Row],[Sales]]</f>
        <v>0.49000000000000005</v>
      </c>
    </row>
    <row r="8892" spans="1:23" ht="14.25" customHeight="1" x14ac:dyDescent="0.3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  <c r="W8892" s="2">
        <f>Table_1[[#This Row],[Profit]]/Table_1[[#This Row],[Sales]]</f>
        <v>0.39</v>
      </c>
    </row>
    <row r="8893" spans="1:23" ht="14.25" customHeight="1" x14ac:dyDescent="0.3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  <c r="W8893" s="2">
        <f>Table_1[[#This Row],[Profit]]/Table_1[[#This Row],[Sales]]</f>
        <v>0.24999999999999994</v>
      </c>
    </row>
    <row r="8894" spans="1:23" ht="14.25" customHeight="1" x14ac:dyDescent="0.3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  <c r="W8894" s="2">
        <f>Table_1[[#This Row],[Profit]]/Table_1[[#This Row],[Sales]]</f>
        <v>0.10000000000000003</v>
      </c>
    </row>
    <row r="8895" spans="1:23" ht="14.25" customHeight="1" x14ac:dyDescent="0.3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  <c r="W8895" s="2">
        <f>Table_1[[#This Row],[Profit]]/Table_1[[#This Row],[Sales]]</f>
        <v>8.5714285714285715E-2</v>
      </c>
    </row>
    <row r="8896" spans="1:23" ht="14.25" customHeight="1" x14ac:dyDescent="0.3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  <c r="W8896" s="2">
        <f>Table_1[[#This Row],[Profit]]/Table_1[[#This Row],[Sales]]</f>
        <v>0.14000000000000004</v>
      </c>
    </row>
    <row r="8897" spans="1:23" ht="14.25" customHeight="1" x14ac:dyDescent="0.3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  <c r="W8897" s="2">
        <f>Table_1[[#This Row],[Profit]]/Table_1[[#This Row],[Sales]]</f>
        <v>0.1699999999999999</v>
      </c>
    </row>
    <row r="8898" spans="1:23" ht="14.25" customHeight="1" x14ac:dyDescent="0.3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  <c r="W8898" s="2">
        <f>Table_1[[#This Row],[Profit]]/Table_1[[#This Row],[Sales]]</f>
        <v>6.2499999999999958E-2</v>
      </c>
    </row>
    <row r="8899" spans="1:23" ht="14.25" customHeight="1" x14ac:dyDescent="0.3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  <c r="W8899" s="2">
        <f>Table_1[[#This Row],[Profit]]/Table_1[[#This Row],[Sales]]</f>
        <v>0.48000000000000004</v>
      </c>
    </row>
    <row r="8900" spans="1:23" ht="14.25" customHeight="1" x14ac:dyDescent="0.3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  <c r="W8900" s="2">
        <f>Table_1[[#This Row],[Profit]]/Table_1[[#This Row],[Sales]]</f>
        <v>0.29999999999999988</v>
      </c>
    </row>
    <row r="8901" spans="1:23" ht="14.25" customHeight="1" x14ac:dyDescent="0.3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  <c r="W8901" s="2">
        <f>Table_1[[#This Row],[Profit]]/Table_1[[#This Row],[Sales]]</f>
        <v>0.47</v>
      </c>
    </row>
    <row r="8902" spans="1:23" ht="14.25" customHeight="1" x14ac:dyDescent="0.3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  <c r="W8902" s="2">
        <f>Table_1[[#This Row],[Profit]]/Table_1[[#This Row],[Sales]]</f>
        <v>-0.3999999999999998</v>
      </c>
    </row>
    <row r="8903" spans="1:23" ht="14.25" customHeight="1" x14ac:dyDescent="0.3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  <c r="W8903" s="2">
        <f>Table_1[[#This Row],[Profit]]/Table_1[[#This Row],[Sales]]</f>
        <v>0.36249999999999999</v>
      </c>
    </row>
    <row r="8904" spans="1:23" ht="14.25" customHeight="1" x14ac:dyDescent="0.3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  <c r="W8904" s="2">
        <f>Table_1[[#This Row],[Profit]]/Table_1[[#This Row],[Sales]]</f>
        <v>-0.19999999999999987</v>
      </c>
    </row>
    <row r="8905" spans="1:23" ht="14.25" customHeight="1" x14ac:dyDescent="0.3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  <c r="W8905" s="2">
        <f>Table_1[[#This Row],[Profit]]/Table_1[[#This Row],[Sales]]</f>
        <v>0.34999999999999992</v>
      </c>
    </row>
    <row r="8906" spans="1:23" ht="14.25" customHeight="1" x14ac:dyDescent="0.3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  <c r="W8906" s="2">
        <f>Table_1[[#This Row],[Profit]]/Table_1[[#This Row],[Sales]]</f>
        <v>0.46</v>
      </c>
    </row>
    <row r="8907" spans="1:23" ht="14.25" customHeight="1" x14ac:dyDescent="0.3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  <c r="W8907" s="2">
        <f>Table_1[[#This Row],[Profit]]/Table_1[[#This Row],[Sales]]</f>
        <v>0.19999999999999996</v>
      </c>
    </row>
    <row r="8908" spans="1:23" ht="14.25" customHeight="1" x14ac:dyDescent="0.3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  <c r="W8908" s="2">
        <f>Table_1[[#This Row],[Profit]]/Table_1[[#This Row],[Sales]]</f>
        <v>0.4499999999999999</v>
      </c>
    </row>
    <row r="8909" spans="1:23" ht="14.25" customHeight="1" x14ac:dyDescent="0.3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  <c r="W8909" s="2">
        <f>Table_1[[#This Row],[Profit]]/Table_1[[#This Row],[Sales]]</f>
        <v>0.1</v>
      </c>
    </row>
    <row r="8910" spans="1:23" ht="14.25" customHeight="1" x14ac:dyDescent="0.3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  <c r="W8910" s="2">
        <f>Table_1[[#This Row],[Profit]]/Table_1[[#This Row],[Sales]]</f>
        <v>0.45999999999999996</v>
      </c>
    </row>
    <row r="8911" spans="1:23" ht="14.25" customHeight="1" x14ac:dyDescent="0.3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  <c r="W8911" s="2">
        <f>Table_1[[#This Row],[Profit]]/Table_1[[#This Row],[Sales]]</f>
        <v>0.46999999999999992</v>
      </c>
    </row>
    <row r="8912" spans="1:23" ht="14.25" customHeight="1" x14ac:dyDescent="0.3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  <c r="W8912" s="2">
        <f>Table_1[[#This Row],[Profit]]/Table_1[[#This Row],[Sales]]</f>
        <v>0.16249999999999995</v>
      </c>
    </row>
    <row r="8913" spans="1:23" ht="14.25" customHeight="1" x14ac:dyDescent="0.3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  <c r="W8913" s="2">
        <f>Table_1[[#This Row],[Profit]]/Table_1[[#This Row],[Sales]]</f>
        <v>-0.22500000000000006</v>
      </c>
    </row>
    <row r="8914" spans="1:23" ht="14.25" customHeight="1" x14ac:dyDescent="0.3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  <c r="W8914" s="2">
        <f>Table_1[[#This Row],[Profit]]/Table_1[[#This Row],[Sales]]</f>
        <v>-0.83333333333333326</v>
      </c>
    </row>
    <row r="8915" spans="1:23" ht="14.25" customHeight="1" x14ac:dyDescent="0.3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  <c r="W8915" s="2">
        <f>Table_1[[#This Row],[Profit]]/Table_1[[#This Row],[Sales]]</f>
        <v>0.34999999999999987</v>
      </c>
    </row>
    <row r="8916" spans="1:23" ht="14.25" customHeight="1" x14ac:dyDescent="0.3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  <c r="W8916" s="2">
        <f>Table_1[[#This Row],[Profit]]/Table_1[[#This Row],[Sales]]</f>
        <v>0.12499999999999982</v>
      </c>
    </row>
    <row r="8917" spans="1:23" ht="14.25" customHeight="1" x14ac:dyDescent="0.3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  <c r="W8917" s="2">
        <f>Table_1[[#This Row],[Profit]]/Table_1[[#This Row],[Sales]]</f>
        <v>-1.5500000000000005</v>
      </c>
    </row>
    <row r="8918" spans="1:23" ht="14.25" customHeight="1" x14ac:dyDescent="0.3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  <c r="W8918" s="2">
        <f>Table_1[[#This Row],[Profit]]/Table_1[[#This Row],[Sales]]</f>
        <v>-2.7000000000000011</v>
      </c>
    </row>
    <row r="8919" spans="1:23" ht="14.25" customHeight="1" x14ac:dyDescent="0.3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  <c r="W8919" s="2">
        <f>Table_1[[#This Row],[Profit]]/Table_1[[#This Row],[Sales]]</f>
        <v>0.34999999999999992</v>
      </c>
    </row>
    <row r="8920" spans="1:23" ht="14.25" customHeight="1" x14ac:dyDescent="0.3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  <c r="W8920" s="2">
        <f>Table_1[[#This Row],[Profit]]/Table_1[[#This Row],[Sales]]</f>
        <v>-1.5</v>
      </c>
    </row>
    <row r="8921" spans="1:23" ht="14.25" customHeight="1" x14ac:dyDescent="0.3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  <c r="W8921" s="2">
        <f>Table_1[[#This Row],[Profit]]/Table_1[[#This Row],[Sales]]</f>
        <v>0.25999999999999995</v>
      </c>
    </row>
    <row r="8922" spans="1:23" ht="14.25" customHeight="1" x14ac:dyDescent="0.3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  <c r="W8922" s="2">
        <f>Table_1[[#This Row],[Profit]]/Table_1[[#This Row],[Sales]]</f>
        <v>0.36</v>
      </c>
    </row>
    <row r="8923" spans="1:23" ht="14.25" customHeight="1" x14ac:dyDescent="0.3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  <c r="W8923" s="2">
        <f>Table_1[[#This Row],[Profit]]/Table_1[[#This Row],[Sales]]</f>
        <v>0.37500000000000006</v>
      </c>
    </row>
    <row r="8924" spans="1:23" ht="14.25" customHeight="1" x14ac:dyDescent="0.3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  <c r="W8924" s="2">
        <f>Table_1[[#This Row],[Profit]]/Table_1[[#This Row],[Sales]]</f>
        <v>0.22500000000000006</v>
      </c>
    </row>
    <row r="8925" spans="1:23" ht="14.25" customHeight="1" x14ac:dyDescent="0.3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  <c r="W8925" s="2">
        <f>Table_1[[#This Row],[Profit]]/Table_1[[#This Row],[Sales]]</f>
        <v>-0.83333333333333326</v>
      </c>
    </row>
    <row r="8926" spans="1:23" ht="14.25" customHeight="1" x14ac:dyDescent="0.3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  <c r="W8926" s="2">
        <f>Table_1[[#This Row],[Profit]]/Table_1[[#This Row],[Sales]]</f>
        <v>0.10000000000000003</v>
      </c>
    </row>
    <row r="8927" spans="1:23" ht="14.25" customHeight="1" x14ac:dyDescent="0.3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  <c r="W8927" s="2">
        <f>Table_1[[#This Row],[Profit]]/Table_1[[#This Row],[Sales]]</f>
        <v>-1.5499999999999998</v>
      </c>
    </row>
    <row r="8928" spans="1:23" ht="14.25" customHeight="1" x14ac:dyDescent="0.3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  <c r="W8928" s="2">
        <f>Table_1[[#This Row],[Profit]]/Table_1[[#This Row],[Sales]]</f>
        <v>-0.86000000000000021</v>
      </c>
    </row>
    <row r="8929" spans="1:23" ht="14.25" customHeight="1" x14ac:dyDescent="0.3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  <c r="W8929" s="2">
        <f>Table_1[[#This Row],[Profit]]/Table_1[[#This Row],[Sales]]</f>
        <v>0.26</v>
      </c>
    </row>
    <row r="8930" spans="1:23" ht="14.25" customHeight="1" x14ac:dyDescent="0.3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  <c r="W8930" s="2">
        <f>Table_1[[#This Row],[Profit]]/Table_1[[#This Row],[Sales]]</f>
        <v>-0.1857142857142858</v>
      </c>
    </row>
    <row r="8931" spans="1:23" ht="14.25" customHeight="1" x14ac:dyDescent="0.3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  <c r="W8931" s="2">
        <f>Table_1[[#This Row],[Profit]]/Table_1[[#This Row],[Sales]]</f>
        <v>-0.21428571428571436</v>
      </c>
    </row>
    <row r="8932" spans="1:23" ht="14.25" customHeight="1" x14ac:dyDescent="0.3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  <c r="W8932" s="2">
        <f>Table_1[[#This Row],[Profit]]/Table_1[[#This Row],[Sales]]</f>
        <v>7.4999999999999983E-2</v>
      </c>
    </row>
    <row r="8933" spans="1:23" ht="14.25" customHeight="1" x14ac:dyDescent="0.3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  <c r="W8933" s="2">
        <f>Table_1[[#This Row],[Profit]]/Table_1[[#This Row],[Sales]]</f>
        <v>0.23</v>
      </c>
    </row>
    <row r="8934" spans="1:23" ht="14.25" customHeight="1" x14ac:dyDescent="0.3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  <c r="W8934" s="2">
        <f>Table_1[[#This Row],[Profit]]/Table_1[[#This Row],[Sales]]</f>
        <v>0.37</v>
      </c>
    </row>
    <row r="8935" spans="1:23" ht="14.25" customHeight="1" x14ac:dyDescent="0.3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  <c r="W8935" s="2">
        <f>Table_1[[#This Row],[Profit]]/Table_1[[#This Row],[Sales]]</f>
        <v>0.26</v>
      </c>
    </row>
    <row r="8936" spans="1:23" ht="14.25" customHeight="1" x14ac:dyDescent="0.3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  <c r="W8936" s="2">
        <f>Table_1[[#This Row],[Profit]]/Table_1[[#This Row],[Sales]]</f>
        <v>0.3125</v>
      </c>
    </row>
    <row r="8937" spans="1:23" ht="14.25" customHeight="1" x14ac:dyDescent="0.3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  <c r="W8937" s="2">
        <f>Table_1[[#This Row],[Profit]]/Table_1[[#This Row],[Sales]]</f>
        <v>0.18749999999999992</v>
      </c>
    </row>
    <row r="8938" spans="1:23" ht="14.25" customHeight="1" x14ac:dyDescent="0.3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  <c r="W8938" s="2">
        <f>Table_1[[#This Row],[Profit]]/Table_1[[#This Row],[Sales]]</f>
        <v>0.26</v>
      </c>
    </row>
    <row r="8939" spans="1:23" ht="14.25" customHeight="1" x14ac:dyDescent="0.3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  <c r="W8939" s="2">
        <f>Table_1[[#This Row],[Profit]]/Table_1[[#This Row],[Sales]]</f>
        <v>0.12499999999999988</v>
      </c>
    </row>
    <row r="8940" spans="1:23" ht="14.25" customHeight="1" x14ac:dyDescent="0.3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  <c r="W8940" s="2">
        <f>Table_1[[#This Row],[Profit]]/Table_1[[#This Row],[Sales]]</f>
        <v>0.43000000000000005</v>
      </c>
    </row>
    <row r="8941" spans="1:23" ht="14.25" customHeight="1" x14ac:dyDescent="0.3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  <c r="W8941" s="2">
        <f>Table_1[[#This Row],[Profit]]/Table_1[[#This Row],[Sales]]</f>
        <v>0.33749999999999991</v>
      </c>
    </row>
    <row r="8942" spans="1:23" ht="14.25" customHeight="1" x14ac:dyDescent="0.3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  <c r="W8942" s="2">
        <f>Table_1[[#This Row],[Profit]]/Table_1[[#This Row],[Sales]]</f>
        <v>-0.23749999999999999</v>
      </c>
    </row>
    <row r="8943" spans="1:23" ht="14.25" customHeight="1" x14ac:dyDescent="0.3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  <c r="W8943" s="2">
        <f>Table_1[[#This Row],[Profit]]/Table_1[[#This Row],[Sales]]</f>
        <v>-0.83333333333333326</v>
      </c>
    </row>
    <row r="8944" spans="1:23" ht="14.25" customHeight="1" x14ac:dyDescent="0.3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  <c r="W8944" s="2">
        <f>Table_1[[#This Row],[Profit]]/Table_1[[#This Row],[Sales]]</f>
        <v>-1.3999999999999992</v>
      </c>
    </row>
    <row r="8945" spans="1:23" ht="14.25" customHeight="1" x14ac:dyDescent="0.3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  <c r="W8945" s="2">
        <f>Table_1[[#This Row],[Profit]]/Table_1[[#This Row],[Sales]]</f>
        <v>-0.2</v>
      </c>
    </row>
    <row r="8946" spans="1:23" ht="14.25" customHeight="1" x14ac:dyDescent="0.3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  <c r="W8946" s="2">
        <f>Table_1[[#This Row],[Profit]]/Table_1[[#This Row],[Sales]]</f>
        <v>0.49000000000000005</v>
      </c>
    </row>
    <row r="8947" spans="1:23" ht="14.25" customHeight="1" x14ac:dyDescent="0.3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  <c r="W8947" s="2">
        <f>Table_1[[#This Row],[Profit]]/Table_1[[#This Row],[Sales]]</f>
        <v>0.29999999999999993</v>
      </c>
    </row>
    <row r="8948" spans="1:23" ht="14.25" customHeight="1" x14ac:dyDescent="0.3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  <c r="W8948" s="2">
        <f>Table_1[[#This Row],[Profit]]/Table_1[[#This Row],[Sales]]</f>
        <v>0.48000000000000004</v>
      </c>
    </row>
    <row r="8949" spans="1:23" ht="14.25" customHeight="1" x14ac:dyDescent="0.3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  <c r="W8949" s="2">
        <f>Table_1[[#This Row],[Profit]]/Table_1[[#This Row],[Sales]]</f>
        <v>0.5</v>
      </c>
    </row>
    <row r="8950" spans="1:23" ht="14.25" customHeight="1" x14ac:dyDescent="0.3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  <c r="W8950" s="2">
        <f>Table_1[[#This Row],[Profit]]/Table_1[[#This Row],[Sales]]</f>
        <v>0.26000000000000006</v>
      </c>
    </row>
    <row r="8951" spans="1:23" ht="14.25" customHeight="1" x14ac:dyDescent="0.3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  <c r="W8951" s="2">
        <f>Table_1[[#This Row],[Profit]]/Table_1[[#This Row],[Sales]]</f>
        <v>-0.26666666666666666</v>
      </c>
    </row>
    <row r="8952" spans="1:23" ht="14.25" customHeight="1" x14ac:dyDescent="0.3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  <c r="W8952" s="2">
        <f>Table_1[[#This Row],[Profit]]/Table_1[[#This Row],[Sales]]</f>
        <v>0.16249999999999987</v>
      </c>
    </row>
    <row r="8953" spans="1:23" ht="14.25" customHeight="1" x14ac:dyDescent="0.3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  <c r="W8953" s="2">
        <f>Table_1[[#This Row],[Profit]]/Table_1[[#This Row],[Sales]]</f>
        <v>7.4999999999999914E-2</v>
      </c>
    </row>
    <row r="8954" spans="1:23" ht="14.25" customHeight="1" x14ac:dyDescent="0.3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  <c r="W8954" s="2">
        <f>Table_1[[#This Row],[Profit]]/Table_1[[#This Row],[Sales]]</f>
        <v>0.12499999999999992</v>
      </c>
    </row>
    <row r="8955" spans="1:23" ht="14.25" customHeight="1" x14ac:dyDescent="0.3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  <c r="W8955" s="2">
        <f>Table_1[[#This Row],[Profit]]/Table_1[[#This Row],[Sales]]</f>
        <v>0.27499999999999991</v>
      </c>
    </row>
    <row r="8956" spans="1:23" ht="14.25" customHeight="1" x14ac:dyDescent="0.3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  <c r="W8956" s="2">
        <f>Table_1[[#This Row],[Profit]]/Table_1[[#This Row],[Sales]]</f>
        <v>-4.9999999999999926E-2</v>
      </c>
    </row>
    <row r="8957" spans="1:23" ht="14.25" customHeight="1" x14ac:dyDescent="0.3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  <c r="W8957" s="2">
        <f>Table_1[[#This Row],[Profit]]/Table_1[[#This Row],[Sales]]</f>
        <v>0.4499999999999999</v>
      </c>
    </row>
    <row r="8958" spans="1:23" ht="14.25" customHeight="1" x14ac:dyDescent="0.3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  <c r="W8958" s="2">
        <f>Table_1[[#This Row],[Profit]]/Table_1[[#This Row],[Sales]]</f>
        <v>0.27500000000000008</v>
      </c>
    </row>
    <row r="8959" spans="1:23" ht="14.25" customHeight="1" x14ac:dyDescent="0.3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  <c r="W8959" s="2">
        <f>Table_1[[#This Row],[Profit]]/Table_1[[#This Row],[Sales]]</f>
        <v>-6.0000000000000026E-2</v>
      </c>
    </row>
    <row r="8960" spans="1:23" ht="14.25" customHeight="1" x14ac:dyDescent="0.3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  <c r="W8960" s="2">
        <f>Table_1[[#This Row],[Profit]]/Table_1[[#This Row],[Sales]]</f>
        <v>0.12499999999999988</v>
      </c>
    </row>
    <row r="8961" spans="1:23" ht="14.25" customHeight="1" x14ac:dyDescent="0.3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  <c r="W8961" s="2">
        <f>Table_1[[#This Row],[Profit]]/Table_1[[#This Row],[Sales]]</f>
        <v>-2.6500000000000004</v>
      </c>
    </row>
    <row r="8962" spans="1:23" ht="14.25" customHeight="1" x14ac:dyDescent="0.3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  <c r="W8962" s="2">
        <f>Table_1[[#This Row],[Profit]]/Table_1[[#This Row],[Sales]]</f>
        <v>-2.8571428571428473E-2</v>
      </c>
    </row>
    <row r="8963" spans="1:23" ht="14.25" customHeight="1" x14ac:dyDescent="0.3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  <c r="W8963" s="2">
        <f>Table_1[[#This Row],[Profit]]/Table_1[[#This Row],[Sales]]</f>
        <v>0.19999999999999998</v>
      </c>
    </row>
    <row r="8964" spans="1:23" ht="14.25" customHeight="1" x14ac:dyDescent="0.3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  <c r="W8964" s="2">
        <f>Table_1[[#This Row],[Profit]]/Table_1[[#This Row],[Sales]]</f>
        <v>0.26000000000000006</v>
      </c>
    </row>
    <row r="8965" spans="1:23" ht="14.25" customHeight="1" x14ac:dyDescent="0.3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  <c r="W8965" s="2">
        <f>Table_1[[#This Row],[Profit]]/Table_1[[#This Row],[Sales]]</f>
        <v>0.20999999999999996</v>
      </c>
    </row>
    <row r="8966" spans="1:23" ht="14.25" customHeight="1" x14ac:dyDescent="0.3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  <c r="W8966" s="2">
        <f>Table_1[[#This Row],[Profit]]/Table_1[[#This Row],[Sales]]</f>
        <v>9.9999999999999964E-2</v>
      </c>
    </row>
    <row r="8967" spans="1:23" ht="14.25" customHeight="1" x14ac:dyDescent="0.3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  <c r="W8967" s="2">
        <f>Table_1[[#This Row],[Profit]]/Table_1[[#This Row],[Sales]]</f>
        <v>-1.5500000000000012</v>
      </c>
    </row>
    <row r="8968" spans="1:23" ht="14.25" customHeight="1" x14ac:dyDescent="0.3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  <c r="W8968" s="2">
        <f>Table_1[[#This Row],[Profit]]/Table_1[[#This Row],[Sales]]</f>
        <v>0.19999999999999998</v>
      </c>
    </row>
    <row r="8969" spans="1:23" ht="14.25" customHeight="1" x14ac:dyDescent="0.3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  <c r="W8969" s="2">
        <f>Table_1[[#This Row],[Profit]]/Table_1[[#This Row],[Sales]]</f>
        <v>-2.8571428571428557E-2</v>
      </c>
    </row>
    <row r="8970" spans="1:23" ht="14.25" customHeight="1" x14ac:dyDescent="0.3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  <c r="W8970" s="2">
        <f>Table_1[[#This Row],[Profit]]/Table_1[[#This Row],[Sales]]</f>
        <v>-0.22499999999999998</v>
      </c>
    </row>
    <row r="8971" spans="1:23" ht="14.25" customHeight="1" x14ac:dyDescent="0.3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  <c r="W8971" s="2">
        <f>Table_1[[#This Row],[Profit]]/Table_1[[#This Row],[Sales]]</f>
        <v>8.7500000000000105E-2</v>
      </c>
    </row>
    <row r="8972" spans="1:23" ht="14.25" customHeight="1" x14ac:dyDescent="0.3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  <c r="W8972" s="2">
        <f>Table_1[[#This Row],[Profit]]/Table_1[[#This Row],[Sales]]</f>
        <v>-0.16666666666666674</v>
      </c>
    </row>
    <row r="8973" spans="1:23" ht="14.25" customHeight="1" x14ac:dyDescent="0.3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  <c r="W8973" s="2">
        <f>Table_1[[#This Row],[Profit]]/Table_1[[#This Row],[Sales]]</f>
        <v>0.2222222222222221</v>
      </c>
    </row>
    <row r="8974" spans="1:23" ht="14.25" customHeight="1" x14ac:dyDescent="0.3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  <c r="W8974" s="2">
        <f>Table_1[[#This Row],[Profit]]/Table_1[[#This Row],[Sales]]</f>
        <v>-2.500000000000004E-2</v>
      </c>
    </row>
    <row r="8975" spans="1:23" ht="14.25" customHeight="1" x14ac:dyDescent="0.3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  <c r="W8975" s="2">
        <f>Table_1[[#This Row],[Profit]]/Table_1[[#This Row],[Sales]]</f>
        <v>8.2352941176470656E-2</v>
      </c>
    </row>
    <row r="8976" spans="1:23" ht="14.25" customHeight="1" x14ac:dyDescent="0.3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  <c r="W8976" s="2">
        <f>Table_1[[#This Row],[Profit]]/Table_1[[#This Row],[Sales]]</f>
        <v>0.34999999999999992</v>
      </c>
    </row>
    <row r="8977" spans="1:23" ht="14.25" customHeight="1" x14ac:dyDescent="0.3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  <c r="W8977" s="2">
        <f>Table_1[[#This Row],[Profit]]/Table_1[[#This Row],[Sales]]</f>
        <v>0.37499999999999994</v>
      </c>
    </row>
    <row r="8978" spans="1:23" ht="14.25" customHeight="1" x14ac:dyDescent="0.3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  <c r="W8978" s="2">
        <f>Table_1[[#This Row],[Profit]]/Table_1[[#This Row],[Sales]]</f>
        <v>-0.24285714285714277</v>
      </c>
    </row>
    <row r="8979" spans="1:23" ht="14.25" customHeight="1" x14ac:dyDescent="0.3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  <c r="W8979" s="2">
        <f>Table_1[[#This Row],[Profit]]/Table_1[[#This Row],[Sales]]</f>
        <v>-1.5000000000000004</v>
      </c>
    </row>
    <row r="8980" spans="1:23" ht="14.25" customHeight="1" x14ac:dyDescent="0.3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  <c r="W8980" s="2">
        <f>Table_1[[#This Row],[Profit]]/Table_1[[#This Row],[Sales]]</f>
        <v>0.49000000000000005</v>
      </c>
    </row>
    <row r="8981" spans="1:23" ht="14.25" customHeight="1" x14ac:dyDescent="0.3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  <c r="W8981" s="2">
        <f>Table_1[[#This Row],[Profit]]/Table_1[[#This Row],[Sales]]</f>
        <v>-1.6500000000000006</v>
      </c>
    </row>
    <row r="8982" spans="1:23" ht="14.25" customHeight="1" x14ac:dyDescent="0.3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  <c r="W8982" s="2">
        <f>Table_1[[#This Row],[Profit]]/Table_1[[#This Row],[Sales]]</f>
        <v>-1.6500000000000006</v>
      </c>
    </row>
    <row r="8983" spans="1:23" ht="14.25" customHeight="1" x14ac:dyDescent="0.3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  <c r="W8983" s="2">
        <f>Table_1[[#This Row],[Profit]]/Table_1[[#This Row],[Sales]]</f>
        <v>-2.7000000000000006</v>
      </c>
    </row>
    <row r="8984" spans="1:23" ht="14.25" customHeight="1" x14ac:dyDescent="0.3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  <c r="W8984" s="2">
        <f>Table_1[[#This Row],[Profit]]/Table_1[[#This Row],[Sales]]</f>
        <v>-1.6000000000000008</v>
      </c>
    </row>
    <row r="8985" spans="1:23" ht="14.25" customHeight="1" x14ac:dyDescent="0.3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  <c r="W8985" s="2">
        <f>Table_1[[#This Row],[Profit]]/Table_1[[#This Row],[Sales]]</f>
        <v>-1.2250000000000001</v>
      </c>
    </row>
    <row r="8986" spans="1:23" ht="14.25" customHeight="1" x14ac:dyDescent="0.3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  <c r="W8986" s="2">
        <f>Table_1[[#This Row],[Profit]]/Table_1[[#This Row],[Sales]]</f>
        <v>-0.67999999999999994</v>
      </c>
    </row>
    <row r="8987" spans="1:23" ht="14.25" customHeight="1" x14ac:dyDescent="0.3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  <c r="W8987" s="2">
        <f>Table_1[[#This Row],[Profit]]/Table_1[[#This Row],[Sales]]</f>
        <v>0.16249999999999992</v>
      </c>
    </row>
    <row r="8988" spans="1:23" ht="14.25" customHeight="1" x14ac:dyDescent="0.3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  <c r="W8988" s="2">
        <f>Table_1[[#This Row],[Profit]]/Table_1[[#This Row],[Sales]]</f>
        <v>-0.76666666666666627</v>
      </c>
    </row>
    <row r="8989" spans="1:23" ht="14.25" customHeight="1" x14ac:dyDescent="0.3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  <c r="W8989" s="2">
        <f>Table_1[[#This Row],[Profit]]/Table_1[[#This Row],[Sales]]</f>
        <v>8.750000000000005E-2</v>
      </c>
    </row>
    <row r="8990" spans="1:23" ht="14.25" customHeight="1" x14ac:dyDescent="0.3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  <c r="W8990" s="2">
        <f>Table_1[[#This Row],[Profit]]/Table_1[[#This Row],[Sales]]</f>
        <v>0.12499999999999997</v>
      </c>
    </row>
    <row r="8991" spans="1:23" ht="14.25" customHeight="1" x14ac:dyDescent="0.3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  <c r="W8991" s="2">
        <f>Table_1[[#This Row],[Profit]]/Table_1[[#This Row],[Sales]]</f>
        <v>0.39</v>
      </c>
    </row>
    <row r="8992" spans="1:23" ht="14.25" customHeight="1" x14ac:dyDescent="0.3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  <c r="W8992" s="2">
        <f>Table_1[[#This Row],[Profit]]/Table_1[[#This Row],[Sales]]</f>
        <v>0.46999999999999992</v>
      </c>
    </row>
    <row r="8993" spans="1:23" ht="14.25" customHeight="1" x14ac:dyDescent="0.3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  <c r="W8993" s="2">
        <f>Table_1[[#This Row],[Profit]]/Table_1[[#This Row],[Sales]]</f>
        <v>0.21</v>
      </c>
    </row>
    <row r="8994" spans="1:23" ht="14.25" customHeight="1" x14ac:dyDescent="0.3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  <c r="W8994" s="2">
        <f>Table_1[[#This Row],[Profit]]/Table_1[[#This Row],[Sales]]</f>
        <v>0.23749999999999999</v>
      </c>
    </row>
    <row r="8995" spans="1:23" ht="14.25" customHeight="1" x14ac:dyDescent="0.3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  <c r="W8995" s="2">
        <f>Table_1[[#This Row],[Profit]]/Table_1[[#This Row],[Sales]]</f>
        <v>-0.51666666666666661</v>
      </c>
    </row>
    <row r="8996" spans="1:23" ht="14.25" customHeight="1" x14ac:dyDescent="0.3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  <c r="W8996" s="2">
        <f>Table_1[[#This Row],[Profit]]/Table_1[[#This Row],[Sales]]</f>
        <v>0.3249999999999999</v>
      </c>
    </row>
    <row r="8997" spans="1:23" ht="14.25" customHeight="1" x14ac:dyDescent="0.3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  <c r="W8997" s="2">
        <f>Table_1[[#This Row],[Profit]]/Table_1[[#This Row],[Sales]]</f>
        <v>0.11249999999999992</v>
      </c>
    </row>
    <row r="8998" spans="1:23" ht="14.25" customHeight="1" x14ac:dyDescent="0.3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  <c r="W8998" s="2">
        <f>Table_1[[#This Row],[Profit]]/Table_1[[#This Row],[Sales]]</f>
        <v>0.35</v>
      </c>
    </row>
    <row r="8999" spans="1:23" ht="14.25" customHeight="1" x14ac:dyDescent="0.3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  <c r="W8999" s="2">
        <f>Table_1[[#This Row],[Profit]]/Table_1[[#This Row],[Sales]]</f>
        <v>0.33749999999999986</v>
      </c>
    </row>
    <row r="9000" spans="1:23" ht="14.25" customHeight="1" x14ac:dyDescent="0.3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  <c r="W9000" s="2">
        <f>Table_1[[#This Row],[Profit]]/Table_1[[#This Row],[Sales]]</f>
        <v>0.37499999999999994</v>
      </c>
    </row>
    <row r="9001" spans="1:23" ht="14.25" customHeight="1" x14ac:dyDescent="0.3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  <c r="W9001" s="2">
        <f>Table_1[[#This Row],[Profit]]/Table_1[[#This Row],[Sales]]</f>
        <v>-0.27142857142857146</v>
      </c>
    </row>
    <row r="9002" spans="1:23" ht="14.25" customHeight="1" x14ac:dyDescent="0.3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  <c r="W9002" s="2">
        <f>Table_1[[#This Row],[Profit]]/Table_1[[#This Row],[Sales]]</f>
        <v>-0.73333333333333317</v>
      </c>
    </row>
    <row r="9003" spans="1:23" ht="14.25" customHeight="1" x14ac:dyDescent="0.3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  <c r="W9003" s="2">
        <f>Table_1[[#This Row],[Profit]]/Table_1[[#This Row],[Sales]]</f>
        <v>0.14000000000000001</v>
      </c>
    </row>
    <row r="9004" spans="1:23" ht="14.25" customHeight="1" x14ac:dyDescent="0.3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  <c r="W9004" s="2">
        <f>Table_1[[#This Row],[Profit]]/Table_1[[#This Row],[Sales]]</f>
        <v>0.47</v>
      </c>
    </row>
    <row r="9005" spans="1:23" ht="14.25" customHeight="1" x14ac:dyDescent="0.3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  <c r="W9005" s="2">
        <f>Table_1[[#This Row],[Profit]]/Table_1[[#This Row],[Sales]]</f>
        <v>0.10999999999999995</v>
      </c>
    </row>
    <row r="9006" spans="1:23" ht="14.25" customHeight="1" x14ac:dyDescent="0.3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  <c r="W9006" s="2">
        <f>Table_1[[#This Row],[Profit]]/Table_1[[#This Row],[Sales]]</f>
        <v>0.27000000000000007</v>
      </c>
    </row>
    <row r="9007" spans="1:23" ht="14.25" customHeight="1" x14ac:dyDescent="0.3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  <c r="W9007" s="2">
        <f>Table_1[[#This Row],[Profit]]/Table_1[[#This Row],[Sales]]</f>
        <v>0.27000000000000007</v>
      </c>
    </row>
    <row r="9008" spans="1:23" ht="14.25" customHeight="1" x14ac:dyDescent="0.3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  <c r="W9008" s="2">
        <f>Table_1[[#This Row],[Profit]]/Table_1[[#This Row],[Sales]]</f>
        <v>0.28000000000000003</v>
      </c>
    </row>
    <row r="9009" spans="1:23" ht="14.25" customHeight="1" x14ac:dyDescent="0.3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  <c r="W9009" s="2">
        <f>Table_1[[#This Row],[Profit]]/Table_1[[#This Row],[Sales]]</f>
        <v>0.47</v>
      </c>
    </row>
    <row r="9010" spans="1:23" ht="14.25" customHeight="1" x14ac:dyDescent="0.3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  <c r="W9010" s="2">
        <f>Table_1[[#This Row],[Profit]]/Table_1[[#This Row],[Sales]]</f>
        <v>0.47</v>
      </c>
    </row>
    <row r="9011" spans="1:23" ht="14.25" customHeight="1" x14ac:dyDescent="0.3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  <c r="W9011" s="2">
        <f>Table_1[[#This Row],[Profit]]/Table_1[[#This Row],[Sales]]</f>
        <v>0.31249999999999994</v>
      </c>
    </row>
    <row r="9012" spans="1:23" ht="14.25" customHeight="1" x14ac:dyDescent="0.3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  <c r="W9012" s="2">
        <f>Table_1[[#This Row],[Profit]]/Table_1[[#This Row],[Sales]]</f>
        <v>0.49</v>
      </c>
    </row>
    <row r="9013" spans="1:23" ht="14.25" customHeight="1" x14ac:dyDescent="0.3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  <c r="W9013" s="2">
        <f>Table_1[[#This Row],[Profit]]/Table_1[[#This Row],[Sales]]</f>
        <v>0.21249999999999999</v>
      </c>
    </row>
    <row r="9014" spans="1:23" ht="14.25" customHeight="1" x14ac:dyDescent="0.3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  <c r="W9014" s="2">
        <f>Table_1[[#This Row],[Profit]]/Table_1[[#This Row],[Sales]]</f>
        <v>0.49</v>
      </c>
    </row>
    <row r="9015" spans="1:23" ht="14.25" customHeight="1" x14ac:dyDescent="0.3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  <c r="W9015" s="2">
        <f>Table_1[[#This Row],[Profit]]/Table_1[[#This Row],[Sales]]</f>
        <v>0.27</v>
      </c>
    </row>
    <row r="9016" spans="1:23" ht="14.25" customHeight="1" x14ac:dyDescent="0.3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  <c r="W9016" s="2">
        <f>Table_1[[#This Row],[Profit]]/Table_1[[#This Row],[Sales]]</f>
        <v>0.48000000000000009</v>
      </c>
    </row>
    <row r="9017" spans="1:23" ht="14.25" customHeight="1" x14ac:dyDescent="0.3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  <c r="W9017" s="2">
        <f>Table_1[[#This Row],[Profit]]/Table_1[[#This Row],[Sales]]</f>
        <v>0.32499999999999996</v>
      </c>
    </row>
    <row r="9018" spans="1:23" ht="14.25" customHeight="1" x14ac:dyDescent="0.3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  <c r="W9018" s="2">
        <f>Table_1[[#This Row],[Profit]]/Table_1[[#This Row],[Sales]]</f>
        <v>0.33749999999999991</v>
      </c>
    </row>
    <row r="9019" spans="1:23" ht="14.25" customHeight="1" x14ac:dyDescent="0.3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  <c r="W9019" s="2">
        <f>Table_1[[#This Row],[Profit]]/Table_1[[#This Row],[Sales]]</f>
        <v>0.48999999999999994</v>
      </c>
    </row>
    <row r="9020" spans="1:23" ht="14.25" customHeight="1" x14ac:dyDescent="0.3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  <c r="W9020" s="2">
        <f>Table_1[[#This Row],[Profit]]/Table_1[[#This Row],[Sales]]</f>
        <v>0.3249999999999999</v>
      </c>
    </row>
    <row r="9021" spans="1:23" ht="14.25" customHeight="1" x14ac:dyDescent="0.3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  <c r="W9021" s="2">
        <f>Table_1[[#This Row],[Profit]]/Table_1[[#This Row],[Sales]]</f>
        <v>7.9999999999999891E-2</v>
      </c>
    </row>
    <row r="9022" spans="1:23" ht="14.25" customHeight="1" x14ac:dyDescent="0.3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  <c r="W9022" s="2">
        <f>Table_1[[#This Row],[Profit]]/Table_1[[#This Row],[Sales]]</f>
        <v>0.3299999999999999</v>
      </c>
    </row>
    <row r="9023" spans="1:23" ht="14.25" customHeight="1" x14ac:dyDescent="0.3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  <c r="W9023" s="2">
        <f>Table_1[[#This Row],[Profit]]/Table_1[[#This Row],[Sales]]</f>
        <v>-0.69999999999999984</v>
      </c>
    </row>
    <row r="9024" spans="1:23" ht="14.25" customHeight="1" x14ac:dyDescent="0.3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  <c r="W9024" s="2">
        <f>Table_1[[#This Row],[Profit]]/Table_1[[#This Row],[Sales]]</f>
        <v>0.10000000000000006</v>
      </c>
    </row>
    <row r="9025" spans="1:23" ht="14.25" customHeight="1" x14ac:dyDescent="0.3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  <c r="W9025" s="2">
        <f>Table_1[[#This Row],[Profit]]/Table_1[[#This Row],[Sales]]</f>
        <v>1.1111111111111075E-2</v>
      </c>
    </row>
    <row r="9026" spans="1:23" ht="14.25" customHeight="1" x14ac:dyDescent="0.3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  <c r="W9026" s="2">
        <f>Table_1[[#This Row],[Profit]]/Table_1[[#This Row],[Sales]]</f>
        <v>0.43000000000000005</v>
      </c>
    </row>
    <row r="9027" spans="1:23" ht="14.25" customHeight="1" x14ac:dyDescent="0.3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  <c r="W9027" s="2">
        <f>Table_1[[#This Row],[Profit]]/Table_1[[#This Row],[Sales]]</f>
        <v>7.0000000000000021E-2</v>
      </c>
    </row>
    <row r="9028" spans="1:23" ht="14.25" customHeight="1" x14ac:dyDescent="0.3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  <c r="W9028" s="2">
        <f>Table_1[[#This Row],[Profit]]/Table_1[[#This Row],[Sales]]</f>
        <v>0.33999999999999986</v>
      </c>
    </row>
    <row r="9029" spans="1:23" ht="14.25" customHeight="1" x14ac:dyDescent="0.3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  <c r="W9029" s="2">
        <f>Table_1[[#This Row],[Profit]]/Table_1[[#This Row],[Sales]]</f>
        <v>0.42000000000000004</v>
      </c>
    </row>
    <row r="9030" spans="1:23" ht="14.25" customHeight="1" x14ac:dyDescent="0.3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  <c r="W9030" s="2">
        <f>Table_1[[#This Row],[Profit]]/Table_1[[#This Row],[Sales]]</f>
        <v>0.32</v>
      </c>
    </row>
    <row r="9031" spans="1:23" ht="14.25" customHeight="1" x14ac:dyDescent="0.3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  <c r="W9031" s="2">
        <f>Table_1[[#This Row],[Profit]]/Table_1[[#This Row],[Sales]]</f>
        <v>0.32499999999999996</v>
      </c>
    </row>
    <row r="9032" spans="1:23" ht="14.25" customHeight="1" x14ac:dyDescent="0.3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  <c r="W9032" s="2">
        <f>Table_1[[#This Row],[Profit]]/Table_1[[#This Row],[Sales]]</f>
        <v>0.3299999999999999</v>
      </c>
    </row>
    <row r="9033" spans="1:23" ht="14.25" customHeight="1" x14ac:dyDescent="0.3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  <c r="W9033" s="2">
        <f>Table_1[[#This Row],[Profit]]/Table_1[[#This Row],[Sales]]</f>
        <v>0.16000000000000006</v>
      </c>
    </row>
    <row r="9034" spans="1:23" ht="14.25" customHeight="1" x14ac:dyDescent="0.3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  <c r="W9034" s="2">
        <f>Table_1[[#This Row],[Profit]]/Table_1[[#This Row],[Sales]]</f>
        <v>0.3</v>
      </c>
    </row>
    <row r="9035" spans="1:23" ht="14.25" customHeight="1" x14ac:dyDescent="0.3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  <c r="W9035" s="2">
        <f>Table_1[[#This Row],[Profit]]/Table_1[[#This Row],[Sales]]</f>
        <v>0.47</v>
      </c>
    </row>
    <row r="9036" spans="1:23" ht="14.25" customHeight="1" x14ac:dyDescent="0.3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  <c r="W9036" s="2">
        <f>Table_1[[#This Row],[Profit]]/Table_1[[#This Row],[Sales]]</f>
        <v>-1.5000000000000007</v>
      </c>
    </row>
    <row r="9037" spans="1:23" ht="14.25" customHeight="1" x14ac:dyDescent="0.3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  <c r="W9037" s="2">
        <f>Table_1[[#This Row],[Profit]]/Table_1[[#This Row],[Sales]]</f>
        <v>2.4999999999999904E-2</v>
      </c>
    </row>
    <row r="9038" spans="1:23" ht="14.25" customHeight="1" x14ac:dyDescent="0.3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  <c r="W9038" s="2">
        <f>Table_1[[#This Row],[Profit]]/Table_1[[#This Row],[Sales]]</f>
        <v>0.48000000000000004</v>
      </c>
    </row>
    <row r="9039" spans="1:23" ht="14.25" customHeight="1" x14ac:dyDescent="0.3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  <c r="W9039" s="2">
        <f>Table_1[[#This Row],[Profit]]/Table_1[[#This Row],[Sales]]</f>
        <v>0.26</v>
      </c>
    </row>
    <row r="9040" spans="1:23" ht="14.25" customHeight="1" x14ac:dyDescent="0.3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  <c r="W9040" s="2">
        <f>Table_1[[#This Row],[Profit]]/Table_1[[#This Row],[Sales]]</f>
        <v>-0.22499999999999992</v>
      </c>
    </row>
    <row r="9041" spans="1:23" ht="14.25" customHeight="1" x14ac:dyDescent="0.3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  <c r="W9041" s="2">
        <f>Table_1[[#This Row],[Profit]]/Table_1[[#This Row],[Sales]]</f>
        <v>0.5</v>
      </c>
    </row>
    <row r="9042" spans="1:23" ht="14.25" customHeight="1" x14ac:dyDescent="0.3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  <c r="W9042" s="2">
        <f>Table_1[[#This Row],[Profit]]/Table_1[[#This Row],[Sales]]</f>
        <v>-0.62000000000000011</v>
      </c>
    </row>
    <row r="9043" spans="1:23" ht="14.25" customHeight="1" x14ac:dyDescent="0.3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  <c r="W9043" s="2">
        <f>Table_1[[#This Row],[Profit]]/Table_1[[#This Row],[Sales]]</f>
        <v>4.9999999999999947E-2</v>
      </c>
    </row>
    <row r="9044" spans="1:23" ht="14.25" customHeight="1" x14ac:dyDescent="0.3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  <c r="W9044" s="2">
        <f>Table_1[[#This Row],[Profit]]/Table_1[[#This Row],[Sales]]</f>
        <v>0.27</v>
      </c>
    </row>
    <row r="9045" spans="1:23" ht="14.25" customHeight="1" x14ac:dyDescent="0.3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  <c r="W9045" s="2">
        <f>Table_1[[#This Row],[Profit]]/Table_1[[#This Row],[Sales]]</f>
        <v>0.33999999999999997</v>
      </c>
    </row>
    <row r="9046" spans="1:23" ht="14.25" customHeight="1" x14ac:dyDescent="0.3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  <c r="W9046" s="2">
        <f>Table_1[[#This Row],[Profit]]/Table_1[[#This Row],[Sales]]</f>
        <v>0.37499999999999989</v>
      </c>
    </row>
    <row r="9047" spans="1:23" ht="14.25" customHeight="1" x14ac:dyDescent="0.3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  <c r="W9047" s="2">
        <f>Table_1[[#This Row],[Profit]]/Table_1[[#This Row],[Sales]]</f>
        <v>0.23999999999999994</v>
      </c>
    </row>
    <row r="9048" spans="1:23" ht="14.25" customHeight="1" x14ac:dyDescent="0.3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  <c r="W9048" s="2">
        <f>Table_1[[#This Row],[Profit]]/Table_1[[#This Row],[Sales]]</f>
        <v>0.20999999999999996</v>
      </c>
    </row>
    <row r="9049" spans="1:23" ht="14.25" customHeight="1" x14ac:dyDescent="0.3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  <c r="W9049" s="2">
        <f>Table_1[[#This Row],[Profit]]/Table_1[[#This Row],[Sales]]</f>
        <v>0.28999999999999992</v>
      </c>
    </row>
    <row r="9050" spans="1:23" ht="14.25" customHeight="1" x14ac:dyDescent="0.3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  <c r="W9050" s="2">
        <f>Table_1[[#This Row],[Profit]]/Table_1[[#This Row],[Sales]]</f>
        <v>0.5</v>
      </c>
    </row>
    <row r="9051" spans="1:23" ht="14.25" customHeight="1" x14ac:dyDescent="0.3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  <c r="W9051" s="2">
        <f>Table_1[[#This Row],[Profit]]/Table_1[[#This Row],[Sales]]</f>
        <v>0.26</v>
      </c>
    </row>
    <row r="9052" spans="1:23" ht="14.25" customHeight="1" x14ac:dyDescent="0.3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  <c r="W9052" s="2">
        <f>Table_1[[#This Row],[Profit]]/Table_1[[#This Row],[Sales]]</f>
        <v>0.49</v>
      </c>
    </row>
    <row r="9053" spans="1:23" ht="14.25" customHeight="1" x14ac:dyDescent="0.3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  <c r="W9053" s="2">
        <f>Table_1[[#This Row],[Profit]]/Table_1[[#This Row],[Sales]]</f>
        <v>0.24999999999999997</v>
      </c>
    </row>
    <row r="9054" spans="1:23" ht="14.25" customHeight="1" x14ac:dyDescent="0.3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  <c r="W9054" s="2">
        <f>Table_1[[#This Row],[Profit]]/Table_1[[#This Row],[Sales]]</f>
        <v>0.3374999999999998</v>
      </c>
    </row>
    <row r="9055" spans="1:23" ht="14.25" customHeight="1" x14ac:dyDescent="0.3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  <c r="W9055" s="2">
        <f>Table_1[[#This Row],[Profit]]/Table_1[[#This Row],[Sales]]</f>
        <v>0.10000000000000003</v>
      </c>
    </row>
    <row r="9056" spans="1:23" ht="14.25" customHeight="1" x14ac:dyDescent="0.3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  <c r="W9056" s="2">
        <f>Table_1[[#This Row],[Profit]]/Table_1[[#This Row],[Sales]]</f>
        <v>0.28000000000000003</v>
      </c>
    </row>
    <row r="9057" spans="1:23" ht="14.25" customHeight="1" x14ac:dyDescent="0.3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  <c r="W9057" s="2">
        <f>Table_1[[#This Row],[Profit]]/Table_1[[#This Row],[Sales]]</f>
        <v>0.39</v>
      </c>
    </row>
    <row r="9058" spans="1:23" ht="14.25" customHeight="1" x14ac:dyDescent="0.3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  <c r="W9058" s="2">
        <f>Table_1[[#This Row],[Profit]]/Table_1[[#This Row],[Sales]]</f>
        <v>0.21111111111111103</v>
      </c>
    </row>
    <row r="9059" spans="1:23" ht="14.25" customHeight="1" x14ac:dyDescent="0.3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  <c r="W9059" s="2">
        <f>Table_1[[#This Row],[Profit]]/Table_1[[#This Row],[Sales]]</f>
        <v>0.31999999999999995</v>
      </c>
    </row>
    <row r="9060" spans="1:23" ht="14.25" customHeight="1" x14ac:dyDescent="0.3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  <c r="W9060" s="2">
        <f>Table_1[[#This Row],[Profit]]/Table_1[[#This Row],[Sales]]</f>
        <v>7.5000000000000011E-2</v>
      </c>
    </row>
    <row r="9061" spans="1:23" ht="14.25" customHeight="1" x14ac:dyDescent="0.3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  <c r="W9061" s="2">
        <f>Table_1[[#This Row],[Profit]]/Table_1[[#This Row],[Sales]]</f>
        <v>0.29999999999999993</v>
      </c>
    </row>
    <row r="9062" spans="1:23" ht="14.25" customHeight="1" x14ac:dyDescent="0.3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  <c r="W9062" s="2">
        <f>Table_1[[#This Row],[Profit]]/Table_1[[#This Row],[Sales]]</f>
        <v>0.37499999999999989</v>
      </c>
    </row>
    <row r="9063" spans="1:23" ht="14.25" customHeight="1" x14ac:dyDescent="0.3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  <c r="W9063" s="2">
        <f>Table_1[[#This Row],[Profit]]/Table_1[[#This Row],[Sales]]</f>
        <v>0.47</v>
      </c>
    </row>
    <row r="9064" spans="1:23" ht="14.25" customHeight="1" x14ac:dyDescent="0.3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  <c r="W9064" s="2">
        <f>Table_1[[#This Row],[Profit]]/Table_1[[#This Row],[Sales]]</f>
        <v>0.5</v>
      </c>
    </row>
    <row r="9065" spans="1:23" ht="14.25" customHeight="1" x14ac:dyDescent="0.3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  <c r="W9065" s="2">
        <f>Table_1[[#This Row],[Profit]]/Table_1[[#This Row],[Sales]]</f>
        <v>0.31249999999999989</v>
      </c>
    </row>
    <row r="9066" spans="1:23" ht="14.25" customHeight="1" x14ac:dyDescent="0.3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  <c r="W9066" s="2">
        <f>Table_1[[#This Row],[Profit]]/Table_1[[#This Row],[Sales]]</f>
        <v>-1.6500000000000008</v>
      </c>
    </row>
    <row r="9067" spans="1:23" ht="14.25" customHeight="1" x14ac:dyDescent="0.3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  <c r="W9067" s="2">
        <f>Table_1[[#This Row],[Profit]]/Table_1[[#This Row],[Sales]]</f>
        <v>0.36249999999999993</v>
      </c>
    </row>
    <row r="9068" spans="1:23" ht="14.25" customHeight="1" x14ac:dyDescent="0.3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  <c r="W9068" s="2">
        <f>Table_1[[#This Row],[Profit]]/Table_1[[#This Row],[Sales]]</f>
        <v>0.3</v>
      </c>
    </row>
    <row r="9069" spans="1:23" ht="14.25" customHeight="1" x14ac:dyDescent="0.3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  <c r="W9069" s="2">
        <f>Table_1[[#This Row],[Profit]]/Table_1[[#This Row],[Sales]]</f>
        <v>0.25999999999999995</v>
      </c>
    </row>
    <row r="9070" spans="1:23" ht="14.25" customHeight="1" x14ac:dyDescent="0.3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  <c r="W9070" s="2">
        <f>Table_1[[#This Row],[Profit]]/Table_1[[#This Row],[Sales]]</f>
        <v>-1.2500000000000164E-2</v>
      </c>
    </row>
    <row r="9071" spans="1:23" ht="14.25" customHeight="1" x14ac:dyDescent="0.3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  <c r="W9071" s="2">
        <f>Table_1[[#This Row],[Profit]]/Table_1[[#This Row],[Sales]]</f>
        <v>0.47000000000000003</v>
      </c>
    </row>
    <row r="9072" spans="1:23" ht="14.25" customHeight="1" x14ac:dyDescent="0.3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  <c r="W9072" s="2">
        <f>Table_1[[#This Row],[Profit]]/Table_1[[#This Row],[Sales]]</f>
        <v>0.23750000000000002</v>
      </c>
    </row>
    <row r="9073" spans="1:23" ht="14.25" customHeight="1" x14ac:dyDescent="0.3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  <c r="W9073" s="2">
        <f>Table_1[[#This Row],[Profit]]/Table_1[[#This Row],[Sales]]</f>
        <v>0.27999999999999997</v>
      </c>
    </row>
    <row r="9074" spans="1:23" ht="14.25" customHeight="1" x14ac:dyDescent="0.3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  <c r="W9074" s="2">
        <f>Table_1[[#This Row],[Profit]]/Table_1[[#This Row],[Sales]]</f>
        <v>0.47</v>
      </c>
    </row>
    <row r="9075" spans="1:23" ht="14.25" customHeight="1" x14ac:dyDescent="0.3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  <c r="W9075" s="2">
        <f>Table_1[[#This Row],[Profit]]/Table_1[[#This Row],[Sales]]</f>
        <v>0.24000000000000007</v>
      </c>
    </row>
    <row r="9076" spans="1:23" ht="14.25" customHeight="1" x14ac:dyDescent="0.3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  <c r="W9076" s="2">
        <f>Table_1[[#This Row],[Profit]]/Table_1[[#This Row],[Sales]]</f>
        <v>0</v>
      </c>
    </row>
    <row r="9077" spans="1:23" ht="14.25" customHeight="1" x14ac:dyDescent="0.3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  <c r="W9077" s="2">
        <f>Table_1[[#This Row],[Profit]]/Table_1[[#This Row],[Sales]]</f>
        <v>-0.76666666666666683</v>
      </c>
    </row>
    <row r="9078" spans="1:23" ht="14.25" customHeight="1" x14ac:dyDescent="0.3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  <c r="W9078" s="2">
        <f>Table_1[[#This Row],[Profit]]/Table_1[[#This Row],[Sales]]</f>
        <v>7.4999999999999956E-2</v>
      </c>
    </row>
    <row r="9079" spans="1:23" ht="14.25" customHeight="1" x14ac:dyDescent="0.3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  <c r="W9079" s="2">
        <f>Table_1[[#This Row],[Profit]]/Table_1[[#This Row],[Sales]]</f>
        <v>0.20999999999999996</v>
      </c>
    </row>
    <row r="9080" spans="1:23" ht="14.25" customHeight="1" x14ac:dyDescent="0.3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  <c r="W9080" s="2">
        <f>Table_1[[#This Row],[Profit]]/Table_1[[#This Row],[Sales]]</f>
        <v>0.1099999999999999</v>
      </c>
    </row>
    <row r="9081" spans="1:23" ht="14.25" customHeight="1" x14ac:dyDescent="0.3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  <c r="W9081" s="2">
        <f>Table_1[[#This Row],[Profit]]/Table_1[[#This Row],[Sales]]</f>
        <v>0.45</v>
      </c>
    </row>
    <row r="9082" spans="1:23" ht="14.25" customHeight="1" x14ac:dyDescent="0.3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  <c r="W9082" s="2">
        <f>Table_1[[#This Row],[Profit]]/Table_1[[#This Row],[Sales]]</f>
        <v>0.12499999999999985</v>
      </c>
    </row>
    <row r="9083" spans="1:23" ht="14.25" customHeight="1" x14ac:dyDescent="0.3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  <c r="W9083" s="2">
        <f>Table_1[[#This Row],[Profit]]/Table_1[[#This Row],[Sales]]</f>
        <v>0.48000000000000004</v>
      </c>
    </row>
    <row r="9084" spans="1:23" ht="14.25" customHeight="1" x14ac:dyDescent="0.3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  <c r="W9084" s="2">
        <f>Table_1[[#This Row],[Profit]]/Table_1[[#This Row],[Sales]]</f>
        <v>0.25999999999999995</v>
      </c>
    </row>
    <row r="9085" spans="1:23" ht="14.25" customHeight="1" x14ac:dyDescent="0.3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  <c r="W9085" s="2">
        <f>Table_1[[#This Row],[Profit]]/Table_1[[#This Row],[Sales]]</f>
        <v>2.0000000000000025E-2</v>
      </c>
    </row>
    <row r="9086" spans="1:23" ht="14.25" customHeight="1" x14ac:dyDescent="0.3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  <c r="W9086" s="2">
        <f>Table_1[[#This Row],[Profit]]/Table_1[[#This Row],[Sales]]</f>
        <v>0.4499999999999999</v>
      </c>
    </row>
    <row r="9087" spans="1:23" ht="14.25" customHeight="1" x14ac:dyDescent="0.3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  <c r="W9087" s="2">
        <f>Table_1[[#This Row],[Profit]]/Table_1[[#This Row],[Sales]]</f>
        <v>0.3249999999999999</v>
      </c>
    </row>
    <row r="9088" spans="1:23" ht="14.25" customHeight="1" x14ac:dyDescent="0.3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  <c r="W9088" s="2">
        <f>Table_1[[#This Row],[Profit]]/Table_1[[#This Row],[Sales]]</f>
        <v>-2.7000000000000011</v>
      </c>
    </row>
    <row r="9089" spans="1:23" ht="14.25" customHeight="1" x14ac:dyDescent="0.3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  <c r="W9089" s="2">
        <f>Table_1[[#This Row],[Profit]]/Table_1[[#This Row],[Sales]]</f>
        <v>-0.30000000000000004</v>
      </c>
    </row>
    <row r="9090" spans="1:23" ht="14.25" customHeight="1" x14ac:dyDescent="0.3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  <c r="W9090" s="2">
        <f>Table_1[[#This Row],[Profit]]/Table_1[[#This Row],[Sales]]</f>
        <v>8.7499999999999981E-2</v>
      </c>
    </row>
    <row r="9091" spans="1:23" ht="14.25" customHeight="1" x14ac:dyDescent="0.3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  <c r="W9091" s="2">
        <f>Table_1[[#This Row],[Profit]]/Table_1[[#This Row],[Sales]]</f>
        <v>-0.21249999999999991</v>
      </c>
    </row>
    <row r="9092" spans="1:23" ht="14.25" customHeight="1" x14ac:dyDescent="0.3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  <c r="W9092" s="2">
        <f>Table_1[[#This Row],[Profit]]/Table_1[[#This Row],[Sales]]</f>
        <v>0.29999999999999993</v>
      </c>
    </row>
    <row r="9093" spans="1:23" ht="14.25" customHeight="1" x14ac:dyDescent="0.3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  <c r="W9093" s="2">
        <f>Table_1[[#This Row],[Profit]]/Table_1[[#This Row],[Sales]]</f>
        <v>0.34999999999999992</v>
      </c>
    </row>
    <row r="9094" spans="1:23" ht="14.25" customHeight="1" x14ac:dyDescent="0.3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  <c r="W9094" s="2">
        <f>Table_1[[#This Row],[Profit]]/Table_1[[#This Row],[Sales]]</f>
        <v>-0.78</v>
      </c>
    </row>
    <row r="9095" spans="1:23" ht="14.25" customHeight="1" x14ac:dyDescent="0.3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  <c r="W9095" s="2">
        <f>Table_1[[#This Row],[Profit]]/Table_1[[#This Row],[Sales]]</f>
        <v>0.28000000000000003</v>
      </c>
    </row>
    <row r="9096" spans="1:23" ht="14.25" customHeight="1" x14ac:dyDescent="0.3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  <c r="W9096" s="2">
        <f>Table_1[[#This Row],[Profit]]/Table_1[[#This Row],[Sales]]</f>
        <v>0.44999999999999996</v>
      </c>
    </row>
    <row r="9097" spans="1:23" ht="14.25" customHeight="1" x14ac:dyDescent="0.3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  <c r="W9097" s="2">
        <f>Table_1[[#This Row],[Profit]]/Table_1[[#This Row],[Sales]]</f>
        <v>0.27999999999999997</v>
      </c>
    </row>
    <row r="9098" spans="1:23" ht="14.25" customHeight="1" x14ac:dyDescent="0.3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  <c r="W9098" s="2">
        <f>Table_1[[#This Row],[Profit]]/Table_1[[#This Row],[Sales]]</f>
        <v>0.46</v>
      </c>
    </row>
    <row r="9099" spans="1:23" ht="14.25" customHeight="1" x14ac:dyDescent="0.3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  <c r="W9099" s="2">
        <f>Table_1[[#This Row],[Profit]]/Table_1[[#This Row],[Sales]]</f>
        <v>0.48</v>
      </c>
    </row>
    <row r="9100" spans="1:23" ht="14.25" customHeight="1" x14ac:dyDescent="0.3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  <c r="W9100" s="2">
        <f>Table_1[[#This Row],[Profit]]/Table_1[[#This Row],[Sales]]</f>
        <v>7.500000000000008E-2</v>
      </c>
    </row>
    <row r="9101" spans="1:23" ht="14.25" customHeight="1" x14ac:dyDescent="0.3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  <c r="W9101" s="2">
        <f>Table_1[[#This Row],[Profit]]/Table_1[[#This Row],[Sales]]</f>
        <v>0.36249999999999993</v>
      </c>
    </row>
    <row r="9102" spans="1:23" ht="14.25" customHeight="1" x14ac:dyDescent="0.3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  <c r="W9102" s="2">
        <f>Table_1[[#This Row],[Profit]]/Table_1[[#This Row],[Sales]]</f>
        <v>0.16249999999999995</v>
      </c>
    </row>
    <row r="9103" spans="1:23" ht="14.25" customHeight="1" x14ac:dyDescent="0.3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  <c r="W9103" s="2">
        <f>Table_1[[#This Row],[Profit]]/Table_1[[#This Row],[Sales]]</f>
        <v>0.22500000000000003</v>
      </c>
    </row>
    <row r="9104" spans="1:23" ht="14.25" customHeight="1" x14ac:dyDescent="0.3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  <c r="W9104" s="2">
        <f>Table_1[[#This Row],[Profit]]/Table_1[[#This Row],[Sales]]</f>
        <v>-0.20000000000000004</v>
      </c>
    </row>
    <row r="9105" spans="1:23" ht="14.25" customHeight="1" x14ac:dyDescent="0.3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  <c r="W9105" s="2">
        <f>Table_1[[#This Row],[Profit]]/Table_1[[#This Row],[Sales]]</f>
        <v>-1.3</v>
      </c>
    </row>
    <row r="9106" spans="1:23" ht="14.25" customHeight="1" x14ac:dyDescent="0.3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  <c r="W9106" s="2">
        <f>Table_1[[#This Row],[Profit]]/Table_1[[#This Row],[Sales]]</f>
        <v>-1.6000000000000005</v>
      </c>
    </row>
    <row r="9107" spans="1:23" ht="14.25" customHeight="1" x14ac:dyDescent="0.3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  <c r="W9107" s="2">
        <f>Table_1[[#This Row],[Profit]]/Table_1[[#This Row],[Sales]]</f>
        <v>-0.16250000000000006</v>
      </c>
    </row>
    <row r="9108" spans="1:23" ht="14.25" customHeight="1" x14ac:dyDescent="0.3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  <c r="W9108" s="2">
        <f>Table_1[[#This Row],[Profit]]/Table_1[[#This Row],[Sales]]</f>
        <v>0.11666666666666663</v>
      </c>
    </row>
    <row r="9109" spans="1:23" ht="14.25" customHeight="1" x14ac:dyDescent="0.3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  <c r="W9109" s="2">
        <f>Table_1[[#This Row],[Profit]]/Table_1[[#This Row],[Sales]]</f>
        <v>7.4999999999999997E-2</v>
      </c>
    </row>
    <row r="9110" spans="1:23" ht="14.25" customHeight="1" x14ac:dyDescent="0.3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  <c r="W9110" s="2">
        <f>Table_1[[#This Row],[Profit]]/Table_1[[#This Row],[Sales]]</f>
        <v>0.36250000000000004</v>
      </c>
    </row>
    <row r="9111" spans="1:23" ht="14.25" customHeight="1" x14ac:dyDescent="0.3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  <c r="W9111" s="2">
        <f>Table_1[[#This Row],[Profit]]/Table_1[[#This Row],[Sales]]</f>
        <v>0.17499999999999996</v>
      </c>
    </row>
    <row r="9112" spans="1:23" ht="14.25" customHeight="1" x14ac:dyDescent="0.3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  <c r="W9112" s="2">
        <f>Table_1[[#This Row],[Profit]]/Table_1[[#This Row],[Sales]]</f>
        <v>0.48000000000000004</v>
      </c>
    </row>
    <row r="9113" spans="1:23" ht="14.25" customHeight="1" x14ac:dyDescent="0.3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  <c r="W9113" s="2">
        <f>Table_1[[#This Row],[Profit]]/Table_1[[#This Row],[Sales]]</f>
        <v>0.18999999999999989</v>
      </c>
    </row>
    <row r="9114" spans="1:23" ht="14.25" customHeight="1" x14ac:dyDescent="0.3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  <c r="W9114" s="2">
        <f>Table_1[[#This Row],[Profit]]/Table_1[[#This Row],[Sales]]</f>
        <v>2.0000000000000098E-2</v>
      </c>
    </row>
    <row r="9115" spans="1:23" ht="14.25" customHeight="1" x14ac:dyDescent="0.3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  <c r="W9115" s="2">
        <f>Table_1[[#This Row],[Profit]]/Table_1[[#This Row],[Sales]]</f>
        <v>0.46999999999999992</v>
      </c>
    </row>
    <row r="9116" spans="1:23" ht="14.25" customHeight="1" x14ac:dyDescent="0.3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  <c r="W9116" s="2">
        <f>Table_1[[#This Row],[Profit]]/Table_1[[#This Row],[Sales]]</f>
        <v>6.25E-2</v>
      </c>
    </row>
    <row r="9117" spans="1:23" ht="14.25" customHeight="1" x14ac:dyDescent="0.3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  <c r="W9117" s="2">
        <f>Table_1[[#This Row],[Profit]]/Table_1[[#This Row],[Sales]]</f>
        <v>-0.21666666666666665</v>
      </c>
    </row>
    <row r="9118" spans="1:23" ht="14.25" customHeight="1" x14ac:dyDescent="0.3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  <c r="W9118" s="2">
        <f>Table_1[[#This Row],[Profit]]/Table_1[[#This Row],[Sales]]</f>
        <v>0.19999999999999996</v>
      </c>
    </row>
    <row r="9119" spans="1:23" ht="14.25" customHeight="1" x14ac:dyDescent="0.3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  <c r="W9119" s="2">
        <f>Table_1[[#This Row],[Profit]]/Table_1[[#This Row],[Sales]]</f>
        <v>-7.1428571428571397E-2</v>
      </c>
    </row>
    <row r="9120" spans="1:23" ht="14.25" customHeight="1" x14ac:dyDescent="0.3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  <c r="W9120" s="2">
        <f>Table_1[[#This Row],[Profit]]/Table_1[[#This Row],[Sales]]</f>
        <v>0.3249999999999999</v>
      </c>
    </row>
    <row r="9121" spans="1:23" ht="14.25" customHeight="1" x14ac:dyDescent="0.3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  <c r="W9121" s="2">
        <f>Table_1[[#This Row],[Profit]]/Table_1[[#This Row],[Sales]]</f>
        <v>0.48</v>
      </c>
    </row>
    <row r="9122" spans="1:23" ht="14.25" customHeight="1" x14ac:dyDescent="0.3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  <c r="W9122" s="2">
        <f>Table_1[[#This Row],[Profit]]/Table_1[[#This Row],[Sales]]</f>
        <v>0.46999999999999992</v>
      </c>
    </row>
    <row r="9123" spans="1:23" ht="14.25" customHeight="1" x14ac:dyDescent="0.3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  <c r="W9123" s="2">
        <f>Table_1[[#This Row],[Profit]]/Table_1[[#This Row],[Sales]]</f>
        <v>0.28999999999999992</v>
      </c>
    </row>
    <row r="9124" spans="1:23" ht="14.25" customHeight="1" x14ac:dyDescent="0.3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  <c r="W9124" s="2">
        <f>Table_1[[#This Row],[Profit]]/Table_1[[#This Row],[Sales]]</f>
        <v>0.4499999999999999</v>
      </c>
    </row>
    <row r="9125" spans="1:23" ht="14.25" customHeight="1" x14ac:dyDescent="0.3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  <c r="W9125" s="2">
        <f>Table_1[[#This Row],[Profit]]/Table_1[[#This Row],[Sales]]</f>
        <v>-0.7333333333333335</v>
      </c>
    </row>
    <row r="9126" spans="1:23" ht="14.25" customHeight="1" x14ac:dyDescent="0.3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  <c r="W9126" s="2">
        <f>Table_1[[#This Row],[Profit]]/Table_1[[#This Row],[Sales]]</f>
        <v>-0.39999999999999986</v>
      </c>
    </row>
    <row r="9127" spans="1:23" ht="14.25" customHeight="1" x14ac:dyDescent="0.3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  <c r="W9127" s="2">
        <f>Table_1[[#This Row],[Profit]]/Table_1[[#This Row],[Sales]]</f>
        <v>-0.3999999999999998</v>
      </c>
    </row>
    <row r="9128" spans="1:23" ht="14.25" customHeight="1" x14ac:dyDescent="0.3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  <c r="W9128" s="2">
        <f>Table_1[[#This Row],[Profit]]/Table_1[[#This Row],[Sales]]</f>
        <v>0.42</v>
      </c>
    </row>
    <row r="9129" spans="1:23" ht="14.25" customHeight="1" x14ac:dyDescent="0.3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  <c r="W9129" s="2">
        <f>Table_1[[#This Row],[Profit]]/Table_1[[#This Row],[Sales]]</f>
        <v>-0.22500000000000001</v>
      </c>
    </row>
    <row r="9130" spans="1:23" ht="14.25" customHeight="1" x14ac:dyDescent="0.3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  <c r="W9130" s="2">
        <f>Table_1[[#This Row],[Profit]]/Table_1[[#This Row],[Sales]]</f>
        <v>-0.6666666666666663</v>
      </c>
    </row>
    <row r="9131" spans="1:23" ht="14.25" customHeight="1" x14ac:dyDescent="0.3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  <c r="W9131" s="2">
        <f>Table_1[[#This Row],[Profit]]/Table_1[[#This Row],[Sales]]</f>
        <v>-0.80000000000000016</v>
      </c>
    </row>
    <row r="9132" spans="1:23" ht="14.25" customHeight="1" x14ac:dyDescent="0.3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  <c r="W9132" s="2">
        <f>Table_1[[#This Row],[Profit]]/Table_1[[#This Row],[Sales]]</f>
        <v>8.7500000000000064E-2</v>
      </c>
    </row>
    <row r="9133" spans="1:23" ht="14.25" customHeight="1" x14ac:dyDescent="0.3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  <c r="W9133" s="2">
        <f>Table_1[[#This Row],[Profit]]/Table_1[[#This Row],[Sales]]</f>
        <v>0.36</v>
      </c>
    </row>
    <row r="9134" spans="1:23" ht="14.25" customHeight="1" x14ac:dyDescent="0.3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  <c r="W9134" s="2">
        <f>Table_1[[#This Row],[Profit]]/Table_1[[#This Row],[Sales]]</f>
        <v>0.28999999999999992</v>
      </c>
    </row>
    <row r="9135" spans="1:23" ht="14.25" customHeight="1" x14ac:dyDescent="0.3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  <c r="W9135" s="2">
        <f>Table_1[[#This Row],[Profit]]/Table_1[[#This Row],[Sales]]</f>
        <v>7.4999999999999997E-2</v>
      </c>
    </row>
    <row r="9136" spans="1:23" ht="14.25" customHeight="1" x14ac:dyDescent="0.3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  <c r="W9136" s="2">
        <f>Table_1[[#This Row],[Profit]]/Table_1[[#This Row],[Sales]]</f>
        <v>-0.17500000000000004</v>
      </c>
    </row>
    <row r="9137" spans="1:23" ht="14.25" customHeight="1" x14ac:dyDescent="0.3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  <c r="W9137" s="2">
        <f>Table_1[[#This Row],[Profit]]/Table_1[[#This Row],[Sales]]</f>
        <v>-9.9999999999999978E-2</v>
      </c>
    </row>
    <row r="9138" spans="1:23" ht="14.25" customHeight="1" x14ac:dyDescent="0.3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  <c r="W9138" s="2">
        <f>Table_1[[#This Row],[Profit]]/Table_1[[#This Row],[Sales]]</f>
        <v>0.33749999999999997</v>
      </c>
    </row>
    <row r="9139" spans="1:23" ht="14.25" customHeight="1" x14ac:dyDescent="0.3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  <c r="W9139" s="2">
        <f>Table_1[[#This Row],[Profit]]/Table_1[[#This Row],[Sales]]</f>
        <v>-0.66666666666666663</v>
      </c>
    </row>
    <row r="9140" spans="1:23" ht="14.25" customHeight="1" x14ac:dyDescent="0.3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  <c r="W9140" s="2">
        <f>Table_1[[#This Row],[Profit]]/Table_1[[#This Row],[Sales]]</f>
        <v>7.4999999999999969E-2</v>
      </c>
    </row>
    <row r="9141" spans="1:23" ht="14.25" customHeight="1" x14ac:dyDescent="0.3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  <c r="W9141" s="2">
        <f>Table_1[[#This Row],[Profit]]/Table_1[[#This Row],[Sales]]</f>
        <v>0.19999999999999993</v>
      </c>
    </row>
    <row r="9142" spans="1:23" ht="14.25" customHeight="1" x14ac:dyDescent="0.3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  <c r="W9142" s="2">
        <f>Table_1[[#This Row],[Profit]]/Table_1[[#This Row],[Sales]]</f>
        <v>0.29999999999999993</v>
      </c>
    </row>
    <row r="9143" spans="1:23" ht="14.25" customHeight="1" x14ac:dyDescent="0.3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  <c r="W9143" s="2">
        <f>Table_1[[#This Row],[Profit]]/Table_1[[#This Row],[Sales]]</f>
        <v>0.28000000000000003</v>
      </c>
    </row>
    <row r="9144" spans="1:23" ht="14.25" customHeight="1" x14ac:dyDescent="0.3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  <c r="W9144" s="2">
        <f>Table_1[[#This Row],[Profit]]/Table_1[[#This Row],[Sales]]</f>
        <v>0.36249999999999993</v>
      </c>
    </row>
    <row r="9145" spans="1:23" ht="14.25" customHeight="1" x14ac:dyDescent="0.3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  <c r="W9145" s="2">
        <f>Table_1[[#This Row],[Profit]]/Table_1[[#This Row],[Sales]]</f>
        <v>6.2499999999999972E-2</v>
      </c>
    </row>
    <row r="9146" spans="1:23" ht="14.25" customHeight="1" x14ac:dyDescent="0.3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  <c r="W9146" s="2">
        <f>Table_1[[#This Row],[Profit]]/Table_1[[#This Row],[Sales]]</f>
        <v>0.28999999999999987</v>
      </c>
    </row>
    <row r="9147" spans="1:23" ht="14.25" customHeight="1" x14ac:dyDescent="0.3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  <c r="W9147" s="2">
        <f>Table_1[[#This Row],[Profit]]/Table_1[[#This Row],[Sales]]</f>
        <v>-1.6000000000000003</v>
      </c>
    </row>
    <row r="9148" spans="1:23" ht="14.25" customHeight="1" x14ac:dyDescent="0.3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  <c r="W9148" s="2">
        <f>Table_1[[#This Row],[Profit]]/Table_1[[#This Row],[Sales]]</f>
        <v>0.43000000000000005</v>
      </c>
    </row>
    <row r="9149" spans="1:23" ht="14.25" customHeight="1" x14ac:dyDescent="0.3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  <c r="W9149" s="2">
        <f>Table_1[[#This Row],[Profit]]/Table_1[[#This Row],[Sales]]</f>
        <v>0.33999999999999997</v>
      </c>
    </row>
    <row r="9150" spans="1:23" ht="14.25" customHeight="1" x14ac:dyDescent="0.3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  <c r="W9150" s="2">
        <f>Table_1[[#This Row],[Profit]]/Table_1[[#This Row],[Sales]]</f>
        <v>0.25999999999999995</v>
      </c>
    </row>
    <row r="9151" spans="1:23" ht="14.25" customHeight="1" x14ac:dyDescent="0.3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  <c r="W9151" s="2">
        <f>Table_1[[#This Row],[Profit]]/Table_1[[#This Row],[Sales]]</f>
        <v>0.47999999999999993</v>
      </c>
    </row>
    <row r="9152" spans="1:23" ht="14.25" customHeight="1" x14ac:dyDescent="0.3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  <c r="W9152" s="2">
        <f>Table_1[[#This Row],[Profit]]/Table_1[[#This Row],[Sales]]</f>
        <v>0.18888888888888888</v>
      </c>
    </row>
    <row r="9153" spans="1:23" ht="14.25" customHeight="1" x14ac:dyDescent="0.3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  <c r="W9153" s="2">
        <f>Table_1[[#This Row],[Profit]]/Table_1[[#This Row],[Sales]]</f>
        <v>0.16249999999999992</v>
      </c>
    </row>
    <row r="9154" spans="1:23" ht="14.25" customHeight="1" x14ac:dyDescent="0.3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  <c r="W9154" s="2">
        <f>Table_1[[#This Row],[Profit]]/Table_1[[#This Row],[Sales]]</f>
        <v>6.2499999999999958E-2</v>
      </c>
    </row>
    <row r="9155" spans="1:23" ht="14.25" customHeight="1" x14ac:dyDescent="0.3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  <c r="W9155" s="2">
        <f>Table_1[[#This Row],[Profit]]/Table_1[[#This Row],[Sales]]</f>
        <v>0.11249999999999995</v>
      </c>
    </row>
    <row r="9156" spans="1:23" ht="14.25" customHeight="1" x14ac:dyDescent="0.3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  <c r="W9156" s="2">
        <f>Table_1[[#This Row],[Profit]]/Table_1[[#This Row],[Sales]]</f>
        <v>0.16250000000000001</v>
      </c>
    </row>
    <row r="9157" spans="1:23" ht="14.25" customHeight="1" x14ac:dyDescent="0.3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  <c r="W9157" s="2">
        <f>Table_1[[#This Row],[Profit]]/Table_1[[#This Row],[Sales]]</f>
        <v>0.48</v>
      </c>
    </row>
    <row r="9158" spans="1:23" ht="14.25" customHeight="1" x14ac:dyDescent="0.3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  <c r="W9158" s="2">
        <f>Table_1[[#This Row],[Profit]]/Table_1[[#This Row],[Sales]]</f>
        <v>0.27000000000000007</v>
      </c>
    </row>
    <row r="9159" spans="1:23" ht="14.25" customHeight="1" x14ac:dyDescent="0.3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  <c r="W9159" s="2">
        <f>Table_1[[#This Row],[Profit]]/Table_1[[#This Row],[Sales]]</f>
        <v>0.48</v>
      </c>
    </row>
    <row r="9160" spans="1:23" ht="14.25" customHeight="1" x14ac:dyDescent="0.3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  <c r="W9160" s="2">
        <f>Table_1[[#This Row],[Profit]]/Table_1[[#This Row],[Sales]]</f>
        <v>0.41000000000000003</v>
      </c>
    </row>
    <row r="9161" spans="1:23" ht="14.25" customHeight="1" x14ac:dyDescent="0.3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  <c r="W9161" s="2">
        <f>Table_1[[#This Row],[Profit]]/Table_1[[#This Row],[Sales]]</f>
        <v>-0.69999999999999984</v>
      </c>
    </row>
    <row r="9162" spans="1:23" ht="14.25" customHeight="1" x14ac:dyDescent="0.3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  <c r="W9162" s="2">
        <f>Table_1[[#This Row],[Profit]]/Table_1[[#This Row],[Sales]]</f>
        <v>-0.66666666666666641</v>
      </c>
    </row>
    <row r="9163" spans="1:23" ht="14.25" customHeight="1" x14ac:dyDescent="0.3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  <c r="W9163" s="2">
        <f>Table_1[[#This Row],[Profit]]/Table_1[[#This Row],[Sales]]</f>
        <v>7.999999999999996E-2</v>
      </c>
    </row>
    <row r="9164" spans="1:23" ht="14.25" customHeight="1" x14ac:dyDescent="0.3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  <c r="W9164" s="2">
        <f>Table_1[[#This Row],[Profit]]/Table_1[[#This Row],[Sales]]</f>
        <v>0.26</v>
      </c>
    </row>
    <row r="9165" spans="1:23" ht="14.25" customHeight="1" x14ac:dyDescent="0.3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  <c r="W9165" s="2">
        <f>Table_1[[#This Row],[Profit]]/Table_1[[#This Row],[Sales]]</f>
        <v>0.31249999999999994</v>
      </c>
    </row>
    <row r="9166" spans="1:23" ht="14.25" customHeight="1" x14ac:dyDescent="0.3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  <c r="W9166" s="2">
        <f>Table_1[[#This Row],[Profit]]/Table_1[[#This Row],[Sales]]</f>
        <v>-2.7500000000000013</v>
      </c>
    </row>
    <row r="9167" spans="1:23" ht="14.25" customHeight="1" x14ac:dyDescent="0.3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  <c r="W9167" s="2">
        <f>Table_1[[#This Row],[Profit]]/Table_1[[#This Row],[Sales]]</f>
        <v>0.11249999999999992</v>
      </c>
    </row>
    <row r="9168" spans="1:23" ht="14.25" customHeight="1" x14ac:dyDescent="0.3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  <c r="W9168" s="2">
        <f>Table_1[[#This Row],[Profit]]/Table_1[[#This Row],[Sales]]</f>
        <v>0.48</v>
      </c>
    </row>
    <row r="9169" spans="1:23" ht="14.25" customHeight="1" x14ac:dyDescent="0.3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  <c r="W9169" s="2">
        <f>Table_1[[#This Row],[Profit]]/Table_1[[#This Row],[Sales]]</f>
        <v>0.29999999999999993</v>
      </c>
    </row>
    <row r="9170" spans="1:23" ht="14.25" customHeight="1" x14ac:dyDescent="0.3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  <c r="W9170" s="2">
        <f>Table_1[[#This Row],[Profit]]/Table_1[[#This Row],[Sales]]</f>
        <v>0.45999999999999996</v>
      </c>
    </row>
    <row r="9171" spans="1:23" ht="14.25" customHeight="1" x14ac:dyDescent="0.3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  <c r="W9171" s="2">
        <f>Table_1[[#This Row],[Profit]]/Table_1[[#This Row],[Sales]]</f>
        <v>0.45999999999999996</v>
      </c>
    </row>
    <row r="9172" spans="1:23" ht="14.25" customHeight="1" x14ac:dyDescent="0.3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  <c r="W9172" s="2">
        <f>Table_1[[#This Row],[Profit]]/Table_1[[#This Row],[Sales]]</f>
        <v>4.9999999999999968E-2</v>
      </c>
    </row>
    <row r="9173" spans="1:23" ht="14.25" customHeight="1" x14ac:dyDescent="0.3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  <c r="W9173" s="2">
        <f>Table_1[[#This Row],[Profit]]/Table_1[[#This Row],[Sales]]</f>
        <v>0.48</v>
      </c>
    </row>
    <row r="9174" spans="1:23" ht="14.25" customHeight="1" x14ac:dyDescent="0.3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  <c r="W9174" s="2">
        <f>Table_1[[#This Row],[Profit]]/Table_1[[#This Row],[Sales]]</f>
        <v>0.1999999999999999</v>
      </c>
    </row>
    <row r="9175" spans="1:23" ht="14.25" customHeight="1" x14ac:dyDescent="0.3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  <c r="W9175" s="2">
        <f>Table_1[[#This Row],[Profit]]/Table_1[[#This Row],[Sales]]</f>
        <v>0.49</v>
      </c>
    </row>
    <row r="9176" spans="1:23" ht="14.25" customHeight="1" x14ac:dyDescent="0.3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  <c r="W9176" s="2">
        <f>Table_1[[#This Row],[Profit]]/Table_1[[#This Row],[Sales]]</f>
        <v>0.12499999999999985</v>
      </c>
    </row>
    <row r="9177" spans="1:23" ht="14.25" customHeight="1" x14ac:dyDescent="0.3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  <c r="W9177" s="2">
        <f>Table_1[[#This Row],[Profit]]/Table_1[[#This Row],[Sales]]</f>
        <v>0.48000000000000004</v>
      </c>
    </row>
    <row r="9178" spans="1:23" ht="14.25" customHeight="1" x14ac:dyDescent="0.3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  <c r="W9178" s="2">
        <f>Table_1[[#This Row],[Profit]]/Table_1[[#This Row],[Sales]]</f>
        <v>-0.66666666666666619</v>
      </c>
    </row>
    <row r="9179" spans="1:23" ht="14.25" customHeight="1" x14ac:dyDescent="0.3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  <c r="W9179" s="2">
        <f>Table_1[[#This Row],[Profit]]/Table_1[[#This Row],[Sales]]</f>
        <v>0.28000000000000003</v>
      </c>
    </row>
    <row r="9180" spans="1:23" ht="14.25" customHeight="1" x14ac:dyDescent="0.3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  <c r="W9180" s="2">
        <f>Table_1[[#This Row],[Profit]]/Table_1[[#This Row],[Sales]]</f>
        <v>0.26000000000000006</v>
      </c>
    </row>
    <row r="9181" spans="1:23" ht="14.25" customHeight="1" x14ac:dyDescent="0.3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  <c r="W9181" s="2">
        <f>Table_1[[#This Row],[Profit]]/Table_1[[#This Row],[Sales]]</f>
        <v>6.2500000000000056E-2</v>
      </c>
    </row>
    <row r="9182" spans="1:23" ht="14.25" customHeight="1" x14ac:dyDescent="0.3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  <c r="W9182" s="2">
        <f>Table_1[[#This Row],[Profit]]/Table_1[[#This Row],[Sales]]</f>
        <v>0.35</v>
      </c>
    </row>
    <row r="9183" spans="1:23" ht="14.25" customHeight="1" x14ac:dyDescent="0.3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  <c r="W9183" s="2">
        <f>Table_1[[#This Row],[Profit]]/Table_1[[#This Row],[Sales]]</f>
        <v>0.375</v>
      </c>
    </row>
    <row r="9184" spans="1:23" ht="14.25" customHeight="1" x14ac:dyDescent="0.3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  <c r="W9184" s="2">
        <f>Table_1[[#This Row],[Profit]]/Table_1[[#This Row],[Sales]]</f>
        <v>0.14000000000000007</v>
      </c>
    </row>
    <row r="9185" spans="1:23" ht="14.25" customHeight="1" x14ac:dyDescent="0.3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  <c r="W9185" s="2">
        <f>Table_1[[#This Row],[Profit]]/Table_1[[#This Row],[Sales]]</f>
        <v>0.47</v>
      </c>
    </row>
    <row r="9186" spans="1:23" ht="14.25" customHeight="1" x14ac:dyDescent="0.3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  <c r="W9186" s="2">
        <f>Table_1[[#This Row],[Profit]]/Table_1[[#This Row],[Sales]]</f>
        <v>0.3</v>
      </c>
    </row>
    <row r="9187" spans="1:23" ht="14.25" customHeight="1" x14ac:dyDescent="0.3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  <c r="W9187" s="2">
        <f>Table_1[[#This Row],[Profit]]/Table_1[[#This Row],[Sales]]</f>
        <v>0.1249999999999999</v>
      </c>
    </row>
    <row r="9188" spans="1:23" ht="14.25" customHeight="1" x14ac:dyDescent="0.3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  <c r="W9188" s="2">
        <f>Table_1[[#This Row],[Profit]]/Table_1[[#This Row],[Sales]]</f>
        <v>0.28000000000000008</v>
      </c>
    </row>
    <row r="9189" spans="1:23" ht="14.25" customHeight="1" x14ac:dyDescent="0.3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  <c r="W9189" s="2">
        <f>Table_1[[#This Row],[Profit]]/Table_1[[#This Row],[Sales]]</f>
        <v>-0.20000000000000018</v>
      </c>
    </row>
    <row r="9190" spans="1:23" ht="14.25" customHeight="1" x14ac:dyDescent="0.3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  <c r="W9190" s="2">
        <f>Table_1[[#This Row],[Profit]]/Table_1[[#This Row],[Sales]]</f>
        <v>0.17500000000000002</v>
      </c>
    </row>
    <row r="9191" spans="1:23" ht="14.25" customHeight="1" x14ac:dyDescent="0.3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  <c r="W9191" s="2">
        <f>Table_1[[#This Row],[Profit]]/Table_1[[#This Row],[Sales]]</f>
        <v>-0.25</v>
      </c>
    </row>
    <row r="9192" spans="1:23" ht="14.25" customHeight="1" x14ac:dyDescent="0.3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  <c r="W9192" s="2">
        <f>Table_1[[#This Row],[Profit]]/Table_1[[#This Row],[Sales]]</f>
        <v>-0.83333333333333304</v>
      </c>
    </row>
    <row r="9193" spans="1:23" ht="14.25" customHeight="1" x14ac:dyDescent="0.3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  <c r="W9193" s="2">
        <f>Table_1[[#This Row],[Profit]]/Table_1[[#This Row],[Sales]]</f>
        <v>0.31249999999999989</v>
      </c>
    </row>
    <row r="9194" spans="1:23" ht="14.25" customHeight="1" x14ac:dyDescent="0.3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  <c r="W9194" s="2">
        <f>Table_1[[#This Row],[Profit]]/Table_1[[#This Row],[Sales]]</f>
        <v>-1.6000000000000012</v>
      </c>
    </row>
    <row r="9195" spans="1:23" ht="14.25" customHeight="1" x14ac:dyDescent="0.3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  <c r="W9195" s="2">
        <f>Table_1[[#This Row],[Profit]]/Table_1[[#This Row],[Sales]]</f>
        <v>0.11249999999999996</v>
      </c>
    </row>
    <row r="9196" spans="1:23" ht="14.25" customHeight="1" x14ac:dyDescent="0.3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  <c r="W9196" s="2">
        <f>Table_1[[#This Row],[Profit]]/Table_1[[#This Row],[Sales]]</f>
        <v>7.4999999999999983E-2</v>
      </c>
    </row>
    <row r="9197" spans="1:23" ht="14.25" customHeight="1" x14ac:dyDescent="0.3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  <c r="W9197" s="2">
        <f>Table_1[[#This Row],[Profit]]/Table_1[[#This Row],[Sales]]</f>
        <v>-0.16250000000000003</v>
      </c>
    </row>
    <row r="9198" spans="1:23" ht="14.25" customHeight="1" x14ac:dyDescent="0.3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  <c r="W9198" s="2">
        <f>Table_1[[#This Row],[Profit]]/Table_1[[#This Row],[Sales]]</f>
        <v>0.48000000000000004</v>
      </c>
    </row>
    <row r="9199" spans="1:23" ht="14.25" customHeight="1" x14ac:dyDescent="0.3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  <c r="W9199" s="2">
        <f>Table_1[[#This Row],[Profit]]/Table_1[[#This Row],[Sales]]</f>
        <v>8.7500000000000036E-2</v>
      </c>
    </row>
    <row r="9200" spans="1:23" ht="14.25" customHeight="1" x14ac:dyDescent="0.3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  <c r="W9200" s="2">
        <f>Table_1[[#This Row],[Profit]]/Table_1[[#This Row],[Sales]]</f>
        <v>0.27</v>
      </c>
    </row>
    <row r="9201" spans="1:23" ht="14.25" customHeight="1" x14ac:dyDescent="0.3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  <c r="W9201" s="2">
        <f>Table_1[[#This Row],[Profit]]/Table_1[[#This Row],[Sales]]</f>
        <v>0.12499999999999986</v>
      </c>
    </row>
    <row r="9202" spans="1:23" ht="14.25" customHeight="1" x14ac:dyDescent="0.3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  <c r="W9202" s="2">
        <f>Table_1[[#This Row],[Profit]]/Table_1[[#This Row],[Sales]]</f>
        <v>9.9999999999999992E-2</v>
      </c>
    </row>
    <row r="9203" spans="1:23" ht="14.25" customHeight="1" x14ac:dyDescent="0.3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  <c r="W9203" s="2">
        <f>Table_1[[#This Row],[Profit]]/Table_1[[#This Row],[Sales]]</f>
        <v>0.47000000000000003</v>
      </c>
    </row>
    <row r="9204" spans="1:23" ht="14.25" customHeight="1" x14ac:dyDescent="0.3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  <c r="W9204" s="2">
        <f>Table_1[[#This Row],[Profit]]/Table_1[[#This Row],[Sales]]</f>
        <v>0.35</v>
      </c>
    </row>
    <row r="9205" spans="1:23" ht="14.25" customHeight="1" x14ac:dyDescent="0.3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  <c r="W9205" s="2">
        <f>Table_1[[#This Row],[Profit]]/Table_1[[#This Row],[Sales]]</f>
        <v>0.28000000000000008</v>
      </c>
    </row>
    <row r="9206" spans="1:23" ht="14.25" customHeight="1" x14ac:dyDescent="0.3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  <c r="W9206" s="2">
        <f>Table_1[[#This Row],[Profit]]/Table_1[[#This Row],[Sales]]</f>
        <v>0.3</v>
      </c>
    </row>
    <row r="9207" spans="1:23" ht="14.25" customHeight="1" x14ac:dyDescent="0.3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  <c r="W9207" s="2">
        <f>Table_1[[#This Row],[Profit]]/Table_1[[#This Row],[Sales]]</f>
        <v>0.28999999999999987</v>
      </c>
    </row>
    <row r="9208" spans="1:23" ht="14.25" customHeight="1" x14ac:dyDescent="0.3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  <c r="W9208" s="2">
        <f>Table_1[[#This Row],[Profit]]/Table_1[[#This Row],[Sales]]</f>
        <v>0.48000000000000004</v>
      </c>
    </row>
    <row r="9209" spans="1:23" ht="14.25" customHeight="1" x14ac:dyDescent="0.3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  <c r="W9209" s="2">
        <f>Table_1[[#This Row],[Profit]]/Table_1[[#This Row],[Sales]]</f>
        <v>0.18749999999999994</v>
      </c>
    </row>
    <row r="9210" spans="1:23" ht="14.25" customHeight="1" x14ac:dyDescent="0.3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  <c r="W9210" s="2">
        <f>Table_1[[#This Row],[Profit]]/Table_1[[#This Row],[Sales]]</f>
        <v>0.25999999999999995</v>
      </c>
    </row>
    <row r="9211" spans="1:23" ht="14.25" customHeight="1" x14ac:dyDescent="0.3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  <c r="W9211" s="2">
        <f>Table_1[[#This Row],[Profit]]/Table_1[[#This Row],[Sales]]</f>
        <v>0.48</v>
      </c>
    </row>
    <row r="9212" spans="1:23" ht="14.25" customHeight="1" x14ac:dyDescent="0.3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  <c r="W9212" s="2">
        <f>Table_1[[#This Row],[Profit]]/Table_1[[#This Row],[Sales]]</f>
        <v>0.48</v>
      </c>
    </row>
    <row r="9213" spans="1:23" ht="14.25" customHeight="1" x14ac:dyDescent="0.3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  <c r="W9213" s="2">
        <f>Table_1[[#This Row],[Profit]]/Table_1[[#This Row],[Sales]]</f>
        <v>0.48000000000000004</v>
      </c>
    </row>
    <row r="9214" spans="1:23" ht="14.25" customHeight="1" x14ac:dyDescent="0.3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  <c r="W9214" s="2">
        <f>Table_1[[#This Row],[Profit]]/Table_1[[#This Row],[Sales]]</f>
        <v>0.28000000000000008</v>
      </c>
    </row>
    <row r="9215" spans="1:23" ht="14.25" customHeight="1" x14ac:dyDescent="0.3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  <c r="W9215" s="2">
        <f>Table_1[[#This Row],[Profit]]/Table_1[[#This Row],[Sales]]</f>
        <v>0.35999999999999993</v>
      </c>
    </row>
    <row r="9216" spans="1:23" ht="14.25" customHeight="1" x14ac:dyDescent="0.3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  <c r="W9216" s="2">
        <f>Table_1[[#This Row],[Profit]]/Table_1[[#This Row],[Sales]]</f>
        <v>0.33749999999999997</v>
      </c>
    </row>
    <row r="9217" spans="1:23" ht="14.25" customHeight="1" x14ac:dyDescent="0.3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  <c r="W9217" s="2">
        <f>Table_1[[#This Row],[Profit]]/Table_1[[#This Row],[Sales]]</f>
        <v>0.48</v>
      </c>
    </row>
    <row r="9218" spans="1:23" ht="14.25" customHeight="1" x14ac:dyDescent="0.3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  <c r="W9218" s="2">
        <f>Table_1[[#This Row],[Profit]]/Table_1[[#This Row],[Sales]]</f>
        <v>-1.8000000000000003</v>
      </c>
    </row>
    <row r="9219" spans="1:23" ht="14.25" customHeight="1" x14ac:dyDescent="0.3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  <c r="W9219" s="2">
        <f>Table_1[[#This Row],[Profit]]/Table_1[[#This Row],[Sales]]</f>
        <v>0.49</v>
      </c>
    </row>
    <row r="9220" spans="1:23" ht="14.25" customHeight="1" x14ac:dyDescent="0.3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  <c r="W9220" s="2">
        <f>Table_1[[#This Row],[Profit]]/Table_1[[#This Row],[Sales]]</f>
        <v>7.4999999999999942E-2</v>
      </c>
    </row>
    <row r="9221" spans="1:23" ht="14.25" customHeight="1" x14ac:dyDescent="0.3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  <c r="W9221" s="2">
        <f>Table_1[[#This Row],[Profit]]/Table_1[[#This Row],[Sales]]</f>
        <v>-0.67999999999999994</v>
      </c>
    </row>
    <row r="9222" spans="1:23" ht="14.25" customHeight="1" x14ac:dyDescent="0.3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  <c r="W9222" s="2">
        <f>Table_1[[#This Row],[Profit]]/Table_1[[#This Row],[Sales]]</f>
        <v>0.47</v>
      </c>
    </row>
    <row r="9223" spans="1:23" ht="14.25" customHeight="1" x14ac:dyDescent="0.3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  <c r="W9223" s="2">
        <f>Table_1[[#This Row],[Profit]]/Table_1[[#This Row],[Sales]]</f>
        <v>0.23000000000000004</v>
      </c>
    </row>
    <row r="9224" spans="1:23" ht="14.25" customHeight="1" x14ac:dyDescent="0.3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  <c r="W9224" s="2">
        <f>Table_1[[#This Row],[Profit]]/Table_1[[#This Row],[Sales]]</f>
        <v>0.48000000000000004</v>
      </c>
    </row>
    <row r="9225" spans="1:23" ht="14.25" customHeight="1" x14ac:dyDescent="0.3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  <c r="W9225" s="2">
        <f>Table_1[[#This Row],[Profit]]/Table_1[[#This Row],[Sales]]</f>
        <v>-1.7500000000000016</v>
      </c>
    </row>
    <row r="9226" spans="1:23" ht="14.25" customHeight="1" x14ac:dyDescent="0.3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  <c r="W9226" s="2">
        <f>Table_1[[#This Row],[Profit]]/Table_1[[#This Row],[Sales]]</f>
        <v>-1.650000000000001</v>
      </c>
    </row>
    <row r="9227" spans="1:23" ht="14.25" customHeight="1" x14ac:dyDescent="0.3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  <c r="W9227" s="2">
        <f>Table_1[[#This Row],[Profit]]/Table_1[[#This Row],[Sales]]</f>
        <v>-1.5500000000000007</v>
      </c>
    </row>
    <row r="9228" spans="1:23" ht="14.25" customHeight="1" x14ac:dyDescent="0.3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  <c r="W9228" s="2">
        <f>Table_1[[#This Row],[Profit]]/Table_1[[#This Row],[Sales]]</f>
        <v>-0.23750000000000004</v>
      </c>
    </row>
    <row r="9229" spans="1:23" ht="14.25" customHeight="1" x14ac:dyDescent="0.3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  <c r="W9229" s="2">
        <f>Table_1[[#This Row],[Profit]]/Table_1[[#This Row],[Sales]]</f>
        <v>0.28000000000000008</v>
      </c>
    </row>
    <row r="9230" spans="1:23" ht="14.25" customHeight="1" x14ac:dyDescent="0.3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  <c r="W9230" s="2">
        <f>Table_1[[#This Row],[Profit]]/Table_1[[#This Row],[Sales]]</f>
        <v>0.5</v>
      </c>
    </row>
    <row r="9231" spans="1:23" ht="14.25" customHeight="1" x14ac:dyDescent="0.3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  <c r="W9231" s="2">
        <f>Table_1[[#This Row],[Profit]]/Table_1[[#This Row],[Sales]]</f>
        <v>0.36249999999999993</v>
      </c>
    </row>
    <row r="9232" spans="1:23" ht="14.25" customHeight="1" x14ac:dyDescent="0.3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  <c r="W9232" s="2">
        <f>Table_1[[#This Row],[Profit]]/Table_1[[#This Row],[Sales]]</f>
        <v>0.47999999999999993</v>
      </c>
    </row>
    <row r="9233" spans="1:23" ht="14.25" customHeight="1" x14ac:dyDescent="0.3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  <c r="W9233" s="2">
        <f>Table_1[[#This Row],[Profit]]/Table_1[[#This Row],[Sales]]</f>
        <v>-0.73333333333333317</v>
      </c>
    </row>
    <row r="9234" spans="1:23" ht="14.25" customHeight="1" x14ac:dyDescent="0.3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  <c r="W9234" s="2">
        <f>Table_1[[#This Row],[Profit]]/Table_1[[#This Row],[Sales]]</f>
        <v>0.32999999999999996</v>
      </c>
    </row>
    <row r="9235" spans="1:23" ht="14.25" customHeight="1" x14ac:dyDescent="0.3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  <c r="W9235" s="2">
        <f>Table_1[[#This Row],[Profit]]/Table_1[[#This Row],[Sales]]</f>
        <v>3.9999999999999876E-2</v>
      </c>
    </row>
    <row r="9236" spans="1:23" ht="14.25" customHeight="1" x14ac:dyDescent="0.3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  <c r="W9236" s="2">
        <f>Table_1[[#This Row],[Profit]]/Table_1[[#This Row],[Sales]]</f>
        <v>6.2499999999999972E-2</v>
      </c>
    </row>
    <row r="9237" spans="1:23" ht="14.25" customHeight="1" x14ac:dyDescent="0.3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  <c r="W9237" s="2">
        <f>Table_1[[#This Row],[Profit]]/Table_1[[#This Row],[Sales]]</f>
        <v>0.28000000000000003</v>
      </c>
    </row>
    <row r="9238" spans="1:23" ht="14.25" customHeight="1" x14ac:dyDescent="0.3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  <c r="W9238" s="2">
        <f>Table_1[[#This Row],[Profit]]/Table_1[[#This Row],[Sales]]</f>
        <v>4.9999999999999878E-2</v>
      </c>
    </row>
    <row r="9239" spans="1:23" ht="14.25" customHeight="1" x14ac:dyDescent="0.3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  <c r="W9239" s="2">
        <f>Table_1[[#This Row],[Profit]]/Table_1[[#This Row],[Sales]]</f>
        <v>0.34999999999999992</v>
      </c>
    </row>
    <row r="9240" spans="1:23" ht="14.25" customHeight="1" x14ac:dyDescent="0.3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  <c r="W9240" s="2">
        <f>Table_1[[#This Row],[Profit]]/Table_1[[#This Row],[Sales]]</f>
        <v>-2.5000000000000043E-2</v>
      </c>
    </row>
    <row r="9241" spans="1:23" ht="14.25" customHeight="1" x14ac:dyDescent="0.3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  <c r="W9241" s="2">
        <f>Table_1[[#This Row],[Profit]]/Table_1[[#This Row],[Sales]]</f>
        <v>0.36250000000000004</v>
      </c>
    </row>
    <row r="9242" spans="1:23" ht="14.25" customHeight="1" x14ac:dyDescent="0.3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  <c r="W9242" s="2">
        <f>Table_1[[#This Row],[Profit]]/Table_1[[#This Row],[Sales]]</f>
        <v>-0.6999999999999994</v>
      </c>
    </row>
    <row r="9243" spans="1:23" ht="14.25" customHeight="1" x14ac:dyDescent="0.3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  <c r="W9243" s="2">
        <f>Table_1[[#This Row],[Profit]]/Table_1[[#This Row],[Sales]]</f>
        <v>8.7500000000000078E-2</v>
      </c>
    </row>
    <row r="9244" spans="1:23" ht="14.25" customHeight="1" x14ac:dyDescent="0.3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  <c r="W9244" s="2">
        <f>Table_1[[#This Row],[Profit]]/Table_1[[#This Row],[Sales]]</f>
        <v>0.32499999999999996</v>
      </c>
    </row>
    <row r="9245" spans="1:23" ht="14.25" customHeight="1" x14ac:dyDescent="0.3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  <c r="W9245" s="2">
        <f>Table_1[[#This Row],[Profit]]/Table_1[[#This Row],[Sales]]</f>
        <v>5.8823529411764712E-2</v>
      </c>
    </row>
    <row r="9246" spans="1:23" ht="14.25" customHeight="1" x14ac:dyDescent="0.3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  <c r="W9246" s="2">
        <f>Table_1[[#This Row],[Profit]]/Table_1[[#This Row],[Sales]]</f>
        <v>0.39999999999999997</v>
      </c>
    </row>
    <row r="9247" spans="1:23" ht="14.25" customHeight="1" x14ac:dyDescent="0.3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  <c r="W9247" s="2">
        <f>Table_1[[#This Row],[Profit]]/Table_1[[#This Row],[Sales]]</f>
        <v>0.48</v>
      </c>
    </row>
    <row r="9248" spans="1:23" ht="14.25" customHeight="1" x14ac:dyDescent="0.3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  <c r="W9248" s="2">
        <f>Table_1[[#This Row],[Profit]]/Table_1[[#This Row],[Sales]]</f>
        <v>0.28999999999999987</v>
      </c>
    </row>
    <row r="9249" spans="1:23" ht="14.25" customHeight="1" x14ac:dyDescent="0.3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  <c r="W9249" s="2">
        <f>Table_1[[#This Row],[Profit]]/Table_1[[#This Row],[Sales]]</f>
        <v>0.25999999999999995</v>
      </c>
    </row>
    <row r="9250" spans="1:23" ht="14.25" customHeight="1" x14ac:dyDescent="0.3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  <c r="W9250" s="2">
        <f>Table_1[[#This Row],[Profit]]/Table_1[[#This Row],[Sales]]</f>
        <v>0.37499999999999994</v>
      </c>
    </row>
    <row r="9251" spans="1:23" ht="14.25" customHeight="1" x14ac:dyDescent="0.3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  <c r="W9251" s="2">
        <f>Table_1[[#This Row],[Profit]]/Table_1[[#This Row],[Sales]]</f>
        <v>0.25000000000000006</v>
      </c>
    </row>
    <row r="9252" spans="1:23" ht="14.25" customHeight="1" x14ac:dyDescent="0.3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  <c r="W9252" s="2">
        <f>Table_1[[#This Row],[Profit]]/Table_1[[#This Row],[Sales]]</f>
        <v>0.47</v>
      </c>
    </row>
    <row r="9253" spans="1:23" ht="14.25" customHeight="1" x14ac:dyDescent="0.3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  <c r="W9253" s="2">
        <f>Table_1[[#This Row],[Profit]]/Table_1[[#This Row],[Sales]]</f>
        <v>0.31249999999999983</v>
      </c>
    </row>
    <row r="9254" spans="1:23" ht="14.25" customHeight="1" x14ac:dyDescent="0.3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  <c r="W9254" s="2">
        <f>Table_1[[#This Row],[Profit]]/Table_1[[#This Row],[Sales]]</f>
        <v>0.3199999999999999</v>
      </c>
    </row>
    <row r="9255" spans="1:23" ht="14.25" customHeight="1" x14ac:dyDescent="0.3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  <c r="W9255" s="2">
        <f>Table_1[[#This Row],[Profit]]/Table_1[[#This Row],[Sales]]</f>
        <v>0.48000000000000004</v>
      </c>
    </row>
    <row r="9256" spans="1:23" ht="14.25" customHeight="1" x14ac:dyDescent="0.3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  <c r="W9256" s="2">
        <f>Table_1[[#This Row],[Profit]]/Table_1[[#This Row],[Sales]]</f>
        <v>0.24999999999999994</v>
      </c>
    </row>
    <row r="9257" spans="1:23" ht="14.25" customHeight="1" x14ac:dyDescent="0.3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  <c r="W9257" s="2">
        <f>Table_1[[#This Row],[Profit]]/Table_1[[#This Row],[Sales]]</f>
        <v>0.45999999999999996</v>
      </c>
    </row>
    <row r="9258" spans="1:23" ht="14.25" customHeight="1" x14ac:dyDescent="0.3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  <c r="W9258" s="2">
        <f>Table_1[[#This Row],[Profit]]/Table_1[[#This Row],[Sales]]</f>
        <v>0.45999999999999996</v>
      </c>
    </row>
    <row r="9259" spans="1:23" ht="14.25" customHeight="1" x14ac:dyDescent="0.3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  <c r="W9259" s="2">
        <f>Table_1[[#This Row],[Profit]]/Table_1[[#This Row],[Sales]]</f>
        <v>0.15999999999999998</v>
      </c>
    </row>
    <row r="9260" spans="1:23" ht="14.25" customHeight="1" x14ac:dyDescent="0.3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  <c r="W9260" s="2">
        <f>Table_1[[#This Row],[Profit]]/Table_1[[#This Row],[Sales]]</f>
        <v>0.47</v>
      </c>
    </row>
    <row r="9261" spans="1:23" ht="14.25" customHeight="1" x14ac:dyDescent="0.3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  <c r="W9261" s="2">
        <f>Table_1[[#This Row],[Profit]]/Table_1[[#This Row],[Sales]]</f>
        <v>3.9999999999999973E-2</v>
      </c>
    </row>
    <row r="9262" spans="1:23" ht="14.25" customHeight="1" x14ac:dyDescent="0.3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  <c r="W9262" s="2">
        <f>Table_1[[#This Row],[Profit]]/Table_1[[#This Row],[Sales]]</f>
        <v>0.26</v>
      </c>
    </row>
    <row r="9263" spans="1:23" ht="14.25" customHeight="1" x14ac:dyDescent="0.3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  <c r="W9263" s="2">
        <f>Table_1[[#This Row],[Profit]]/Table_1[[#This Row],[Sales]]</f>
        <v>-1.2500000000000164E-2</v>
      </c>
    </row>
    <row r="9264" spans="1:23" ht="14.25" customHeight="1" x14ac:dyDescent="0.3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  <c r="W9264" s="2">
        <f>Table_1[[#This Row],[Profit]]/Table_1[[#This Row],[Sales]]</f>
        <v>9.0000000000000011E-2</v>
      </c>
    </row>
    <row r="9265" spans="1:23" ht="14.25" customHeight="1" x14ac:dyDescent="0.3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  <c r="W9265" s="2">
        <f>Table_1[[#This Row],[Profit]]/Table_1[[#This Row],[Sales]]</f>
        <v>0.20000000000000004</v>
      </c>
    </row>
    <row r="9266" spans="1:23" ht="14.25" customHeight="1" x14ac:dyDescent="0.3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  <c r="W9266" s="2">
        <f>Table_1[[#This Row],[Profit]]/Table_1[[#This Row],[Sales]]</f>
        <v>-0.66666666666666652</v>
      </c>
    </row>
    <row r="9267" spans="1:23" ht="14.25" customHeight="1" x14ac:dyDescent="0.3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  <c r="W9267" s="2">
        <f>Table_1[[#This Row],[Profit]]/Table_1[[#This Row],[Sales]]</f>
        <v>0.37499999999999989</v>
      </c>
    </row>
    <row r="9268" spans="1:23" ht="14.25" customHeight="1" x14ac:dyDescent="0.3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  <c r="W9268" s="2">
        <f>Table_1[[#This Row],[Profit]]/Table_1[[#This Row],[Sales]]</f>
        <v>0.38</v>
      </c>
    </row>
    <row r="9269" spans="1:23" ht="14.25" customHeight="1" x14ac:dyDescent="0.3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  <c r="W9269" s="2">
        <f>Table_1[[#This Row],[Profit]]/Table_1[[#This Row],[Sales]]</f>
        <v>6.6666666666666666E-2</v>
      </c>
    </row>
    <row r="9270" spans="1:23" ht="14.25" customHeight="1" x14ac:dyDescent="0.3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  <c r="W9270" s="2">
        <f>Table_1[[#This Row],[Profit]]/Table_1[[#This Row],[Sales]]</f>
        <v>0.48</v>
      </c>
    </row>
    <row r="9271" spans="1:23" ht="14.25" customHeight="1" x14ac:dyDescent="0.3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  <c r="W9271" s="2">
        <f>Table_1[[#This Row],[Profit]]/Table_1[[#This Row],[Sales]]</f>
        <v>0.35</v>
      </c>
    </row>
    <row r="9272" spans="1:23" ht="14.25" customHeight="1" x14ac:dyDescent="0.3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  <c r="W9272" s="2">
        <f>Table_1[[#This Row],[Profit]]/Table_1[[#This Row],[Sales]]</f>
        <v>0.33749999999999986</v>
      </c>
    </row>
    <row r="9273" spans="1:23" ht="14.25" customHeight="1" x14ac:dyDescent="0.3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  <c r="W9273" s="2">
        <f>Table_1[[#This Row],[Profit]]/Table_1[[#This Row],[Sales]]</f>
        <v>0.44000000000000011</v>
      </c>
    </row>
    <row r="9274" spans="1:23" ht="14.25" customHeight="1" x14ac:dyDescent="0.3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  <c r="W9274" s="2">
        <f>Table_1[[#This Row],[Profit]]/Table_1[[#This Row],[Sales]]</f>
        <v>0.48</v>
      </c>
    </row>
    <row r="9275" spans="1:23" ht="14.25" customHeight="1" x14ac:dyDescent="0.3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  <c r="W9275" s="2">
        <f>Table_1[[#This Row],[Profit]]/Table_1[[#This Row],[Sales]]</f>
        <v>0.48</v>
      </c>
    </row>
    <row r="9276" spans="1:23" ht="14.25" customHeight="1" x14ac:dyDescent="0.3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  <c r="W9276" s="2">
        <f>Table_1[[#This Row],[Profit]]/Table_1[[#This Row],[Sales]]</f>
        <v>0.44000000000000011</v>
      </c>
    </row>
    <row r="9277" spans="1:23" ht="14.25" customHeight="1" x14ac:dyDescent="0.3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  <c r="W9277" s="2">
        <f>Table_1[[#This Row],[Profit]]/Table_1[[#This Row],[Sales]]</f>
        <v>7.4999999999999969E-2</v>
      </c>
    </row>
    <row r="9278" spans="1:23" ht="14.25" customHeight="1" x14ac:dyDescent="0.3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  <c r="W9278" s="2">
        <f>Table_1[[#This Row],[Profit]]/Table_1[[#This Row],[Sales]]</f>
        <v>0.25</v>
      </c>
    </row>
    <row r="9279" spans="1:23" ht="14.25" customHeight="1" x14ac:dyDescent="0.3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  <c r="W9279" s="2">
        <f>Table_1[[#This Row],[Profit]]/Table_1[[#This Row],[Sales]]</f>
        <v>0.32499999999999996</v>
      </c>
    </row>
    <row r="9280" spans="1:23" ht="14.25" customHeight="1" x14ac:dyDescent="0.3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  <c r="W9280" s="2">
        <f>Table_1[[#This Row],[Profit]]/Table_1[[#This Row],[Sales]]</f>
        <v>-0.6999999999999994</v>
      </c>
    </row>
    <row r="9281" spans="1:23" ht="14.25" customHeight="1" x14ac:dyDescent="0.3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  <c r="W9281" s="2">
        <f>Table_1[[#This Row],[Profit]]/Table_1[[#This Row],[Sales]]</f>
        <v>-7.1428571428571411E-2</v>
      </c>
    </row>
    <row r="9282" spans="1:23" ht="14.25" customHeight="1" x14ac:dyDescent="0.3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  <c r="W9282" s="2">
        <f>Table_1[[#This Row],[Profit]]/Table_1[[#This Row],[Sales]]</f>
        <v>0.25</v>
      </c>
    </row>
    <row r="9283" spans="1:23" ht="14.25" customHeight="1" x14ac:dyDescent="0.3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  <c r="W9283" s="2">
        <f>Table_1[[#This Row],[Profit]]/Table_1[[#This Row],[Sales]]</f>
        <v>0.29999999999999993</v>
      </c>
    </row>
    <row r="9284" spans="1:23" ht="14.25" customHeight="1" x14ac:dyDescent="0.3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  <c r="W9284" s="2">
        <f>Table_1[[#This Row],[Profit]]/Table_1[[#This Row],[Sales]]</f>
        <v>0.35</v>
      </c>
    </row>
    <row r="9285" spans="1:23" ht="14.25" customHeight="1" x14ac:dyDescent="0.3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  <c r="W9285" s="2">
        <f>Table_1[[#This Row],[Profit]]/Table_1[[#This Row],[Sales]]</f>
        <v>0.33749999999999997</v>
      </c>
    </row>
    <row r="9286" spans="1:23" ht="14.25" customHeight="1" x14ac:dyDescent="0.3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  <c r="W9286" s="2">
        <f>Table_1[[#This Row],[Profit]]/Table_1[[#This Row],[Sales]]</f>
        <v>0.10999999999999997</v>
      </c>
    </row>
    <row r="9287" spans="1:23" ht="14.25" customHeight="1" x14ac:dyDescent="0.3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  <c r="W9287" s="2">
        <f>Table_1[[#This Row],[Profit]]/Table_1[[#This Row],[Sales]]</f>
        <v>0.26250000000000007</v>
      </c>
    </row>
    <row r="9288" spans="1:23" ht="14.25" customHeight="1" x14ac:dyDescent="0.3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  <c r="W9288" s="2">
        <f>Table_1[[#This Row],[Profit]]/Table_1[[#This Row],[Sales]]</f>
        <v>-1.6000000000000012</v>
      </c>
    </row>
    <row r="9289" spans="1:23" ht="14.25" customHeight="1" x14ac:dyDescent="0.3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  <c r="W9289" s="2">
        <f>Table_1[[#This Row],[Profit]]/Table_1[[#This Row],[Sales]]</f>
        <v>-0.18571428571428583</v>
      </c>
    </row>
    <row r="9290" spans="1:23" ht="14.25" customHeight="1" x14ac:dyDescent="0.3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  <c r="W9290" s="2">
        <f>Table_1[[#This Row],[Profit]]/Table_1[[#This Row],[Sales]]</f>
        <v>-1.4285714285714474E-2</v>
      </c>
    </row>
    <row r="9291" spans="1:23" ht="14.25" customHeight="1" x14ac:dyDescent="0.3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  <c r="W9291" s="2">
        <f>Table_1[[#This Row],[Profit]]/Table_1[[#This Row],[Sales]]</f>
        <v>0.47</v>
      </c>
    </row>
    <row r="9292" spans="1:23" ht="14.25" customHeight="1" x14ac:dyDescent="0.3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  <c r="W9292" s="2">
        <f>Table_1[[#This Row],[Profit]]/Table_1[[#This Row],[Sales]]</f>
        <v>0.28999999999999987</v>
      </c>
    </row>
    <row r="9293" spans="1:23" ht="14.25" customHeight="1" x14ac:dyDescent="0.3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  <c r="W9293" s="2">
        <f>Table_1[[#This Row],[Profit]]/Table_1[[#This Row],[Sales]]</f>
        <v>0.44999999999999996</v>
      </c>
    </row>
    <row r="9294" spans="1:23" ht="14.25" customHeight="1" x14ac:dyDescent="0.3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  <c r="W9294" s="2">
        <f>Table_1[[#This Row],[Profit]]/Table_1[[#This Row],[Sales]]</f>
        <v>-1.7000000000000006</v>
      </c>
    </row>
    <row r="9295" spans="1:23" ht="14.25" customHeight="1" x14ac:dyDescent="0.3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  <c r="W9295" s="2">
        <f>Table_1[[#This Row],[Profit]]/Table_1[[#This Row],[Sales]]</f>
        <v>0.47</v>
      </c>
    </row>
    <row r="9296" spans="1:23" ht="14.25" customHeight="1" x14ac:dyDescent="0.3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  <c r="W9296" s="2">
        <f>Table_1[[#This Row],[Profit]]/Table_1[[#This Row],[Sales]]</f>
        <v>0.36250000000000004</v>
      </c>
    </row>
    <row r="9297" spans="1:23" ht="14.25" customHeight="1" x14ac:dyDescent="0.3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  <c r="W9297" s="2">
        <f>Table_1[[#This Row],[Profit]]/Table_1[[#This Row],[Sales]]</f>
        <v>-0.55999999999999994</v>
      </c>
    </row>
    <row r="9298" spans="1:23" ht="14.25" customHeight="1" x14ac:dyDescent="0.3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  <c r="W9298" s="2">
        <f>Table_1[[#This Row],[Profit]]/Table_1[[#This Row],[Sales]]</f>
        <v>0.1999999999999999</v>
      </c>
    </row>
    <row r="9299" spans="1:23" ht="14.25" customHeight="1" x14ac:dyDescent="0.3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  <c r="W9299" s="2">
        <f>Table_1[[#This Row],[Profit]]/Table_1[[#This Row],[Sales]]</f>
        <v>0.10000000000000002</v>
      </c>
    </row>
    <row r="9300" spans="1:23" ht="14.25" customHeight="1" x14ac:dyDescent="0.3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  <c r="W9300" s="2">
        <f>Table_1[[#This Row],[Profit]]/Table_1[[#This Row],[Sales]]</f>
        <v>8.7499999999999953E-2</v>
      </c>
    </row>
    <row r="9301" spans="1:23" ht="14.25" customHeight="1" x14ac:dyDescent="0.3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  <c r="W9301" s="2">
        <f>Table_1[[#This Row],[Profit]]/Table_1[[#This Row],[Sales]]</f>
        <v>-1.600000000000001</v>
      </c>
    </row>
    <row r="9302" spans="1:23" ht="14.25" customHeight="1" x14ac:dyDescent="0.3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  <c r="W9302" s="2">
        <f>Table_1[[#This Row],[Profit]]/Table_1[[#This Row],[Sales]]</f>
        <v>-0.35714285714285726</v>
      </c>
    </row>
    <row r="9303" spans="1:23" ht="14.25" customHeight="1" x14ac:dyDescent="0.3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  <c r="W9303" s="2">
        <f>Table_1[[#This Row],[Profit]]/Table_1[[#This Row],[Sales]]</f>
        <v>6.2499999999999938E-2</v>
      </c>
    </row>
    <row r="9304" spans="1:23" ht="14.25" customHeight="1" x14ac:dyDescent="0.3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  <c r="W9304" s="2">
        <f>Table_1[[#This Row],[Profit]]/Table_1[[#This Row],[Sales]]</f>
        <v>0.11249999999999985</v>
      </c>
    </row>
    <row r="9305" spans="1:23" ht="14.25" customHeight="1" x14ac:dyDescent="0.3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  <c r="W9305" s="2">
        <f>Table_1[[#This Row],[Profit]]/Table_1[[#This Row],[Sales]]</f>
        <v>0.34999999999999992</v>
      </c>
    </row>
    <row r="9306" spans="1:23" ht="14.25" customHeight="1" x14ac:dyDescent="0.3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  <c r="W9306" s="2">
        <f>Table_1[[#This Row],[Profit]]/Table_1[[#This Row],[Sales]]</f>
        <v>-1.55</v>
      </c>
    </row>
    <row r="9307" spans="1:23" ht="14.25" customHeight="1" x14ac:dyDescent="0.3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  <c r="W9307" s="2">
        <f>Table_1[[#This Row],[Profit]]/Table_1[[#This Row],[Sales]]</f>
        <v>0.26</v>
      </c>
    </row>
    <row r="9308" spans="1:23" ht="14.25" customHeight="1" x14ac:dyDescent="0.3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  <c r="W9308" s="2">
        <f>Table_1[[#This Row],[Profit]]/Table_1[[#This Row],[Sales]]</f>
        <v>0.28999999999999987</v>
      </c>
    </row>
    <row r="9309" spans="1:23" ht="14.25" customHeight="1" x14ac:dyDescent="0.3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  <c r="W9309" s="2">
        <f>Table_1[[#This Row],[Profit]]/Table_1[[#This Row],[Sales]]</f>
        <v>0.25000000000000006</v>
      </c>
    </row>
    <row r="9310" spans="1:23" ht="14.25" customHeight="1" x14ac:dyDescent="0.3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  <c r="W9310" s="2">
        <f>Table_1[[#This Row],[Profit]]/Table_1[[#This Row],[Sales]]</f>
        <v>0.35000000000000003</v>
      </c>
    </row>
    <row r="9311" spans="1:23" ht="14.25" customHeight="1" x14ac:dyDescent="0.3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  <c r="W9311" s="2">
        <f>Table_1[[#This Row],[Profit]]/Table_1[[#This Row],[Sales]]</f>
        <v>0.38999999999999996</v>
      </c>
    </row>
    <row r="9312" spans="1:23" ht="14.25" customHeight="1" x14ac:dyDescent="0.3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  <c r="W9312" s="2">
        <f>Table_1[[#This Row],[Profit]]/Table_1[[#This Row],[Sales]]</f>
        <v>0.31249999999999994</v>
      </c>
    </row>
    <row r="9313" spans="1:23" ht="14.25" customHeight="1" x14ac:dyDescent="0.3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  <c r="W9313" s="2">
        <f>Table_1[[#This Row],[Profit]]/Table_1[[#This Row],[Sales]]</f>
        <v>0.34999999999999987</v>
      </c>
    </row>
    <row r="9314" spans="1:23" ht="14.25" customHeight="1" x14ac:dyDescent="0.3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  <c r="W9314" s="2">
        <f>Table_1[[#This Row],[Profit]]/Table_1[[#This Row],[Sales]]</f>
        <v>7.5000000000000025E-2</v>
      </c>
    </row>
    <row r="9315" spans="1:23" ht="14.25" customHeight="1" x14ac:dyDescent="0.3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  <c r="W9315" s="2">
        <f>Table_1[[#This Row],[Profit]]/Table_1[[#This Row],[Sales]]</f>
        <v>0.28000000000000008</v>
      </c>
    </row>
    <row r="9316" spans="1:23" ht="14.25" customHeight="1" x14ac:dyDescent="0.3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  <c r="W9316" s="2">
        <f>Table_1[[#This Row],[Profit]]/Table_1[[#This Row],[Sales]]</f>
        <v>0.37777777777777782</v>
      </c>
    </row>
    <row r="9317" spans="1:23" ht="14.25" customHeight="1" x14ac:dyDescent="0.3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  <c r="W9317" s="2">
        <f>Table_1[[#This Row],[Profit]]/Table_1[[#This Row],[Sales]]</f>
        <v>-0.23333333333333331</v>
      </c>
    </row>
    <row r="9318" spans="1:23" ht="14.25" customHeight="1" x14ac:dyDescent="0.3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  <c r="W9318" s="2">
        <f>Table_1[[#This Row],[Profit]]/Table_1[[#This Row],[Sales]]</f>
        <v>-0.21249999999999991</v>
      </c>
    </row>
    <row r="9319" spans="1:23" ht="14.25" customHeight="1" x14ac:dyDescent="0.3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  <c r="W9319" s="2">
        <f>Table_1[[#This Row],[Profit]]/Table_1[[#This Row],[Sales]]</f>
        <v>-6.2500000000000028E-2</v>
      </c>
    </row>
    <row r="9320" spans="1:23" ht="14.25" customHeight="1" x14ac:dyDescent="0.3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  <c r="W9320" s="2">
        <f>Table_1[[#This Row],[Profit]]/Table_1[[#This Row],[Sales]]</f>
        <v>0.48</v>
      </c>
    </row>
    <row r="9321" spans="1:23" ht="14.25" customHeight="1" x14ac:dyDescent="0.3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  <c r="W9321" s="2">
        <f>Table_1[[#This Row],[Profit]]/Table_1[[#This Row],[Sales]]</f>
        <v>0.15555555555555553</v>
      </c>
    </row>
    <row r="9322" spans="1:23" ht="14.25" customHeight="1" x14ac:dyDescent="0.3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  <c r="W9322" s="2">
        <f>Table_1[[#This Row],[Profit]]/Table_1[[#This Row],[Sales]]</f>
        <v>0.16999999999999987</v>
      </c>
    </row>
    <row r="9323" spans="1:23" ht="14.25" customHeight="1" x14ac:dyDescent="0.3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  <c r="W9323" s="2">
        <f>Table_1[[#This Row],[Profit]]/Table_1[[#This Row],[Sales]]</f>
        <v>-0.49999999999999983</v>
      </c>
    </row>
    <row r="9324" spans="1:23" ht="14.25" customHeight="1" x14ac:dyDescent="0.3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  <c r="W9324" s="2">
        <f>Table_1[[#This Row],[Profit]]/Table_1[[#This Row],[Sales]]</f>
        <v>-1.2749999999999997</v>
      </c>
    </row>
    <row r="9325" spans="1:23" ht="14.25" customHeight="1" x14ac:dyDescent="0.3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  <c r="W9325" s="2">
        <f>Table_1[[#This Row],[Profit]]/Table_1[[#This Row],[Sales]]</f>
        <v>0.45999999999999996</v>
      </c>
    </row>
    <row r="9326" spans="1:23" ht="14.25" customHeight="1" x14ac:dyDescent="0.3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  <c r="W9326" s="2">
        <f>Table_1[[#This Row],[Profit]]/Table_1[[#This Row],[Sales]]</f>
        <v>0.10000000000000002</v>
      </c>
    </row>
    <row r="9327" spans="1:23" ht="14.25" customHeight="1" x14ac:dyDescent="0.3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  <c r="W9327" s="2">
        <f>Table_1[[#This Row],[Profit]]/Table_1[[#This Row],[Sales]]</f>
        <v>0.3249999999999999</v>
      </c>
    </row>
    <row r="9328" spans="1:23" ht="14.25" customHeight="1" x14ac:dyDescent="0.3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  <c r="W9328" s="2">
        <f>Table_1[[#This Row],[Profit]]/Table_1[[#This Row],[Sales]]</f>
        <v>0.43000000000000005</v>
      </c>
    </row>
    <row r="9329" spans="1:23" ht="14.25" customHeight="1" x14ac:dyDescent="0.3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  <c r="W9329" s="2">
        <f>Table_1[[#This Row],[Profit]]/Table_1[[#This Row],[Sales]]</f>
        <v>7.5000000000000025E-2</v>
      </c>
    </row>
    <row r="9330" spans="1:23" ht="14.25" customHeight="1" x14ac:dyDescent="0.3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  <c r="W9330" s="2">
        <f>Table_1[[#This Row],[Profit]]/Table_1[[#This Row],[Sales]]</f>
        <v>0.27999999999999997</v>
      </c>
    </row>
    <row r="9331" spans="1:23" ht="14.25" customHeight="1" x14ac:dyDescent="0.3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  <c r="W9331" s="2">
        <f>Table_1[[#This Row],[Profit]]/Table_1[[#This Row],[Sales]]</f>
        <v>0.33999999999999997</v>
      </c>
    </row>
    <row r="9332" spans="1:23" ht="14.25" customHeight="1" x14ac:dyDescent="0.3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  <c r="W9332" s="2">
        <f>Table_1[[#This Row],[Profit]]/Table_1[[#This Row],[Sales]]</f>
        <v>0.47</v>
      </c>
    </row>
    <row r="9333" spans="1:23" ht="14.25" customHeight="1" x14ac:dyDescent="0.3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  <c r="W9333" s="2">
        <f>Table_1[[#This Row],[Profit]]/Table_1[[#This Row],[Sales]]</f>
        <v>8.7500000000000064E-2</v>
      </c>
    </row>
    <row r="9334" spans="1:23" ht="14.25" customHeight="1" x14ac:dyDescent="0.3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  <c r="W9334" s="2">
        <f>Table_1[[#This Row],[Profit]]/Table_1[[#This Row],[Sales]]</f>
        <v>0.26</v>
      </c>
    </row>
    <row r="9335" spans="1:23" ht="14.25" customHeight="1" x14ac:dyDescent="0.3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  <c r="W9335" s="2">
        <f>Table_1[[#This Row],[Profit]]/Table_1[[#This Row],[Sales]]</f>
        <v>0.47</v>
      </c>
    </row>
    <row r="9336" spans="1:23" ht="14.25" customHeight="1" x14ac:dyDescent="0.3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  <c r="W9336" s="2">
        <f>Table_1[[#This Row],[Profit]]/Table_1[[#This Row],[Sales]]</f>
        <v>-4.9999999999999975E-2</v>
      </c>
    </row>
    <row r="9337" spans="1:23" ht="14.25" customHeight="1" x14ac:dyDescent="0.3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  <c r="W9337" s="2">
        <f>Table_1[[#This Row],[Profit]]/Table_1[[#This Row],[Sales]]</f>
        <v>0.32499999999999996</v>
      </c>
    </row>
    <row r="9338" spans="1:23" ht="14.25" customHeight="1" x14ac:dyDescent="0.3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  <c r="W9338" s="2">
        <f>Table_1[[#This Row],[Profit]]/Table_1[[#This Row],[Sales]]</f>
        <v>0.4900000000000001</v>
      </c>
    </row>
    <row r="9339" spans="1:23" ht="14.25" customHeight="1" x14ac:dyDescent="0.3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  <c r="W9339" s="2">
        <f>Table_1[[#This Row],[Profit]]/Table_1[[#This Row],[Sales]]</f>
        <v>0.37499999999999989</v>
      </c>
    </row>
    <row r="9340" spans="1:23" ht="14.25" customHeight="1" x14ac:dyDescent="0.3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  <c r="W9340" s="2">
        <f>Table_1[[#This Row],[Profit]]/Table_1[[#This Row],[Sales]]</f>
        <v>0.35</v>
      </c>
    </row>
    <row r="9341" spans="1:23" ht="14.25" customHeight="1" x14ac:dyDescent="0.3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  <c r="W9341" s="2">
        <f>Table_1[[#This Row],[Profit]]/Table_1[[#This Row],[Sales]]</f>
        <v>0.47000000000000003</v>
      </c>
    </row>
    <row r="9342" spans="1:23" ht="14.25" customHeight="1" x14ac:dyDescent="0.3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  <c r="W9342" s="2">
        <f>Table_1[[#This Row],[Profit]]/Table_1[[#This Row],[Sales]]</f>
        <v>0.48</v>
      </c>
    </row>
    <row r="9343" spans="1:23" ht="14.25" customHeight="1" x14ac:dyDescent="0.3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  <c r="W9343" s="2">
        <f>Table_1[[#This Row],[Profit]]/Table_1[[#This Row],[Sales]]</f>
        <v>0.10000000000000007</v>
      </c>
    </row>
    <row r="9344" spans="1:23" ht="14.25" customHeight="1" x14ac:dyDescent="0.3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  <c r="W9344" s="2">
        <f>Table_1[[#This Row],[Profit]]/Table_1[[#This Row],[Sales]]</f>
        <v>0.37499999999999989</v>
      </c>
    </row>
    <row r="9345" spans="1:23" ht="14.25" customHeight="1" x14ac:dyDescent="0.3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  <c r="W9345" s="2">
        <f>Table_1[[#This Row],[Profit]]/Table_1[[#This Row],[Sales]]</f>
        <v>-0.23333333333333325</v>
      </c>
    </row>
    <row r="9346" spans="1:23" ht="14.25" customHeight="1" x14ac:dyDescent="0.3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  <c r="W9346" s="2">
        <f>Table_1[[#This Row],[Profit]]/Table_1[[#This Row],[Sales]]</f>
        <v>-0.83333333333333326</v>
      </c>
    </row>
    <row r="9347" spans="1:23" ht="14.25" customHeight="1" x14ac:dyDescent="0.3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  <c r="W9347" s="2">
        <f>Table_1[[#This Row],[Profit]]/Table_1[[#This Row],[Sales]]</f>
        <v>-0.2</v>
      </c>
    </row>
    <row r="9348" spans="1:23" ht="14.25" customHeight="1" x14ac:dyDescent="0.3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  <c r="W9348" s="2">
        <f>Table_1[[#This Row],[Profit]]/Table_1[[#This Row],[Sales]]</f>
        <v>0.27499999999999997</v>
      </c>
    </row>
    <row r="9349" spans="1:23" ht="14.25" customHeight="1" x14ac:dyDescent="0.3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  <c r="W9349" s="2">
        <f>Table_1[[#This Row],[Profit]]/Table_1[[#This Row],[Sales]]</f>
        <v>-1.4285714285714464E-2</v>
      </c>
    </row>
    <row r="9350" spans="1:23" ht="14.25" customHeight="1" x14ac:dyDescent="0.3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  <c r="W9350" s="2">
        <f>Table_1[[#This Row],[Profit]]/Table_1[[#This Row],[Sales]]</f>
        <v>0.23999999999999996</v>
      </c>
    </row>
    <row r="9351" spans="1:23" ht="14.25" customHeight="1" x14ac:dyDescent="0.3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  <c r="W9351" s="2">
        <f>Table_1[[#This Row],[Profit]]/Table_1[[#This Row],[Sales]]</f>
        <v>0.26</v>
      </c>
    </row>
    <row r="9352" spans="1:23" ht="14.25" customHeight="1" x14ac:dyDescent="0.3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  <c r="W9352" s="2">
        <f>Table_1[[#This Row],[Profit]]/Table_1[[#This Row],[Sales]]</f>
        <v>0.33749999999999997</v>
      </c>
    </row>
    <row r="9353" spans="1:23" ht="14.25" customHeight="1" x14ac:dyDescent="0.3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  <c r="W9353" s="2">
        <f>Table_1[[#This Row],[Profit]]/Table_1[[#This Row],[Sales]]</f>
        <v>-0.11250000000000006</v>
      </c>
    </row>
    <row r="9354" spans="1:23" ht="14.25" customHeight="1" x14ac:dyDescent="0.3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  <c r="W9354" s="2">
        <f>Table_1[[#This Row],[Profit]]/Table_1[[#This Row],[Sales]]</f>
        <v>-2.8571428571428501E-2</v>
      </c>
    </row>
    <row r="9355" spans="1:23" ht="14.25" customHeight="1" x14ac:dyDescent="0.3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  <c r="W9355" s="2">
        <f>Table_1[[#This Row],[Profit]]/Table_1[[#This Row],[Sales]]</f>
        <v>0.3249999999999999</v>
      </c>
    </row>
    <row r="9356" spans="1:23" ht="14.25" customHeight="1" x14ac:dyDescent="0.3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  <c r="W9356" s="2">
        <f>Table_1[[#This Row],[Profit]]/Table_1[[#This Row],[Sales]]</f>
        <v>0.48000000000000004</v>
      </c>
    </row>
    <row r="9357" spans="1:23" ht="14.25" customHeight="1" x14ac:dyDescent="0.3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  <c r="W9357" s="2">
        <f>Table_1[[#This Row],[Profit]]/Table_1[[#This Row],[Sales]]</f>
        <v>0.28000000000000003</v>
      </c>
    </row>
    <row r="9358" spans="1:23" ht="14.25" customHeight="1" x14ac:dyDescent="0.3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  <c r="W9358" s="2">
        <f>Table_1[[#This Row],[Profit]]/Table_1[[#This Row],[Sales]]</f>
        <v>0.47</v>
      </c>
    </row>
    <row r="9359" spans="1:23" ht="14.25" customHeight="1" x14ac:dyDescent="0.3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  <c r="W9359" s="2">
        <f>Table_1[[#This Row],[Profit]]/Table_1[[#This Row],[Sales]]</f>
        <v>0.34999999999999987</v>
      </c>
    </row>
    <row r="9360" spans="1:23" ht="14.25" customHeight="1" x14ac:dyDescent="0.3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  <c r="W9360" s="2">
        <f>Table_1[[#This Row],[Profit]]/Table_1[[#This Row],[Sales]]</f>
        <v>-0.31666666666666665</v>
      </c>
    </row>
    <row r="9361" spans="1:23" ht="14.25" customHeight="1" x14ac:dyDescent="0.3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  <c r="W9361" s="2">
        <f>Table_1[[#This Row],[Profit]]/Table_1[[#This Row],[Sales]]</f>
        <v>0.16999999999999987</v>
      </c>
    </row>
    <row r="9362" spans="1:23" ht="14.25" customHeight="1" x14ac:dyDescent="0.3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  <c r="W9362" s="2">
        <f>Table_1[[#This Row],[Profit]]/Table_1[[#This Row],[Sales]]</f>
        <v>0</v>
      </c>
    </row>
    <row r="9363" spans="1:23" ht="14.25" customHeight="1" x14ac:dyDescent="0.3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  <c r="W9363" s="2">
        <f>Table_1[[#This Row],[Profit]]/Table_1[[#This Row],[Sales]]</f>
        <v>0.33749999999999997</v>
      </c>
    </row>
    <row r="9364" spans="1:23" ht="14.25" customHeight="1" x14ac:dyDescent="0.3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  <c r="W9364" s="2">
        <f>Table_1[[#This Row],[Profit]]/Table_1[[#This Row],[Sales]]</f>
        <v>3.0000000000000037E-2</v>
      </c>
    </row>
    <row r="9365" spans="1:23" ht="14.25" customHeight="1" x14ac:dyDescent="0.3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  <c r="W9365" s="2">
        <f>Table_1[[#This Row],[Profit]]/Table_1[[#This Row],[Sales]]</f>
        <v>0.28999999999999987</v>
      </c>
    </row>
    <row r="9366" spans="1:23" ht="14.25" customHeight="1" x14ac:dyDescent="0.3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  <c r="W9366" s="2">
        <f>Table_1[[#This Row],[Profit]]/Table_1[[#This Row],[Sales]]</f>
        <v>1.9999999999999976E-2</v>
      </c>
    </row>
    <row r="9367" spans="1:23" ht="14.25" customHeight="1" x14ac:dyDescent="0.3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  <c r="W9367" s="2">
        <f>Table_1[[#This Row],[Profit]]/Table_1[[#This Row],[Sales]]</f>
        <v>0.49000000000000005</v>
      </c>
    </row>
    <row r="9368" spans="1:23" ht="14.25" customHeight="1" x14ac:dyDescent="0.3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  <c r="W9368" s="2">
        <f>Table_1[[#This Row],[Profit]]/Table_1[[#This Row],[Sales]]</f>
        <v>0.37499999999999994</v>
      </c>
    </row>
    <row r="9369" spans="1:23" ht="14.25" customHeight="1" x14ac:dyDescent="0.3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  <c r="W9369" s="2">
        <f>Table_1[[#This Row],[Profit]]/Table_1[[#This Row],[Sales]]</f>
        <v>4.9999999999999961E-2</v>
      </c>
    </row>
    <row r="9370" spans="1:23" ht="14.25" customHeight="1" x14ac:dyDescent="0.3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  <c r="W9370" s="2">
        <f>Table_1[[#This Row],[Profit]]/Table_1[[#This Row],[Sales]]</f>
        <v>0.48</v>
      </c>
    </row>
    <row r="9371" spans="1:23" ht="14.25" customHeight="1" x14ac:dyDescent="0.3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  <c r="W9371" s="2">
        <f>Table_1[[#This Row],[Profit]]/Table_1[[#This Row],[Sales]]</f>
        <v>0.16000000000000009</v>
      </c>
    </row>
    <row r="9372" spans="1:23" ht="14.25" customHeight="1" x14ac:dyDescent="0.3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  <c r="W9372" s="2">
        <f>Table_1[[#This Row],[Profit]]/Table_1[[#This Row],[Sales]]</f>
        <v>-0.10000000000000005</v>
      </c>
    </row>
    <row r="9373" spans="1:23" ht="14.25" customHeight="1" x14ac:dyDescent="0.3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  <c r="W9373" s="2">
        <f>Table_1[[#This Row],[Profit]]/Table_1[[#This Row],[Sales]]</f>
        <v>-0.27142857142857146</v>
      </c>
    </row>
    <row r="9374" spans="1:23" ht="14.25" customHeight="1" x14ac:dyDescent="0.3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  <c r="W9374" s="2">
        <f>Table_1[[#This Row],[Profit]]/Table_1[[#This Row],[Sales]]</f>
        <v>0.36249999999999999</v>
      </c>
    </row>
    <row r="9375" spans="1:23" ht="14.25" customHeight="1" x14ac:dyDescent="0.3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  <c r="W9375" s="2">
        <f>Table_1[[#This Row],[Profit]]/Table_1[[#This Row],[Sales]]</f>
        <v>0.12499999999999993</v>
      </c>
    </row>
    <row r="9376" spans="1:23" ht="14.25" customHeight="1" x14ac:dyDescent="0.3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  <c r="W9376" s="2">
        <f>Table_1[[#This Row],[Profit]]/Table_1[[#This Row],[Sales]]</f>
        <v>0.26000000000000006</v>
      </c>
    </row>
    <row r="9377" spans="1:23" ht="14.25" customHeight="1" x14ac:dyDescent="0.3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  <c r="W9377" s="2">
        <f>Table_1[[#This Row],[Profit]]/Table_1[[#This Row],[Sales]]</f>
        <v>0.21</v>
      </c>
    </row>
    <row r="9378" spans="1:23" ht="14.25" customHeight="1" x14ac:dyDescent="0.3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  <c r="W9378" s="2">
        <f>Table_1[[#This Row],[Profit]]/Table_1[[#This Row],[Sales]]</f>
        <v>0.43000000000000016</v>
      </c>
    </row>
    <row r="9379" spans="1:23" ht="14.25" customHeight="1" x14ac:dyDescent="0.3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  <c r="W9379" s="2">
        <f>Table_1[[#This Row],[Profit]]/Table_1[[#This Row],[Sales]]</f>
        <v>0.26000000000000006</v>
      </c>
    </row>
    <row r="9380" spans="1:23" ht="14.25" customHeight="1" x14ac:dyDescent="0.3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  <c r="W9380" s="2">
        <f>Table_1[[#This Row],[Profit]]/Table_1[[#This Row],[Sales]]</f>
        <v>0.33750000000000002</v>
      </c>
    </row>
    <row r="9381" spans="1:23" ht="14.25" customHeight="1" x14ac:dyDescent="0.3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  <c r="W9381" s="2">
        <f>Table_1[[#This Row],[Profit]]/Table_1[[#This Row],[Sales]]</f>
        <v>0.35</v>
      </c>
    </row>
    <row r="9382" spans="1:23" ht="14.25" customHeight="1" x14ac:dyDescent="0.3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  <c r="W9382" s="2">
        <f>Table_1[[#This Row],[Profit]]/Table_1[[#This Row],[Sales]]</f>
        <v>0.10000000000000006</v>
      </c>
    </row>
    <row r="9383" spans="1:23" ht="14.25" customHeight="1" x14ac:dyDescent="0.3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  <c r="W9383" s="2">
        <f>Table_1[[#This Row],[Profit]]/Table_1[[#This Row],[Sales]]</f>
        <v>-2.5000000000000112E-2</v>
      </c>
    </row>
    <row r="9384" spans="1:23" ht="14.25" customHeight="1" x14ac:dyDescent="0.3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  <c r="W9384" s="2">
        <f>Table_1[[#This Row],[Profit]]/Table_1[[#This Row],[Sales]]</f>
        <v>0.375</v>
      </c>
    </row>
    <row r="9385" spans="1:23" ht="14.25" customHeight="1" x14ac:dyDescent="0.3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  <c r="W9385" s="2">
        <f>Table_1[[#This Row],[Profit]]/Table_1[[#This Row],[Sales]]</f>
        <v>-1.2500000000000034E-2</v>
      </c>
    </row>
    <row r="9386" spans="1:23" ht="14.25" customHeight="1" x14ac:dyDescent="0.3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  <c r="W9386" s="2">
        <f>Table_1[[#This Row],[Profit]]/Table_1[[#This Row],[Sales]]</f>
        <v>0.48000000000000004</v>
      </c>
    </row>
    <row r="9387" spans="1:23" ht="14.25" customHeight="1" x14ac:dyDescent="0.3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  <c r="W9387" s="2">
        <f>Table_1[[#This Row],[Profit]]/Table_1[[#This Row],[Sales]]</f>
        <v>0.27499999999999997</v>
      </c>
    </row>
    <row r="9388" spans="1:23" ht="14.25" customHeight="1" x14ac:dyDescent="0.3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  <c r="W9388" s="2">
        <f>Table_1[[#This Row],[Profit]]/Table_1[[#This Row],[Sales]]</f>
        <v>0.47</v>
      </c>
    </row>
    <row r="9389" spans="1:23" ht="14.25" customHeight="1" x14ac:dyDescent="0.3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  <c r="W9389" s="2">
        <f>Table_1[[#This Row],[Profit]]/Table_1[[#This Row],[Sales]]</f>
        <v>0.47</v>
      </c>
    </row>
    <row r="9390" spans="1:23" ht="14.25" customHeight="1" x14ac:dyDescent="0.3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  <c r="W9390" s="2">
        <f>Table_1[[#This Row],[Profit]]/Table_1[[#This Row],[Sales]]</f>
        <v>0.27999999999999997</v>
      </c>
    </row>
    <row r="9391" spans="1:23" ht="14.25" customHeight="1" x14ac:dyDescent="0.3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  <c r="W9391" s="2">
        <f>Table_1[[#This Row],[Profit]]/Table_1[[#This Row],[Sales]]</f>
        <v>0.46999999999999992</v>
      </c>
    </row>
    <row r="9392" spans="1:23" ht="14.25" customHeight="1" x14ac:dyDescent="0.3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  <c r="W9392" s="2">
        <f>Table_1[[#This Row],[Profit]]/Table_1[[#This Row],[Sales]]</f>
        <v>6.2499999999999993E-2</v>
      </c>
    </row>
    <row r="9393" spans="1:23" ht="14.25" customHeight="1" x14ac:dyDescent="0.3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  <c r="W9393" s="2">
        <f>Table_1[[#This Row],[Profit]]/Table_1[[#This Row],[Sales]]</f>
        <v>0.3249999999999999</v>
      </c>
    </row>
    <row r="9394" spans="1:23" ht="14.25" customHeight="1" x14ac:dyDescent="0.3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  <c r="W9394" s="2">
        <f>Table_1[[#This Row],[Profit]]/Table_1[[#This Row],[Sales]]</f>
        <v>-4.999999999999992E-2</v>
      </c>
    </row>
    <row r="9395" spans="1:23" ht="14.25" customHeight="1" x14ac:dyDescent="0.3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  <c r="W9395" s="2">
        <f>Table_1[[#This Row],[Profit]]/Table_1[[#This Row],[Sales]]</f>
        <v>0.25000000000000006</v>
      </c>
    </row>
    <row r="9396" spans="1:23" ht="14.25" customHeight="1" x14ac:dyDescent="0.3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  <c r="W9396" s="2">
        <f>Table_1[[#This Row],[Profit]]/Table_1[[#This Row],[Sales]]</f>
        <v>0.2222222222222221</v>
      </c>
    </row>
    <row r="9397" spans="1:23" ht="14.25" customHeight="1" x14ac:dyDescent="0.3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  <c r="W9397" s="2">
        <f>Table_1[[#This Row],[Profit]]/Table_1[[#This Row],[Sales]]</f>
        <v>-1.2500000000000065E-2</v>
      </c>
    </row>
    <row r="9398" spans="1:23" ht="14.25" customHeight="1" x14ac:dyDescent="0.3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  <c r="W9398" s="2">
        <f>Table_1[[#This Row],[Profit]]/Table_1[[#This Row],[Sales]]</f>
        <v>0.47</v>
      </c>
    </row>
    <row r="9399" spans="1:23" ht="14.25" customHeight="1" x14ac:dyDescent="0.3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  <c r="W9399" s="2">
        <f>Table_1[[#This Row],[Profit]]/Table_1[[#This Row],[Sales]]</f>
        <v>0.26</v>
      </c>
    </row>
    <row r="9400" spans="1:23" ht="14.25" customHeight="1" x14ac:dyDescent="0.3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  <c r="W9400" s="2">
        <f>Table_1[[#This Row],[Profit]]/Table_1[[#This Row],[Sales]]</f>
        <v>0.49</v>
      </c>
    </row>
    <row r="9401" spans="1:23" ht="14.25" customHeight="1" x14ac:dyDescent="0.3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  <c r="W9401" s="2">
        <f>Table_1[[#This Row],[Profit]]/Table_1[[#This Row],[Sales]]</f>
        <v>8.7500000000000064E-2</v>
      </c>
    </row>
    <row r="9402" spans="1:23" ht="14.25" customHeight="1" x14ac:dyDescent="0.3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  <c r="W9402" s="2">
        <f>Table_1[[#This Row],[Profit]]/Table_1[[#This Row],[Sales]]</f>
        <v>0.47</v>
      </c>
    </row>
    <row r="9403" spans="1:23" ht="14.25" customHeight="1" x14ac:dyDescent="0.3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  <c r="W9403" s="2">
        <f>Table_1[[#This Row],[Profit]]/Table_1[[#This Row],[Sales]]</f>
        <v>0.22499999999999995</v>
      </c>
    </row>
    <row r="9404" spans="1:23" ht="14.25" customHeight="1" x14ac:dyDescent="0.3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  <c r="W9404" s="2">
        <f>Table_1[[#This Row],[Profit]]/Table_1[[#This Row],[Sales]]</f>
        <v>-0.31666666666666665</v>
      </c>
    </row>
    <row r="9405" spans="1:23" ht="14.25" customHeight="1" x14ac:dyDescent="0.3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  <c r="W9405" s="2">
        <f>Table_1[[#This Row],[Profit]]/Table_1[[#This Row],[Sales]]</f>
        <v>0.17999999999999994</v>
      </c>
    </row>
    <row r="9406" spans="1:23" ht="14.25" customHeight="1" x14ac:dyDescent="0.3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  <c r="W9406" s="2">
        <f>Table_1[[#This Row],[Profit]]/Table_1[[#This Row],[Sales]]</f>
        <v>0.21249999999999991</v>
      </c>
    </row>
    <row r="9407" spans="1:23" ht="14.25" customHeight="1" x14ac:dyDescent="0.3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  <c r="W9407" s="2">
        <f>Table_1[[#This Row],[Profit]]/Table_1[[#This Row],[Sales]]</f>
        <v>0.27142857142857141</v>
      </c>
    </row>
    <row r="9408" spans="1:23" ht="14.25" customHeight="1" x14ac:dyDescent="0.3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  <c r="W9408" s="2">
        <f>Table_1[[#This Row],[Profit]]/Table_1[[#This Row],[Sales]]</f>
        <v>0.31249999999999994</v>
      </c>
    </row>
    <row r="9409" spans="1:23" ht="14.25" customHeight="1" x14ac:dyDescent="0.3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  <c r="W9409" s="2">
        <f>Table_1[[#This Row],[Profit]]/Table_1[[#This Row],[Sales]]</f>
        <v>0.16000000000000006</v>
      </c>
    </row>
    <row r="9410" spans="1:23" ht="14.25" customHeight="1" x14ac:dyDescent="0.3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  <c r="W9410" s="2">
        <f>Table_1[[#This Row],[Profit]]/Table_1[[#This Row],[Sales]]</f>
        <v>0.33</v>
      </c>
    </row>
    <row r="9411" spans="1:23" ht="14.25" customHeight="1" x14ac:dyDescent="0.3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  <c r="W9411" s="2">
        <f>Table_1[[#This Row],[Profit]]/Table_1[[#This Row],[Sales]]</f>
        <v>-0.76666666666666639</v>
      </c>
    </row>
    <row r="9412" spans="1:23" ht="14.25" customHeight="1" x14ac:dyDescent="0.3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  <c r="W9412" s="2">
        <f>Table_1[[#This Row],[Profit]]/Table_1[[#This Row],[Sales]]</f>
        <v>0.17499999999999999</v>
      </c>
    </row>
    <row r="9413" spans="1:23" ht="14.25" customHeight="1" x14ac:dyDescent="0.3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  <c r="W9413" s="2">
        <f>Table_1[[#This Row],[Profit]]/Table_1[[#This Row],[Sales]]</f>
        <v>6.2499999999999972E-2</v>
      </c>
    </row>
    <row r="9414" spans="1:23" ht="14.25" customHeight="1" x14ac:dyDescent="0.3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  <c r="W9414" s="2">
        <f>Table_1[[#This Row],[Profit]]/Table_1[[#This Row],[Sales]]</f>
        <v>0</v>
      </c>
    </row>
    <row r="9415" spans="1:23" ht="14.25" customHeight="1" x14ac:dyDescent="0.3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  <c r="W9415" s="2">
        <f>Table_1[[#This Row],[Profit]]/Table_1[[#This Row],[Sales]]</f>
        <v>-1.7000000000000008</v>
      </c>
    </row>
    <row r="9416" spans="1:23" ht="14.25" customHeight="1" x14ac:dyDescent="0.3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  <c r="W9416" s="2">
        <f>Table_1[[#This Row],[Profit]]/Table_1[[#This Row],[Sales]]</f>
        <v>6.2499999999999979E-2</v>
      </c>
    </row>
    <row r="9417" spans="1:23" ht="14.25" customHeight="1" x14ac:dyDescent="0.3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  <c r="W9417" s="2">
        <f>Table_1[[#This Row],[Profit]]/Table_1[[#This Row],[Sales]]</f>
        <v>0.49000000000000005</v>
      </c>
    </row>
    <row r="9418" spans="1:23" ht="14.25" customHeight="1" x14ac:dyDescent="0.3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  <c r="W9418" s="2">
        <f>Table_1[[#This Row],[Profit]]/Table_1[[#This Row],[Sales]]</f>
        <v>0.31999999999999995</v>
      </c>
    </row>
    <row r="9419" spans="1:23" ht="14.25" customHeight="1" x14ac:dyDescent="0.3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  <c r="W9419" s="2">
        <f>Table_1[[#This Row],[Profit]]/Table_1[[#This Row],[Sales]]</f>
        <v>0.34999999999999992</v>
      </c>
    </row>
    <row r="9420" spans="1:23" ht="14.25" customHeight="1" x14ac:dyDescent="0.3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  <c r="W9420" s="2">
        <f>Table_1[[#This Row],[Profit]]/Table_1[[#This Row],[Sales]]</f>
        <v>0.33749999999999997</v>
      </c>
    </row>
    <row r="9421" spans="1:23" ht="14.25" customHeight="1" x14ac:dyDescent="0.3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  <c r="W9421" s="2">
        <f>Table_1[[#This Row],[Profit]]/Table_1[[#This Row],[Sales]]</f>
        <v>-2.5500000000000012</v>
      </c>
    </row>
    <row r="9422" spans="1:23" ht="14.25" customHeight="1" x14ac:dyDescent="0.3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  <c r="W9422" s="2">
        <f>Table_1[[#This Row],[Profit]]/Table_1[[#This Row],[Sales]]</f>
        <v>-2.5500000000000012</v>
      </c>
    </row>
    <row r="9423" spans="1:23" ht="14.25" customHeight="1" x14ac:dyDescent="0.3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  <c r="W9423" s="2">
        <f>Table_1[[#This Row],[Profit]]/Table_1[[#This Row],[Sales]]</f>
        <v>0.1000000000000001</v>
      </c>
    </row>
    <row r="9424" spans="1:23" ht="14.25" customHeight="1" x14ac:dyDescent="0.3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  <c r="W9424" s="2">
        <f>Table_1[[#This Row],[Profit]]/Table_1[[#This Row],[Sales]]</f>
        <v>0.28999999999999998</v>
      </c>
    </row>
    <row r="9425" spans="1:23" ht="14.25" customHeight="1" x14ac:dyDescent="0.3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  <c r="W9425" s="2">
        <f>Table_1[[#This Row],[Profit]]/Table_1[[#This Row],[Sales]]</f>
        <v>0.125</v>
      </c>
    </row>
    <row r="9426" spans="1:23" ht="14.25" customHeight="1" x14ac:dyDescent="0.3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  <c r="W9426" s="2">
        <f>Table_1[[#This Row],[Profit]]/Table_1[[#This Row],[Sales]]</f>
        <v>0.11000000000000003</v>
      </c>
    </row>
    <row r="9427" spans="1:23" ht="14.25" customHeight="1" x14ac:dyDescent="0.3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  <c r="W9427" s="2">
        <f>Table_1[[#This Row],[Profit]]/Table_1[[#This Row],[Sales]]</f>
        <v>0.11111111111111115</v>
      </c>
    </row>
    <row r="9428" spans="1:23" ht="14.25" customHeight="1" x14ac:dyDescent="0.3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  <c r="W9428" s="2">
        <f>Table_1[[#This Row],[Profit]]/Table_1[[#This Row],[Sales]]</f>
        <v>0.38000000000000006</v>
      </c>
    </row>
    <row r="9429" spans="1:23" ht="14.25" customHeight="1" x14ac:dyDescent="0.3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  <c r="W9429" s="2">
        <f>Table_1[[#This Row],[Profit]]/Table_1[[#This Row],[Sales]]</f>
        <v>0.19999999999999998</v>
      </c>
    </row>
    <row r="9430" spans="1:23" ht="14.25" customHeight="1" x14ac:dyDescent="0.3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  <c r="W9430" s="2">
        <f>Table_1[[#This Row],[Profit]]/Table_1[[#This Row],[Sales]]</f>
        <v>-5.7142857142857065E-2</v>
      </c>
    </row>
    <row r="9431" spans="1:23" ht="14.25" customHeight="1" x14ac:dyDescent="0.3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  <c r="W9431" s="2">
        <f>Table_1[[#This Row],[Profit]]/Table_1[[#This Row],[Sales]]</f>
        <v>7.4999999999999956E-2</v>
      </c>
    </row>
    <row r="9432" spans="1:23" ht="14.25" customHeight="1" x14ac:dyDescent="0.3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  <c r="W9432" s="2">
        <f>Table_1[[#This Row],[Profit]]/Table_1[[#This Row],[Sales]]</f>
        <v>-0.1571428571428572</v>
      </c>
    </row>
    <row r="9433" spans="1:23" ht="14.25" customHeight="1" x14ac:dyDescent="0.3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  <c r="W9433" s="2">
        <f>Table_1[[#This Row],[Profit]]/Table_1[[#This Row],[Sales]]</f>
        <v>0.33749999999999997</v>
      </c>
    </row>
    <row r="9434" spans="1:23" ht="14.25" customHeight="1" x14ac:dyDescent="0.3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  <c r="W9434" s="2">
        <f>Table_1[[#This Row],[Profit]]/Table_1[[#This Row],[Sales]]</f>
        <v>-0.17499999999999999</v>
      </c>
    </row>
    <row r="9435" spans="1:23" ht="14.25" customHeight="1" x14ac:dyDescent="0.3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  <c r="W9435" s="2">
        <f>Table_1[[#This Row],[Profit]]/Table_1[[#This Row],[Sales]]</f>
        <v>0.34999999999999992</v>
      </c>
    </row>
    <row r="9436" spans="1:23" ht="14.25" customHeight="1" x14ac:dyDescent="0.3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  <c r="W9436" s="2">
        <f>Table_1[[#This Row],[Profit]]/Table_1[[#This Row],[Sales]]</f>
        <v>0.11249999999999982</v>
      </c>
    </row>
    <row r="9437" spans="1:23" ht="14.25" customHeight="1" x14ac:dyDescent="0.3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  <c r="W9437" s="2">
        <f>Table_1[[#This Row],[Profit]]/Table_1[[#This Row],[Sales]]</f>
        <v>-0.12500000000000014</v>
      </c>
    </row>
    <row r="9438" spans="1:23" ht="14.25" customHeight="1" x14ac:dyDescent="0.3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  <c r="W9438" s="2">
        <f>Table_1[[#This Row],[Profit]]/Table_1[[#This Row],[Sales]]</f>
        <v>-0.69999999999999973</v>
      </c>
    </row>
    <row r="9439" spans="1:23" ht="14.25" customHeight="1" x14ac:dyDescent="0.3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  <c r="W9439" s="2">
        <f>Table_1[[#This Row],[Profit]]/Table_1[[#This Row],[Sales]]</f>
        <v>0.48000000000000004</v>
      </c>
    </row>
    <row r="9440" spans="1:23" ht="14.25" customHeight="1" x14ac:dyDescent="0.3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  <c r="W9440" s="2">
        <f>Table_1[[#This Row],[Profit]]/Table_1[[#This Row],[Sales]]</f>
        <v>-0.20000000000000007</v>
      </c>
    </row>
    <row r="9441" spans="1:23" ht="14.25" customHeight="1" x14ac:dyDescent="0.3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  <c r="W9441" s="2">
        <f>Table_1[[#This Row],[Profit]]/Table_1[[#This Row],[Sales]]</f>
        <v>0.11249999999999986</v>
      </c>
    </row>
    <row r="9442" spans="1:23" ht="14.25" customHeight="1" x14ac:dyDescent="0.3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  <c r="W9442" s="2">
        <f>Table_1[[#This Row],[Profit]]/Table_1[[#This Row],[Sales]]</f>
        <v>0.45999999999999996</v>
      </c>
    </row>
    <row r="9443" spans="1:23" ht="14.25" customHeight="1" x14ac:dyDescent="0.3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  <c r="W9443" s="2">
        <f>Table_1[[#This Row],[Profit]]/Table_1[[#This Row],[Sales]]</f>
        <v>0.12499999999999989</v>
      </c>
    </row>
    <row r="9444" spans="1:23" ht="14.25" customHeight="1" x14ac:dyDescent="0.3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  <c r="W9444" s="2">
        <f>Table_1[[#This Row],[Profit]]/Table_1[[#This Row],[Sales]]</f>
        <v>7.5000000000000039E-2</v>
      </c>
    </row>
    <row r="9445" spans="1:23" ht="14.25" customHeight="1" x14ac:dyDescent="0.3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  <c r="W9445" s="2">
        <f>Table_1[[#This Row],[Profit]]/Table_1[[#This Row],[Sales]]</f>
        <v>8.7500000000000008E-2</v>
      </c>
    </row>
    <row r="9446" spans="1:23" ht="14.25" customHeight="1" x14ac:dyDescent="0.3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  <c r="W9446" s="2">
        <f>Table_1[[#This Row],[Profit]]/Table_1[[#This Row],[Sales]]</f>
        <v>0.36249999999999993</v>
      </c>
    </row>
    <row r="9447" spans="1:23" ht="14.25" customHeight="1" x14ac:dyDescent="0.3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  <c r="W9447" s="2">
        <f>Table_1[[#This Row],[Profit]]/Table_1[[#This Row],[Sales]]</f>
        <v>0.45999999999999996</v>
      </c>
    </row>
    <row r="9448" spans="1:23" ht="14.25" customHeight="1" x14ac:dyDescent="0.3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  <c r="W9448" s="2">
        <f>Table_1[[#This Row],[Profit]]/Table_1[[#This Row],[Sales]]</f>
        <v>0.45</v>
      </c>
    </row>
    <row r="9449" spans="1:23" ht="14.25" customHeight="1" x14ac:dyDescent="0.3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  <c r="W9449" s="2">
        <f>Table_1[[#This Row],[Profit]]/Table_1[[#This Row],[Sales]]</f>
        <v>0.28999999999999998</v>
      </c>
    </row>
    <row r="9450" spans="1:23" ht="14.25" customHeight="1" x14ac:dyDescent="0.3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  <c r="W9450" s="2">
        <f>Table_1[[#This Row],[Profit]]/Table_1[[#This Row],[Sales]]</f>
        <v>0.48</v>
      </c>
    </row>
    <row r="9451" spans="1:23" ht="14.25" customHeight="1" x14ac:dyDescent="0.3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  <c r="W9451" s="2">
        <f>Table_1[[#This Row],[Profit]]/Table_1[[#This Row],[Sales]]</f>
        <v>0.34999999999999992</v>
      </c>
    </row>
    <row r="9452" spans="1:23" ht="14.25" customHeight="1" x14ac:dyDescent="0.3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  <c r="W9452" s="2">
        <f>Table_1[[#This Row],[Profit]]/Table_1[[#This Row],[Sales]]</f>
        <v>3.9999999999999938E-2</v>
      </c>
    </row>
    <row r="9453" spans="1:23" ht="14.25" customHeight="1" x14ac:dyDescent="0.3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  <c r="W9453" s="2">
        <f>Table_1[[#This Row],[Profit]]/Table_1[[#This Row],[Sales]]</f>
        <v>0.29999999999999993</v>
      </c>
    </row>
    <row r="9454" spans="1:23" ht="14.25" customHeight="1" x14ac:dyDescent="0.3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  <c r="W9454" s="2">
        <f>Table_1[[#This Row],[Profit]]/Table_1[[#This Row],[Sales]]</f>
        <v>0.32499999999999984</v>
      </c>
    </row>
    <row r="9455" spans="1:23" ht="14.25" customHeight="1" x14ac:dyDescent="0.3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  <c r="W9455" s="2">
        <f>Table_1[[#This Row],[Profit]]/Table_1[[#This Row],[Sales]]</f>
        <v>0.28999999999999992</v>
      </c>
    </row>
    <row r="9456" spans="1:23" ht="14.25" customHeight="1" x14ac:dyDescent="0.3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  <c r="W9456" s="2">
        <f>Table_1[[#This Row],[Profit]]/Table_1[[#This Row],[Sales]]</f>
        <v>-0.22499999999999992</v>
      </c>
    </row>
    <row r="9457" spans="1:23" ht="14.25" customHeight="1" x14ac:dyDescent="0.3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  <c r="W9457" s="2">
        <f>Table_1[[#This Row],[Profit]]/Table_1[[#This Row],[Sales]]</f>
        <v>-1.9999999999999955E-2</v>
      </c>
    </row>
    <row r="9458" spans="1:23" ht="14.25" customHeight="1" x14ac:dyDescent="0.3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  <c r="W9458" s="2">
        <f>Table_1[[#This Row],[Profit]]/Table_1[[#This Row],[Sales]]</f>
        <v>1.2499999999999872E-2</v>
      </c>
    </row>
    <row r="9459" spans="1:23" ht="14.25" customHeight="1" x14ac:dyDescent="0.3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  <c r="W9459" s="2">
        <f>Table_1[[#This Row],[Profit]]/Table_1[[#This Row],[Sales]]</f>
        <v>-0.83333333333333348</v>
      </c>
    </row>
    <row r="9460" spans="1:23" ht="14.25" customHeight="1" x14ac:dyDescent="0.3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  <c r="W9460" s="2">
        <f>Table_1[[#This Row],[Profit]]/Table_1[[#This Row],[Sales]]</f>
        <v>0.28999999999999981</v>
      </c>
    </row>
    <row r="9461" spans="1:23" ht="14.25" customHeight="1" x14ac:dyDescent="0.3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  <c r="W9461" s="2">
        <f>Table_1[[#This Row],[Profit]]/Table_1[[#This Row],[Sales]]</f>
        <v>-0.18750000000000014</v>
      </c>
    </row>
    <row r="9462" spans="1:23" ht="14.25" customHeight="1" x14ac:dyDescent="0.3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  <c r="W9462" s="2">
        <f>Table_1[[#This Row],[Profit]]/Table_1[[#This Row],[Sales]]</f>
        <v>0.5</v>
      </c>
    </row>
    <row r="9463" spans="1:23" ht="14.25" customHeight="1" x14ac:dyDescent="0.3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  <c r="W9463" s="2">
        <f>Table_1[[#This Row],[Profit]]/Table_1[[#This Row],[Sales]]</f>
        <v>6.2500000000000028E-2</v>
      </c>
    </row>
    <row r="9464" spans="1:23" ht="14.25" customHeight="1" x14ac:dyDescent="0.3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  <c r="W9464" s="2">
        <f>Table_1[[#This Row],[Profit]]/Table_1[[#This Row],[Sales]]</f>
        <v>0.24000000000000005</v>
      </c>
    </row>
    <row r="9465" spans="1:23" ht="14.25" customHeight="1" x14ac:dyDescent="0.3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  <c r="W9465" s="2">
        <f>Table_1[[#This Row],[Profit]]/Table_1[[#This Row],[Sales]]</f>
        <v>0.17499999999999988</v>
      </c>
    </row>
    <row r="9466" spans="1:23" ht="14.25" customHeight="1" x14ac:dyDescent="0.3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  <c r="W9466" s="2">
        <f>Table_1[[#This Row],[Profit]]/Table_1[[#This Row],[Sales]]</f>
        <v>0.45999999999999991</v>
      </c>
    </row>
    <row r="9467" spans="1:23" ht="14.25" customHeight="1" x14ac:dyDescent="0.3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  <c r="W9467" s="2">
        <f>Table_1[[#This Row],[Profit]]/Table_1[[#This Row],[Sales]]</f>
        <v>4.9999999999999968E-2</v>
      </c>
    </row>
    <row r="9468" spans="1:23" ht="14.25" customHeight="1" x14ac:dyDescent="0.3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  <c r="W9468" s="2">
        <f>Table_1[[#This Row],[Profit]]/Table_1[[#This Row],[Sales]]</f>
        <v>0.33750000000000002</v>
      </c>
    </row>
    <row r="9469" spans="1:23" ht="14.25" customHeight="1" x14ac:dyDescent="0.3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  <c r="W9469" s="2">
        <f>Table_1[[#This Row],[Profit]]/Table_1[[#This Row],[Sales]]</f>
        <v>-0.39999999999999997</v>
      </c>
    </row>
    <row r="9470" spans="1:23" ht="14.25" customHeight="1" x14ac:dyDescent="0.3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  <c r="W9470" s="2">
        <f>Table_1[[#This Row],[Profit]]/Table_1[[#This Row],[Sales]]</f>
        <v>0.48000000000000004</v>
      </c>
    </row>
    <row r="9471" spans="1:23" ht="14.25" customHeight="1" x14ac:dyDescent="0.3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  <c r="W9471" s="2">
        <f>Table_1[[#This Row],[Profit]]/Table_1[[#This Row],[Sales]]</f>
        <v>0.48</v>
      </c>
    </row>
    <row r="9472" spans="1:23" ht="14.25" customHeight="1" x14ac:dyDescent="0.3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  <c r="W9472" s="2">
        <f>Table_1[[#This Row],[Profit]]/Table_1[[#This Row],[Sales]]</f>
        <v>3.9999999999999876E-2</v>
      </c>
    </row>
    <row r="9473" spans="1:23" ht="14.25" customHeight="1" x14ac:dyDescent="0.3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  <c r="W9473" s="2">
        <f>Table_1[[#This Row],[Profit]]/Table_1[[#This Row],[Sales]]</f>
        <v>0.32500000000000001</v>
      </c>
    </row>
    <row r="9474" spans="1:23" ht="14.25" customHeight="1" x14ac:dyDescent="0.3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  <c r="W9474" s="2">
        <f>Table_1[[#This Row],[Profit]]/Table_1[[#This Row],[Sales]]</f>
        <v>0.18888888888888886</v>
      </c>
    </row>
    <row r="9475" spans="1:23" ht="14.25" customHeight="1" x14ac:dyDescent="0.3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  <c r="W9475" s="2">
        <f>Table_1[[#This Row],[Profit]]/Table_1[[#This Row],[Sales]]</f>
        <v>0.38</v>
      </c>
    </row>
    <row r="9476" spans="1:23" ht="14.25" customHeight="1" x14ac:dyDescent="0.3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  <c r="W9476" s="2">
        <f>Table_1[[#This Row],[Profit]]/Table_1[[#This Row],[Sales]]</f>
        <v>0.33749999999999997</v>
      </c>
    </row>
    <row r="9477" spans="1:23" ht="14.25" customHeight="1" x14ac:dyDescent="0.3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  <c r="W9477" s="2">
        <f>Table_1[[#This Row],[Profit]]/Table_1[[#This Row],[Sales]]</f>
        <v>0.31249999999999983</v>
      </c>
    </row>
    <row r="9478" spans="1:23" ht="14.25" customHeight="1" x14ac:dyDescent="0.3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  <c r="W9478" s="2">
        <f>Table_1[[#This Row],[Profit]]/Table_1[[#This Row],[Sales]]</f>
        <v>-1.2</v>
      </c>
    </row>
    <row r="9479" spans="1:23" ht="14.25" customHeight="1" x14ac:dyDescent="0.3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  <c r="W9479" s="2">
        <f>Table_1[[#This Row],[Profit]]/Table_1[[#This Row],[Sales]]</f>
        <v>-1.7500000000000009</v>
      </c>
    </row>
    <row r="9480" spans="1:23" ht="14.25" customHeight="1" x14ac:dyDescent="0.3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  <c r="W9480" s="2">
        <f>Table_1[[#This Row],[Profit]]/Table_1[[#This Row],[Sales]]</f>
        <v>0.3125</v>
      </c>
    </row>
    <row r="9481" spans="1:23" ht="14.25" customHeight="1" x14ac:dyDescent="0.3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  <c r="W9481" s="2">
        <f>Table_1[[#This Row],[Profit]]/Table_1[[#This Row],[Sales]]</f>
        <v>-1.7000000000000008</v>
      </c>
    </row>
    <row r="9482" spans="1:23" ht="14.25" customHeight="1" x14ac:dyDescent="0.3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  <c r="W9482" s="2">
        <f>Table_1[[#This Row],[Profit]]/Table_1[[#This Row],[Sales]]</f>
        <v>-1.7500000000000004</v>
      </c>
    </row>
    <row r="9483" spans="1:23" ht="14.25" customHeight="1" x14ac:dyDescent="0.3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  <c r="W9483" s="2">
        <f>Table_1[[#This Row],[Profit]]/Table_1[[#This Row],[Sales]]</f>
        <v>0.10000000000000009</v>
      </c>
    </row>
    <row r="9484" spans="1:23" ht="14.25" customHeight="1" x14ac:dyDescent="0.3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  <c r="W9484" s="2">
        <f>Table_1[[#This Row],[Profit]]/Table_1[[#This Row],[Sales]]</f>
        <v>0.28750000000000003</v>
      </c>
    </row>
    <row r="9485" spans="1:23" ht="14.25" customHeight="1" x14ac:dyDescent="0.3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  <c r="W9485" s="2">
        <f>Table_1[[#This Row],[Profit]]/Table_1[[#This Row],[Sales]]</f>
        <v>0.32999999999999996</v>
      </c>
    </row>
    <row r="9486" spans="1:23" ht="14.25" customHeight="1" x14ac:dyDescent="0.3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  <c r="W9486" s="2">
        <f>Table_1[[#This Row],[Profit]]/Table_1[[#This Row],[Sales]]</f>
        <v>-0.17647058823529424</v>
      </c>
    </row>
    <row r="9487" spans="1:23" ht="14.25" customHeight="1" x14ac:dyDescent="0.3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  <c r="W9487" s="2">
        <f>Table_1[[#This Row],[Profit]]/Table_1[[#This Row],[Sales]]</f>
        <v>0.31249999999999983</v>
      </c>
    </row>
    <row r="9488" spans="1:23" ht="14.25" customHeight="1" x14ac:dyDescent="0.3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  <c r="W9488" s="2">
        <f>Table_1[[#This Row],[Profit]]/Table_1[[#This Row],[Sales]]</f>
        <v>-0.11428571428571428</v>
      </c>
    </row>
    <row r="9489" spans="1:23" ht="14.25" customHeight="1" x14ac:dyDescent="0.3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  <c r="W9489" s="2">
        <f>Table_1[[#This Row],[Profit]]/Table_1[[#This Row],[Sales]]</f>
        <v>0.32999999999999996</v>
      </c>
    </row>
    <row r="9490" spans="1:23" ht="14.25" customHeight="1" x14ac:dyDescent="0.3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  <c r="W9490" s="2">
        <f>Table_1[[#This Row],[Profit]]/Table_1[[#This Row],[Sales]]</f>
        <v>8.750000000000005E-2</v>
      </c>
    </row>
    <row r="9491" spans="1:23" ht="14.25" customHeight="1" x14ac:dyDescent="0.3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  <c r="W9491" s="2">
        <f>Table_1[[#This Row],[Profit]]/Table_1[[#This Row],[Sales]]</f>
        <v>0.29999999999999993</v>
      </c>
    </row>
    <row r="9492" spans="1:23" ht="14.25" customHeight="1" x14ac:dyDescent="0.3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  <c r="W9492" s="2">
        <f>Table_1[[#This Row],[Profit]]/Table_1[[#This Row],[Sales]]</f>
        <v>0.33750000000000002</v>
      </c>
    </row>
    <row r="9493" spans="1:23" ht="14.25" customHeight="1" x14ac:dyDescent="0.3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  <c r="W9493" s="2">
        <f>Table_1[[#This Row],[Profit]]/Table_1[[#This Row],[Sales]]</f>
        <v>0.33999999999999991</v>
      </c>
    </row>
    <row r="9494" spans="1:23" ht="14.25" customHeight="1" x14ac:dyDescent="0.3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  <c r="W9494" s="2">
        <f>Table_1[[#This Row],[Profit]]/Table_1[[#This Row],[Sales]]</f>
        <v>0.5</v>
      </c>
    </row>
    <row r="9495" spans="1:23" ht="14.25" customHeight="1" x14ac:dyDescent="0.3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  <c r="W9495" s="2">
        <f>Table_1[[#This Row],[Profit]]/Table_1[[#This Row],[Sales]]</f>
        <v>0.22</v>
      </c>
    </row>
    <row r="9496" spans="1:23" ht="14.25" customHeight="1" x14ac:dyDescent="0.3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  <c r="W9496" s="2">
        <f>Table_1[[#This Row],[Profit]]/Table_1[[#This Row],[Sales]]</f>
        <v>0.44999999999999996</v>
      </c>
    </row>
    <row r="9497" spans="1:23" ht="14.25" customHeight="1" x14ac:dyDescent="0.3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  <c r="W9497" s="2">
        <f>Table_1[[#This Row],[Profit]]/Table_1[[#This Row],[Sales]]</f>
        <v>0.39</v>
      </c>
    </row>
    <row r="9498" spans="1:23" ht="14.25" customHeight="1" x14ac:dyDescent="0.3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  <c r="W9498" s="2">
        <f>Table_1[[#This Row],[Profit]]/Table_1[[#This Row],[Sales]]</f>
        <v>0.27000000000000007</v>
      </c>
    </row>
    <row r="9499" spans="1:23" ht="14.25" customHeight="1" x14ac:dyDescent="0.3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  <c r="W9499" s="2">
        <f>Table_1[[#This Row],[Profit]]/Table_1[[#This Row],[Sales]]</f>
        <v>0.45999999999999996</v>
      </c>
    </row>
    <row r="9500" spans="1:23" ht="14.25" customHeight="1" x14ac:dyDescent="0.3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  <c r="W9500" s="2">
        <f>Table_1[[#This Row],[Profit]]/Table_1[[#This Row],[Sales]]</f>
        <v>0.49</v>
      </c>
    </row>
    <row r="9501" spans="1:23" ht="14.25" customHeight="1" x14ac:dyDescent="0.3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  <c r="W9501" s="2">
        <f>Table_1[[#This Row],[Profit]]/Table_1[[#This Row],[Sales]]</f>
        <v>0.46</v>
      </c>
    </row>
    <row r="9502" spans="1:23" ht="14.25" customHeight="1" x14ac:dyDescent="0.3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  <c r="W9502" s="2">
        <f>Table_1[[#This Row],[Profit]]/Table_1[[#This Row],[Sales]]</f>
        <v>0.42000000000000004</v>
      </c>
    </row>
    <row r="9503" spans="1:23" ht="14.25" customHeight="1" x14ac:dyDescent="0.3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  <c r="W9503" s="2">
        <f>Table_1[[#This Row],[Profit]]/Table_1[[#This Row],[Sales]]</f>
        <v>0.25</v>
      </c>
    </row>
    <row r="9504" spans="1:23" ht="14.25" customHeight="1" x14ac:dyDescent="0.3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  <c r="W9504" s="2">
        <f>Table_1[[#This Row],[Profit]]/Table_1[[#This Row],[Sales]]</f>
        <v>0.26</v>
      </c>
    </row>
    <row r="9505" spans="1:23" ht="14.25" customHeight="1" x14ac:dyDescent="0.3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  <c r="W9505" s="2">
        <f>Table_1[[#This Row],[Profit]]/Table_1[[#This Row],[Sales]]</f>
        <v>0.28000000000000003</v>
      </c>
    </row>
    <row r="9506" spans="1:23" ht="14.25" customHeight="1" x14ac:dyDescent="0.3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  <c r="W9506" s="2">
        <f>Table_1[[#This Row],[Profit]]/Table_1[[#This Row],[Sales]]</f>
        <v>0.25</v>
      </c>
    </row>
    <row r="9507" spans="1:23" ht="14.25" customHeight="1" x14ac:dyDescent="0.3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  <c r="W9507" s="2">
        <f>Table_1[[#This Row],[Profit]]/Table_1[[#This Row],[Sales]]</f>
        <v>0.49</v>
      </c>
    </row>
    <row r="9508" spans="1:23" ht="14.25" customHeight="1" x14ac:dyDescent="0.3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  <c r="W9508" s="2">
        <f>Table_1[[#This Row],[Profit]]/Table_1[[#This Row],[Sales]]</f>
        <v>0.27999999999999997</v>
      </c>
    </row>
    <row r="9509" spans="1:23" ht="14.25" customHeight="1" x14ac:dyDescent="0.3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  <c r="W9509" s="2">
        <f>Table_1[[#This Row],[Profit]]/Table_1[[#This Row],[Sales]]</f>
        <v>0.44999999999999996</v>
      </c>
    </row>
    <row r="9510" spans="1:23" ht="14.25" customHeight="1" x14ac:dyDescent="0.3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  <c r="W9510" s="2">
        <f>Table_1[[#This Row],[Profit]]/Table_1[[#This Row],[Sales]]</f>
        <v>0.32999999999999996</v>
      </c>
    </row>
    <row r="9511" spans="1:23" ht="14.25" customHeight="1" x14ac:dyDescent="0.3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  <c r="W9511" s="2">
        <f>Table_1[[#This Row],[Profit]]/Table_1[[#This Row],[Sales]]</f>
        <v>3.0000000000000016E-2</v>
      </c>
    </row>
    <row r="9512" spans="1:23" ht="14.25" customHeight="1" x14ac:dyDescent="0.3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  <c r="W9512" s="2">
        <f>Table_1[[#This Row],[Profit]]/Table_1[[#This Row],[Sales]]</f>
        <v>0.41000000000000003</v>
      </c>
    </row>
    <row r="9513" spans="1:23" ht="14.25" customHeight="1" x14ac:dyDescent="0.3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  <c r="W9513" s="2">
        <f>Table_1[[#This Row],[Profit]]/Table_1[[#This Row],[Sales]]</f>
        <v>-1.5</v>
      </c>
    </row>
    <row r="9514" spans="1:23" ht="14.25" customHeight="1" x14ac:dyDescent="0.3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  <c r="W9514" s="2">
        <f>Table_1[[#This Row],[Profit]]/Table_1[[#This Row],[Sales]]</f>
        <v>-2.9411764705882481E-2</v>
      </c>
    </row>
    <row r="9515" spans="1:23" ht="14.25" customHeight="1" x14ac:dyDescent="0.3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  <c r="W9515" s="2">
        <f>Table_1[[#This Row],[Profit]]/Table_1[[#This Row],[Sales]]</f>
        <v>0.32999999999999985</v>
      </c>
    </row>
    <row r="9516" spans="1:23" ht="14.25" customHeight="1" x14ac:dyDescent="0.3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  <c r="W9516" s="2">
        <f>Table_1[[#This Row],[Profit]]/Table_1[[#This Row],[Sales]]</f>
        <v>0.35</v>
      </c>
    </row>
    <row r="9517" spans="1:23" ht="14.25" customHeight="1" x14ac:dyDescent="0.3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  <c r="W9517" s="2">
        <f>Table_1[[#This Row],[Profit]]/Table_1[[#This Row],[Sales]]</f>
        <v>0.16249999999999998</v>
      </c>
    </row>
    <row r="9518" spans="1:23" ht="14.25" customHeight="1" x14ac:dyDescent="0.3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  <c r="W9518" s="2">
        <f>Table_1[[#This Row],[Profit]]/Table_1[[#This Row],[Sales]]</f>
        <v>0.15</v>
      </c>
    </row>
    <row r="9519" spans="1:23" ht="14.25" customHeight="1" x14ac:dyDescent="0.3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  <c r="W9519" s="2">
        <f>Table_1[[#This Row],[Profit]]/Table_1[[#This Row],[Sales]]</f>
        <v>0.3625000000000001</v>
      </c>
    </row>
    <row r="9520" spans="1:23" ht="14.25" customHeight="1" x14ac:dyDescent="0.3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  <c r="W9520" s="2">
        <f>Table_1[[#This Row],[Profit]]/Table_1[[#This Row],[Sales]]</f>
        <v>0.11249999999999981</v>
      </c>
    </row>
    <row r="9521" spans="1:23" ht="14.25" customHeight="1" x14ac:dyDescent="0.3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  <c r="W9521" s="2">
        <f>Table_1[[#This Row],[Profit]]/Table_1[[#This Row],[Sales]]</f>
        <v>0.28000000000000008</v>
      </c>
    </row>
    <row r="9522" spans="1:23" ht="14.25" customHeight="1" x14ac:dyDescent="0.3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  <c r="W9522" s="2">
        <f>Table_1[[#This Row],[Profit]]/Table_1[[#This Row],[Sales]]</f>
        <v>3.9999999999999966E-2</v>
      </c>
    </row>
    <row r="9523" spans="1:23" ht="14.25" customHeight="1" x14ac:dyDescent="0.3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  <c r="W9523" s="2">
        <f>Table_1[[#This Row],[Profit]]/Table_1[[#This Row],[Sales]]</f>
        <v>0.11249999999999989</v>
      </c>
    </row>
    <row r="9524" spans="1:23" ht="14.25" customHeight="1" x14ac:dyDescent="0.3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  <c r="W9524" s="2">
        <f>Table_1[[#This Row],[Profit]]/Table_1[[#This Row],[Sales]]</f>
        <v>0.34999999999999992</v>
      </c>
    </row>
    <row r="9525" spans="1:23" ht="14.25" customHeight="1" x14ac:dyDescent="0.3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  <c r="W9525" s="2">
        <f>Table_1[[#This Row],[Profit]]/Table_1[[#This Row],[Sales]]</f>
        <v>-0.23750000000000002</v>
      </c>
    </row>
    <row r="9526" spans="1:23" ht="14.25" customHeight="1" x14ac:dyDescent="0.3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  <c r="W9526" s="2">
        <f>Table_1[[#This Row],[Profit]]/Table_1[[#This Row],[Sales]]</f>
        <v>0.34999999999999987</v>
      </c>
    </row>
    <row r="9527" spans="1:23" ht="14.25" customHeight="1" x14ac:dyDescent="0.3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  <c r="W9527" s="2">
        <f>Table_1[[#This Row],[Profit]]/Table_1[[#This Row],[Sales]]</f>
        <v>0.19999999999999998</v>
      </c>
    </row>
    <row r="9528" spans="1:23" ht="14.25" customHeight="1" x14ac:dyDescent="0.3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  <c r="W9528" s="2">
        <f>Table_1[[#This Row],[Profit]]/Table_1[[#This Row],[Sales]]</f>
        <v>-0.22499999999999998</v>
      </c>
    </row>
    <row r="9529" spans="1:23" ht="14.25" customHeight="1" x14ac:dyDescent="0.3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  <c r="W9529" s="2">
        <f>Table_1[[#This Row],[Profit]]/Table_1[[#This Row],[Sales]]</f>
        <v>0.35000000000000009</v>
      </c>
    </row>
    <row r="9530" spans="1:23" ht="14.25" customHeight="1" x14ac:dyDescent="0.3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  <c r="W9530" s="2">
        <f>Table_1[[#This Row],[Profit]]/Table_1[[#This Row],[Sales]]</f>
        <v>0.32499999999999996</v>
      </c>
    </row>
    <row r="9531" spans="1:23" ht="14.25" customHeight="1" x14ac:dyDescent="0.3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  <c r="W9531" s="2">
        <f>Table_1[[#This Row],[Profit]]/Table_1[[#This Row],[Sales]]</f>
        <v>7.4999999999999942E-2</v>
      </c>
    </row>
    <row r="9532" spans="1:23" ht="14.25" customHeight="1" x14ac:dyDescent="0.3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  <c r="W9532" s="2">
        <f>Table_1[[#This Row],[Profit]]/Table_1[[#This Row],[Sales]]</f>
        <v>0.45999999999999996</v>
      </c>
    </row>
    <row r="9533" spans="1:23" ht="14.25" customHeight="1" x14ac:dyDescent="0.3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  <c r="W9533" s="2">
        <f>Table_1[[#This Row],[Profit]]/Table_1[[#This Row],[Sales]]</f>
        <v>0.10000000000000003</v>
      </c>
    </row>
    <row r="9534" spans="1:23" ht="14.25" customHeight="1" x14ac:dyDescent="0.3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  <c r="W9534" s="2">
        <f>Table_1[[#This Row],[Profit]]/Table_1[[#This Row],[Sales]]</f>
        <v>0.18888888888888883</v>
      </c>
    </row>
    <row r="9535" spans="1:23" ht="14.25" customHeight="1" x14ac:dyDescent="0.3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  <c r="W9535" s="2">
        <f>Table_1[[#This Row],[Profit]]/Table_1[[#This Row],[Sales]]</f>
        <v>0.31000000000000005</v>
      </c>
    </row>
    <row r="9536" spans="1:23" ht="14.25" customHeight="1" x14ac:dyDescent="0.3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  <c r="W9536" s="2">
        <f>Table_1[[#This Row],[Profit]]/Table_1[[#This Row],[Sales]]</f>
        <v>3.9999999999999952E-2</v>
      </c>
    </row>
    <row r="9537" spans="1:23" ht="14.25" customHeight="1" x14ac:dyDescent="0.3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  <c r="W9537" s="2">
        <f>Table_1[[#This Row],[Profit]]/Table_1[[#This Row],[Sales]]</f>
        <v>0.33749999999999986</v>
      </c>
    </row>
    <row r="9538" spans="1:23" ht="14.25" customHeight="1" x14ac:dyDescent="0.3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  <c r="W9538" s="2">
        <f>Table_1[[#This Row],[Profit]]/Table_1[[#This Row],[Sales]]</f>
        <v>-0.77500000000000013</v>
      </c>
    </row>
    <row r="9539" spans="1:23" ht="14.25" customHeight="1" x14ac:dyDescent="0.3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  <c r="W9539" s="2">
        <f>Table_1[[#This Row],[Profit]]/Table_1[[#This Row],[Sales]]</f>
        <v>0.17647058823529405</v>
      </c>
    </row>
    <row r="9540" spans="1:23" ht="14.25" customHeight="1" x14ac:dyDescent="0.3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  <c r="W9540" s="2">
        <f>Table_1[[#This Row],[Profit]]/Table_1[[#This Row],[Sales]]</f>
        <v>0.45999999999999996</v>
      </c>
    </row>
    <row r="9541" spans="1:23" ht="14.25" customHeight="1" x14ac:dyDescent="0.3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  <c r="W9541" s="2">
        <f>Table_1[[#This Row],[Profit]]/Table_1[[#This Row],[Sales]]</f>
        <v>0.47</v>
      </c>
    </row>
    <row r="9542" spans="1:23" ht="14.25" customHeight="1" x14ac:dyDescent="0.3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  <c r="W9542" s="2">
        <f>Table_1[[#This Row],[Profit]]/Table_1[[#This Row],[Sales]]</f>
        <v>8.7500000000000008E-2</v>
      </c>
    </row>
    <row r="9543" spans="1:23" ht="14.25" customHeight="1" x14ac:dyDescent="0.3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  <c r="W9543" s="2">
        <f>Table_1[[#This Row],[Profit]]/Table_1[[#This Row],[Sales]]</f>
        <v>0.375</v>
      </c>
    </row>
    <row r="9544" spans="1:23" ht="14.25" customHeight="1" x14ac:dyDescent="0.3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  <c r="W9544" s="2">
        <f>Table_1[[#This Row],[Profit]]/Table_1[[#This Row],[Sales]]</f>
        <v>-1.5500000000000012</v>
      </c>
    </row>
    <row r="9545" spans="1:23" ht="14.25" customHeight="1" x14ac:dyDescent="0.3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  <c r="W9545" s="2">
        <f>Table_1[[#This Row],[Profit]]/Table_1[[#This Row],[Sales]]</f>
        <v>0.33749999999999986</v>
      </c>
    </row>
    <row r="9546" spans="1:23" ht="14.25" customHeight="1" x14ac:dyDescent="0.3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  <c r="W9546" s="2">
        <f>Table_1[[#This Row],[Profit]]/Table_1[[#This Row],[Sales]]</f>
        <v>-0.30882352941176461</v>
      </c>
    </row>
    <row r="9547" spans="1:23" ht="14.25" customHeight="1" x14ac:dyDescent="0.3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  <c r="W9547" s="2">
        <f>Table_1[[#This Row],[Profit]]/Table_1[[#This Row],[Sales]]</f>
        <v>0.45</v>
      </c>
    </row>
    <row r="9548" spans="1:23" ht="14.25" customHeight="1" x14ac:dyDescent="0.3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  <c r="W9548" s="2">
        <f>Table_1[[#This Row],[Profit]]/Table_1[[#This Row],[Sales]]</f>
        <v>0.47</v>
      </c>
    </row>
    <row r="9549" spans="1:23" ht="14.25" customHeight="1" x14ac:dyDescent="0.3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  <c r="W9549" s="2">
        <f>Table_1[[#This Row],[Profit]]/Table_1[[#This Row],[Sales]]</f>
        <v>0.31249999999999983</v>
      </c>
    </row>
    <row r="9550" spans="1:23" ht="14.25" customHeight="1" x14ac:dyDescent="0.3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  <c r="W9550" s="2">
        <f>Table_1[[#This Row],[Profit]]/Table_1[[#This Row],[Sales]]</f>
        <v>-0.83333333333333293</v>
      </c>
    </row>
    <row r="9551" spans="1:23" ht="14.25" customHeight="1" x14ac:dyDescent="0.3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  <c r="W9551" s="2">
        <f>Table_1[[#This Row],[Profit]]/Table_1[[#This Row],[Sales]]</f>
        <v>0.19999999999999993</v>
      </c>
    </row>
    <row r="9552" spans="1:23" ht="14.25" customHeight="1" x14ac:dyDescent="0.3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  <c r="W9552" s="2">
        <f>Table_1[[#This Row],[Profit]]/Table_1[[#This Row],[Sales]]</f>
        <v>0.375</v>
      </c>
    </row>
    <row r="9553" spans="1:23" ht="14.25" customHeight="1" x14ac:dyDescent="0.3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  <c r="W9553" s="2">
        <f>Table_1[[#This Row],[Profit]]/Table_1[[#This Row],[Sales]]</f>
        <v>7.4999999999999914E-2</v>
      </c>
    </row>
    <row r="9554" spans="1:23" ht="14.25" customHeight="1" x14ac:dyDescent="0.3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  <c r="W9554" s="2">
        <f>Table_1[[#This Row],[Profit]]/Table_1[[#This Row],[Sales]]</f>
        <v>0.23999999999999996</v>
      </c>
    </row>
    <row r="9555" spans="1:23" ht="14.25" customHeight="1" x14ac:dyDescent="0.3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  <c r="W9555" s="2">
        <f>Table_1[[#This Row],[Profit]]/Table_1[[#This Row],[Sales]]</f>
        <v>0.12499999999999979</v>
      </c>
    </row>
    <row r="9556" spans="1:23" ht="14.25" customHeight="1" x14ac:dyDescent="0.3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  <c r="W9556" s="2">
        <f>Table_1[[#This Row],[Profit]]/Table_1[[#This Row],[Sales]]</f>
        <v>0.13749999999999993</v>
      </c>
    </row>
    <row r="9557" spans="1:23" ht="14.25" customHeight="1" x14ac:dyDescent="0.3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  <c r="W9557" s="2">
        <f>Table_1[[#This Row],[Profit]]/Table_1[[#This Row],[Sales]]</f>
        <v>0.18749999999999994</v>
      </c>
    </row>
    <row r="9558" spans="1:23" ht="14.25" customHeight="1" x14ac:dyDescent="0.3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  <c r="W9558" s="2">
        <f>Table_1[[#This Row],[Profit]]/Table_1[[#This Row],[Sales]]</f>
        <v>0.45999999999999996</v>
      </c>
    </row>
    <row r="9559" spans="1:23" ht="14.25" customHeight="1" x14ac:dyDescent="0.3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  <c r="W9559" s="2">
        <f>Table_1[[#This Row],[Profit]]/Table_1[[#This Row],[Sales]]</f>
        <v>-0.29999999999999988</v>
      </c>
    </row>
    <row r="9560" spans="1:23" ht="14.25" customHeight="1" x14ac:dyDescent="0.3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  <c r="W9560" s="2">
        <f>Table_1[[#This Row],[Profit]]/Table_1[[#This Row],[Sales]]</f>
        <v>0.26249999999999996</v>
      </c>
    </row>
    <row r="9561" spans="1:23" ht="14.25" customHeight="1" x14ac:dyDescent="0.3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  <c r="W9561" s="2">
        <f>Table_1[[#This Row],[Profit]]/Table_1[[#This Row],[Sales]]</f>
        <v>-0.22499999999999998</v>
      </c>
    </row>
    <row r="9562" spans="1:23" ht="14.25" customHeight="1" x14ac:dyDescent="0.3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  <c r="W9562" s="2">
        <f>Table_1[[#This Row],[Profit]]/Table_1[[#This Row],[Sales]]</f>
        <v>0.19999999999999996</v>
      </c>
    </row>
    <row r="9563" spans="1:23" ht="14.25" customHeight="1" x14ac:dyDescent="0.3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  <c r="W9563" s="2">
        <f>Table_1[[#This Row],[Profit]]/Table_1[[#This Row],[Sales]]</f>
        <v>-0.17500000000000007</v>
      </c>
    </row>
    <row r="9564" spans="1:23" ht="14.25" customHeight="1" x14ac:dyDescent="0.3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  <c r="W9564" s="2">
        <f>Table_1[[#This Row],[Profit]]/Table_1[[#This Row],[Sales]]</f>
        <v>-0.73333333333333317</v>
      </c>
    </row>
    <row r="9565" spans="1:23" ht="14.25" customHeight="1" x14ac:dyDescent="0.3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  <c r="W9565" s="2">
        <f>Table_1[[#This Row],[Profit]]/Table_1[[#This Row],[Sales]]</f>
        <v>0.34999999999999992</v>
      </c>
    </row>
    <row r="9566" spans="1:23" ht="14.25" customHeight="1" x14ac:dyDescent="0.3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  <c r="W9566" s="2">
        <f>Table_1[[#This Row],[Profit]]/Table_1[[#This Row],[Sales]]</f>
        <v>0.49</v>
      </c>
    </row>
    <row r="9567" spans="1:23" ht="14.25" customHeight="1" x14ac:dyDescent="0.3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  <c r="W9567" s="2">
        <f>Table_1[[#This Row],[Profit]]/Table_1[[#This Row],[Sales]]</f>
        <v>8.7500000000000092E-2</v>
      </c>
    </row>
    <row r="9568" spans="1:23" ht="14.25" customHeight="1" x14ac:dyDescent="0.3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  <c r="W9568" s="2">
        <f>Table_1[[#This Row],[Profit]]/Table_1[[#This Row],[Sales]]</f>
        <v>-0.79999999999999993</v>
      </c>
    </row>
    <row r="9569" spans="1:23" ht="14.25" customHeight="1" x14ac:dyDescent="0.3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  <c r="W9569" s="2">
        <f>Table_1[[#This Row],[Profit]]/Table_1[[#This Row],[Sales]]</f>
        <v>0.26250000000000007</v>
      </c>
    </row>
    <row r="9570" spans="1:23" ht="14.25" customHeight="1" x14ac:dyDescent="0.3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  <c r="W9570" s="2">
        <f>Table_1[[#This Row],[Profit]]/Table_1[[#This Row],[Sales]]</f>
        <v>0.28000000000000008</v>
      </c>
    </row>
    <row r="9571" spans="1:23" ht="14.25" customHeight="1" x14ac:dyDescent="0.3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  <c r="W9571" s="2">
        <f>Table_1[[#This Row],[Profit]]/Table_1[[#This Row],[Sales]]</f>
        <v>-0.66666666666666619</v>
      </c>
    </row>
    <row r="9572" spans="1:23" ht="14.25" customHeight="1" x14ac:dyDescent="0.3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  <c r="W9572" s="2">
        <f>Table_1[[#This Row],[Profit]]/Table_1[[#This Row],[Sales]]</f>
        <v>4.9999999999999933E-2</v>
      </c>
    </row>
    <row r="9573" spans="1:23" ht="14.25" customHeight="1" x14ac:dyDescent="0.3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  <c r="W9573" s="2">
        <f>Table_1[[#This Row],[Profit]]/Table_1[[#This Row],[Sales]]</f>
        <v>0.34999999999999987</v>
      </c>
    </row>
    <row r="9574" spans="1:23" ht="14.25" customHeight="1" x14ac:dyDescent="0.3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  <c r="W9574" s="2">
        <f>Table_1[[#This Row],[Profit]]/Table_1[[#This Row],[Sales]]</f>
        <v>0.32499999999999996</v>
      </c>
    </row>
    <row r="9575" spans="1:23" ht="14.25" customHeight="1" x14ac:dyDescent="0.3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  <c r="W9575" s="2">
        <f>Table_1[[#This Row],[Profit]]/Table_1[[#This Row],[Sales]]</f>
        <v>0.11249999999999985</v>
      </c>
    </row>
    <row r="9576" spans="1:23" ht="14.25" customHeight="1" x14ac:dyDescent="0.3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  <c r="W9576" s="2">
        <f>Table_1[[#This Row],[Profit]]/Table_1[[#This Row],[Sales]]</f>
        <v>0.33</v>
      </c>
    </row>
    <row r="9577" spans="1:23" ht="14.25" customHeight="1" x14ac:dyDescent="0.3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  <c r="W9577" s="2">
        <f>Table_1[[#This Row],[Profit]]/Table_1[[#This Row],[Sales]]</f>
        <v>-0.27142857142857146</v>
      </c>
    </row>
    <row r="9578" spans="1:23" ht="14.25" customHeight="1" x14ac:dyDescent="0.3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  <c r="W9578" s="2">
        <f>Table_1[[#This Row],[Profit]]/Table_1[[#This Row],[Sales]]</f>
        <v>-0.20000000000000007</v>
      </c>
    </row>
    <row r="9579" spans="1:23" ht="14.25" customHeight="1" x14ac:dyDescent="0.3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  <c r="W9579" s="2">
        <f>Table_1[[#This Row],[Profit]]/Table_1[[#This Row],[Sales]]</f>
        <v>-4.2857142857142851E-2</v>
      </c>
    </row>
    <row r="9580" spans="1:23" ht="14.25" customHeight="1" x14ac:dyDescent="0.3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  <c r="W9580" s="2">
        <f>Table_1[[#This Row],[Profit]]/Table_1[[#This Row],[Sales]]</f>
        <v>0.29999999999999993</v>
      </c>
    </row>
    <row r="9581" spans="1:23" ht="14.25" customHeight="1" x14ac:dyDescent="0.3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  <c r="W9581" s="2">
        <f>Table_1[[#This Row],[Profit]]/Table_1[[#This Row],[Sales]]</f>
        <v>4.9999999999999892E-2</v>
      </c>
    </row>
    <row r="9582" spans="1:23" ht="14.25" customHeight="1" x14ac:dyDescent="0.3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  <c r="W9582" s="2">
        <f>Table_1[[#This Row],[Profit]]/Table_1[[#This Row],[Sales]]</f>
        <v>0.28999999999999992</v>
      </c>
    </row>
    <row r="9583" spans="1:23" ht="14.25" customHeight="1" x14ac:dyDescent="0.3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  <c r="W9583" s="2">
        <f>Table_1[[#This Row],[Profit]]/Table_1[[#This Row],[Sales]]</f>
        <v>-1.1111111111111195E-2</v>
      </c>
    </row>
    <row r="9584" spans="1:23" ht="14.25" customHeight="1" x14ac:dyDescent="0.3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  <c r="W9584" s="2">
        <f>Table_1[[#This Row],[Profit]]/Table_1[[#This Row],[Sales]]</f>
        <v>0.36249999999999999</v>
      </c>
    </row>
    <row r="9585" spans="1:23" ht="14.25" customHeight="1" x14ac:dyDescent="0.3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  <c r="W9585" s="2">
        <f>Table_1[[#This Row],[Profit]]/Table_1[[#This Row],[Sales]]</f>
        <v>-1.2500000000000065E-2</v>
      </c>
    </row>
    <row r="9586" spans="1:23" ht="14.25" customHeight="1" x14ac:dyDescent="0.3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  <c r="W9586" s="2">
        <f>Table_1[[#This Row],[Profit]]/Table_1[[#This Row],[Sales]]</f>
        <v>0.25999999999999995</v>
      </c>
    </row>
    <row r="9587" spans="1:23" ht="14.25" customHeight="1" x14ac:dyDescent="0.3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  <c r="W9587" s="2">
        <f>Table_1[[#This Row],[Profit]]/Table_1[[#This Row],[Sales]]</f>
        <v>0.36250000000000004</v>
      </c>
    </row>
    <row r="9588" spans="1:23" ht="14.25" customHeight="1" x14ac:dyDescent="0.3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  <c r="W9588" s="2">
        <f>Table_1[[#This Row],[Profit]]/Table_1[[#This Row],[Sales]]</f>
        <v>0.36249999999999993</v>
      </c>
    </row>
    <row r="9589" spans="1:23" ht="14.25" customHeight="1" x14ac:dyDescent="0.3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  <c r="W9589" s="2">
        <f>Table_1[[#This Row],[Profit]]/Table_1[[#This Row],[Sales]]</f>
        <v>-0.22500000000000001</v>
      </c>
    </row>
    <row r="9590" spans="1:23" ht="14.25" customHeight="1" x14ac:dyDescent="0.3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  <c r="W9590" s="2">
        <f>Table_1[[#This Row],[Profit]]/Table_1[[#This Row],[Sales]]</f>
        <v>0.12499999999999982</v>
      </c>
    </row>
    <row r="9591" spans="1:23" ht="14.25" customHeight="1" x14ac:dyDescent="0.3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  <c r="W9591" s="2">
        <f>Table_1[[#This Row],[Profit]]/Table_1[[#This Row],[Sales]]</f>
        <v>0.32499999999999984</v>
      </c>
    </row>
    <row r="9592" spans="1:23" ht="14.25" customHeight="1" x14ac:dyDescent="0.3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  <c r="W9592" s="2">
        <f>Table_1[[#This Row],[Profit]]/Table_1[[#This Row],[Sales]]</f>
        <v>-1.650000000000001</v>
      </c>
    </row>
    <row r="9593" spans="1:23" ht="14.25" customHeight="1" x14ac:dyDescent="0.3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  <c r="W9593" s="2">
        <f>Table_1[[#This Row],[Profit]]/Table_1[[#This Row],[Sales]]</f>
        <v>-0.39999999999999974</v>
      </c>
    </row>
    <row r="9594" spans="1:23" ht="14.25" customHeight="1" x14ac:dyDescent="0.3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  <c r="W9594" s="2">
        <f>Table_1[[#This Row],[Profit]]/Table_1[[#This Row],[Sales]]</f>
        <v>-1.2500000000000002</v>
      </c>
    </row>
    <row r="9595" spans="1:23" ht="14.25" customHeight="1" x14ac:dyDescent="0.3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  <c r="W9595" s="2">
        <f>Table_1[[#This Row],[Profit]]/Table_1[[#This Row],[Sales]]</f>
        <v>0.4499999999999999</v>
      </c>
    </row>
    <row r="9596" spans="1:23" ht="14.25" customHeight="1" x14ac:dyDescent="0.3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  <c r="W9596" s="2">
        <f>Table_1[[#This Row],[Profit]]/Table_1[[#This Row],[Sales]]</f>
        <v>0.49000000000000005</v>
      </c>
    </row>
    <row r="9597" spans="1:23" ht="14.25" customHeight="1" x14ac:dyDescent="0.3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  <c r="W9597" s="2">
        <f>Table_1[[#This Row],[Profit]]/Table_1[[#This Row],[Sales]]</f>
        <v>0.26</v>
      </c>
    </row>
    <row r="9598" spans="1:23" ht="14.25" customHeight="1" x14ac:dyDescent="0.3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  <c r="W9598" s="2">
        <f>Table_1[[#This Row],[Profit]]/Table_1[[#This Row],[Sales]]</f>
        <v>0.3249999999999999</v>
      </c>
    </row>
    <row r="9599" spans="1:23" ht="14.25" customHeight="1" x14ac:dyDescent="0.3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  <c r="W9599" s="2">
        <f>Table_1[[#This Row],[Profit]]/Table_1[[#This Row],[Sales]]</f>
        <v>7.4999999999999956E-2</v>
      </c>
    </row>
    <row r="9600" spans="1:23" ht="14.25" customHeight="1" x14ac:dyDescent="0.3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  <c r="W9600" s="2">
        <f>Table_1[[#This Row],[Profit]]/Table_1[[#This Row],[Sales]]</f>
        <v>0.31999999999999995</v>
      </c>
    </row>
    <row r="9601" spans="1:23" ht="14.25" customHeight="1" x14ac:dyDescent="0.3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  <c r="W9601" s="2">
        <f>Table_1[[#This Row],[Profit]]/Table_1[[#This Row],[Sales]]</f>
        <v>7.4999999999999983E-2</v>
      </c>
    </row>
    <row r="9602" spans="1:23" ht="14.25" customHeight="1" x14ac:dyDescent="0.3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  <c r="W9602" s="2">
        <f>Table_1[[#This Row],[Profit]]/Table_1[[#This Row],[Sales]]</f>
        <v>0.34999999999999992</v>
      </c>
    </row>
    <row r="9603" spans="1:23" ht="14.25" customHeight="1" x14ac:dyDescent="0.3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  <c r="W9603" s="2">
        <f>Table_1[[#This Row],[Profit]]/Table_1[[#This Row],[Sales]]</f>
        <v>0.47999999999999993</v>
      </c>
    </row>
    <row r="9604" spans="1:23" ht="14.25" customHeight="1" x14ac:dyDescent="0.3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  <c r="W9604" s="2">
        <f>Table_1[[#This Row],[Profit]]/Table_1[[#This Row],[Sales]]</f>
        <v>0.26999999999999996</v>
      </c>
    </row>
    <row r="9605" spans="1:23" ht="14.25" customHeight="1" x14ac:dyDescent="0.3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  <c r="W9605" s="2">
        <f>Table_1[[#This Row],[Profit]]/Table_1[[#This Row],[Sales]]</f>
        <v>-0.56666666666666687</v>
      </c>
    </row>
    <row r="9606" spans="1:23" ht="14.25" customHeight="1" x14ac:dyDescent="0.3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  <c r="W9606" s="2">
        <f>Table_1[[#This Row],[Profit]]/Table_1[[#This Row],[Sales]]</f>
        <v>0.28000000000000003</v>
      </c>
    </row>
    <row r="9607" spans="1:23" ht="14.25" customHeight="1" x14ac:dyDescent="0.3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  <c r="W9607" s="2">
        <f>Table_1[[#This Row],[Profit]]/Table_1[[#This Row],[Sales]]</f>
        <v>-8.7499999999999967E-2</v>
      </c>
    </row>
    <row r="9608" spans="1:23" ht="14.25" customHeight="1" x14ac:dyDescent="0.3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  <c r="W9608" s="2">
        <f>Table_1[[#This Row],[Profit]]/Table_1[[#This Row],[Sales]]</f>
        <v>-0.22499999999999992</v>
      </c>
    </row>
    <row r="9609" spans="1:23" ht="14.25" customHeight="1" x14ac:dyDescent="0.3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  <c r="W9609" s="2">
        <f>Table_1[[#This Row],[Profit]]/Table_1[[#This Row],[Sales]]</f>
        <v>0.45999999999999996</v>
      </c>
    </row>
    <row r="9610" spans="1:23" ht="14.25" customHeight="1" x14ac:dyDescent="0.3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  <c r="W9610" s="2">
        <f>Table_1[[#This Row],[Profit]]/Table_1[[#This Row],[Sales]]</f>
        <v>0.47</v>
      </c>
    </row>
    <row r="9611" spans="1:23" ht="14.25" customHeight="1" x14ac:dyDescent="0.3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  <c r="W9611" s="2">
        <f>Table_1[[#This Row],[Profit]]/Table_1[[#This Row],[Sales]]</f>
        <v>6.999999999999991E-2</v>
      </c>
    </row>
    <row r="9612" spans="1:23" ht="14.25" customHeight="1" x14ac:dyDescent="0.3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  <c r="W9612" s="2">
        <f>Table_1[[#This Row],[Profit]]/Table_1[[#This Row],[Sales]]</f>
        <v>0.48000000000000004</v>
      </c>
    </row>
    <row r="9613" spans="1:23" ht="14.25" customHeight="1" x14ac:dyDescent="0.3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  <c r="W9613" s="2">
        <f>Table_1[[#This Row],[Profit]]/Table_1[[#This Row],[Sales]]</f>
        <v>0.44999999999999996</v>
      </c>
    </row>
    <row r="9614" spans="1:23" ht="14.25" customHeight="1" x14ac:dyDescent="0.3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  <c r="W9614" s="2">
        <f>Table_1[[#This Row],[Profit]]/Table_1[[#This Row],[Sales]]</f>
        <v>0.1</v>
      </c>
    </row>
    <row r="9615" spans="1:23" ht="14.25" customHeight="1" x14ac:dyDescent="0.3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  <c r="W9615" s="2">
        <f>Table_1[[#This Row],[Profit]]/Table_1[[#This Row],[Sales]]</f>
        <v>0.29999999999999993</v>
      </c>
    </row>
    <row r="9616" spans="1:23" ht="14.25" customHeight="1" x14ac:dyDescent="0.3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  <c r="W9616" s="2">
        <f>Table_1[[#This Row],[Profit]]/Table_1[[#This Row],[Sales]]</f>
        <v>0.14999999999999997</v>
      </c>
    </row>
    <row r="9617" spans="1:23" ht="14.25" customHeight="1" x14ac:dyDescent="0.3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  <c r="W9617" s="2">
        <f>Table_1[[#This Row],[Profit]]/Table_1[[#This Row],[Sales]]</f>
        <v>0.375</v>
      </c>
    </row>
    <row r="9618" spans="1:23" ht="14.25" customHeight="1" x14ac:dyDescent="0.3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  <c r="W9618" s="2">
        <f>Table_1[[#This Row],[Profit]]/Table_1[[#This Row],[Sales]]</f>
        <v>0.28999999999999998</v>
      </c>
    </row>
    <row r="9619" spans="1:23" ht="14.25" customHeight="1" x14ac:dyDescent="0.3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  <c r="W9619" s="2">
        <f>Table_1[[#This Row],[Profit]]/Table_1[[#This Row],[Sales]]</f>
        <v>8.3333333333333245E-2</v>
      </c>
    </row>
    <row r="9620" spans="1:23" ht="14.25" customHeight="1" x14ac:dyDescent="0.3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  <c r="W9620" s="2">
        <f>Table_1[[#This Row],[Profit]]/Table_1[[#This Row],[Sales]]</f>
        <v>6.2499999999999896E-2</v>
      </c>
    </row>
    <row r="9621" spans="1:23" ht="14.25" customHeight="1" x14ac:dyDescent="0.3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  <c r="W9621" s="2">
        <f>Table_1[[#This Row],[Profit]]/Table_1[[#This Row],[Sales]]</f>
        <v>-1.250000000000008E-2</v>
      </c>
    </row>
    <row r="9622" spans="1:23" ht="14.25" customHeight="1" x14ac:dyDescent="0.3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  <c r="W9622" s="2">
        <f>Table_1[[#This Row],[Profit]]/Table_1[[#This Row],[Sales]]</f>
        <v>7.4999999999999928E-2</v>
      </c>
    </row>
    <row r="9623" spans="1:23" ht="14.25" customHeight="1" x14ac:dyDescent="0.3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  <c r="W9623" s="2">
        <f>Table_1[[#This Row],[Profit]]/Table_1[[#This Row],[Sales]]</f>
        <v>0.14999999999999988</v>
      </c>
    </row>
    <row r="9624" spans="1:23" ht="14.25" customHeight="1" x14ac:dyDescent="0.3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  <c r="W9624" s="2">
        <f>Table_1[[#This Row],[Profit]]/Table_1[[#This Row],[Sales]]</f>
        <v>0.33749999999999986</v>
      </c>
    </row>
    <row r="9625" spans="1:23" ht="14.25" customHeight="1" x14ac:dyDescent="0.3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  <c r="W9625" s="2">
        <f>Table_1[[#This Row],[Profit]]/Table_1[[#This Row],[Sales]]</f>
        <v>-2.5500000000000016</v>
      </c>
    </row>
    <row r="9626" spans="1:23" ht="14.25" customHeight="1" x14ac:dyDescent="0.3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  <c r="W9626" s="2">
        <f>Table_1[[#This Row],[Profit]]/Table_1[[#This Row],[Sales]]</f>
        <v>-0.12857142857142867</v>
      </c>
    </row>
    <row r="9627" spans="1:23" ht="14.25" customHeight="1" x14ac:dyDescent="0.3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  <c r="W9627" s="2">
        <f>Table_1[[#This Row],[Profit]]/Table_1[[#This Row],[Sales]]</f>
        <v>-0.23529411764705874</v>
      </c>
    </row>
    <row r="9628" spans="1:23" ht="14.25" customHeight="1" x14ac:dyDescent="0.3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  <c r="W9628" s="2">
        <f>Table_1[[#This Row],[Profit]]/Table_1[[#This Row],[Sales]]</f>
        <v>0.36249999999999999</v>
      </c>
    </row>
    <row r="9629" spans="1:23" ht="14.25" customHeight="1" x14ac:dyDescent="0.3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  <c r="W9629" s="2">
        <f>Table_1[[#This Row],[Profit]]/Table_1[[#This Row],[Sales]]</f>
        <v>0.45999999999999996</v>
      </c>
    </row>
    <row r="9630" spans="1:23" ht="14.25" customHeight="1" x14ac:dyDescent="0.3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  <c r="W9630" s="2">
        <f>Table_1[[#This Row],[Profit]]/Table_1[[#This Row],[Sales]]</f>
        <v>0.35</v>
      </c>
    </row>
    <row r="9631" spans="1:23" ht="14.25" customHeight="1" x14ac:dyDescent="0.3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  <c r="W9631" s="2">
        <f>Table_1[[#This Row],[Profit]]/Table_1[[#This Row],[Sales]]</f>
        <v>-0.73333333333333328</v>
      </c>
    </row>
    <row r="9632" spans="1:23" ht="14.25" customHeight="1" x14ac:dyDescent="0.3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  <c r="W9632" s="2">
        <f>Table_1[[#This Row],[Profit]]/Table_1[[#This Row],[Sales]]</f>
        <v>0.32499999999999996</v>
      </c>
    </row>
    <row r="9633" spans="1:23" ht="14.25" customHeight="1" x14ac:dyDescent="0.3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  <c r="W9633" s="2">
        <f>Table_1[[#This Row],[Profit]]/Table_1[[#This Row],[Sales]]</f>
        <v>0.49</v>
      </c>
    </row>
    <row r="9634" spans="1:23" ht="14.25" customHeight="1" x14ac:dyDescent="0.3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  <c r="W9634" s="2">
        <f>Table_1[[#This Row],[Profit]]/Table_1[[#This Row],[Sales]]</f>
        <v>0.4300000000000001</v>
      </c>
    </row>
    <row r="9635" spans="1:23" ht="14.25" customHeight="1" x14ac:dyDescent="0.3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  <c r="W9635" s="2">
        <f>Table_1[[#This Row],[Profit]]/Table_1[[#This Row],[Sales]]</f>
        <v>0.1699999999999999</v>
      </c>
    </row>
    <row r="9636" spans="1:23" ht="14.25" customHeight="1" x14ac:dyDescent="0.3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  <c r="W9636" s="2">
        <f>Table_1[[#This Row],[Profit]]/Table_1[[#This Row],[Sales]]</f>
        <v>0.28000000000000008</v>
      </c>
    </row>
    <row r="9637" spans="1:23" ht="14.25" customHeight="1" x14ac:dyDescent="0.3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  <c r="W9637" s="2">
        <f>Table_1[[#This Row],[Profit]]/Table_1[[#This Row],[Sales]]</f>
        <v>0.16000000000000011</v>
      </c>
    </row>
    <row r="9638" spans="1:23" ht="14.25" customHeight="1" x14ac:dyDescent="0.3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  <c r="W9638" s="2">
        <f>Table_1[[#This Row],[Profit]]/Table_1[[#This Row],[Sales]]</f>
        <v>0.40000000000000008</v>
      </c>
    </row>
    <row r="9639" spans="1:23" ht="14.25" customHeight="1" x14ac:dyDescent="0.3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  <c r="W9639" s="2">
        <f>Table_1[[#This Row],[Profit]]/Table_1[[#This Row],[Sales]]</f>
        <v>0.13000000000000006</v>
      </c>
    </row>
    <row r="9640" spans="1:23" ht="14.25" customHeight="1" x14ac:dyDescent="0.3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  <c r="W9640" s="2">
        <f>Table_1[[#This Row],[Profit]]/Table_1[[#This Row],[Sales]]</f>
        <v>0.49000000000000005</v>
      </c>
    </row>
    <row r="9641" spans="1:23" ht="14.25" customHeight="1" x14ac:dyDescent="0.3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  <c r="W9641" s="2">
        <f>Table_1[[#This Row],[Profit]]/Table_1[[#This Row],[Sales]]</f>
        <v>-0.43333333333333335</v>
      </c>
    </row>
    <row r="9642" spans="1:23" ht="14.25" customHeight="1" x14ac:dyDescent="0.3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  <c r="W9642" s="2">
        <f>Table_1[[#This Row],[Profit]]/Table_1[[#This Row],[Sales]]</f>
        <v>0.45999999999999996</v>
      </c>
    </row>
    <row r="9643" spans="1:23" ht="14.25" customHeight="1" x14ac:dyDescent="0.3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  <c r="W9643" s="2">
        <f>Table_1[[#This Row],[Profit]]/Table_1[[#This Row],[Sales]]</f>
        <v>0</v>
      </c>
    </row>
    <row r="9644" spans="1:23" ht="14.25" customHeight="1" x14ac:dyDescent="0.3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  <c r="W9644" s="2">
        <f>Table_1[[#This Row],[Profit]]/Table_1[[#This Row],[Sales]]</f>
        <v>4.9999999999999961E-2</v>
      </c>
    </row>
    <row r="9645" spans="1:23" ht="14.25" customHeight="1" x14ac:dyDescent="0.3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  <c r="W9645" s="2">
        <f>Table_1[[#This Row],[Profit]]/Table_1[[#This Row],[Sales]]</f>
        <v>0.11249999999999985</v>
      </c>
    </row>
    <row r="9646" spans="1:23" ht="14.25" customHeight="1" x14ac:dyDescent="0.3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  <c r="W9646" s="2">
        <f>Table_1[[#This Row],[Profit]]/Table_1[[#This Row],[Sales]]</f>
        <v>0.1374999999999999</v>
      </c>
    </row>
    <row r="9647" spans="1:23" ht="14.25" customHeight="1" x14ac:dyDescent="0.3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  <c r="W9647" s="2">
        <f>Table_1[[#This Row],[Profit]]/Table_1[[#This Row],[Sales]]</f>
        <v>-0.23750000000000004</v>
      </c>
    </row>
    <row r="9648" spans="1:23" ht="14.25" customHeight="1" x14ac:dyDescent="0.3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  <c r="W9648" s="2">
        <f>Table_1[[#This Row],[Profit]]/Table_1[[#This Row],[Sales]]</f>
        <v>-0.6666666666666663</v>
      </c>
    </row>
    <row r="9649" spans="1:23" ht="14.25" customHeight="1" x14ac:dyDescent="0.3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  <c r="W9649" s="2">
        <f>Table_1[[#This Row],[Profit]]/Table_1[[#This Row],[Sales]]</f>
        <v>0.26</v>
      </c>
    </row>
    <row r="9650" spans="1:23" ht="14.25" customHeight="1" x14ac:dyDescent="0.3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  <c r="W9650" s="2">
        <f>Table_1[[#This Row],[Profit]]/Table_1[[#This Row],[Sales]]</f>
        <v>0.28000000000000003</v>
      </c>
    </row>
    <row r="9651" spans="1:23" ht="14.25" customHeight="1" x14ac:dyDescent="0.3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  <c r="W9651" s="2">
        <f>Table_1[[#This Row],[Profit]]/Table_1[[#This Row],[Sales]]</f>
        <v>4.7058823529411715E-2</v>
      </c>
    </row>
    <row r="9652" spans="1:23" ht="14.25" customHeight="1" x14ac:dyDescent="0.3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  <c r="W9652" s="2">
        <f>Table_1[[#This Row],[Profit]]/Table_1[[#This Row],[Sales]]</f>
        <v>0.27999999999999997</v>
      </c>
    </row>
    <row r="9653" spans="1:23" ht="14.25" customHeight="1" x14ac:dyDescent="0.3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  <c r="W9653" s="2">
        <f>Table_1[[#This Row],[Profit]]/Table_1[[#This Row],[Sales]]</f>
        <v>0.29999999999999993</v>
      </c>
    </row>
    <row r="9654" spans="1:23" ht="14.25" customHeight="1" x14ac:dyDescent="0.3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  <c r="W9654" s="2">
        <f>Table_1[[#This Row],[Profit]]/Table_1[[#This Row],[Sales]]</f>
        <v>0.5</v>
      </c>
    </row>
    <row r="9655" spans="1:23" ht="14.25" customHeight="1" x14ac:dyDescent="0.3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  <c r="W9655" s="2">
        <f>Table_1[[#This Row],[Profit]]/Table_1[[#This Row],[Sales]]</f>
        <v>0.12499999999999996</v>
      </c>
    </row>
    <row r="9656" spans="1:23" ht="14.25" customHeight="1" x14ac:dyDescent="0.3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  <c r="W9656" s="2">
        <f>Table_1[[#This Row],[Profit]]/Table_1[[#This Row],[Sales]]</f>
        <v>-0.73333333333333328</v>
      </c>
    </row>
    <row r="9657" spans="1:23" ht="14.25" customHeight="1" x14ac:dyDescent="0.3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  <c r="W9657" s="2">
        <f>Table_1[[#This Row],[Profit]]/Table_1[[#This Row],[Sales]]</f>
        <v>0.35999999999999993</v>
      </c>
    </row>
    <row r="9658" spans="1:23" ht="14.25" customHeight="1" x14ac:dyDescent="0.3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  <c r="W9658" s="2">
        <f>Table_1[[#This Row],[Profit]]/Table_1[[#This Row],[Sales]]</f>
        <v>0.35</v>
      </c>
    </row>
    <row r="9659" spans="1:23" ht="14.25" customHeight="1" x14ac:dyDescent="0.3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  <c r="W9659" s="2">
        <f>Table_1[[#This Row],[Profit]]/Table_1[[#This Row],[Sales]]</f>
        <v>0.44000000000000006</v>
      </c>
    </row>
    <row r="9660" spans="1:23" ht="14.25" customHeight="1" x14ac:dyDescent="0.3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  <c r="W9660" s="2">
        <f>Table_1[[#This Row],[Profit]]/Table_1[[#This Row],[Sales]]</f>
        <v>0.14444444444444438</v>
      </c>
    </row>
    <row r="9661" spans="1:23" ht="14.25" customHeight="1" x14ac:dyDescent="0.3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  <c r="W9661" s="2">
        <f>Table_1[[#This Row],[Profit]]/Table_1[[#This Row],[Sales]]</f>
        <v>0.48</v>
      </c>
    </row>
    <row r="9662" spans="1:23" ht="14.25" customHeight="1" x14ac:dyDescent="0.3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  <c r="W9662" s="2">
        <f>Table_1[[#This Row],[Profit]]/Table_1[[#This Row],[Sales]]</f>
        <v>7.5000000000000011E-2</v>
      </c>
    </row>
    <row r="9663" spans="1:23" ht="14.25" customHeight="1" x14ac:dyDescent="0.3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  <c r="W9663" s="2">
        <f>Table_1[[#This Row],[Profit]]/Table_1[[#This Row],[Sales]]</f>
        <v>0.13999999999999999</v>
      </c>
    </row>
    <row r="9664" spans="1:23" ht="14.25" customHeight="1" x14ac:dyDescent="0.3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  <c r="W9664" s="2">
        <f>Table_1[[#This Row],[Profit]]/Table_1[[#This Row],[Sales]]</f>
        <v>0.33750000000000002</v>
      </c>
    </row>
    <row r="9665" spans="1:23" ht="14.25" customHeight="1" x14ac:dyDescent="0.3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  <c r="W9665" s="2">
        <f>Table_1[[#This Row],[Profit]]/Table_1[[#This Row],[Sales]]</f>
        <v>4.9999999999999913E-2</v>
      </c>
    </row>
    <row r="9666" spans="1:23" ht="14.25" customHeight="1" x14ac:dyDescent="0.3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  <c r="W9666" s="2">
        <f>Table_1[[#This Row],[Profit]]/Table_1[[#This Row],[Sales]]</f>
        <v>0.48000000000000004</v>
      </c>
    </row>
    <row r="9667" spans="1:23" ht="14.25" customHeight="1" x14ac:dyDescent="0.3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  <c r="W9667" s="2">
        <f>Table_1[[#This Row],[Profit]]/Table_1[[#This Row],[Sales]]</f>
        <v>0.19999999999999998</v>
      </c>
    </row>
    <row r="9668" spans="1:23" ht="14.25" customHeight="1" x14ac:dyDescent="0.3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  <c r="W9668" s="2">
        <f>Table_1[[#This Row],[Profit]]/Table_1[[#This Row],[Sales]]</f>
        <v>0.36000000000000004</v>
      </c>
    </row>
    <row r="9669" spans="1:23" ht="14.25" customHeight="1" x14ac:dyDescent="0.3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  <c r="W9669" s="2">
        <f>Table_1[[#This Row],[Profit]]/Table_1[[#This Row],[Sales]]</f>
        <v>0.36249999999999999</v>
      </c>
    </row>
    <row r="9670" spans="1:23" ht="14.25" customHeight="1" x14ac:dyDescent="0.3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  <c r="W9670" s="2">
        <f>Table_1[[#This Row],[Profit]]/Table_1[[#This Row],[Sales]]</f>
        <v>0.5</v>
      </c>
    </row>
    <row r="9671" spans="1:23" ht="14.25" customHeight="1" x14ac:dyDescent="0.3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  <c r="W9671" s="2">
        <f>Table_1[[#This Row],[Profit]]/Table_1[[#This Row],[Sales]]</f>
        <v>0.45999999999999996</v>
      </c>
    </row>
    <row r="9672" spans="1:23" ht="14.25" customHeight="1" x14ac:dyDescent="0.3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  <c r="W9672" s="2">
        <f>Table_1[[#This Row],[Profit]]/Table_1[[#This Row],[Sales]]</f>
        <v>0.12499999999999994</v>
      </c>
    </row>
    <row r="9673" spans="1:23" ht="14.25" customHeight="1" x14ac:dyDescent="0.3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  <c r="W9673" s="2">
        <f>Table_1[[#This Row],[Profit]]/Table_1[[#This Row],[Sales]]</f>
        <v>6.25E-2</v>
      </c>
    </row>
    <row r="9674" spans="1:23" ht="14.25" customHeight="1" x14ac:dyDescent="0.3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  <c r="W9674" s="2">
        <f>Table_1[[#This Row],[Profit]]/Table_1[[#This Row],[Sales]]</f>
        <v>0.33750000000000002</v>
      </c>
    </row>
    <row r="9675" spans="1:23" ht="14.25" customHeight="1" x14ac:dyDescent="0.3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  <c r="W9675" s="2">
        <f>Table_1[[#This Row],[Profit]]/Table_1[[#This Row],[Sales]]</f>
        <v>-0.25000000000000006</v>
      </c>
    </row>
    <row r="9676" spans="1:23" ht="14.25" customHeight="1" x14ac:dyDescent="0.3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  <c r="W9676" s="2">
        <f>Table_1[[#This Row],[Profit]]/Table_1[[#This Row],[Sales]]</f>
        <v>4.9999999999999961E-2</v>
      </c>
    </row>
    <row r="9677" spans="1:23" ht="14.25" customHeight="1" x14ac:dyDescent="0.3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  <c r="W9677" s="2">
        <f>Table_1[[#This Row],[Profit]]/Table_1[[#This Row],[Sales]]</f>
        <v>0.33999999999999997</v>
      </c>
    </row>
    <row r="9678" spans="1:23" ht="14.25" customHeight="1" x14ac:dyDescent="0.3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  <c r="W9678" s="2">
        <f>Table_1[[#This Row],[Profit]]/Table_1[[#This Row],[Sales]]</f>
        <v>0.45999999999999996</v>
      </c>
    </row>
    <row r="9679" spans="1:23" ht="14.25" customHeight="1" x14ac:dyDescent="0.3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  <c r="W9679" s="2">
        <f>Table_1[[#This Row],[Profit]]/Table_1[[#This Row],[Sales]]</f>
        <v>0.28999999999999987</v>
      </c>
    </row>
    <row r="9680" spans="1:23" ht="14.25" customHeight="1" x14ac:dyDescent="0.3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  <c r="W9680" s="2">
        <f>Table_1[[#This Row],[Profit]]/Table_1[[#This Row],[Sales]]</f>
        <v>0.27</v>
      </c>
    </row>
    <row r="9681" spans="1:23" ht="14.25" customHeight="1" x14ac:dyDescent="0.3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  <c r="W9681" s="2">
        <f>Table_1[[#This Row],[Profit]]/Table_1[[#This Row],[Sales]]</f>
        <v>0.19000000000000003</v>
      </c>
    </row>
    <row r="9682" spans="1:23" ht="14.25" customHeight="1" x14ac:dyDescent="0.3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  <c r="W9682" s="2">
        <f>Table_1[[#This Row],[Profit]]/Table_1[[#This Row],[Sales]]</f>
        <v>0.11249999999999989</v>
      </c>
    </row>
    <row r="9683" spans="1:23" ht="14.25" customHeight="1" x14ac:dyDescent="0.3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  <c r="W9683" s="2">
        <f>Table_1[[#This Row],[Profit]]/Table_1[[#This Row],[Sales]]</f>
        <v>0.49</v>
      </c>
    </row>
    <row r="9684" spans="1:23" ht="14.25" customHeight="1" x14ac:dyDescent="0.3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  <c r="W9684" s="2">
        <f>Table_1[[#This Row],[Profit]]/Table_1[[#This Row],[Sales]]</f>
        <v>0.48000000000000004</v>
      </c>
    </row>
    <row r="9685" spans="1:23" ht="14.25" customHeight="1" x14ac:dyDescent="0.3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  <c r="W9685" s="2">
        <f>Table_1[[#This Row],[Profit]]/Table_1[[#This Row],[Sales]]</f>
        <v>0.27</v>
      </c>
    </row>
    <row r="9686" spans="1:23" ht="14.25" customHeight="1" x14ac:dyDescent="0.3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  <c r="W9686" s="2">
        <f>Table_1[[#This Row],[Profit]]/Table_1[[#This Row],[Sales]]</f>
        <v>0.49</v>
      </c>
    </row>
    <row r="9687" spans="1:23" ht="14.25" customHeight="1" x14ac:dyDescent="0.3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  <c r="W9687" s="2">
        <f>Table_1[[#This Row],[Profit]]/Table_1[[#This Row],[Sales]]</f>
        <v>0.35</v>
      </c>
    </row>
    <row r="9688" spans="1:23" ht="14.25" customHeight="1" x14ac:dyDescent="0.3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  <c r="W9688" s="2">
        <f>Table_1[[#This Row],[Profit]]/Table_1[[#This Row],[Sales]]</f>
        <v>0.28999999999999998</v>
      </c>
    </row>
    <row r="9689" spans="1:23" ht="14.25" customHeight="1" x14ac:dyDescent="0.3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  <c r="W9689" s="2">
        <f>Table_1[[#This Row],[Profit]]/Table_1[[#This Row],[Sales]]</f>
        <v>-1.5000000000000007</v>
      </c>
    </row>
    <row r="9690" spans="1:23" ht="14.25" customHeight="1" x14ac:dyDescent="0.3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  <c r="W9690" s="2">
        <f>Table_1[[#This Row],[Profit]]/Table_1[[#This Row],[Sales]]</f>
        <v>0.48</v>
      </c>
    </row>
    <row r="9691" spans="1:23" ht="14.25" customHeight="1" x14ac:dyDescent="0.3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  <c r="W9691" s="2">
        <f>Table_1[[#This Row],[Profit]]/Table_1[[#This Row],[Sales]]</f>
        <v>0.25000000000000006</v>
      </c>
    </row>
    <row r="9692" spans="1:23" ht="14.25" customHeight="1" x14ac:dyDescent="0.3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  <c r="W9692" s="2">
        <f>Table_1[[#This Row],[Profit]]/Table_1[[#This Row],[Sales]]</f>
        <v>0.28999999999999998</v>
      </c>
    </row>
    <row r="9693" spans="1:23" ht="14.25" customHeight="1" x14ac:dyDescent="0.3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  <c r="W9693" s="2">
        <f>Table_1[[#This Row],[Profit]]/Table_1[[#This Row],[Sales]]</f>
        <v>-2.9411764705882477E-2</v>
      </c>
    </row>
    <row r="9694" spans="1:23" ht="14.25" customHeight="1" x14ac:dyDescent="0.3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  <c r="W9694" s="2">
        <f>Table_1[[#This Row],[Profit]]/Table_1[[#This Row],[Sales]]</f>
        <v>0.26</v>
      </c>
    </row>
    <row r="9695" spans="1:23" ht="14.25" customHeight="1" x14ac:dyDescent="0.3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  <c r="W9695" s="2">
        <f>Table_1[[#This Row],[Profit]]/Table_1[[#This Row],[Sales]]</f>
        <v>0.49</v>
      </c>
    </row>
    <row r="9696" spans="1:23" ht="14.25" customHeight="1" x14ac:dyDescent="0.3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  <c r="W9696" s="2">
        <f>Table_1[[#This Row],[Profit]]/Table_1[[#This Row],[Sales]]</f>
        <v>0.29999999999999993</v>
      </c>
    </row>
    <row r="9697" spans="1:23" ht="14.25" customHeight="1" x14ac:dyDescent="0.3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  <c r="W9697" s="2">
        <f>Table_1[[#This Row],[Profit]]/Table_1[[#This Row],[Sales]]</f>
        <v>0.1249999999999999</v>
      </c>
    </row>
    <row r="9698" spans="1:23" ht="14.25" customHeight="1" x14ac:dyDescent="0.3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  <c r="W9698" s="2">
        <f>Table_1[[#This Row],[Profit]]/Table_1[[#This Row],[Sales]]</f>
        <v>0.49</v>
      </c>
    </row>
    <row r="9699" spans="1:23" ht="14.25" customHeight="1" x14ac:dyDescent="0.3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  <c r="W9699" s="2">
        <f>Table_1[[#This Row],[Profit]]/Table_1[[#This Row],[Sales]]</f>
        <v>0.3125</v>
      </c>
    </row>
    <row r="9700" spans="1:23" ht="14.25" customHeight="1" x14ac:dyDescent="0.3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  <c r="W9700" s="2">
        <f>Table_1[[#This Row],[Profit]]/Table_1[[#This Row],[Sales]]</f>
        <v>0.47</v>
      </c>
    </row>
    <row r="9701" spans="1:23" ht="14.25" customHeight="1" x14ac:dyDescent="0.3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  <c r="W9701" s="2">
        <f>Table_1[[#This Row],[Profit]]/Table_1[[#This Row],[Sales]]</f>
        <v>0.3</v>
      </c>
    </row>
    <row r="9702" spans="1:23" ht="14.25" customHeight="1" x14ac:dyDescent="0.3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  <c r="W9702" s="2">
        <f>Table_1[[#This Row],[Profit]]/Table_1[[#This Row],[Sales]]</f>
        <v>7.4999999999999969E-2</v>
      </c>
    </row>
    <row r="9703" spans="1:23" ht="14.25" customHeight="1" x14ac:dyDescent="0.3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  <c r="W9703" s="2">
        <f>Table_1[[#This Row],[Profit]]/Table_1[[#This Row],[Sales]]</f>
        <v>0.32999999999999996</v>
      </c>
    </row>
    <row r="9704" spans="1:23" ht="14.25" customHeight="1" x14ac:dyDescent="0.3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  <c r="W9704" s="2">
        <f>Table_1[[#This Row],[Profit]]/Table_1[[#This Row],[Sales]]</f>
        <v>0.48</v>
      </c>
    </row>
    <row r="9705" spans="1:23" ht="14.25" customHeight="1" x14ac:dyDescent="0.3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  <c r="W9705" s="2">
        <f>Table_1[[#This Row],[Profit]]/Table_1[[#This Row],[Sales]]</f>
        <v>0.45999999999999996</v>
      </c>
    </row>
    <row r="9706" spans="1:23" ht="14.25" customHeight="1" x14ac:dyDescent="0.3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  <c r="W9706" s="2">
        <f>Table_1[[#This Row],[Profit]]/Table_1[[#This Row],[Sales]]</f>
        <v>0.49</v>
      </c>
    </row>
    <row r="9707" spans="1:23" ht="14.25" customHeight="1" x14ac:dyDescent="0.3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  <c r="W9707" s="2">
        <f>Table_1[[#This Row],[Profit]]/Table_1[[#This Row],[Sales]]</f>
        <v>0.34999999999999992</v>
      </c>
    </row>
    <row r="9708" spans="1:23" ht="14.25" customHeight="1" x14ac:dyDescent="0.3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  <c r="W9708" s="2">
        <f>Table_1[[#This Row],[Profit]]/Table_1[[#This Row],[Sales]]</f>
        <v>4.9999999999999968E-2</v>
      </c>
    </row>
    <row r="9709" spans="1:23" ht="14.25" customHeight="1" x14ac:dyDescent="0.3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  <c r="W9709" s="2">
        <f>Table_1[[#This Row],[Profit]]/Table_1[[#This Row],[Sales]]</f>
        <v>0.45999999999999996</v>
      </c>
    </row>
    <row r="9710" spans="1:23" ht="14.25" customHeight="1" x14ac:dyDescent="0.3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  <c r="W9710" s="2">
        <f>Table_1[[#This Row],[Profit]]/Table_1[[#This Row],[Sales]]</f>
        <v>0.28000000000000003</v>
      </c>
    </row>
    <row r="9711" spans="1:23" ht="14.25" customHeight="1" x14ac:dyDescent="0.3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  <c r="W9711" s="2">
        <f>Table_1[[#This Row],[Profit]]/Table_1[[#This Row],[Sales]]</f>
        <v>9.9999999999999534E-3</v>
      </c>
    </row>
    <row r="9712" spans="1:23" ht="14.25" customHeight="1" x14ac:dyDescent="0.3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  <c r="W9712" s="2">
        <f>Table_1[[#This Row],[Profit]]/Table_1[[#This Row],[Sales]]</f>
        <v>-0.12500000000000011</v>
      </c>
    </row>
    <row r="9713" spans="1:23" ht="14.25" customHeight="1" x14ac:dyDescent="0.3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  <c r="W9713" s="2">
        <f>Table_1[[#This Row],[Profit]]/Table_1[[#This Row],[Sales]]</f>
        <v>-0.6666666666666663</v>
      </c>
    </row>
    <row r="9714" spans="1:23" ht="14.25" customHeight="1" x14ac:dyDescent="0.3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  <c r="W9714" s="2">
        <f>Table_1[[#This Row],[Profit]]/Table_1[[#This Row],[Sales]]</f>
        <v>-8.7499999999999994E-2</v>
      </c>
    </row>
    <row r="9715" spans="1:23" ht="14.25" customHeight="1" x14ac:dyDescent="0.3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  <c r="W9715" s="2">
        <f>Table_1[[#This Row],[Profit]]/Table_1[[#This Row],[Sales]]</f>
        <v>-0.12500000000000003</v>
      </c>
    </row>
    <row r="9716" spans="1:23" ht="14.25" customHeight="1" x14ac:dyDescent="0.3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  <c r="W9716" s="2">
        <f>Table_1[[#This Row],[Profit]]/Table_1[[#This Row],[Sales]]</f>
        <v>0.28750000000000003</v>
      </c>
    </row>
    <row r="9717" spans="1:23" ht="14.25" customHeight="1" x14ac:dyDescent="0.3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  <c r="W9717" s="2">
        <f>Table_1[[#This Row],[Profit]]/Table_1[[#This Row],[Sales]]</f>
        <v>0.35000000000000003</v>
      </c>
    </row>
    <row r="9718" spans="1:23" ht="14.25" customHeight="1" x14ac:dyDescent="0.3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  <c r="W9718" s="2">
        <f>Table_1[[#This Row],[Profit]]/Table_1[[#This Row],[Sales]]</f>
        <v>7.5000000000000067E-2</v>
      </c>
    </row>
    <row r="9719" spans="1:23" ht="14.25" customHeight="1" x14ac:dyDescent="0.3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  <c r="W9719" s="2">
        <f>Table_1[[#This Row],[Profit]]/Table_1[[#This Row],[Sales]]</f>
        <v>0.10000000000000007</v>
      </c>
    </row>
    <row r="9720" spans="1:23" ht="14.25" customHeight="1" x14ac:dyDescent="0.3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  <c r="W9720" s="2">
        <f>Table_1[[#This Row],[Profit]]/Table_1[[#This Row],[Sales]]</f>
        <v>5.0000000000000065E-2</v>
      </c>
    </row>
    <row r="9721" spans="1:23" ht="14.25" customHeight="1" x14ac:dyDescent="0.3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  <c r="W9721" s="2">
        <f>Table_1[[#This Row],[Profit]]/Table_1[[#This Row],[Sales]]</f>
        <v>-0.25</v>
      </c>
    </row>
    <row r="9722" spans="1:23" ht="14.25" customHeight="1" x14ac:dyDescent="0.3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  <c r="W9722" s="2">
        <f>Table_1[[#This Row],[Profit]]/Table_1[[#This Row],[Sales]]</f>
        <v>0.40000000000000008</v>
      </c>
    </row>
    <row r="9723" spans="1:23" ht="14.25" customHeight="1" x14ac:dyDescent="0.3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  <c r="W9723" s="2">
        <f>Table_1[[#This Row],[Profit]]/Table_1[[#This Row],[Sales]]</f>
        <v>0.1222222222222222</v>
      </c>
    </row>
    <row r="9724" spans="1:23" ht="14.25" customHeight="1" x14ac:dyDescent="0.3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  <c r="W9724" s="2">
        <f>Table_1[[#This Row],[Profit]]/Table_1[[#This Row],[Sales]]</f>
        <v>0.44000000000000011</v>
      </c>
    </row>
    <row r="9725" spans="1:23" ht="14.25" customHeight="1" x14ac:dyDescent="0.3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  <c r="W9725" s="2">
        <f>Table_1[[#This Row],[Profit]]/Table_1[[#This Row],[Sales]]</f>
        <v>0.33749999999999991</v>
      </c>
    </row>
    <row r="9726" spans="1:23" ht="14.25" customHeight="1" x14ac:dyDescent="0.3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  <c r="W9726" s="2">
        <f>Table_1[[#This Row],[Profit]]/Table_1[[#This Row],[Sales]]</f>
        <v>0.36249999999999993</v>
      </c>
    </row>
    <row r="9727" spans="1:23" ht="14.25" customHeight="1" x14ac:dyDescent="0.3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  <c r="W9727" s="2">
        <f>Table_1[[#This Row],[Profit]]/Table_1[[#This Row],[Sales]]</f>
        <v>0.42000000000000004</v>
      </c>
    </row>
    <row r="9728" spans="1:23" ht="14.25" customHeight="1" x14ac:dyDescent="0.3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  <c r="W9728" s="2">
        <f>Table_1[[#This Row],[Profit]]/Table_1[[#This Row],[Sales]]</f>
        <v>0.28000000000000003</v>
      </c>
    </row>
    <row r="9729" spans="1:23" ht="14.25" customHeight="1" x14ac:dyDescent="0.3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  <c r="W9729" s="2">
        <f>Table_1[[#This Row],[Profit]]/Table_1[[#This Row],[Sales]]</f>
        <v>0.28999999999999992</v>
      </c>
    </row>
    <row r="9730" spans="1:23" ht="14.25" customHeight="1" x14ac:dyDescent="0.3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  <c r="W9730" s="2">
        <f>Table_1[[#This Row],[Profit]]/Table_1[[#This Row],[Sales]]</f>
        <v>3.9999999999999869E-2</v>
      </c>
    </row>
    <row r="9731" spans="1:23" ht="14.25" customHeight="1" x14ac:dyDescent="0.3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  <c r="W9731" s="2">
        <f>Table_1[[#This Row],[Profit]]/Table_1[[#This Row],[Sales]]</f>
        <v>0.31249999999999983</v>
      </c>
    </row>
    <row r="9732" spans="1:23" ht="14.25" customHeight="1" x14ac:dyDescent="0.3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  <c r="W9732" s="2">
        <f>Table_1[[#This Row],[Profit]]/Table_1[[#This Row],[Sales]]</f>
        <v>0.19000000000000003</v>
      </c>
    </row>
    <row r="9733" spans="1:23" ht="14.25" customHeight="1" x14ac:dyDescent="0.3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  <c r="W9733" s="2">
        <f>Table_1[[#This Row],[Profit]]/Table_1[[#This Row],[Sales]]</f>
        <v>0.28999999999999992</v>
      </c>
    </row>
    <row r="9734" spans="1:23" ht="14.25" customHeight="1" x14ac:dyDescent="0.3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  <c r="W9734" s="2">
        <f>Table_1[[#This Row],[Profit]]/Table_1[[#This Row],[Sales]]</f>
        <v>0.28999999999999987</v>
      </c>
    </row>
    <row r="9735" spans="1:23" ht="14.25" customHeight="1" x14ac:dyDescent="0.3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  <c r="W9735" s="2">
        <f>Table_1[[#This Row],[Profit]]/Table_1[[#This Row],[Sales]]</f>
        <v>0.46</v>
      </c>
    </row>
    <row r="9736" spans="1:23" ht="14.25" customHeight="1" x14ac:dyDescent="0.3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  <c r="W9736" s="2">
        <f>Table_1[[#This Row],[Profit]]/Table_1[[#This Row],[Sales]]</f>
        <v>0.47</v>
      </c>
    </row>
    <row r="9737" spans="1:23" ht="14.25" customHeight="1" x14ac:dyDescent="0.3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  <c r="W9737" s="2">
        <f>Table_1[[#This Row],[Profit]]/Table_1[[#This Row],[Sales]]</f>
        <v>0.33749999999999991</v>
      </c>
    </row>
    <row r="9738" spans="1:23" ht="14.25" customHeight="1" x14ac:dyDescent="0.3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  <c r="W9738" s="2">
        <f>Table_1[[#This Row],[Profit]]/Table_1[[#This Row],[Sales]]</f>
        <v>0.26999999999999996</v>
      </c>
    </row>
    <row r="9739" spans="1:23" ht="14.25" customHeight="1" x14ac:dyDescent="0.3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  <c r="W9739" s="2">
        <f>Table_1[[#This Row],[Profit]]/Table_1[[#This Row],[Sales]]</f>
        <v>0.26</v>
      </c>
    </row>
    <row r="9740" spans="1:23" ht="14.25" customHeight="1" x14ac:dyDescent="0.3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  <c r="W9740" s="2">
        <f>Table_1[[#This Row],[Profit]]/Table_1[[#This Row],[Sales]]</f>
        <v>0.32499999999999996</v>
      </c>
    </row>
    <row r="9741" spans="1:23" ht="14.25" customHeight="1" x14ac:dyDescent="0.3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  <c r="W9741" s="2">
        <f>Table_1[[#This Row],[Profit]]/Table_1[[#This Row],[Sales]]</f>
        <v>0.34999999999999992</v>
      </c>
    </row>
    <row r="9742" spans="1:23" ht="14.25" customHeight="1" x14ac:dyDescent="0.3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  <c r="W9742" s="2">
        <f>Table_1[[#This Row],[Profit]]/Table_1[[#This Row],[Sales]]</f>
        <v>0.39</v>
      </c>
    </row>
    <row r="9743" spans="1:23" ht="14.25" customHeight="1" x14ac:dyDescent="0.3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  <c r="W9743" s="2">
        <f>Table_1[[#This Row],[Profit]]/Table_1[[#This Row],[Sales]]</f>
        <v>0.23000000000000004</v>
      </c>
    </row>
    <row r="9744" spans="1:23" ht="14.25" customHeight="1" x14ac:dyDescent="0.3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  <c r="W9744" s="2">
        <f>Table_1[[#This Row],[Profit]]/Table_1[[#This Row],[Sales]]</f>
        <v>0.46999999999999992</v>
      </c>
    </row>
    <row r="9745" spans="1:23" ht="14.25" customHeight="1" x14ac:dyDescent="0.3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  <c r="W9745" s="2">
        <f>Table_1[[#This Row],[Profit]]/Table_1[[#This Row],[Sales]]</f>
        <v>0.48</v>
      </c>
    </row>
    <row r="9746" spans="1:23" ht="14.25" customHeight="1" x14ac:dyDescent="0.3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  <c r="W9746" s="2">
        <f>Table_1[[#This Row],[Profit]]/Table_1[[#This Row],[Sales]]</f>
        <v>0.33749999999999991</v>
      </c>
    </row>
    <row r="9747" spans="1:23" ht="14.25" customHeight="1" x14ac:dyDescent="0.3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  <c r="W9747" s="2">
        <f>Table_1[[#This Row],[Profit]]/Table_1[[#This Row],[Sales]]</f>
        <v>2.5000000000000008E-2</v>
      </c>
    </row>
    <row r="9748" spans="1:23" ht="14.25" customHeight="1" x14ac:dyDescent="0.3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  <c r="W9748" s="2">
        <f>Table_1[[#This Row],[Profit]]/Table_1[[#This Row],[Sales]]</f>
        <v>-2.5000000000000053E-2</v>
      </c>
    </row>
    <row r="9749" spans="1:23" ht="14.25" customHeight="1" x14ac:dyDescent="0.3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  <c r="W9749" s="2">
        <f>Table_1[[#This Row],[Profit]]/Table_1[[#This Row],[Sales]]</f>
        <v>-0.72499999999999987</v>
      </c>
    </row>
    <row r="9750" spans="1:23" ht="14.25" customHeight="1" x14ac:dyDescent="0.3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  <c r="W9750" s="2">
        <f>Table_1[[#This Row],[Profit]]/Table_1[[#This Row],[Sales]]</f>
        <v>-7.1428571428571411E-2</v>
      </c>
    </row>
    <row r="9751" spans="1:23" ht="14.25" customHeight="1" x14ac:dyDescent="0.3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  <c r="W9751" s="2">
        <f>Table_1[[#This Row],[Profit]]/Table_1[[#This Row],[Sales]]</f>
        <v>0.36</v>
      </c>
    </row>
    <row r="9752" spans="1:23" ht="14.25" customHeight="1" x14ac:dyDescent="0.3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  <c r="W9752" s="2">
        <f>Table_1[[#This Row],[Profit]]/Table_1[[#This Row],[Sales]]</f>
        <v>0.1249999999999999</v>
      </c>
    </row>
    <row r="9753" spans="1:23" ht="14.25" customHeight="1" x14ac:dyDescent="0.3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  <c r="W9753" s="2">
        <f>Table_1[[#This Row],[Profit]]/Table_1[[#This Row],[Sales]]</f>
        <v>0.125</v>
      </c>
    </row>
    <row r="9754" spans="1:23" ht="14.25" customHeight="1" x14ac:dyDescent="0.3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  <c r="W9754" s="2">
        <f>Table_1[[#This Row],[Profit]]/Table_1[[#This Row],[Sales]]</f>
        <v>0.36249999999999988</v>
      </c>
    </row>
    <row r="9755" spans="1:23" ht="14.25" customHeight="1" x14ac:dyDescent="0.3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  <c r="W9755" s="2">
        <f>Table_1[[#This Row],[Profit]]/Table_1[[#This Row],[Sales]]</f>
        <v>0.46</v>
      </c>
    </row>
    <row r="9756" spans="1:23" ht="14.25" customHeight="1" x14ac:dyDescent="0.3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  <c r="W9756" s="2">
        <f>Table_1[[#This Row],[Profit]]/Table_1[[#This Row],[Sales]]</f>
        <v>0.5</v>
      </c>
    </row>
    <row r="9757" spans="1:23" ht="14.25" customHeight="1" x14ac:dyDescent="0.3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  <c r="W9757" s="2">
        <f>Table_1[[#This Row],[Profit]]/Table_1[[#This Row],[Sales]]</f>
        <v>3.0000000000000061E-2</v>
      </c>
    </row>
    <row r="9758" spans="1:23" ht="14.25" customHeight="1" x14ac:dyDescent="0.3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  <c r="W9758" s="2">
        <f>Table_1[[#This Row],[Profit]]/Table_1[[#This Row],[Sales]]</f>
        <v>0.19999999999999993</v>
      </c>
    </row>
    <row r="9759" spans="1:23" ht="14.25" customHeight="1" x14ac:dyDescent="0.3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  <c r="W9759" s="2">
        <f>Table_1[[#This Row],[Profit]]/Table_1[[#This Row],[Sales]]</f>
        <v>0.27</v>
      </c>
    </row>
    <row r="9760" spans="1:23" ht="14.25" customHeight="1" x14ac:dyDescent="0.3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  <c r="W9760" s="2">
        <f>Table_1[[#This Row],[Profit]]/Table_1[[#This Row],[Sales]]</f>
        <v>0.45999999999999996</v>
      </c>
    </row>
    <row r="9761" spans="1:23" ht="14.25" customHeight="1" x14ac:dyDescent="0.3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  <c r="W9761" s="2">
        <f>Table_1[[#This Row],[Profit]]/Table_1[[#This Row],[Sales]]</f>
        <v>5.000000000000001E-2</v>
      </c>
    </row>
    <row r="9762" spans="1:23" ht="14.25" customHeight="1" x14ac:dyDescent="0.3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  <c r="W9762" s="2">
        <f>Table_1[[#This Row],[Profit]]/Table_1[[#This Row],[Sales]]</f>
        <v>0.3299999999999999</v>
      </c>
    </row>
    <row r="9763" spans="1:23" ht="14.25" customHeight="1" x14ac:dyDescent="0.3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  <c r="W9763" s="2">
        <f>Table_1[[#This Row],[Profit]]/Table_1[[#This Row],[Sales]]</f>
        <v>0.36</v>
      </c>
    </row>
    <row r="9764" spans="1:23" ht="14.25" customHeight="1" x14ac:dyDescent="0.3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  <c r="W9764" s="2">
        <f>Table_1[[#This Row],[Profit]]/Table_1[[#This Row],[Sales]]</f>
        <v>0.28000000000000003</v>
      </c>
    </row>
    <row r="9765" spans="1:23" ht="14.25" customHeight="1" x14ac:dyDescent="0.3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  <c r="W9765" s="2">
        <f>Table_1[[#This Row],[Profit]]/Table_1[[#This Row],[Sales]]</f>
        <v>2.0000000000000018E-2</v>
      </c>
    </row>
    <row r="9766" spans="1:23" ht="14.25" customHeight="1" x14ac:dyDescent="0.3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  <c r="W9766" s="2">
        <f>Table_1[[#This Row],[Profit]]/Table_1[[#This Row],[Sales]]</f>
        <v>8.750000000000005E-2</v>
      </c>
    </row>
    <row r="9767" spans="1:23" ht="14.25" customHeight="1" x14ac:dyDescent="0.3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  <c r="W9767" s="2">
        <f>Table_1[[#This Row],[Profit]]/Table_1[[#This Row],[Sales]]</f>
        <v>0.47999999999999993</v>
      </c>
    </row>
    <row r="9768" spans="1:23" ht="14.25" customHeight="1" x14ac:dyDescent="0.3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  <c r="W9768" s="2">
        <f>Table_1[[#This Row],[Profit]]/Table_1[[#This Row],[Sales]]</f>
        <v>0.4499999999999999</v>
      </c>
    </row>
    <row r="9769" spans="1:23" ht="14.25" customHeight="1" x14ac:dyDescent="0.3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  <c r="W9769" s="2">
        <f>Table_1[[#This Row],[Profit]]/Table_1[[#This Row],[Sales]]</f>
        <v>0.49</v>
      </c>
    </row>
    <row r="9770" spans="1:23" ht="14.25" customHeight="1" x14ac:dyDescent="0.3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  <c r="W9770" s="2">
        <f>Table_1[[#This Row],[Profit]]/Table_1[[#This Row],[Sales]]</f>
        <v>0.5</v>
      </c>
    </row>
    <row r="9771" spans="1:23" ht="14.25" customHeight="1" x14ac:dyDescent="0.3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  <c r="W9771" s="2">
        <f>Table_1[[#This Row],[Profit]]/Table_1[[#This Row],[Sales]]</f>
        <v>2.4999999999999925E-2</v>
      </c>
    </row>
    <row r="9772" spans="1:23" ht="14.25" customHeight="1" x14ac:dyDescent="0.3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  <c r="W9772" s="2">
        <f>Table_1[[#This Row],[Profit]]/Table_1[[#This Row],[Sales]]</f>
        <v>0.3249999999999999</v>
      </c>
    </row>
    <row r="9773" spans="1:23" ht="14.25" customHeight="1" x14ac:dyDescent="0.3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  <c r="W9773" s="2">
        <f>Table_1[[#This Row],[Profit]]/Table_1[[#This Row],[Sales]]</f>
        <v>0.10000000000000005</v>
      </c>
    </row>
    <row r="9774" spans="1:23" ht="14.25" customHeight="1" x14ac:dyDescent="0.3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  <c r="W9774" s="2">
        <f>Table_1[[#This Row],[Profit]]/Table_1[[#This Row],[Sales]]</f>
        <v>0.31249999999999989</v>
      </c>
    </row>
    <row r="9775" spans="1:23" ht="14.25" customHeight="1" x14ac:dyDescent="0.3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  <c r="W9775" s="2">
        <f>Table_1[[#This Row],[Profit]]/Table_1[[#This Row],[Sales]]</f>
        <v>0.28999999999999992</v>
      </c>
    </row>
    <row r="9776" spans="1:23" ht="14.25" customHeight="1" x14ac:dyDescent="0.3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  <c r="W9776" s="2">
        <f>Table_1[[#This Row],[Profit]]/Table_1[[#This Row],[Sales]]</f>
        <v>-1.7000000000000011</v>
      </c>
    </row>
    <row r="9777" spans="1:23" ht="14.25" customHeight="1" x14ac:dyDescent="0.3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  <c r="W9777" s="2">
        <f>Table_1[[#This Row],[Profit]]/Table_1[[#This Row],[Sales]]</f>
        <v>-0.57499999999999984</v>
      </c>
    </row>
    <row r="9778" spans="1:23" ht="14.25" customHeight="1" x14ac:dyDescent="0.3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  <c r="W9778" s="2">
        <f>Table_1[[#This Row],[Profit]]/Table_1[[#This Row],[Sales]]</f>
        <v>-1.6000000000000012</v>
      </c>
    </row>
    <row r="9779" spans="1:23" ht="14.25" customHeight="1" x14ac:dyDescent="0.3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  <c r="W9779" s="2">
        <f>Table_1[[#This Row],[Profit]]/Table_1[[#This Row],[Sales]]</f>
        <v>-6.2500000000000028E-2</v>
      </c>
    </row>
    <row r="9780" spans="1:23" ht="14.25" customHeight="1" x14ac:dyDescent="0.3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  <c r="W9780" s="2">
        <f>Table_1[[#This Row],[Profit]]/Table_1[[#This Row],[Sales]]</f>
        <v>-1.5000000000000002</v>
      </c>
    </row>
    <row r="9781" spans="1:23" ht="14.25" customHeight="1" x14ac:dyDescent="0.3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  <c r="W9781" s="2">
        <f>Table_1[[#This Row],[Profit]]/Table_1[[#This Row],[Sales]]</f>
        <v>-2.5000000000000013</v>
      </c>
    </row>
    <row r="9782" spans="1:23" ht="14.25" customHeight="1" x14ac:dyDescent="0.3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  <c r="W9782" s="2">
        <f>Table_1[[#This Row],[Profit]]/Table_1[[#This Row],[Sales]]</f>
        <v>0.29999999999999993</v>
      </c>
    </row>
    <row r="9783" spans="1:23" ht="14.25" customHeight="1" x14ac:dyDescent="0.3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  <c r="W9783" s="2">
        <f>Table_1[[#This Row],[Profit]]/Table_1[[#This Row],[Sales]]</f>
        <v>0.37499999999999994</v>
      </c>
    </row>
    <row r="9784" spans="1:23" ht="14.25" customHeight="1" x14ac:dyDescent="0.3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  <c r="W9784" s="2">
        <f>Table_1[[#This Row],[Profit]]/Table_1[[#This Row],[Sales]]</f>
        <v>0.48999999999999994</v>
      </c>
    </row>
    <row r="9785" spans="1:23" ht="14.25" customHeight="1" x14ac:dyDescent="0.3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  <c r="W9785" s="2">
        <f>Table_1[[#This Row],[Profit]]/Table_1[[#This Row],[Sales]]</f>
        <v>0.27</v>
      </c>
    </row>
    <row r="9786" spans="1:23" ht="14.25" customHeight="1" x14ac:dyDescent="0.3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  <c r="W9786" s="2">
        <f>Table_1[[#This Row],[Profit]]/Table_1[[#This Row],[Sales]]</f>
        <v>0.36</v>
      </c>
    </row>
    <row r="9787" spans="1:23" ht="14.25" customHeight="1" x14ac:dyDescent="0.3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  <c r="W9787" s="2">
        <f>Table_1[[#This Row],[Profit]]/Table_1[[#This Row],[Sales]]</f>
        <v>0.48999999999999994</v>
      </c>
    </row>
    <row r="9788" spans="1:23" ht="14.25" customHeight="1" x14ac:dyDescent="0.3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  <c r="W9788" s="2">
        <f>Table_1[[#This Row],[Profit]]/Table_1[[#This Row],[Sales]]</f>
        <v>0.26999999999999996</v>
      </c>
    </row>
    <row r="9789" spans="1:23" ht="14.25" customHeight="1" x14ac:dyDescent="0.3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  <c r="W9789" s="2">
        <f>Table_1[[#This Row],[Profit]]/Table_1[[#This Row],[Sales]]</f>
        <v>-2.9411764705882481E-2</v>
      </c>
    </row>
    <row r="9790" spans="1:23" ht="14.25" customHeight="1" x14ac:dyDescent="0.3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  <c r="W9790" s="2">
        <f>Table_1[[#This Row],[Profit]]/Table_1[[#This Row],[Sales]]</f>
        <v>-1.4285714285714415E-2</v>
      </c>
    </row>
    <row r="9791" spans="1:23" ht="14.25" customHeight="1" x14ac:dyDescent="0.3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  <c r="W9791" s="2">
        <f>Table_1[[#This Row],[Profit]]/Table_1[[#This Row],[Sales]]</f>
        <v>0.17499999999999996</v>
      </c>
    </row>
    <row r="9792" spans="1:23" ht="14.25" customHeight="1" x14ac:dyDescent="0.3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  <c r="W9792" s="2">
        <f>Table_1[[#This Row],[Profit]]/Table_1[[#This Row],[Sales]]</f>
        <v>-0.31428571428571422</v>
      </c>
    </row>
    <row r="9793" spans="1:23" ht="14.25" customHeight="1" x14ac:dyDescent="0.3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  <c r="W9793" s="2">
        <f>Table_1[[#This Row],[Profit]]/Table_1[[#This Row],[Sales]]</f>
        <v>0.37500000000000006</v>
      </c>
    </row>
    <row r="9794" spans="1:23" ht="14.25" customHeight="1" x14ac:dyDescent="0.3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  <c r="W9794" s="2">
        <f>Table_1[[#This Row],[Profit]]/Table_1[[#This Row],[Sales]]</f>
        <v>-0.27142857142857152</v>
      </c>
    </row>
    <row r="9795" spans="1:23" ht="14.25" customHeight="1" x14ac:dyDescent="0.3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  <c r="W9795" s="2">
        <f>Table_1[[#This Row],[Profit]]/Table_1[[#This Row],[Sales]]</f>
        <v>0.33749999999999991</v>
      </c>
    </row>
    <row r="9796" spans="1:23" ht="14.25" customHeight="1" x14ac:dyDescent="0.3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  <c r="W9796" s="2">
        <f>Table_1[[#This Row],[Profit]]/Table_1[[#This Row],[Sales]]</f>
        <v>-1.7000000000000011</v>
      </c>
    </row>
    <row r="9797" spans="1:23" ht="14.25" customHeight="1" x14ac:dyDescent="0.3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  <c r="W9797" s="2">
        <f>Table_1[[#This Row],[Profit]]/Table_1[[#This Row],[Sales]]</f>
        <v>-1.5500000000000005</v>
      </c>
    </row>
    <row r="9798" spans="1:23" ht="14.25" customHeight="1" x14ac:dyDescent="0.3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  <c r="W9798" s="2">
        <f>Table_1[[#This Row],[Profit]]/Table_1[[#This Row],[Sales]]</f>
        <v>0.14999999999999988</v>
      </c>
    </row>
    <row r="9799" spans="1:23" ht="14.25" customHeight="1" x14ac:dyDescent="0.3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  <c r="W9799" s="2">
        <f>Table_1[[#This Row],[Profit]]/Table_1[[#This Row],[Sales]]</f>
        <v>-0.18333333333333354</v>
      </c>
    </row>
    <row r="9800" spans="1:23" ht="14.25" customHeight="1" x14ac:dyDescent="0.3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  <c r="W9800" s="2">
        <f>Table_1[[#This Row],[Profit]]/Table_1[[#This Row],[Sales]]</f>
        <v>9.9999999999999964E-2</v>
      </c>
    </row>
    <row r="9801" spans="1:23" ht="14.25" customHeight="1" x14ac:dyDescent="0.3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  <c r="W9801" s="2">
        <f>Table_1[[#This Row],[Profit]]/Table_1[[#This Row],[Sales]]</f>
        <v>0.21249999999999999</v>
      </c>
    </row>
    <row r="9802" spans="1:23" ht="14.25" customHeight="1" x14ac:dyDescent="0.3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  <c r="W9802" s="2">
        <f>Table_1[[#This Row],[Profit]]/Table_1[[#This Row],[Sales]]</f>
        <v>-0.19999999999999996</v>
      </c>
    </row>
    <row r="9803" spans="1:23" ht="14.25" customHeight="1" x14ac:dyDescent="0.3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  <c r="W9803" s="2">
        <f>Table_1[[#This Row],[Profit]]/Table_1[[#This Row],[Sales]]</f>
        <v>0.28999999999999992</v>
      </c>
    </row>
    <row r="9804" spans="1:23" ht="14.25" customHeight="1" x14ac:dyDescent="0.3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  <c r="W9804" s="2">
        <f>Table_1[[#This Row],[Profit]]/Table_1[[#This Row],[Sales]]</f>
        <v>0.36249999999999999</v>
      </c>
    </row>
    <row r="9805" spans="1:23" ht="14.25" customHeight="1" x14ac:dyDescent="0.3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  <c r="W9805" s="2">
        <f>Table_1[[#This Row],[Profit]]/Table_1[[#This Row],[Sales]]</f>
        <v>0.27000000000000007</v>
      </c>
    </row>
    <row r="9806" spans="1:23" ht="14.25" customHeight="1" x14ac:dyDescent="0.3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  <c r="W9806" s="2">
        <f>Table_1[[#This Row],[Profit]]/Table_1[[#This Row],[Sales]]</f>
        <v>0.28999999999999992</v>
      </c>
    </row>
    <row r="9807" spans="1:23" ht="14.25" customHeight="1" x14ac:dyDescent="0.3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  <c r="W9807" s="2">
        <f>Table_1[[#This Row],[Profit]]/Table_1[[#This Row],[Sales]]</f>
        <v>0.21249999999999999</v>
      </c>
    </row>
    <row r="9808" spans="1:23" ht="14.25" customHeight="1" x14ac:dyDescent="0.3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  <c r="W9808" s="2">
        <f>Table_1[[#This Row],[Profit]]/Table_1[[#This Row],[Sales]]</f>
        <v>-0.73333333333333295</v>
      </c>
    </row>
    <row r="9809" spans="1:23" ht="14.25" customHeight="1" x14ac:dyDescent="0.3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  <c r="W9809" s="2">
        <f>Table_1[[#This Row],[Profit]]/Table_1[[#This Row],[Sales]]</f>
        <v>6.249999999999991E-2</v>
      </c>
    </row>
    <row r="9810" spans="1:23" ht="14.25" customHeight="1" x14ac:dyDescent="0.3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  <c r="W9810" s="2">
        <f>Table_1[[#This Row],[Profit]]/Table_1[[#This Row],[Sales]]</f>
        <v>-1.6000000000000003</v>
      </c>
    </row>
    <row r="9811" spans="1:23" ht="14.25" customHeight="1" x14ac:dyDescent="0.3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  <c r="W9811" s="2">
        <f>Table_1[[#This Row],[Profit]]/Table_1[[#This Row],[Sales]]</f>
        <v>0.34999999999999992</v>
      </c>
    </row>
    <row r="9812" spans="1:23" ht="14.25" customHeight="1" x14ac:dyDescent="0.3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  <c r="W9812" s="2">
        <f>Table_1[[#This Row],[Profit]]/Table_1[[#This Row],[Sales]]</f>
        <v>7.4999999999999969E-2</v>
      </c>
    </row>
    <row r="9813" spans="1:23" ht="14.25" customHeight="1" x14ac:dyDescent="0.3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  <c r="W9813" s="2">
        <f>Table_1[[#This Row],[Profit]]/Table_1[[#This Row],[Sales]]</f>
        <v>0.48000000000000004</v>
      </c>
    </row>
    <row r="9814" spans="1:23" ht="14.25" customHeight="1" x14ac:dyDescent="0.3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  <c r="W9814" s="2">
        <f>Table_1[[#This Row],[Profit]]/Table_1[[#This Row],[Sales]]</f>
        <v>0.27999999999999997</v>
      </c>
    </row>
    <row r="9815" spans="1:23" ht="14.25" customHeight="1" x14ac:dyDescent="0.3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  <c r="W9815" s="2">
        <f>Table_1[[#This Row],[Profit]]/Table_1[[#This Row],[Sales]]</f>
        <v>0.48999999999999994</v>
      </c>
    </row>
    <row r="9816" spans="1:23" ht="14.25" customHeight="1" x14ac:dyDescent="0.3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  <c r="W9816" s="2">
        <f>Table_1[[#This Row],[Profit]]/Table_1[[#This Row],[Sales]]</f>
        <v>0.48000000000000004</v>
      </c>
    </row>
    <row r="9817" spans="1:23" ht="14.25" customHeight="1" x14ac:dyDescent="0.3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  <c r="W9817" s="2">
        <f>Table_1[[#This Row],[Profit]]/Table_1[[#This Row],[Sales]]</f>
        <v>0.31249999999999983</v>
      </c>
    </row>
    <row r="9818" spans="1:23" ht="14.25" customHeight="1" x14ac:dyDescent="0.3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  <c r="W9818" s="2">
        <f>Table_1[[#This Row],[Profit]]/Table_1[[#This Row],[Sales]]</f>
        <v>-1.2499999999999978E-2</v>
      </c>
    </row>
    <row r="9819" spans="1:23" ht="14.25" customHeight="1" x14ac:dyDescent="0.3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  <c r="W9819" s="2">
        <f>Table_1[[#This Row],[Profit]]/Table_1[[#This Row],[Sales]]</f>
        <v>0.26250000000000007</v>
      </c>
    </row>
    <row r="9820" spans="1:23" ht="14.25" customHeight="1" x14ac:dyDescent="0.3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  <c r="W9820" s="2">
        <f>Table_1[[#This Row],[Profit]]/Table_1[[#This Row],[Sales]]</f>
        <v>7.4999999999999983E-2</v>
      </c>
    </row>
    <row r="9821" spans="1:23" ht="14.25" customHeight="1" x14ac:dyDescent="0.3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  <c r="W9821" s="2">
        <f>Table_1[[#This Row],[Profit]]/Table_1[[#This Row],[Sales]]</f>
        <v>0.34999999999999992</v>
      </c>
    </row>
    <row r="9822" spans="1:23" ht="14.25" customHeight="1" x14ac:dyDescent="0.3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  <c r="W9822" s="2">
        <f>Table_1[[#This Row],[Profit]]/Table_1[[#This Row],[Sales]]</f>
        <v>0.31249999999999994</v>
      </c>
    </row>
    <row r="9823" spans="1:23" ht="14.25" customHeight="1" x14ac:dyDescent="0.3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  <c r="W9823" s="2">
        <f>Table_1[[#This Row],[Profit]]/Table_1[[#This Row],[Sales]]</f>
        <v>-0.73333333333333317</v>
      </c>
    </row>
    <row r="9824" spans="1:23" ht="14.25" customHeight="1" x14ac:dyDescent="0.3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  <c r="W9824" s="2">
        <f>Table_1[[#This Row],[Profit]]/Table_1[[#This Row],[Sales]]</f>
        <v>0.27999999999999997</v>
      </c>
    </row>
    <row r="9825" spans="1:23" ht="14.25" customHeight="1" x14ac:dyDescent="0.3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  <c r="W9825" s="2">
        <f>Table_1[[#This Row],[Profit]]/Table_1[[#This Row],[Sales]]</f>
        <v>0.44999999999999996</v>
      </c>
    </row>
    <row r="9826" spans="1:23" ht="14.25" customHeight="1" x14ac:dyDescent="0.3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  <c r="W9826" s="2">
        <f>Table_1[[#This Row],[Profit]]/Table_1[[#This Row],[Sales]]</f>
        <v>0.34999999999999992</v>
      </c>
    </row>
    <row r="9827" spans="1:23" ht="14.25" customHeight="1" x14ac:dyDescent="0.3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  <c r="W9827" s="2">
        <f>Table_1[[#This Row],[Profit]]/Table_1[[#This Row],[Sales]]</f>
        <v>0.3249999999999999</v>
      </c>
    </row>
    <row r="9828" spans="1:23" ht="14.25" customHeight="1" x14ac:dyDescent="0.3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  <c r="W9828" s="2">
        <f>Table_1[[#This Row],[Profit]]/Table_1[[#This Row],[Sales]]</f>
        <v>-6.2500000000000028E-2</v>
      </c>
    </row>
    <row r="9829" spans="1:23" ht="14.25" customHeight="1" x14ac:dyDescent="0.3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  <c r="W9829" s="2">
        <f>Table_1[[#This Row],[Profit]]/Table_1[[#This Row],[Sales]]</f>
        <v>4.9999999999999913E-2</v>
      </c>
    </row>
    <row r="9830" spans="1:23" ht="14.25" customHeight="1" x14ac:dyDescent="0.3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  <c r="W9830" s="2">
        <f>Table_1[[#This Row],[Profit]]/Table_1[[#This Row],[Sales]]</f>
        <v>0.32499999999999996</v>
      </c>
    </row>
    <row r="9831" spans="1:23" ht="14.25" customHeight="1" x14ac:dyDescent="0.3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  <c r="W9831" s="2">
        <f>Table_1[[#This Row],[Profit]]/Table_1[[#This Row],[Sales]]</f>
        <v>6.2500000000000014E-2</v>
      </c>
    </row>
    <row r="9832" spans="1:23" ht="14.25" customHeight="1" x14ac:dyDescent="0.3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  <c r="W9832" s="2">
        <f>Table_1[[#This Row],[Profit]]/Table_1[[#This Row],[Sales]]</f>
        <v>0.3</v>
      </c>
    </row>
    <row r="9833" spans="1:23" ht="14.25" customHeight="1" x14ac:dyDescent="0.3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  <c r="W9833" s="2">
        <f>Table_1[[#This Row],[Profit]]/Table_1[[#This Row],[Sales]]</f>
        <v>-0.30000000000000004</v>
      </c>
    </row>
    <row r="9834" spans="1:23" ht="14.25" customHeight="1" x14ac:dyDescent="0.3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  <c r="W9834" s="2">
        <f>Table_1[[#This Row],[Profit]]/Table_1[[#This Row],[Sales]]</f>
        <v>0.36250000000000004</v>
      </c>
    </row>
    <row r="9835" spans="1:23" ht="14.25" customHeight="1" x14ac:dyDescent="0.3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  <c r="W9835" s="2">
        <f>Table_1[[#This Row],[Profit]]/Table_1[[#This Row],[Sales]]</f>
        <v>0.21249999999999997</v>
      </c>
    </row>
    <row r="9836" spans="1:23" ht="14.25" customHeight="1" x14ac:dyDescent="0.3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  <c r="W9836" s="2">
        <f>Table_1[[#This Row],[Profit]]/Table_1[[#This Row],[Sales]]</f>
        <v>-0.44999999999999979</v>
      </c>
    </row>
    <row r="9837" spans="1:23" ht="14.25" customHeight="1" x14ac:dyDescent="0.3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  <c r="W9837" s="2">
        <f>Table_1[[#This Row],[Profit]]/Table_1[[#This Row],[Sales]]</f>
        <v>-1.6000000000000005</v>
      </c>
    </row>
    <row r="9838" spans="1:23" ht="14.25" customHeight="1" x14ac:dyDescent="0.3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  <c r="W9838" s="2">
        <f>Table_1[[#This Row],[Profit]]/Table_1[[#This Row],[Sales]]</f>
        <v>0.46999999999999992</v>
      </c>
    </row>
    <row r="9839" spans="1:23" ht="14.25" customHeight="1" x14ac:dyDescent="0.3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  <c r="W9839" s="2">
        <f>Table_1[[#This Row],[Profit]]/Table_1[[#This Row],[Sales]]</f>
        <v>0.5</v>
      </c>
    </row>
    <row r="9840" spans="1:23" ht="14.25" customHeight="1" x14ac:dyDescent="0.3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  <c r="W9840" s="2">
        <f>Table_1[[#This Row],[Profit]]/Table_1[[#This Row],[Sales]]</f>
        <v>0.45999999999999996</v>
      </c>
    </row>
    <row r="9841" spans="1:23" ht="14.25" customHeight="1" x14ac:dyDescent="0.3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  <c r="W9841" s="2">
        <f>Table_1[[#This Row],[Profit]]/Table_1[[#This Row],[Sales]]</f>
        <v>0.33749999999999991</v>
      </c>
    </row>
    <row r="9842" spans="1:23" ht="14.25" customHeight="1" x14ac:dyDescent="0.3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  <c r="W9842" s="2">
        <f>Table_1[[#This Row],[Profit]]/Table_1[[#This Row],[Sales]]</f>
        <v>0.10000000000000002</v>
      </c>
    </row>
    <row r="9843" spans="1:23" ht="14.25" customHeight="1" x14ac:dyDescent="0.3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  <c r="W9843" s="2">
        <f>Table_1[[#This Row],[Profit]]/Table_1[[#This Row],[Sales]]</f>
        <v>0.28999999999999998</v>
      </c>
    </row>
    <row r="9844" spans="1:23" ht="14.25" customHeight="1" x14ac:dyDescent="0.3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  <c r="W9844" s="2">
        <f>Table_1[[#This Row],[Profit]]/Table_1[[#This Row],[Sales]]</f>
        <v>0.12499999999999989</v>
      </c>
    </row>
    <row r="9845" spans="1:23" ht="14.25" customHeight="1" x14ac:dyDescent="0.3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  <c r="W9845" s="2">
        <f>Table_1[[#This Row],[Profit]]/Table_1[[#This Row],[Sales]]</f>
        <v>0.32499999999999996</v>
      </c>
    </row>
    <row r="9846" spans="1:23" ht="14.25" customHeight="1" x14ac:dyDescent="0.3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  <c r="W9846" s="2">
        <f>Table_1[[#This Row],[Profit]]/Table_1[[#This Row],[Sales]]</f>
        <v>-0.65</v>
      </c>
    </row>
    <row r="9847" spans="1:23" ht="14.25" customHeight="1" x14ac:dyDescent="0.3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  <c r="W9847" s="2">
        <f>Table_1[[#This Row],[Profit]]/Table_1[[#This Row],[Sales]]</f>
        <v>7.4999999999999983E-2</v>
      </c>
    </row>
    <row r="9848" spans="1:23" ht="14.25" customHeight="1" x14ac:dyDescent="0.3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  <c r="W9848" s="2">
        <f>Table_1[[#This Row],[Profit]]/Table_1[[#This Row],[Sales]]</f>
        <v>0.26</v>
      </c>
    </row>
    <row r="9849" spans="1:23" ht="14.25" customHeight="1" x14ac:dyDescent="0.3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  <c r="W9849" s="2">
        <f>Table_1[[#This Row],[Profit]]/Table_1[[#This Row],[Sales]]</f>
        <v>0.26</v>
      </c>
    </row>
    <row r="9850" spans="1:23" ht="14.25" customHeight="1" x14ac:dyDescent="0.3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  <c r="W9850" s="2">
        <f>Table_1[[#This Row],[Profit]]/Table_1[[#This Row],[Sales]]</f>
        <v>0.31249999999999994</v>
      </c>
    </row>
    <row r="9851" spans="1:23" ht="14.25" customHeight="1" x14ac:dyDescent="0.3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  <c r="W9851" s="2">
        <f>Table_1[[#This Row],[Profit]]/Table_1[[#This Row],[Sales]]</f>
        <v>0.41000000000000009</v>
      </c>
    </row>
    <row r="9852" spans="1:23" ht="14.25" customHeight="1" x14ac:dyDescent="0.3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  <c r="W9852" s="2">
        <f>Table_1[[#This Row],[Profit]]/Table_1[[#This Row],[Sales]]</f>
        <v>0.31999999999999995</v>
      </c>
    </row>
    <row r="9853" spans="1:23" ht="14.25" customHeight="1" x14ac:dyDescent="0.3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  <c r="W9853" s="2">
        <f>Table_1[[#This Row],[Profit]]/Table_1[[#This Row],[Sales]]</f>
        <v>0.37499999999999994</v>
      </c>
    </row>
    <row r="9854" spans="1:23" ht="14.25" customHeight="1" x14ac:dyDescent="0.3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  <c r="W9854" s="2">
        <f>Table_1[[#This Row],[Profit]]/Table_1[[#This Row],[Sales]]</f>
        <v>0.45999999999999996</v>
      </c>
    </row>
    <row r="9855" spans="1:23" ht="14.25" customHeight="1" x14ac:dyDescent="0.3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  <c r="W9855" s="2">
        <f>Table_1[[#This Row],[Profit]]/Table_1[[#This Row],[Sales]]</f>
        <v>0.39</v>
      </c>
    </row>
    <row r="9856" spans="1:23" ht="14.25" customHeight="1" x14ac:dyDescent="0.3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  <c r="W9856" s="2">
        <f>Table_1[[#This Row],[Profit]]/Table_1[[#This Row],[Sales]]</f>
        <v>0.42000000000000004</v>
      </c>
    </row>
    <row r="9857" spans="1:23" ht="14.25" customHeight="1" x14ac:dyDescent="0.3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  <c r="W9857" s="2">
        <f>Table_1[[#This Row],[Profit]]/Table_1[[#This Row],[Sales]]</f>
        <v>0.47</v>
      </c>
    </row>
    <row r="9858" spans="1:23" ht="14.25" customHeight="1" x14ac:dyDescent="0.3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  <c r="W9858" s="2">
        <f>Table_1[[#This Row],[Profit]]/Table_1[[#This Row],[Sales]]</f>
        <v>0.48</v>
      </c>
    </row>
    <row r="9859" spans="1:23" ht="14.25" customHeight="1" x14ac:dyDescent="0.3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  <c r="W9859" s="2">
        <f>Table_1[[#This Row],[Profit]]/Table_1[[#This Row],[Sales]]</f>
        <v>0.18</v>
      </c>
    </row>
    <row r="9860" spans="1:23" ht="14.25" customHeight="1" x14ac:dyDescent="0.3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  <c r="W9860" s="2">
        <f>Table_1[[#This Row],[Profit]]/Table_1[[#This Row],[Sales]]</f>
        <v>0.25999999999999995</v>
      </c>
    </row>
    <row r="9861" spans="1:23" ht="14.25" customHeight="1" x14ac:dyDescent="0.3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  <c r="W9861" s="2">
        <f>Table_1[[#This Row],[Profit]]/Table_1[[#This Row],[Sales]]</f>
        <v>0.04</v>
      </c>
    </row>
    <row r="9862" spans="1:23" ht="14.25" customHeight="1" x14ac:dyDescent="0.3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  <c r="W9862" s="2">
        <f>Table_1[[#This Row],[Profit]]/Table_1[[#This Row],[Sales]]</f>
        <v>1.9999999999999921E-2</v>
      </c>
    </row>
    <row r="9863" spans="1:23" ht="14.25" customHeight="1" x14ac:dyDescent="0.3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  <c r="W9863" s="2">
        <f>Table_1[[#This Row],[Profit]]/Table_1[[#This Row],[Sales]]</f>
        <v>0.28000000000000003</v>
      </c>
    </row>
    <row r="9864" spans="1:23" ht="14.25" customHeight="1" x14ac:dyDescent="0.3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  <c r="W9864" s="2">
        <f>Table_1[[#This Row],[Profit]]/Table_1[[#This Row],[Sales]]</f>
        <v>0.20999999999999996</v>
      </c>
    </row>
    <row r="9865" spans="1:23" ht="14.25" customHeight="1" x14ac:dyDescent="0.3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  <c r="W9865" s="2">
        <f>Table_1[[#This Row],[Profit]]/Table_1[[#This Row],[Sales]]</f>
        <v>0.49</v>
      </c>
    </row>
    <row r="9866" spans="1:23" ht="14.25" customHeight="1" x14ac:dyDescent="0.3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  <c r="W9866" s="2">
        <f>Table_1[[#This Row],[Profit]]/Table_1[[#This Row],[Sales]]</f>
        <v>0.44000000000000006</v>
      </c>
    </row>
    <row r="9867" spans="1:23" ht="14.25" customHeight="1" x14ac:dyDescent="0.3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  <c r="W9867" s="2">
        <f>Table_1[[#This Row],[Profit]]/Table_1[[#This Row],[Sales]]</f>
        <v>0.44999999999999996</v>
      </c>
    </row>
    <row r="9868" spans="1:23" ht="14.25" customHeight="1" x14ac:dyDescent="0.3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  <c r="W9868" s="2">
        <f>Table_1[[#This Row],[Profit]]/Table_1[[#This Row],[Sales]]</f>
        <v>0.26</v>
      </c>
    </row>
    <row r="9869" spans="1:23" ht="14.25" customHeight="1" x14ac:dyDescent="0.3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  <c r="W9869" s="2">
        <f>Table_1[[#This Row],[Profit]]/Table_1[[#This Row],[Sales]]</f>
        <v>0.26</v>
      </c>
    </row>
    <row r="9870" spans="1:23" ht="14.25" customHeight="1" x14ac:dyDescent="0.3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  <c r="W9870" s="2">
        <f>Table_1[[#This Row],[Profit]]/Table_1[[#This Row],[Sales]]</f>
        <v>0.23750000000000007</v>
      </c>
    </row>
    <row r="9871" spans="1:23" ht="14.25" customHeight="1" x14ac:dyDescent="0.3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  <c r="W9871" s="2">
        <f>Table_1[[#This Row],[Profit]]/Table_1[[#This Row],[Sales]]</f>
        <v>-0.83333333333333315</v>
      </c>
    </row>
    <row r="9872" spans="1:23" ht="14.25" customHeight="1" x14ac:dyDescent="0.3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  <c r="W9872" s="2">
        <f>Table_1[[#This Row],[Profit]]/Table_1[[#This Row],[Sales]]</f>
        <v>-0.79999999999999949</v>
      </c>
    </row>
    <row r="9873" spans="1:23" ht="14.25" customHeight="1" x14ac:dyDescent="0.3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  <c r="W9873" s="2">
        <f>Table_1[[#This Row],[Profit]]/Table_1[[#This Row],[Sales]]</f>
        <v>0.11249999999999981</v>
      </c>
    </row>
    <row r="9874" spans="1:23" ht="14.25" customHeight="1" x14ac:dyDescent="0.3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  <c r="W9874" s="2">
        <f>Table_1[[#This Row],[Profit]]/Table_1[[#This Row],[Sales]]</f>
        <v>6.2499999999999951E-2</v>
      </c>
    </row>
    <row r="9875" spans="1:23" ht="14.25" customHeight="1" x14ac:dyDescent="0.3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  <c r="W9875" s="2">
        <f>Table_1[[#This Row],[Profit]]/Table_1[[#This Row],[Sales]]</f>
        <v>0.48000000000000004</v>
      </c>
    </row>
    <row r="9876" spans="1:23" ht="14.25" customHeight="1" x14ac:dyDescent="0.3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  <c r="W9876" s="2">
        <f>Table_1[[#This Row],[Profit]]/Table_1[[#This Row],[Sales]]</f>
        <v>0.31249999999999994</v>
      </c>
    </row>
    <row r="9877" spans="1:23" ht="14.25" customHeight="1" x14ac:dyDescent="0.3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  <c r="W9877" s="2">
        <f>Table_1[[#This Row],[Profit]]/Table_1[[#This Row],[Sales]]</f>
        <v>1.0000000000000016E-2</v>
      </c>
    </row>
    <row r="9878" spans="1:23" ht="14.25" customHeight="1" x14ac:dyDescent="0.3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  <c r="W9878" s="2">
        <f>Table_1[[#This Row],[Profit]]/Table_1[[#This Row],[Sales]]</f>
        <v>-2.5000000000000112E-2</v>
      </c>
    </row>
    <row r="9879" spans="1:23" ht="14.25" customHeight="1" x14ac:dyDescent="0.3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  <c r="W9879" s="2">
        <f>Table_1[[#This Row],[Profit]]/Table_1[[#This Row],[Sales]]</f>
        <v>-0.73333333333333317</v>
      </c>
    </row>
    <row r="9880" spans="1:23" ht="14.25" customHeight="1" x14ac:dyDescent="0.3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  <c r="W9880" s="2">
        <f>Table_1[[#This Row],[Profit]]/Table_1[[#This Row],[Sales]]</f>
        <v>-0.2</v>
      </c>
    </row>
    <row r="9881" spans="1:23" ht="14.25" customHeight="1" x14ac:dyDescent="0.3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  <c r="W9881" s="2">
        <f>Table_1[[#This Row],[Profit]]/Table_1[[#This Row],[Sales]]</f>
        <v>0.11111111111111108</v>
      </c>
    </row>
    <row r="9882" spans="1:23" ht="14.25" customHeight="1" x14ac:dyDescent="0.3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  <c r="W9882" s="2">
        <f>Table_1[[#This Row],[Profit]]/Table_1[[#This Row],[Sales]]</f>
        <v>0.33749999999999991</v>
      </c>
    </row>
    <row r="9883" spans="1:23" ht="14.25" customHeight="1" x14ac:dyDescent="0.3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  <c r="W9883" s="2">
        <f>Table_1[[#This Row],[Profit]]/Table_1[[#This Row],[Sales]]</f>
        <v>0.48000000000000004</v>
      </c>
    </row>
    <row r="9884" spans="1:23" ht="14.25" customHeight="1" x14ac:dyDescent="0.3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  <c r="W9884" s="2">
        <f>Table_1[[#This Row],[Profit]]/Table_1[[#This Row],[Sales]]</f>
        <v>0.35999999999999993</v>
      </c>
    </row>
    <row r="9885" spans="1:23" ht="14.25" customHeight="1" x14ac:dyDescent="0.3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  <c r="W9885" s="2">
        <f>Table_1[[#This Row],[Profit]]/Table_1[[#This Row],[Sales]]</f>
        <v>0.5</v>
      </c>
    </row>
    <row r="9886" spans="1:23" ht="14.25" customHeight="1" x14ac:dyDescent="0.3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  <c r="W9886" s="2">
        <f>Table_1[[#This Row],[Profit]]/Table_1[[#This Row],[Sales]]</f>
        <v>0.36</v>
      </c>
    </row>
    <row r="9887" spans="1:23" ht="14.25" customHeight="1" x14ac:dyDescent="0.3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  <c r="W9887" s="2">
        <f>Table_1[[#This Row],[Profit]]/Table_1[[#This Row],[Sales]]</f>
        <v>0.36</v>
      </c>
    </row>
    <row r="9888" spans="1:23" ht="14.25" customHeight="1" x14ac:dyDescent="0.3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  <c r="W9888" s="2">
        <f>Table_1[[#This Row],[Profit]]/Table_1[[#This Row],[Sales]]</f>
        <v>0</v>
      </c>
    </row>
    <row r="9889" spans="1:23" ht="14.25" customHeight="1" x14ac:dyDescent="0.3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  <c r="W9889" s="2">
        <f>Table_1[[#This Row],[Profit]]/Table_1[[#This Row],[Sales]]</f>
        <v>0.47000000000000003</v>
      </c>
    </row>
    <row r="9890" spans="1:23" ht="14.25" customHeight="1" x14ac:dyDescent="0.3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  <c r="W9890" s="2">
        <f>Table_1[[#This Row],[Profit]]/Table_1[[#This Row],[Sales]]</f>
        <v>0.36</v>
      </c>
    </row>
    <row r="9891" spans="1:23" ht="14.25" customHeight="1" x14ac:dyDescent="0.3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  <c r="W9891" s="2">
        <f>Table_1[[#This Row],[Profit]]/Table_1[[#This Row],[Sales]]</f>
        <v>0.27000000000000007</v>
      </c>
    </row>
    <row r="9892" spans="1:23" ht="14.25" customHeight="1" x14ac:dyDescent="0.3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  <c r="W9892" s="2">
        <f>Table_1[[#This Row],[Profit]]/Table_1[[#This Row],[Sales]]</f>
        <v>0.47</v>
      </c>
    </row>
    <row r="9893" spans="1:23" ht="14.25" customHeight="1" x14ac:dyDescent="0.3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  <c r="W9893" s="2">
        <f>Table_1[[#This Row],[Profit]]/Table_1[[#This Row],[Sales]]</f>
        <v>0.38999999999999996</v>
      </c>
    </row>
    <row r="9894" spans="1:23" ht="14.25" customHeight="1" x14ac:dyDescent="0.3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  <c r="W9894" s="2">
        <f>Table_1[[#This Row],[Profit]]/Table_1[[#This Row],[Sales]]</f>
        <v>0.28000000000000008</v>
      </c>
    </row>
    <row r="9895" spans="1:23" ht="14.25" customHeight="1" x14ac:dyDescent="0.3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  <c r="W9895" s="2">
        <f>Table_1[[#This Row],[Profit]]/Table_1[[#This Row],[Sales]]</f>
        <v>0.24</v>
      </c>
    </row>
    <row r="9896" spans="1:23" ht="14.25" customHeight="1" x14ac:dyDescent="0.3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  <c r="W9896" s="2">
        <f>Table_1[[#This Row],[Profit]]/Table_1[[#This Row],[Sales]]</f>
        <v>0.28999999999999992</v>
      </c>
    </row>
    <row r="9897" spans="1:23" ht="14.25" customHeight="1" x14ac:dyDescent="0.3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  <c r="W9897" s="2">
        <f>Table_1[[#This Row],[Profit]]/Table_1[[#This Row],[Sales]]</f>
        <v>0.25</v>
      </c>
    </row>
    <row r="9898" spans="1:23" ht="14.25" customHeight="1" x14ac:dyDescent="0.3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  <c r="W9898" s="2">
        <f>Table_1[[#This Row],[Profit]]/Table_1[[#This Row],[Sales]]</f>
        <v>0.36250000000000004</v>
      </c>
    </row>
    <row r="9899" spans="1:23" ht="14.25" customHeight="1" x14ac:dyDescent="0.3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  <c r="W9899" s="2">
        <f>Table_1[[#This Row],[Profit]]/Table_1[[#This Row],[Sales]]</f>
        <v>7.4999999999999969E-2</v>
      </c>
    </row>
    <row r="9900" spans="1:23" ht="14.25" customHeight="1" x14ac:dyDescent="0.3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  <c r="W9900" s="2">
        <f>Table_1[[#This Row],[Profit]]/Table_1[[#This Row],[Sales]]</f>
        <v>0</v>
      </c>
    </row>
    <row r="9901" spans="1:23" ht="14.25" customHeight="1" x14ac:dyDescent="0.3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  <c r="W9901" s="2">
        <f>Table_1[[#This Row],[Profit]]/Table_1[[#This Row],[Sales]]</f>
        <v>-0.43333333333333335</v>
      </c>
    </row>
    <row r="9902" spans="1:23" ht="14.25" customHeight="1" x14ac:dyDescent="0.3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  <c r="W9902" s="2">
        <f>Table_1[[#This Row],[Profit]]/Table_1[[#This Row],[Sales]]</f>
        <v>8.7499999999999925E-2</v>
      </c>
    </row>
    <row r="9903" spans="1:23" ht="14.25" customHeight="1" x14ac:dyDescent="0.3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  <c r="W9903" s="2">
        <f>Table_1[[#This Row],[Profit]]/Table_1[[#This Row],[Sales]]</f>
        <v>0.31249999999999994</v>
      </c>
    </row>
    <row r="9904" spans="1:23" ht="14.25" customHeight="1" x14ac:dyDescent="0.3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  <c r="W9904" s="2">
        <f>Table_1[[#This Row],[Profit]]/Table_1[[#This Row],[Sales]]</f>
        <v>0.31249999999999983</v>
      </c>
    </row>
    <row r="9905" spans="1:23" ht="14.25" customHeight="1" x14ac:dyDescent="0.3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  <c r="W9905" s="2">
        <f>Table_1[[#This Row],[Profit]]/Table_1[[#This Row],[Sales]]</f>
        <v>-0.27499999999999997</v>
      </c>
    </row>
    <row r="9906" spans="1:23" ht="14.25" customHeight="1" x14ac:dyDescent="0.3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  <c r="W9906" s="2">
        <f>Table_1[[#This Row],[Profit]]/Table_1[[#This Row],[Sales]]</f>
        <v>0.19999999999999998</v>
      </c>
    </row>
    <row r="9907" spans="1:23" ht="14.25" customHeight="1" x14ac:dyDescent="0.3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  <c r="W9907" s="2">
        <f>Table_1[[#This Row],[Profit]]/Table_1[[#This Row],[Sales]]</f>
        <v>0.42000000000000004</v>
      </c>
    </row>
    <row r="9908" spans="1:23" ht="14.25" customHeight="1" x14ac:dyDescent="0.3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  <c r="W9908" s="2">
        <f>Table_1[[#This Row],[Profit]]/Table_1[[#This Row],[Sales]]</f>
        <v>0.31249999999999994</v>
      </c>
    </row>
    <row r="9909" spans="1:23" ht="14.25" customHeight="1" x14ac:dyDescent="0.3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  <c r="W9909" s="2">
        <f>Table_1[[#This Row],[Profit]]/Table_1[[#This Row],[Sales]]</f>
        <v>0.10000000000000002</v>
      </c>
    </row>
    <row r="9910" spans="1:23" ht="14.25" customHeight="1" x14ac:dyDescent="0.3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  <c r="W9910" s="2">
        <f>Table_1[[#This Row],[Profit]]/Table_1[[#This Row],[Sales]]</f>
        <v>0.11999999999999995</v>
      </c>
    </row>
    <row r="9911" spans="1:23" ht="14.25" customHeight="1" x14ac:dyDescent="0.3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  <c r="W9911" s="2">
        <f>Table_1[[#This Row],[Profit]]/Table_1[[#This Row],[Sales]]</f>
        <v>0.27</v>
      </c>
    </row>
    <row r="9912" spans="1:23" ht="14.25" customHeight="1" x14ac:dyDescent="0.3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  <c r="W9912" s="2">
        <f>Table_1[[#This Row],[Profit]]/Table_1[[#This Row],[Sales]]</f>
        <v>0.48</v>
      </c>
    </row>
    <row r="9913" spans="1:23" ht="14.25" customHeight="1" x14ac:dyDescent="0.3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  <c r="W9913" s="2">
        <f>Table_1[[#This Row],[Profit]]/Table_1[[#This Row],[Sales]]</f>
        <v>0.49000000000000005</v>
      </c>
    </row>
    <row r="9914" spans="1:23" ht="14.25" customHeight="1" x14ac:dyDescent="0.3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  <c r="W9914" s="2">
        <f>Table_1[[#This Row],[Profit]]/Table_1[[#This Row],[Sales]]</f>
        <v>-0.14999999999999997</v>
      </c>
    </row>
    <row r="9915" spans="1:23" ht="14.25" customHeight="1" x14ac:dyDescent="0.3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  <c r="W9915" s="2">
        <f>Table_1[[#This Row],[Profit]]/Table_1[[#This Row],[Sales]]</f>
        <v>0.48000000000000004</v>
      </c>
    </row>
    <row r="9916" spans="1:23" ht="14.25" customHeight="1" x14ac:dyDescent="0.3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  <c r="W9916" s="2">
        <f>Table_1[[#This Row],[Profit]]/Table_1[[#This Row],[Sales]]</f>
        <v>0.48000000000000004</v>
      </c>
    </row>
    <row r="9917" spans="1:23" ht="14.25" customHeight="1" x14ac:dyDescent="0.3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  <c r="W9917" s="2">
        <f>Table_1[[#This Row],[Profit]]/Table_1[[#This Row],[Sales]]</f>
        <v>0.47999999999999993</v>
      </c>
    </row>
    <row r="9918" spans="1:23" ht="14.25" customHeight="1" x14ac:dyDescent="0.3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  <c r="W9918" s="2">
        <f>Table_1[[#This Row],[Profit]]/Table_1[[#This Row],[Sales]]</f>
        <v>0.25999999999999995</v>
      </c>
    </row>
    <row r="9919" spans="1:23" ht="14.25" customHeight="1" x14ac:dyDescent="0.3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  <c r="W9919" s="2">
        <f>Table_1[[#This Row],[Profit]]/Table_1[[#This Row],[Sales]]</f>
        <v>0.31</v>
      </c>
    </row>
    <row r="9920" spans="1:23" ht="14.25" customHeight="1" x14ac:dyDescent="0.3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  <c r="W9920" s="2">
        <f>Table_1[[#This Row],[Profit]]/Table_1[[#This Row],[Sales]]</f>
        <v>0.44999999999999996</v>
      </c>
    </row>
    <row r="9921" spans="1:23" ht="14.25" customHeight="1" x14ac:dyDescent="0.3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  <c r="W9921" s="2">
        <f>Table_1[[#This Row],[Profit]]/Table_1[[#This Row],[Sales]]</f>
        <v>-0.27142857142857141</v>
      </c>
    </row>
    <row r="9922" spans="1:23" ht="14.25" customHeight="1" x14ac:dyDescent="0.3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  <c r="W9922" s="2">
        <f>Table_1[[#This Row],[Profit]]/Table_1[[#This Row],[Sales]]</f>
        <v>-1.600000000000001</v>
      </c>
    </row>
    <row r="9923" spans="1:23" ht="14.25" customHeight="1" x14ac:dyDescent="0.3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  <c r="W9923" s="2">
        <f>Table_1[[#This Row],[Profit]]/Table_1[[#This Row],[Sales]]</f>
        <v>-0.7999999999999996</v>
      </c>
    </row>
    <row r="9924" spans="1:23" ht="14.25" customHeight="1" x14ac:dyDescent="0.3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  <c r="W9924" s="2">
        <f>Table_1[[#This Row],[Profit]]/Table_1[[#This Row],[Sales]]</f>
        <v>0.14999999999999988</v>
      </c>
    </row>
    <row r="9925" spans="1:23" ht="14.25" customHeight="1" x14ac:dyDescent="0.3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  <c r="W9925" s="2">
        <f>Table_1[[#This Row],[Profit]]/Table_1[[#This Row],[Sales]]</f>
        <v>0.33749999999999997</v>
      </c>
    </row>
    <row r="9926" spans="1:23" ht="14.25" customHeight="1" x14ac:dyDescent="0.3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  <c r="W9926" s="2">
        <f>Table_1[[#This Row],[Profit]]/Table_1[[#This Row],[Sales]]</f>
        <v>0.5</v>
      </c>
    </row>
    <row r="9927" spans="1:23" ht="14.25" customHeight="1" x14ac:dyDescent="0.3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  <c r="W9927" s="2">
        <f>Table_1[[#This Row],[Profit]]/Table_1[[#This Row],[Sales]]</f>
        <v>0.32499999999999984</v>
      </c>
    </row>
    <row r="9928" spans="1:23" ht="14.25" customHeight="1" x14ac:dyDescent="0.3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  <c r="W9928" s="2">
        <f>Table_1[[#This Row],[Profit]]/Table_1[[#This Row],[Sales]]</f>
        <v>0.26999999999999996</v>
      </c>
    </row>
    <row r="9929" spans="1:23" ht="14.25" customHeight="1" x14ac:dyDescent="0.3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  <c r="W9929" s="2">
        <f>Table_1[[#This Row],[Profit]]/Table_1[[#This Row],[Sales]]</f>
        <v>0.24</v>
      </c>
    </row>
    <row r="9930" spans="1:23" ht="14.25" customHeight="1" x14ac:dyDescent="0.3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  <c r="W9930" s="2">
        <f>Table_1[[#This Row],[Profit]]/Table_1[[#This Row],[Sales]]</f>
        <v>0.36</v>
      </c>
    </row>
    <row r="9931" spans="1:23" ht="14.25" customHeight="1" x14ac:dyDescent="0.3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  <c r="W9931" s="2">
        <f>Table_1[[#This Row],[Profit]]/Table_1[[#This Row],[Sales]]</f>
        <v>0.33749999999999991</v>
      </c>
    </row>
    <row r="9932" spans="1:23" ht="14.25" customHeight="1" x14ac:dyDescent="0.3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  <c r="W9932" s="2">
        <f>Table_1[[#This Row],[Profit]]/Table_1[[#This Row],[Sales]]</f>
        <v>0.35</v>
      </c>
    </row>
    <row r="9933" spans="1:23" ht="14.25" customHeight="1" x14ac:dyDescent="0.3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  <c r="W9933" s="2">
        <f>Table_1[[#This Row],[Profit]]/Table_1[[#This Row],[Sales]]</f>
        <v>-5.8823529411764788E-2</v>
      </c>
    </row>
    <row r="9934" spans="1:23" ht="14.25" customHeight="1" x14ac:dyDescent="0.3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  <c r="W9934" s="2">
        <f>Table_1[[#This Row],[Profit]]/Table_1[[#This Row],[Sales]]</f>
        <v>0.4499999999999999</v>
      </c>
    </row>
    <row r="9935" spans="1:23" ht="14.25" customHeight="1" x14ac:dyDescent="0.3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  <c r="W9935" s="2">
        <f>Table_1[[#This Row],[Profit]]/Table_1[[#This Row],[Sales]]</f>
        <v>0.28999999999999992</v>
      </c>
    </row>
    <row r="9936" spans="1:23" ht="14.25" customHeight="1" x14ac:dyDescent="0.3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  <c r="W9936" s="2">
        <f>Table_1[[#This Row],[Profit]]/Table_1[[#This Row],[Sales]]</f>
        <v>7.5000000000000025E-2</v>
      </c>
    </row>
    <row r="9937" spans="1:23" ht="14.25" customHeight="1" x14ac:dyDescent="0.3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  <c r="W9937" s="2">
        <f>Table_1[[#This Row],[Profit]]/Table_1[[#This Row],[Sales]]</f>
        <v>0.1000000000000001</v>
      </c>
    </row>
    <row r="9938" spans="1:23" ht="14.25" customHeight="1" x14ac:dyDescent="0.3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  <c r="W9938" s="2">
        <f>Table_1[[#This Row],[Profit]]/Table_1[[#This Row],[Sales]]</f>
        <v>0.47000000000000003</v>
      </c>
    </row>
    <row r="9939" spans="1:23" ht="14.25" customHeight="1" x14ac:dyDescent="0.3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  <c r="W9939" s="2">
        <f>Table_1[[#This Row],[Profit]]/Table_1[[#This Row],[Sales]]</f>
        <v>-2.5000000000000053E-2</v>
      </c>
    </row>
    <row r="9940" spans="1:23" ht="14.25" customHeight="1" x14ac:dyDescent="0.3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  <c r="W9940" s="2">
        <f>Table_1[[#This Row],[Profit]]/Table_1[[#This Row],[Sales]]</f>
        <v>0.33</v>
      </c>
    </row>
    <row r="9941" spans="1:23" ht="14.25" customHeight="1" x14ac:dyDescent="0.3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  <c r="W9941" s="2">
        <f>Table_1[[#This Row],[Profit]]/Table_1[[#This Row],[Sales]]</f>
        <v>0.28000000000000003</v>
      </c>
    </row>
    <row r="9942" spans="1:23" ht="14.25" customHeight="1" x14ac:dyDescent="0.3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  <c r="W9942" s="2">
        <f>Table_1[[#This Row],[Profit]]/Table_1[[#This Row],[Sales]]</f>
        <v>0.43000000000000005</v>
      </c>
    </row>
    <row r="9943" spans="1:23" ht="14.25" customHeight="1" x14ac:dyDescent="0.3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  <c r="W9943" s="2">
        <f>Table_1[[#This Row],[Profit]]/Table_1[[#This Row],[Sales]]</f>
        <v>0.39</v>
      </c>
    </row>
    <row r="9944" spans="1:23" ht="14.25" customHeight="1" x14ac:dyDescent="0.3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  <c r="W9944" s="2">
        <f>Table_1[[#This Row],[Profit]]/Table_1[[#This Row],[Sales]]</f>
        <v>3.0000000000000061E-2</v>
      </c>
    </row>
    <row r="9945" spans="1:23" ht="14.25" customHeight="1" x14ac:dyDescent="0.3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  <c r="W9945" s="2">
        <f>Table_1[[#This Row],[Profit]]/Table_1[[#This Row],[Sales]]</f>
        <v>0.26</v>
      </c>
    </row>
    <row r="9946" spans="1:23" ht="14.25" customHeight="1" x14ac:dyDescent="0.3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  <c r="W9946" s="2">
        <f>Table_1[[#This Row],[Profit]]/Table_1[[#This Row],[Sales]]</f>
        <v>9.9999999999999777E-3</v>
      </c>
    </row>
    <row r="9947" spans="1:23" ht="14.25" customHeight="1" x14ac:dyDescent="0.3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  <c r="W9947" s="2">
        <f>Table_1[[#This Row],[Profit]]/Table_1[[#This Row],[Sales]]</f>
        <v>0.31249999999999983</v>
      </c>
    </row>
    <row r="9948" spans="1:23" ht="14.25" customHeight="1" x14ac:dyDescent="0.3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  <c r="W9948" s="2">
        <f>Table_1[[#This Row],[Profit]]/Table_1[[#This Row],[Sales]]</f>
        <v>0.21249999999999999</v>
      </c>
    </row>
    <row r="9949" spans="1:23" ht="14.25" customHeight="1" x14ac:dyDescent="0.3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  <c r="W9949" s="2">
        <f>Table_1[[#This Row],[Profit]]/Table_1[[#This Row],[Sales]]</f>
        <v>0.27999999999999997</v>
      </c>
    </row>
    <row r="9950" spans="1:23" ht="14.25" customHeight="1" x14ac:dyDescent="0.3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  <c r="W9950" s="2">
        <f>Table_1[[#This Row],[Profit]]/Table_1[[#This Row],[Sales]]</f>
        <v>0.32999999999999996</v>
      </c>
    </row>
    <row r="9951" spans="1:23" ht="14.25" customHeight="1" x14ac:dyDescent="0.3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  <c r="W9951" s="2">
        <f>Table_1[[#This Row],[Profit]]/Table_1[[#This Row],[Sales]]</f>
        <v>0.18999999999999992</v>
      </c>
    </row>
    <row r="9952" spans="1:23" ht="14.25" customHeight="1" x14ac:dyDescent="0.3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  <c r="W9952" s="2">
        <f>Table_1[[#This Row],[Profit]]/Table_1[[#This Row],[Sales]]</f>
        <v>0.37</v>
      </c>
    </row>
    <row r="9953" spans="1:23" ht="14.25" customHeight="1" x14ac:dyDescent="0.3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  <c r="W9953" s="2">
        <f>Table_1[[#This Row],[Profit]]/Table_1[[#This Row],[Sales]]</f>
        <v>0.5</v>
      </c>
    </row>
    <row r="9954" spans="1:23" ht="14.25" customHeight="1" x14ac:dyDescent="0.3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  <c r="W9954" s="2">
        <f>Table_1[[#This Row],[Profit]]/Table_1[[#This Row],[Sales]]</f>
        <v>0.37499999999999994</v>
      </c>
    </row>
    <row r="9955" spans="1:23" ht="14.25" customHeight="1" x14ac:dyDescent="0.3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  <c r="W9955" s="2">
        <f>Table_1[[#This Row],[Profit]]/Table_1[[#This Row],[Sales]]</f>
        <v>0.48000000000000004</v>
      </c>
    </row>
    <row r="9956" spans="1:23" ht="14.25" customHeight="1" x14ac:dyDescent="0.3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  <c r="W9956" s="2">
        <f>Table_1[[#This Row],[Profit]]/Table_1[[#This Row],[Sales]]</f>
        <v>0.33749999999999991</v>
      </c>
    </row>
    <row r="9957" spans="1:23" ht="14.25" customHeight="1" x14ac:dyDescent="0.3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  <c r="W9957" s="2">
        <f>Table_1[[#This Row],[Profit]]/Table_1[[#This Row],[Sales]]</f>
        <v>3.7500000000000033E-2</v>
      </c>
    </row>
    <row r="9958" spans="1:23" ht="14.25" customHeight="1" x14ac:dyDescent="0.3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  <c r="W9958" s="2">
        <f>Table_1[[#This Row],[Profit]]/Table_1[[#This Row],[Sales]]</f>
        <v>0.47000000000000003</v>
      </c>
    </row>
    <row r="9959" spans="1:23" ht="14.25" customHeight="1" x14ac:dyDescent="0.3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  <c r="W9959" s="2">
        <f>Table_1[[#This Row],[Profit]]/Table_1[[#This Row],[Sales]]</f>
        <v>0.49</v>
      </c>
    </row>
    <row r="9960" spans="1:23" ht="14.25" customHeight="1" x14ac:dyDescent="0.3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  <c r="W9960" s="2">
        <f>Table_1[[#This Row],[Profit]]/Table_1[[#This Row],[Sales]]</f>
        <v>0.29999999999999993</v>
      </c>
    </row>
    <row r="9961" spans="1:23" ht="14.25" customHeight="1" x14ac:dyDescent="0.3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  <c r="W9961" s="2">
        <f>Table_1[[#This Row],[Profit]]/Table_1[[#This Row],[Sales]]</f>
        <v>0.19999999999999998</v>
      </c>
    </row>
    <row r="9962" spans="1:23" ht="14.25" customHeight="1" x14ac:dyDescent="0.3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  <c r="W9962" s="2">
        <f>Table_1[[#This Row],[Profit]]/Table_1[[#This Row],[Sales]]</f>
        <v>0.17999999999999991</v>
      </c>
    </row>
    <row r="9963" spans="1:23" ht="14.25" customHeight="1" x14ac:dyDescent="0.3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  <c r="W9963" s="2">
        <f>Table_1[[#This Row],[Profit]]/Table_1[[#This Row],[Sales]]</f>
        <v>0.36249999999999999</v>
      </c>
    </row>
    <row r="9964" spans="1:23" ht="14.25" customHeight="1" x14ac:dyDescent="0.3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  <c r="W9964" s="2">
        <f>Table_1[[#This Row],[Profit]]/Table_1[[#This Row],[Sales]]</f>
        <v>-0.17647058823529416</v>
      </c>
    </row>
    <row r="9965" spans="1:23" ht="14.25" customHeight="1" x14ac:dyDescent="0.3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  <c r="W9965" s="2">
        <f>Table_1[[#This Row],[Profit]]/Table_1[[#This Row],[Sales]]</f>
        <v>0.34999999999999992</v>
      </c>
    </row>
    <row r="9966" spans="1:23" ht="14.25" customHeight="1" x14ac:dyDescent="0.3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  <c r="W9966" s="2">
        <f>Table_1[[#This Row],[Profit]]/Table_1[[#This Row],[Sales]]</f>
        <v>0.47999999999999993</v>
      </c>
    </row>
    <row r="9967" spans="1:23" ht="14.25" customHeight="1" x14ac:dyDescent="0.3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  <c r="W9967" s="2">
        <f>Table_1[[#This Row],[Profit]]/Table_1[[#This Row],[Sales]]</f>
        <v>0.47000000000000003</v>
      </c>
    </row>
    <row r="9968" spans="1:23" ht="14.25" customHeight="1" x14ac:dyDescent="0.3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  <c r="W9968" s="2">
        <f>Table_1[[#This Row],[Profit]]/Table_1[[#This Row],[Sales]]</f>
        <v>0.46999999999999992</v>
      </c>
    </row>
    <row r="9969" spans="1:23" ht="14.25" customHeight="1" x14ac:dyDescent="0.3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  <c r="W9969" s="2">
        <f>Table_1[[#This Row],[Profit]]/Table_1[[#This Row],[Sales]]</f>
        <v>0.44999999999999996</v>
      </c>
    </row>
    <row r="9970" spans="1:23" ht="14.25" customHeight="1" x14ac:dyDescent="0.3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  <c r="W9970" s="2">
        <f>Table_1[[#This Row],[Profit]]/Table_1[[#This Row],[Sales]]</f>
        <v>0.44999999999999996</v>
      </c>
    </row>
    <row r="9971" spans="1:23" ht="14.25" customHeight="1" x14ac:dyDescent="0.3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  <c r="W9971" s="2">
        <f>Table_1[[#This Row],[Profit]]/Table_1[[#This Row],[Sales]]</f>
        <v>0.28999999999999998</v>
      </c>
    </row>
    <row r="9972" spans="1:23" ht="14.25" customHeight="1" x14ac:dyDescent="0.3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  <c r="W9972" s="2">
        <f>Table_1[[#This Row],[Profit]]/Table_1[[#This Row],[Sales]]</f>
        <v>0.45999999999999991</v>
      </c>
    </row>
    <row r="9973" spans="1:23" ht="14.25" customHeight="1" x14ac:dyDescent="0.3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  <c r="W9973" s="2">
        <f>Table_1[[#This Row],[Profit]]/Table_1[[#This Row],[Sales]]</f>
        <v>0.29999999999999988</v>
      </c>
    </row>
    <row r="9974" spans="1:23" ht="14.25" customHeight="1" x14ac:dyDescent="0.3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  <c r="W9974" s="2">
        <f>Table_1[[#This Row],[Profit]]/Table_1[[#This Row],[Sales]]</f>
        <v>0.33749999999999991</v>
      </c>
    </row>
    <row r="9975" spans="1:23" ht="14.25" customHeight="1" x14ac:dyDescent="0.3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  <c r="W9975" s="2">
        <f>Table_1[[#This Row],[Profit]]/Table_1[[#This Row],[Sales]]</f>
        <v>0.1</v>
      </c>
    </row>
    <row r="9976" spans="1:23" ht="14.25" customHeight="1" x14ac:dyDescent="0.3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  <c r="W9976" s="2">
        <f>Table_1[[#This Row],[Profit]]/Table_1[[#This Row],[Sales]]</f>
        <v>0.28000000000000003</v>
      </c>
    </row>
    <row r="9977" spans="1:23" ht="14.25" customHeight="1" x14ac:dyDescent="0.3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  <c r="W9977" s="2">
        <f>Table_1[[#This Row],[Profit]]/Table_1[[#This Row],[Sales]]</f>
        <v>0.48</v>
      </c>
    </row>
    <row r="9978" spans="1:23" ht="14.25" customHeight="1" x14ac:dyDescent="0.3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  <c r="W9978" s="2">
        <f>Table_1[[#This Row],[Profit]]/Table_1[[#This Row],[Sales]]</f>
        <v>0.12499999999999993</v>
      </c>
    </row>
    <row r="9979" spans="1:23" ht="14.25" customHeight="1" x14ac:dyDescent="0.3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  <c r="W9979" s="2">
        <f>Table_1[[#This Row],[Profit]]/Table_1[[#This Row],[Sales]]</f>
        <v>0</v>
      </c>
    </row>
    <row r="9980" spans="1:23" ht="14.25" customHeight="1" x14ac:dyDescent="0.3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  <c r="W9980" s="2">
        <f>Table_1[[#This Row],[Profit]]/Table_1[[#This Row],[Sales]]</f>
        <v>0.35</v>
      </c>
    </row>
    <row r="9981" spans="1:23" ht="14.25" customHeight="1" x14ac:dyDescent="0.3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  <c r="W9981" s="2">
        <f>Table_1[[#This Row],[Profit]]/Table_1[[#This Row],[Sales]]</f>
        <v>0.34999999999999992</v>
      </c>
    </row>
    <row r="9982" spans="1:23" ht="14.25" customHeight="1" x14ac:dyDescent="0.3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  <c r="W9982" s="2">
        <f>Table_1[[#This Row],[Profit]]/Table_1[[#This Row],[Sales]]</f>
        <v>0.26000000000000006</v>
      </c>
    </row>
    <row r="9983" spans="1:23" ht="14.25" customHeight="1" x14ac:dyDescent="0.3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  <c r="W9983" s="2">
        <f>Table_1[[#This Row],[Profit]]/Table_1[[#This Row],[Sales]]</f>
        <v>0.32499999999999984</v>
      </c>
    </row>
    <row r="9984" spans="1:23" ht="14.25" customHeight="1" x14ac:dyDescent="0.3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  <c r="W9984" s="2">
        <f>Table_1[[#This Row],[Profit]]/Table_1[[#This Row],[Sales]]</f>
        <v>0.47</v>
      </c>
    </row>
    <row r="9985" spans="1:23" ht="14.25" customHeight="1" x14ac:dyDescent="0.3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  <c r="W9985" s="2">
        <f>Table_1[[#This Row],[Profit]]/Table_1[[#This Row],[Sales]]</f>
        <v>0.28000000000000008</v>
      </c>
    </row>
    <row r="9986" spans="1:23" ht="14.25" customHeight="1" x14ac:dyDescent="0.3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  <c r="W9986" s="2">
        <f>Table_1[[#This Row],[Profit]]/Table_1[[#This Row],[Sales]]</f>
        <v>0.48000000000000004</v>
      </c>
    </row>
    <row r="9987" spans="1:23" ht="14.25" customHeight="1" x14ac:dyDescent="0.3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  <c r="W9987" s="2">
        <f>Table_1[[#This Row],[Profit]]/Table_1[[#This Row],[Sales]]</f>
        <v>0.28999999999999992</v>
      </c>
    </row>
    <row r="9988" spans="1:23" ht="14.25" customHeight="1" x14ac:dyDescent="0.3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  <c r="W9988" s="2">
        <f>Table_1[[#This Row],[Profit]]/Table_1[[#This Row],[Sales]]</f>
        <v>0.42</v>
      </c>
    </row>
    <row r="9989" spans="1:23" ht="14.25" customHeight="1" x14ac:dyDescent="0.3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  <c r="W9989" s="2">
        <f>Table_1[[#This Row],[Profit]]/Table_1[[#This Row],[Sales]]</f>
        <v>0.36</v>
      </c>
    </row>
    <row r="9990" spans="1:23" ht="14.25" customHeight="1" x14ac:dyDescent="0.3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  <c r="W9990" s="2">
        <f>Table_1[[#This Row],[Profit]]/Table_1[[#This Row],[Sales]]</f>
        <v>0.27</v>
      </c>
    </row>
    <row r="9991" spans="1:23" ht="14.25" customHeight="1" x14ac:dyDescent="0.3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  <c r="W9991" s="2">
        <f>Table_1[[#This Row],[Profit]]/Table_1[[#This Row],[Sales]]</f>
        <v>0.16249999999999998</v>
      </c>
    </row>
    <row r="9992" spans="1:23" ht="14.25" customHeight="1" x14ac:dyDescent="0.3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  <c r="W9992" s="2">
        <f>Table_1[[#This Row],[Profit]]/Table_1[[#This Row],[Sales]]</f>
        <v>0.16999999999999987</v>
      </c>
    </row>
    <row r="9993" spans="1:23" ht="14.25" customHeight="1" x14ac:dyDescent="0.3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  <c r="W9993" s="2">
        <f>Table_1[[#This Row],[Profit]]/Table_1[[#This Row],[Sales]]</f>
        <v>7.5000000000000025E-2</v>
      </c>
    </row>
    <row r="9994" spans="1:23" ht="14.25" customHeight="1" x14ac:dyDescent="0.3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  <c r="W9994" s="2">
        <f>Table_1[[#This Row],[Profit]]/Table_1[[#This Row],[Sales]]</f>
        <v>0.45</v>
      </c>
    </row>
    <row r="9995" spans="1:23" ht="14.25" customHeight="1" x14ac:dyDescent="0.3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  <c r="W9995" s="2">
        <f>Table_1[[#This Row],[Profit]]/Table_1[[#This Row],[Sales]]</f>
        <v>0.29999999999999993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C6C6A-EA94-4097-ACF5-FAC7857D7591}">
  <dimension ref="A10:C12"/>
  <sheetViews>
    <sheetView showGridLines="0" tabSelected="1" zoomScale="60" zoomScaleNormal="60" workbookViewId="0">
      <selection activeCell="S22" sqref="S22"/>
    </sheetView>
  </sheetViews>
  <sheetFormatPr baseColWidth="10" defaultRowHeight="14.5" x14ac:dyDescent="0.35"/>
  <cols>
    <col min="1" max="16384" width="10.90625" style="43"/>
  </cols>
  <sheetData>
    <row r="10" spans="1:3" x14ac:dyDescent="0.35">
      <c r="C10" s="46"/>
    </row>
    <row r="12" spans="1:3" x14ac:dyDescent="0.35">
      <c r="A12" s="45"/>
    </row>
  </sheetData>
  <conditionalFormatting sqref="C10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35BA8-D160-4BAE-9FF6-39C86E4EE1A3}">
  <dimension ref="A2:I160"/>
  <sheetViews>
    <sheetView topLeftCell="B19" workbookViewId="0">
      <selection activeCell="K28" sqref="K28"/>
    </sheetView>
  </sheetViews>
  <sheetFormatPr baseColWidth="10" defaultRowHeight="14.5" x14ac:dyDescent="0.35"/>
  <cols>
    <col min="1" max="1" width="16.6328125" bestFit="1" customWidth="1"/>
    <col min="2" max="2" width="22" bestFit="1" customWidth="1"/>
    <col min="3" max="5" width="4.81640625" bestFit="1" customWidth="1"/>
    <col min="6" max="6" width="11.6328125" bestFit="1" customWidth="1"/>
  </cols>
  <sheetData>
    <row r="2" spans="1:9" x14ac:dyDescent="0.35">
      <c r="A2" s="44" t="s">
        <v>10939</v>
      </c>
      <c r="B2" s="44"/>
      <c r="C2" s="44"/>
      <c r="D2" s="44"/>
      <c r="E2" s="44"/>
      <c r="F2" s="44"/>
      <c r="G2" s="44"/>
    </row>
    <row r="3" spans="1:9" x14ac:dyDescent="0.35">
      <c r="A3" s="8" t="s">
        <v>10932</v>
      </c>
      <c r="B3" s="8" t="s">
        <v>10936</v>
      </c>
      <c r="C3" s="5"/>
      <c r="D3" s="5"/>
      <c r="E3" s="5"/>
      <c r="F3" s="6"/>
    </row>
    <row r="4" spans="1:9" x14ac:dyDescent="0.35">
      <c r="A4" s="23" t="s">
        <v>10933</v>
      </c>
      <c r="B4" s="23">
        <v>2011</v>
      </c>
      <c r="C4" s="24">
        <v>2012</v>
      </c>
      <c r="D4" s="24">
        <v>2013</v>
      </c>
      <c r="E4" s="24">
        <v>2014</v>
      </c>
      <c r="F4" s="25" t="s">
        <v>10934</v>
      </c>
      <c r="G4" s="26" t="s">
        <v>10937</v>
      </c>
    </row>
    <row r="5" spans="1:9" x14ac:dyDescent="0.35">
      <c r="A5" s="9" t="s">
        <v>32</v>
      </c>
      <c r="B5" s="14">
        <v>157192.85310000001</v>
      </c>
      <c r="C5" s="15">
        <v>170518.23700000011</v>
      </c>
      <c r="D5" s="15">
        <v>198901.43600000019</v>
      </c>
      <c r="E5" s="15">
        <v>215387.26920000004</v>
      </c>
      <c r="F5" s="10">
        <v>741999.79530000035</v>
      </c>
    </row>
    <row r="6" spans="1:9" x14ac:dyDescent="0.35">
      <c r="A6" s="11" t="s">
        <v>46</v>
      </c>
      <c r="B6" s="16">
        <v>151776.4120000001</v>
      </c>
      <c r="C6" s="17">
        <v>137233.46299999976</v>
      </c>
      <c r="D6" s="17">
        <v>183510.59000000003</v>
      </c>
      <c r="E6" s="17">
        <v>246526.56700000021</v>
      </c>
      <c r="F6" s="12">
        <v>719047.03200000012</v>
      </c>
    </row>
    <row r="7" spans="1:9" x14ac:dyDescent="0.35">
      <c r="A7" s="11" t="s">
        <v>71</v>
      </c>
      <c r="B7" s="16">
        <v>175278.23300000004</v>
      </c>
      <c r="C7" s="17">
        <v>162780.80899999989</v>
      </c>
      <c r="D7" s="17">
        <v>226061.80400000012</v>
      </c>
      <c r="E7" s="17">
        <v>272033.18700000003</v>
      </c>
      <c r="F7" s="12">
        <v>836154.03300000005</v>
      </c>
    </row>
    <row r="8" spans="1:9" x14ac:dyDescent="0.35">
      <c r="A8" s="13" t="s">
        <v>10934</v>
      </c>
      <c r="B8" s="18">
        <v>484247.49810000008</v>
      </c>
      <c r="C8" s="19">
        <v>470532.50899999973</v>
      </c>
      <c r="D8" s="19">
        <v>608473.83000000031</v>
      </c>
      <c r="E8" s="19">
        <v>733947.02320000029</v>
      </c>
      <c r="F8" s="7">
        <v>2297200.8603000008</v>
      </c>
      <c r="G8" s="28">
        <f>(GETPIVOTDATA("Sales",$A$3,"Year",2014)-GETPIVOTDATA("Sales",$A$3,"Year",2013))/GETPIVOTDATA("Sales",$A$3,"Year",2013)</f>
        <v>0.20620967905883467</v>
      </c>
      <c r="I8" s="49" t="str">
        <f>IF(G8&gt;=0,"🚀 "&amp;TEXT(G8,"0,00%"),"🔻 "&amp;TEXT(G8,"0,00%"))</f>
        <v>🚀 20,62%</v>
      </c>
    </row>
    <row r="9" spans="1:9" x14ac:dyDescent="0.35">
      <c r="A9" s="30"/>
      <c r="B9" s="31"/>
      <c r="C9" s="31"/>
      <c r="D9" s="31"/>
      <c r="E9" s="31"/>
      <c r="F9" s="31"/>
      <c r="G9" s="28"/>
    </row>
    <row r="10" spans="1:9" x14ac:dyDescent="0.35">
      <c r="A10" s="44" t="s">
        <v>10938</v>
      </c>
      <c r="B10" s="44"/>
      <c r="C10" s="44"/>
      <c r="D10" s="44"/>
      <c r="E10" s="44"/>
      <c r="F10" s="44"/>
      <c r="G10" s="44"/>
    </row>
    <row r="11" spans="1:9" x14ac:dyDescent="0.35">
      <c r="A11" s="8" t="s">
        <v>10935</v>
      </c>
      <c r="B11" s="8" t="s">
        <v>10936</v>
      </c>
      <c r="C11" s="5"/>
      <c r="D11" s="5"/>
      <c r="E11" s="5"/>
      <c r="F11" s="6"/>
    </row>
    <row r="12" spans="1:9" x14ac:dyDescent="0.35">
      <c r="A12" s="23" t="s">
        <v>10933</v>
      </c>
      <c r="B12" s="23">
        <v>2011</v>
      </c>
      <c r="C12" s="24">
        <v>2012</v>
      </c>
      <c r="D12" s="24">
        <v>2013</v>
      </c>
      <c r="E12" s="24">
        <v>2014</v>
      </c>
      <c r="F12" s="25" t="s">
        <v>10934</v>
      </c>
      <c r="G12" s="26" t="s">
        <v>10937</v>
      </c>
    </row>
    <row r="13" spans="1:9" x14ac:dyDescent="0.35">
      <c r="A13" s="9" t="s">
        <v>32</v>
      </c>
      <c r="B13" s="14">
        <v>5457.7255000000014</v>
      </c>
      <c r="C13" s="15">
        <v>3015.2028999999966</v>
      </c>
      <c r="D13" s="15">
        <v>6959.9530999999952</v>
      </c>
      <c r="E13" s="15">
        <v>3018.3912999999939</v>
      </c>
      <c r="F13" s="10">
        <v>18451.272799999984</v>
      </c>
    </row>
    <row r="14" spans="1:9" x14ac:dyDescent="0.35">
      <c r="A14" s="11" t="s">
        <v>46</v>
      </c>
      <c r="B14" s="16">
        <v>22593.416099999969</v>
      </c>
      <c r="C14" s="17">
        <v>25099.533799999997</v>
      </c>
      <c r="D14" s="17">
        <v>35015.663899999963</v>
      </c>
      <c r="E14" s="17">
        <v>39782.187000000027</v>
      </c>
      <c r="F14" s="12">
        <v>122490.80079999997</v>
      </c>
    </row>
    <row r="15" spans="1:9" x14ac:dyDescent="0.35">
      <c r="A15" s="11" t="s">
        <v>71</v>
      </c>
      <c r="B15" s="16">
        <v>21492.83249999999</v>
      </c>
      <c r="C15" s="17">
        <v>33503.866999999962</v>
      </c>
      <c r="D15" s="17">
        <v>39751.313799999967</v>
      </c>
      <c r="E15" s="17">
        <v>50706.934800000003</v>
      </c>
      <c r="F15" s="12">
        <v>145454.94809999992</v>
      </c>
    </row>
    <row r="16" spans="1:9" x14ac:dyDescent="0.35">
      <c r="A16" s="13" t="s">
        <v>10934</v>
      </c>
      <c r="B16" s="18">
        <v>49543.974099999963</v>
      </c>
      <c r="C16" s="19">
        <v>61618.603699999956</v>
      </c>
      <c r="D16" s="19">
        <v>81726.930799999915</v>
      </c>
      <c r="E16" s="19">
        <v>93507.513100000026</v>
      </c>
      <c r="F16" s="7">
        <v>286397.02169999987</v>
      </c>
      <c r="G16" s="29">
        <f>(GETPIVOTDATA("Profit",$A$11,"Year",2014)-GETPIVOTDATA("Profit",$A$11,"Year",2013))/GETPIVOTDATA("Profit",$A$11,"Year",2013)</f>
        <v>0.14414565902186213</v>
      </c>
      <c r="I16" s="47" t="str">
        <f>IF(G16&gt;=0,"🚀 "&amp;TEXT(G16,"0,00%"),"🔻 "&amp;TEXT(G16,"0,00%"))</f>
        <v>🚀 14,41%</v>
      </c>
    </row>
    <row r="19" spans="1:9" x14ac:dyDescent="0.35">
      <c r="A19" s="44" t="s">
        <v>10941</v>
      </c>
      <c r="B19" s="44"/>
      <c r="C19" s="44"/>
      <c r="D19" s="44"/>
      <c r="E19" s="44"/>
      <c r="F19" s="44"/>
      <c r="G19" s="44"/>
    </row>
    <row r="20" spans="1:9" x14ac:dyDescent="0.35">
      <c r="A20" s="4"/>
      <c r="B20" s="8" t="s">
        <v>10936</v>
      </c>
      <c r="C20" s="5"/>
      <c r="D20" s="5"/>
      <c r="E20" s="5"/>
      <c r="F20" s="6"/>
    </row>
    <row r="21" spans="1:9" x14ac:dyDescent="0.35">
      <c r="A21" s="33"/>
      <c r="B21" s="20">
        <v>2011</v>
      </c>
      <c r="C21" s="21">
        <v>2012</v>
      </c>
      <c r="D21" s="21">
        <v>2013</v>
      </c>
      <c r="E21" s="21">
        <v>2014</v>
      </c>
      <c r="F21" s="22" t="s">
        <v>10934</v>
      </c>
      <c r="G21" s="26" t="s">
        <v>10937</v>
      </c>
    </row>
    <row r="22" spans="1:9" x14ac:dyDescent="0.35">
      <c r="A22" s="32" t="s">
        <v>10940</v>
      </c>
      <c r="B22" s="18">
        <v>7581</v>
      </c>
      <c r="C22" s="19">
        <v>7979</v>
      </c>
      <c r="D22" s="19">
        <v>9810</v>
      </c>
      <c r="E22" s="19">
        <v>12503</v>
      </c>
      <c r="F22" s="7">
        <v>37873</v>
      </c>
      <c r="G22" s="29">
        <f>(GETPIVOTDATA("Quantity",$A$20,"Year",2014)-GETPIVOTDATA("Quantity",$A$20,"Year",2013))/GETPIVOTDATA("Quantity",$A$20,"Year",2013)</f>
        <v>0.27451580020387362</v>
      </c>
      <c r="I22" s="47" t="str">
        <f>IF(G22&gt;=0,"🚀 "&amp;TEXT(G22,"0,00%"),"🔻 "&amp;TEXT(G22,"0,00%"))</f>
        <v>🚀 27,45%</v>
      </c>
    </row>
    <row r="25" spans="1:9" x14ac:dyDescent="0.35">
      <c r="A25" s="44" t="s">
        <v>10943</v>
      </c>
      <c r="B25" s="44"/>
      <c r="C25" s="44"/>
      <c r="D25" s="44"/>
      <c r="E25" s="44"/>
      <c r="F25" s="44"/>
      <c r="G25" s="44"/>
    </row>
    <row r="26" spans="1:9" x14ac:dyDescent="0.35">
      <c r="A26" s="4"/>
      <c r="B26" s="8" t="s">
        <v>10936</v>
      </c>
      <c r="C26" s="5"/>
      <c r="D26" s="5"/>
      <c r="E26" s="5"/>
      <c r="F26" s="6"/>
    </row>
    <row r="27" spans="1:9" x14ac:dyDescent="0.35">
      <c r="A27" s="33"/>
      <c r="B27" s="20">
        <v>2011</v>
      </c>
      <c r="C27" s="21">
        <v>2012</v>
      </c>
      <c r="D27" s="21">
        <v>2013</v>
      </c>
      <c r="E27" s="21">
        <v>2014</v>
      </c>
      <c r="F27" s="22" t="s">
        <v>10934</v>
      </c>
      <c r="G27" s="26" t="s">
        <v>10937</v>
      </c>
    </row>
    <row r="28" spans="1:9" x14ac:dyDescent="0.35">
      <c r="A28" s="32" t="s">
        <v>10942</v>
      </c>
      <c r="B28" s="18">
        <v>1993</v>
      </c>
      <c r="C28" s="19">
        <v>2102</v>
      </c>
      <c r="D28" s="19">
        <v>2580</v>
      </c>
      <c r="E28" s="19">
        <v>3319</v>
      </c>
      <c r="F28" s="7">
        <v>9994</v>
      </c>
      <c r="G28" s="29">
        <f>(GETPIVOTDATA("Row ID",$A$26,"Year",2014)-GETPIVOTDATA("Row ID",$A$26,"Year",2013))/GETPIVOTDATA("Row ID",$A$26,"Year",2013)</f>
        <v>0.2864341085271318</v>
      </c>
      <c r="I28" s="47" t="str">
        <f>IF(G28&gt;=0,"🚀 "&amp;TEXT(G28,"0,00%"),"🔻 "&amp;TEXT(G28,"0,00%"))</f>
        <v>🚀 28,64%</v>
      </c>
    </row>
    <row r="32" spans="1:9" x14ac:dyDescent="0.35">
      <c r="A32" s="44" t="s">
        <v>10946</v>
      </c>
      <c r="B32" s="44"/>
      <c r="C32" s="44"/>
      <c r="D32" s="44"/>
      <c r="E32" s="44"/>
      <c r="F32" s="44"/>
    </row>
    <row r="33" spans="1:9" x14ac:dyDescent="0.35">
      <c r="A33" s="26"/>
      <c r="B33" s="26">
        <v>2011</v>
      </c>
      <c r="C33" s="26">
        <v>2012</v>
      </c>
      <c r="D33" s="26">
        <v>2013</v>
      </c>
      <c r="E33" s="26">
        <v>2014</v>
      </c>
      <c r="F33" s="26" t="s">
        <v>10937</v>
      </c>
      <c r="G33" s="34"/>
    </row>
    <row r="34" spans="1:9" x14ac:dyDescent="0.35">
      <c r="A34" s="27" t="s">
        <v>10945</v>
      </c>
      <c r="B34">
        <f>GETPIVOTDATA("Profit",$A$11,"Year",2011)/GETPIVOTDATA("Sales",$A$3,"Year",2011)</f>
        <v>0.10231126499236724</v>
      </c>
      <c r="C34">
        <f>GETPIVOTDATA("Profit",$A$11,"Year",2012)/GETPIVOTDATA("Sales",$A$3,"Year",2012)</f>
        <v>0.13095504034557576</v>
      </c>
      <c r="D34">
        <f>GETPIVOTDATA("Profit",$A$11,"Year",2013)/GETPIVOTDATA("Sales",$A$3,"Year",2013)</f>
        <v>0.13431461924993532</v>
      </c>
      <c r="E34">
        <f>GETPIVOTDATA("Profit",$A$11,"Year",2014)/GETPIVOTDATA("Sales",$A$3,"Year",2014)</f>
        <v>0.12740362743390984</v>
      </c>
      <c r="F34" s="29">
        <f>(E34-D34)/D34</f>
        <v>-5.1453757264988138E-2</v>
      </c>
      <c r="I34" s="48" t="str">
        <f>IF(F34&gt;=0,"🚀 "&amp;TEXT(F34,"0,00%"),"🔻 "&amp;TEXT(F34,"0,00%"))</f>
        <v>🔻 -5,15%</v>
      </c>
    </row>
    <row r="38" spans="1:9" x14ac:dyDescent="0.35">
      <c r="B38" s="35" t="s">
        <v>10933</v>
      </c>
      <c r="C38" t="s">
        <v>10932</v>
      </c>
    </row>
    <row r="39" spans="1:9" x14ac:dyDescent="0.35">
      <c r="B39" s="37" t="s">
        <v>10947</v>
      </c>
      <c r="C39" s="39">
        <v>484247.49810000032</v>
      </c>
    </row>
    <row r="40" spans="1:9" x14ac:dyDescent="0.35">
      <c r="B40" s="38" t="s">
        <v>10948</v>
      </c>
      <c r="C40" s="39">
        <v>74447.796000000104</v>
      </c>
    </row>
    <row r="41" spans="1:9" x14ac:dyDescent="0.35">
      <c r="B41" s="38" t="s">
        <v>10952</v>
      </c>
      <c r="C41" s="39">
        <v>86538.75959999999</v>
      </c>
    </row>
    <row r="42" spans="1:9" x14ac:dyDescent="0.35">
      <c r="B42" s="38" t="s">
        <v>10956</v>
      </c>
      <c r="C42" s="39">
        <v>143633.21229999998</v>
      </c>
    </row>
    <row r="43" spans="1:9" x14ac:dyDescent="0.35">
      <c r="B43" s="38" t="s">
        <v>10960</v>
      </c>
      <c r="C43" s="39">
        <v>179627.73020000019</v>
      </c>
    </row>
    <row r="44" spans="1:9" x14ac:dyDescent="0.35">
      <c r="B44" s="37" t="s">
        <v>10964</v>
      </c>
      <c r="C44" s="39">
        <v>470532.50899999973</v>
      </c>
    </row>
    <row r="45" spans="1:9" x14ac:dyDescent="0.35">
      <c r="B45" s="38" t="s">
        <v>10948</v>
      </c>
      <c r="C45" s="39">
        <v>68851.738599999939</v>
      </c>
    </row>
    <row r="46" spans="1:9" x14ac:dyDescent="0.35">
      <c r="B46" s="38" t="s">
        <v>10952</v>
      </c>
      <c r="C46" s="39">
        <v>89124.186999999874</v>
      </c>
    </row>
    <row r="47" spans="1:9" x14ac:dyDescent="0.35">
      <c r="B47" s="38" t="s">
        <v>10956</v>
      </c>
      <c r="C47" s="39">
        <v>130259.57519999995</v>
      </c>
    </row>
    <row r="48" spans="1:9" x14ac:dyDescent="0.35">
      <c r="B48" s="38" t="s">
        <v>10960</v>
      </c>
      <c r="C48" s="39">
        <v>182297.00819999998</v>
      </c>
    </row>
    <row r="49" spans="2:3" x14ac:dyDescent="0.35">
      <c r="B49" s="37" t="s">
        <v>10965</v>
      </c>
      <c r="C49" s="39">
        <v>608473.82999999984</v>
      </c>
    </row>
    <row r="50" spans="2:3" x14ac:dyDescent="0.35">
      <c r="B50" s="38" t="s">
        <v>10948</v>
      </c>
      <c r="C50" s="39">
        <v>92596.418999999951</v>
      </c>
    </row>
    <row r="51" spans="2:3" x14ac:dyDescent="0.35">
      <c r="B51" s="38" t="s">
        <v>10952</v>
      </c>
      <c r="C51" s="39">
        <v>135370.11300000004</v>
      </c>
    </row>
    <row r="52" spans="2:3" x14ac:dyDescent="0.35">
      <c r="B52" s="38" t="s">
        <v>10956</v>
      </c>
      <c r="C52" s="39">
        <v>144614.42819999991</v>
      </c>
    </row>
    <row r="53" spans="2:3" x14ac:dyDescent="0.35">
      <c r="B53" s="38" t="s">
        <v>10960</v>
      </c>
      <c r="C53" s="39">
        <v>235892.86979999999</v>
      </c>
    </row>
    <row r="54" spans="2:3" x14ac:dyDescent="0.35">
      <c r="B54" s="37" t="s">
        <v>10966</v>
      </c>
      <c r="C54" s="39">
        <v>733947.02320000017</v>
      </c>
    </row>
    <row r="55" spans="2:3" x14ac:dyDescent="0.35">
      <c r="B55" s="38" t="s">
        <v>10948</v>
      </c>
      <c r="C55" s="39">
        <v>118895.61739999993</v>
      </c>
    </row>
    <row r="56" spans="2:3" x14ac:dyDescent="0.35">
      <c r="B56" s="38" t="s">
        <v>10952</v>
      </c>
      <c r="C56" s="39">
        <v>134023.40579999992</v>
      </c>
    </row>
    <row r="57" spans="2:3" x14ac:dyDescent="0.35">
      <c r="B57" s="38" t="s">
        <v>10956</v>
      </c>
      <c r="C57" s="39">
        <v>200433.17300000024</v>
      </c>
    </row>
    <row r="58" spans="2:3" x14ac:dyDescent="0.35">
      <c r="B58" s="38" t="s">
        <v>10960</v>
      </c>
      <c r="C58" s="39">
        <v>280594.82699999999</v>
      </c>
    </row>
    <row r="59" spans="2:3" x14ac:dyDescent="0.35">
      <c r="B59" s="37" t="s">
        <v>10934</v>
      </c>
      <c r="C59" s="39">
        <v>2297200.8602999998</v>
      </c>
    </row>
    <row r="63" spans="2:3" x14ac:dyDescent="0.35">
      <c r="B63" s="35" t="s">
        <v>10933</v>
      </c>
      <c r="C63" t="s">
        <v>10935</v>
      </c>
    </row>
    <row r="64" spans="2:3" x14ac:dyDescent="0.35">
      <c r="B64" s="37" t="s">
        <v>10947</v>
      </c>
      <c r="C64" s="39"/>
    </row>
    <row r="65" spans="2:3" x14ac:dyDescent="0.35">
      <c r="B65" s="38" t="s">
        <v>10948</v>
      </c>
      <c r="C65" s="39">
        <v>3811.2289999999948</v>
      </c>
    </row>
    <row r="66" spans="2:3" x14ac:dyDescent="0.35">
      <c r="B66" s="38" t="s">
        <v>10952</v>
      </c>
      <c r="C66" s="39">
        <v>11204.069200000004</v>
      </c>
    </row>
    <row r="67" spans="2:3" x14ac:dyDescent="0.35">
      <c r="B67" s="38" t="s">
        <v>10956</v>
      </c>
      <c r="C67" s="39">
        <v>12804.721800000005</v>
      </c>
    </row>
    <row r="68" spans="2:3" x14ac:dyDescent="0.35">
      <c r="B68" s="38" t="s">
        <v>10960</v>
      </c>
      <c r="C68" s="39">
        <v>21723.954099999981</v>
      </c>
    </row>
    <row r="69" spans="2:3" x14ac:dyDescent="0.35">
      <c r="B69" s="37" t="s">
        <v>10964</v>
      </c>
      <c r="C69" s="39"/>
    </row>
    <row r="70" spans="2:3" x14ac:dyDescent="0.35">
      <c r="B70" s="38" t="s">
        <v>10948</v>
      </c>
      <c r="C70" s="39">
        <v>9264.9415999999965</v>
      </c>
    </row>
    <row r="71" spans="2:3" x14ac:dyDescent="0.35">
      <c r="B71" s="38" t="s">
        <v>10952</v>
      </c>
      <c r="C71" s="39">
        <v>12190.922400000005</v>
      </c>
    </row>
    <row r="72" spans="2:3" x14ac:dyDescent="0.35">
      <c r="B72" s="38" t="s">
        <v>10956</v>
      </c>
      <c r="C72" s="39">
        <v>16853.619399999989</v>
      </c>
    </row>
    <row r="73" spans="2:3" x14ac:dyDescent="0.35">
      <c r="B73" s="38" t="s">
        <v>10960</v>
      </c>
      <c r="C73" s="39">
        <v>23309.120300000013</v>
      </c>
    </row>
    <row r="74" spans="2:3" x14ac:dyDescent="0.35">
      <c r="B74" s="37" t="s">
        <v>10965</v>
      </c>
      <c r="C74" s="39"/>
    </row>
    <row r="75" spans="2:3" x14ac:dyDescent="0.35">
      <c r="B75" s="38" t="s">
        <v>10948</v>
      </c>
      <c r="C75" s="39">
        <v>11446.341499999997</v>
      </c>
    </row>
    <row r="76" spans="2:3" x14ac:dyDescent="0.35">
      <c r="B76" s="38" t="s">
        <v>10952</v>
      </c>
      <c r="C76" s="39">
        <v>16084.905500000004</v>
      </c>
    </row>
    <row r="77" spans="2:3" x14ac:dyDescent="0.35">
      <c r="B77" s="38" t="s">
        <v>10956</v>
      </c>
      <c r="C77" s="39">
        <v>16153.504599999986</v>
      </c>
    </row>
    <row r="78" spans="2:3" x14ac:dyDescent="0.35">
      <c r="B78" s="38" t="s">
        <v>10960</v>
      </c>
      <c r="C78" s="39">
        <v>38042.179199999933</v>
      </c>
    </row>
    <row r="79" spans="2:3" x14ac:dyDescent="0.35">
      <c r="B79" s="37" t="s">
        <v>10966</v>
      </c>
      <c r="C79" s="39"/>
    </row>
    <row r="80" spans="2:3" x14ac:dyDescent="0.35">
      <c r="B80" s="38" t="s">
        <v>10948</v>
      </c>
      <c r="C80" s="39">
        <v>21772.230300000003</v>
      </c>
    </row>
    <row r="81" spans="2:3" x14ac:dyDescent="0.35">
      <c r="B81" s="38" t="s">
        <v>10952</v>
      </c>
      <c r="C81" s="39">
        <v>17165.757000000005</v>
      </c>
    </row>
    <row r="82" spans="2:3" x14ac:dyDescent="0.35">
      <c r="B82" s="38" t="s">
        <v>10956</v>
      </c>
      <c r="C82" s="39">
        <v>26913.445099999997</v>
      </c>
    </row>
    <row r="83" spans="2:3" x14ac:dyDescent="0.35">
      <c r="B83" s="38" t="s">
        <v>10960</v>
      </c>
      <c r="C83" s="39">
        <v>27656.080700000013</v>
      </c>
    </row>
    <row r="84" spans="2:3" x14ac:dyDescent="0.35">
      <c r="B84" s="37" t="s">
        <v>10934</v>
      </c>
      <c r="C84" s="39">
        <v>286397.02169999992</v>
      </c>
    </row>
    <row r="88" spans="2:3" x14ac:dyDescent="0.35">
      <c r="B88" s="35" t="s">
        <v>10933</v>
      </c>
      <c r="C88" t="s">
        <v>10940</v>
      </c>
    </row>
    <row r="89" spans="2:3" x14ac:dyDescent="0.35">
      <c r="B89" s="37" t="s">
        <v>10947</v>
      </c>
      <c r="C89" s="39"/>
    </row>
    <row r="90" spans="2:3" x14ac:dyDescent="0.35">
      <c r="B90" s="38" t="s">
        <v>10948</v>
      </c>
      <c r="C90" s="39">
        <v>1028</v>
      </c>
    </row>
    <row r="91" spans="2:3" x14ac:dyDescent="0.35">
      <c r="B91" s="38" t="s">
        <v>10952</v>
      </c>
      <c r="C91" s="39">
        <v>1523</v>
      </c>
    </row>
    <row r="92" spans="2:3" x14ac:dyDescent="0.35">
      <c r="B92" s="38" t="s">
        <v>10956</v>
      </c>
      <c r="C92" s="39">
        <v>2159</v>
      </c>
    </row>
    <row r="93" spans="2:3" x14ac:dyDescent="0.35">
      <c r="B93" s="38" t="s">
        <v>10960</v>
      </c>
      <c r="C93" s="39">
        <v>2871</v>
      </c>
    </row>
    <row r="94" spans="2:3" x14ac:dyDescent="0.35">
      <c r="B94" s="37" t="s">
        <v>10964</v>
      </c>
      <c r="C94" s="39"/>
    </row>
    <row r="95" spans="2:3" x14ac:dyDescent="0.35">
      <c r="B95" s="38" t="s">
        <v>10948</v>
      </c>
      <c r="C95" s="39">
        <v>990</v>
      </c>
    </row>
    <row r="96" spans="2:3" x14ac:dyDescent="0.35">
      <c r="B96" s="38" t="s">
        <v>10952</v>
      </c>
      <c r="C96" s="39">
        <v>1604</v>
      </c>
    </row>
    <row r="97" spans="2:3" x14ac:dyDescent="0.35">
      <c r="B97" s="38" t="s">
        <v>10956</v>
      </c>
      <c r="C97" s="39">
        <v>2241</v>
      </c>
    </row>
    <row r="98" spans="2:3" x14ac:dyDescent="0.35">
      <c r="B98" s="38" t="s">
        <v>10960</v>
      </c>
      <c r="C98" s="39">
        <v>3144</v>
      </c>
    </row>
    <row r="99" spans="2:3" x14ac:dyDescent="0.35">
      <c r="B99" s="37" t="s">
        <v>10965</v>
      </c>
      <c r="C99" s="39"/>
    </row>
    <row r="100" spans="2:3" x14ac:dyDescent="0.35">
      <c r="B100" s="38" t="s">
        <v>10948</v>
      </c>
      <c r="C100" s="39">
        <v>1232</v>
      </c>
    </row>
    <row r="101" spans="2:3" x14ac:dyDescent="0.35">
      <c r="B101" s="38" t="s">
        <v>10952</v>
      </c>
      <c r="C101" s="39">
        <v>2234</v>
      </c>
    </row>
    <row r="102" spans="2:3" x14ac:dyDescent="0.35">
      <c r="B102" s="38" t="s">
        <v>10956</v>
      </c>
      <c r="C102" s="39">
        <v>2777</v>
      </c>
    </row>
    <row r="103" spans="2:3" x14ac:dyDescent="0.35">
      <c r="B103" s="38" t="s">
        <v>10960</v>
      </c>
      <c r="C103" s="39">
        <v>3567</v>
      </c>
    </row>
    <row r="104" spans="2:3" x14ac:dyDescent="0.35">
      <c r="B104" s="37" t="s">
        <v>10966</v>
      </c>
      <c r="C104" s="39"/>
    </row>
    <row r="105" spans="2:3" x14ac:dyDescent="0.35">
      <c r="B105" s="38" t="s">
        <v>10948</v>
      </c>
      <c r="C105" s="39">
        <v>1809</v>
      </c>
    </row>
    <row r="106" spans="2:3" x14ac:dyDescent="0.35">
      <c r="B106" s="38" t="s">
        <v>10952</v>
      </c>
      <c r="C106" s="39">
        <v>2574</v>
      </c>
    </row>
    <row r="107" spans="2:3" x14ac:dyDescent="0.35">
      <c r="B107" s="38" t="s">
        <v>10956</v>
      </c>
      <c r="C107" s="39">
        <v>3397</v>
      </c>
    </row>
    <row r="108" spans="2:3" x14ac:dyDescent="0.35">
      <c r="B108" s="38" t="s">
        <v>10960</v>
      </c>
      <c r="C108" s="39">
        <v>4723</v>
      </c>
    </row>
    <row r="109" spans="2:3" x14ac:dyDescent="0.35">
      <c r="B109" s="37" t="s">
        <v>10934</v>
      </c>
      <c r="C109" s="39">
        <v>37873</v>
      </c>
    </row>
    <row r="113" spans="2:3" x14ac:dyDescent="0.35">
      <c r="B113" s="35" t="s">
        <v>10933</v>
      </c>
      <c r="C113" t="s">
        <v>10942</v>
      </c>
    </row>
    <row r="114" spans="2:3" x14ac:dyDescent="0.35">
      <c r="B114" s="37" t="s">
        <v>10947</v>
      </c>
      <c r="C114" s="39"/>
    </row>
    <row r="115" spans="2:3" x14ac:dyDescent="0.35">
      <c r="B115" s="38" t="s">
        <v>10948</v>
      </c>
      <c r="C115" s="39">
        <v>282</v>
      </c>
    </row>
    <row r="116" spans="2:3" x14ac:dyDescent="0.35">
      <c r="B116" s="38" t="s">
        <v>10952</v>
      </c>
      <c r="C116" s="39">
        <v>392</v>
      </c>
    </row>
    <row r="117" spans="2:3" x14ac:dyDescent="0.35">
      <c r="B117" s="38" t="s">
        <v>10956</v>
      </c>
      <c r="C117" s="39">
        <v>564</v>
      </c>
    </row>
    <row r="118" spans="2:3" x14ac:dyDescent="0.35">
      <c r="B118" s="38" t="s">
        <v>10960</v>
      </c>
      <c r="C118" s="39">
        <v>755</v>
      </c>
    </row>
    <row r="119" spans="2:3" x14ac:dyDescent="0.35">
      <c r="B119" s="37" t="s">
        <v>10964</v>
      </c>
      <c r="C119" s="39"/>
    </row>
    <row r="120" spans="2:3" x14ac:dyDescent="0.35">
      <c r="B120" s="38" t="s">
        <v>10948</v>
      </c>
      <c r="C120" s="39">
        <v>260</v>
      </c>
    </row>
    <row r="121" spans="2:3" x14ac:dyDescent="0.35">
      <c r="B121" s="38" t="s">
        <v>10952</v>
      </c>
      <c r="C121" s="39">
        <v>444</v>
      </c>
    </row>
    <row r="122" spans="2:3" x14ac:dyDescent="0.35">
      <c r="B122" s="38" t="s">
        <v>10956</v>
      </c>
      <c r="C122" s="39">
        <v>592</v>
      </c>
    </row>
    <row r="123" spans="2:3" x14ac:dyDescent="0.35">
      <c r="B123" s="38" t="s">
        <v>10960</v>
      </c>
      <c r="C123" s="39">
        <v>806</v>
      </c>
    </row>
    <row r="124" spans="2:3" x14ac:dyDescent="0.35">
      <c r="B124" s="37" t="s">
        <v>10965</v>
      </c>
      <c r="C124" s="39"/>
    </row>
    <row r="125" spans="2:3" x14ac:dyDescent="0.35">
      <c r="B125" s="38" t="s">
        <v>10948</v>
      </c>
      <c r="C125" s="39">
        <v>332</v>
      </c>
    </row>
    <row r="126" spans="2:3" x14ac:dyDescent="0.35">
      <c r="B126" s="38" t="s">
        <v>10952</v>
      </c>
      <c r="C126" s="39">
        <v>594</v>
      </c>
    </row>
    <row r="127" spans="2:3" x14ac:dyDescent="0.35">
      <c r="B127" s="38" t="s">
        <v>10956</v>
      </c>
      <c r="C127" s="39">
        <v>741</v>
      </c>
    </row>
    <row r="128" spans="2:3" x14ac:dyDescent="0.35">
      <c r="B128" s="38" t="s">
        <v>10960</v>
      </c>
      <c r="C128" s="39">
        <v>913</v>
      </c>
    </row>
    <row r="129" spans="2:3" x14ac:dyDescent="0.35">
      <c r="B129" s="37" t="s">
        <v>10966</v>
      </c>
      <c r="C129" s="39"/>
    </row>
    <row r="130" spans="2:3" x14ac:dyDescent="0.35">
      <c r="B130" s="38" t="s">
        <v>10948</v>
      </c>
      <c r="C130" s="39">
        <v>494</v>
      </c>
    </row>
    <row r="131" spans="2:3" x14ac:dyDescent="0.35">
      <c r="B131" s="38" t="s">
        <v>10952</v>
      </c>
      <c r="C131" s="39">
        <v>692</v>
      </c>
    </row>
    <row r="132" spans="2:3" x14ac:dyDescent="0.35">
      <c r="B132" s="38" t="s">
        <v>10956</v>
      </c>
      <c r="C132" s="39">
        <v>907</v>
      </c>
    </row>
    <row r="133" spans="2:3" x14ac:dyDescent="0.35">
      <c r="B133" s="38" t="s">
        <v>10960</v>
      </c>
      <c r="C133" s="39">
        <v>1226</v>
      </c>
    </row>
    <row r="134" spans="2:3" x14ac:dyDescent="0.35">
      <c r="B134" s="37" t="s">
        <v>10934</v>
      </c>
      <c r="C134" s="39">
        <v>9994</v>
      </c>
    </row>
    <row r="139" spans="2:3" x14ac:dyDescent="0.35">
      <c r="B139" s="35" t="s">
        <v>10933</v>
      </c>
      <c r="C139" t="s">
        <v>10967</v>
      </c>
    </row>
    <row r="140" spans="2:3" x14ac:dyDescent="0.35">
      <c r="B140" s="37" t="s">
        <v>10947</v>
      </c>
      <c r="C140" s="39"/>
    </row>
    <row r="141" spans="2:3" x14ac:dyDescent="0.35">
      <c r="B141" s="38" t="s">
        <v>10948</v>
      </c>
      <c r="C141" s="39">
        <v>33.108608776844044</v>
      </c>
    </row>
    <row r="142" spans="2:3" x14ac:dyDescent="0.35">
      <c r="B142" s="38" t="s">
        <v>10952</v>
      </c>
      <c r="C142" s="39">
        <v>60.848860877684388</v>
      </c>
    </row>
    <row r="143" spans="2:3" x14ac:dyDescent="0.35">
      <c r="B143" s="38" t="s">
        <v>10956</v>
      </c>
      <c r="C143" s="39">
        <v>72.082219463543083</v>
      </c>
    </row>
    <row r="144" spans="2:3" x14ac:dyDescent="0.35">
      <c r="B144" s="38" t="s">
        <v>10960</v>
      </c>
      <c r="C144" s="39">
        <v>69.3571265172735</v>
      </c>
    </row>
    <row r="145" spans="2:3" x14ac:dyDescent="0.35">
      <c r="B145" s="37" t="s">
        <v>10964</v>
      </c>
      <c r="C145" s="39"/>
    </row>
    <row r="146" spans="2:3" x14ac:dyDescent="0.35">
      <c r="B146" s="38" t="s">
        <v>10948</v>
      </c>
      <c r="C146" s="39">
        <v>37.799992997198849</v>
      </c>
    </row>
    <row r="147" spans="2:3" x14ac:dyDescent="0.35">
      <c r="B147" s="38" t="s">
        <v>10952</v>
      </c>
      <c r="C147" s="39">
        <v>38.560527544351096</v>
      </c>
    </row>
    <row r="148" spans="2:3" x14ac:dyDescent="0.35">
      <c r="B148" s="38" t="s">
        <v>10956</v>
      </c>
      <c r="C148" s="39">
        <v>70.184397759103547</v>
      </c>
    </row>
    <row r="149" spans="2:3" x14ac:dyDescent="0.35">
      <c r="B149" s="38" t="s">
        <v>10960</v>
      </c>
      <c r="C149" s="39">
        <v>100.58050632374172</v>
      </c>
    </row>
    <row r="150" spans="2:3" x14ac:dyDescent="0.35">
      <c r="B150" s="37" t="s">
        <v>10965</v>
      </c>
      <c r="C150" s="39"/>
    </row>
    <row r="151" spans="2:3" x14ac:dyDescent="0.35">
      <c r="B151" s="38" t="s">
        <v>10948</v>
      </c>
      <c r="C151" s="39">
        <v>38.896017740429514</v>
      </c>
    </row>
    <row r="152" spans="2:3" x14ac:dyDescent="0.35">
      <c r="B152" s="38" t="s">
        <v>10952</v>
      </c>
      <c r="C152" s="39">
        <v>68.729997665732895</v>
      </c>
    </row>
    <row r="153" spans="2:3" x14ac:dyDescent="0.35">
      <c r="B153" s="38" t="s">
        <v>10956</v>
      </c>
      <c r="C153" s="39">
        <v>97.871348145318649</v>
      </c>
    </row>
    <row r="154" spans="2:3" x14ac:dyDescent="0.35">
      <c r="B154" s="38" t="s">
        <v>10960</v>
      </c>
      <c r="C154" s="39">
        <v>128.85530409133341</v>
      </c>
    </row>
    <row r="155" spans="2:3" x14ac:dyDescent="0.35">
      <c r="B155" s="37" t="s">
        <v>10966</v>
      </c>
      <c r="C155" s="39"/>
    </row>
    <row r="156" spans="2:3" x14ac:dyDescent="0.35">
      <c r="B156" s="38" t="s">
        <v>10948</v>
      </c>
      <c r="C156" s="39">
        <v>57.303669467787145</v>
      </c>
    </row>
    <row r="157" spans="2:3" x14ac:dyDescent="0.35">
      <c r="B157" s="38" t="s">
        <v>10952</v>
      </c>
      <c r="C157" s="39">
        <v>50.390178253119394</v>
      </c>
    </row>
    <row r="158" spans="2:3" x14ac:dyDescent="0.35">
      <c r="B158" s="38" t="s">
        <v>10956</v>
      </c>
      <c r="C158" s="39">
        <v>137.7365429505135</v>
      </c>
    </row>
    <row r="159" spans="2:3" x14ac:dyDescent="0.35">
      <c r="B159" s="38" t="s">
        <v>10960</v>
      </c>
      <c r="C159" s="39">
        <v>140.11211505814452</v>
      </c>
    </row>
    <row r="160" spans="2:3" x14ac:dyDescent="0.35">
      <c r="B160" s="37" t="s">
        <v>10934</v>
      </c>
      <c r="C160" s="39">
        <v>1202.4174136321194</v>
      </c>
    </row>
  </sheetData>
  <mergeCells count="5">
    <mergeCell ref="A10:G10"/>
    <mergeCell ref="A2:G2"/>
    <mergeCell ref="A19:G19"/>
    <mergeCell ref="A25:G25"/>
    <mergeCell ref="A32:F32"/>
  </mergeCells>
  <conditionalFormatting sqref="I8">
    <cfRule type="containsText" dxfId="608" priority="10" operator="containsText" text="%">
      <formula>NOT(ISERROR(SEARCH("%",I8)))</formula>
    </cfRule>
  </conditionalFormatting>
  <conditionalFormatting sqref="I16">
    <cfRule type="containsText" dxfId="605" priority="8" operator="containsText" text="%">
      <formula>NOT(ISERROR(SEARCH("%",I16)))</formula>
    </cfRule>
  </conditionalFormatting>
  <conditionalFormatting sqref="I22">
    <cfRule type="containsText" dxfId="602" priority="6" operator="containsText" text="%">
      <formula>NOT(ISERROR(SEARCH("%",I22)))</formula>
    </cfRule>
  </conditionalFormatting>
  <conditionalFormatting sqref="I28">
    <cfRule type="containsText" dxfId="599" priority="4" operator="containsText" text="%">
      <formula>NOT(ISERROR(SEARCH("%",I28)))</formula>
    </cfRule>
  </conditionalFormatting>
  <conditionalFormatting sqref="I34">
    <cfRule type="containsText" dxfId="596" priority="2" operator="containsText" text="%">
      <formula>NOT(ISERROR(SEARCH("%",I34)))</formula>
    </cfRule>
  </conditionalFormatting>
  <pageMargins left="0.7" right="0.7" top="0.75" bottom="0.75" header="0.3" footer="0.3"/>
  <drawing r:id="rId1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3" id="{D552437A-BFB8-4841-97C4-C1AE41A2444C}">
            <x14:iconSet custom="1">
              <x14:cfvo type="percent">
                <xm:f>0</xm:f>
              </x14:cfvo>
              <x14:cfvo type="percent" gte="0">
                <xm:f>0</xm:f>
              </x14:cfvo>
              <x14:cfvo type="percent">
                <xm:f>0.1</xm:f>
              </x14:cfvo>
              <x14:cfIcon iconSet="3Triangles" iconId="0"/>
              <x14:cfIcon iconSet="3Triangles" iconId="0"/>
              <x14:cfIcon iconSet="3Triangles" iconId="2"/>
            </x14:iconSet>
          </x14:cfRule>
          <xm:sqref>G8 G16 G22 G28 F34</xm:sqref>
        </x14:conditionalFormatting>
        <x14:conditionalFormatting xmlns:xm="http://schemas.microsoft.com/office/excel/2006/main">
          <x14:cfRule type="containsText" priority="9" operator="containsText" id="{50263300-A8D5-496C-8910-BE4B620F47BC}">
            <xm:f>NOT(ISERROR(SEARCH("-",I8)))</xm:f>
            <xm:f>"-"</xm:f>
            <x14:dxf>
              <font>
                <color rgb="FFFF0000"/>
              </font>
            </x14:dxf>
          </x14:cfRule>
          <xm:sqref>I8</xm:sqref>
        </x14:conditionalFormatting>
        <x14:conditionalFormatting xmlns:xm="http://schemas.microsoft.com/office/excel/2006/main">
          <x14:cfRule type="containsText" priority="7" operator="containsText" id="{6F426549-E0C8-4BB3-9FD0-64521A22A74A}">
            <xm:f>NOT(ISERROR(SEARCH("-",I16)))</xm:f>
            <xm:f>"-"</xm:f>
            <x14:dxf>
              <font>
                <color rgb="FFFF0000"/>
              </font>
            </x14:dxf>
          </x14:cfRule>
          <xm:sqref>I16</xm:sqref>
        </x14:conditionalFormatting>
        <x14:conditionalFormatting xmlns:xm="http://schemas.microsoft.com/office/excel/2006/main">
          <x14:cfRule type="containsText" priority="5" operator="containsText" id="{6F6D46EC-547C-4BC9-B954-B49791DC9419}">
            <xm:f>NOT(ISERROR(SEARCH("-",I22)))</xm:f>
            <xm:f>"-"</xm:f>
            <x14:dxf>
              <font>
                <color rgb="FFFF0000"/>
              </font>
            </x14:dxf>
          </x14:cfRule>
          <xm:sqref>I22</xm:sqref>
        </x14:conditionalFormatting>
        <x14:conditionalFormatting xmlns:xm="http://schemas.microsoft.com/office/excel/2006/main">
          <x14:cfRule type="containsText" priority="3" operator="containsText" id="{8838813F-99B0-41E2-8FB2-8C670805077C}">
            <xm:f>NOT(ISERROR(SEARCH("-",I28)))</xm:f>
            <xm:f>"-"</xm:f>
            <x14:dxf>
              <font>
                <color rgb="FFFF0000"/>
              </font>
            </x14:dxf>
          </x14:cfRule>
          <xm:sqref>I28</xm:sqref>
        </x14:conditionalFormatting>
        <x14:conditionalFormatting xmlns:xm="http://schemas.microsoft.com/office/excel/2006/main">
          <x14:cfRule type="containsText" priority="1" operator="containsText" id="{96500868-C785-4626-839F-84CA064CD37B}">
            <xm:f>NOT(ISERROR(SEARCH("-",I34)))</xm:f>
            <xm:f>"-"</xm:f>
            <x14:dxf>
              <font>
                <color rgb="FFFF0000"/>
              </font>
            </x14:dxf>
          </x14:cfRule>
          <xm:sqref>I34</xm:sqref>
        </x14:conditionalFormatting>
      </x14:conditionalFormattings>
    </ext>
    <ext xmlns:x14="http://schemas.microsoft.com/office/spreadsheetml/2009/9/main" uri="{A8765BA9-456A-4dab-B4F3-ACF838C121DE}">
      <x14:slicerList>
        <x14:slicer r:id="rId11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65AC-07A8-4AB4-BCAA-82F42A60B872}">
  <dimension ref="A2:C15"/>
  <sheetViews>
    <sheetView workbookViewId="0">
      <selection activeCell="C2" sqref="C2"/>
    </sheetView>
  </sheetViews>
  <sheetFormatPr baseColWidth="10" defaultRowHeight="14.5" x14ac:dyDescent="0.35"/>
  <cols>
    <col min="1" max="1" width="19.54296875" bestFit="1" customWidth="1"/>
    <col min="2" max="2" width="11.81640625" bestFit="1" customWidth="1"/>
    <col min="3" max="3" width="12.90625" bestFit="1" customWidth="1"/>
  </cols>
  <sheetData>
    <row r="2" spans="1:3" x14ac:dyDescent="0.35">
      <c r="A2" s="35" t="s">
        <v>10933</v>
      </c>
      <c r="B2" t="s">
        <v>10970</v>
      </c>
      <c r="C2" t="s">
        <v>10973</v>
      </c>
    </row>
    <row r="3" spans="1:3" x14ac:dyDescent="0.35">
      <c r="A3" s="36" t="s">
        <v>10949</v>
      </c>
      <c r="B3" s="39">
        <v>95365.937600000019</v>
      </c>
      <c r="C3" s="39">
        <v>9199.2699999999986</v>
      </c>
    </row>
    <row r="4" spans="1:3" x14ac:dyDescent="0.35">
      <c r="A4" s="36" t="s">
        <v>10950</v>
      </c>
      <c r="B4" s="39">
        <v>60172.649400000024</v>
      </c>
      <c r="C4" s="39">
        <v>10288.898699999991</v>
      </c>
    </row>
    <row r="5" spans="1:3" x14ac:dyDescent="0.35">
      <c r="A5" s="36" t="s">
        <v>10951</v>
      </c>
      <c r="B5" s="39">
        <v>199252.98399999991</v>
      </c>
      <c r="C5" s="39">
        <v>26806.573700000015</v>
      </c>
    </row>
    <row r="6" spans="1:3" x14ac:dyDescent="0.35">
      <c r="A6" s="36" t="s">
        <v>10953</v>
      </c>
      <c r="B6" s="39">
        <v>141851.5674</v>
      </c>
      <c r="C6" s="39">
        <v>13437.806799999998</v>
      </c>
    </row>
    <row r="7" spans="1:3" x14ac:dyDescent="0.35">
      <c r="A7" s="36" t="s">
        <v>10954</v>
      </c>
      <c r="B7" s="39">
        <v>156122.28669999994</v>
      </c>
      <c r="C7" s="39">
        <v>22308.51279999999</v>
      </c>
    </row>
    <row r="8" spans="1:3" x14ac:dyDescent="0.35">
      <c r="A8" s="36" t="s">
        <v>10955</v>
      </c>
      <c r="B8" s="39">
        <v>147082.61130000011</v>
      </c>
      <c r="C8" s="39">
        <v>20899.334500000012</v>
      </c>
    </row>
    <row r="9" spans="1:3" x14ac:dyDescent="0.35">
      <c r="A9" s="36" t="s">
        <v>10957</v>
      </c>
      <c r="B9" s="39">
        <v>149580.83800000031</v>
      </c>
      <c r="C9" s="39">
        <v>13535.38299999998</v>
      </c>
    </row>
    <row r="10" spans="1:3" x14ac:dyDescent="0.35">
      <c r="A10" s="36" t="s">
        <v>10958</v>
      </c>
      <c r="B10" s="39">
        <v>159589.45099999988</v>
      </c>
      <c r="C10" s="39">
        <v>21896.715399999972</v>
      </c>
    </row>
    <row r="11" spans="1:3" x14ac:dyDescent="0.35">
      <c r="A11" s="36" t="s">
        <v>10959</v>
      </c>
      <c r="B11" s="39">
        <v>309770.09970000025</v>
      </c>
      <c r="C11" s="39">
        <v>37293.192500000034</v>
      </c>
    </row>
    <row r="12" spans="1:3" x14ac:dyDescent="0.35">
      <c r="A12" s="36" t="s">
        <v>10961</v>
      </c>
      <c r="B12" s="39">
        <v>197115.20170000009</v>
      </c>
      <c r="C12" s="39">
        <v>31469.663800000035</v>
      </c>
    </row>
    <row r="13" spans="1:3" x14ac:dyDescent="0.35">
      <c r="A13" s="36" t="s">
        <v>10962</v>
      </c>
      <c r="B13" s="39">
        <v>349120.07400000008</v>
      </c>
      <c r="C13" s="39">
        <v>35825.536599999927</v>
      </c>
    </row>
    <row r="14" spans="1:3" x14ac:dyDescent="0.35">
      <c r="A14" s="36" t="s">
        <v>10963</v>
      </c>
      <c r="B14" s="39">
        <v>332177.15950000001</v>
      </c>
      <c r="C14" s="39">
        <v>43436.13390000003</v>
      </c>
    </row>
    <row r="15" spans="1:3" x14ac:dyDescent="0.35">
      <c r="A15" s="36" t="s">
        <v>10934</v>
      </c>
      <c r="B15" s="39">
        <v>2297200.8603000008</v>
      </c>
      <c r="C15" s="39">
        <v>286397.02169999998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9711B-C29D-4C89-9A50-4A48D2E7C41C}">
  <dimension ref="A2:B14"/>
  <sheetViews>
    <sheetView workbookViewId="0">
      <selection activeCell="A4" sqref="A4"/>
    </sheetView>
  </sheetViews>
  <sheetFormatPr baseColWidth="10" defaultRowHeight="14.5" x14ac:dyDescent="0.35"/>
  <cols>
    <col min="1" max="1" width="19.54296875" bestFit="1" customWidth="1"/>
    <col min="2" max="2" width="14.81640625" bestFit="1" customWidth="1"/>
    <col min="3" max="5" width="10.81640625" bestFit="1" customWidth="1"/>
    <col min="6" max="6" width="11.81640625" bestFit="1" customWidth="1"/>
  </cols>
  <sheetData>
    <row r="2" spans="1:2" x14ac:dyDescent="0.35">
      <c r="A2" s="35" t="s">
        <v>10933</v>
      </c>
      <c r="B2" t="s">
        <v>10935</v>
      </c>
    </row>
    <row r="3" spans="1:2" x14ac:dyDescent="0.35">
      <c r="A3" s="37" t="s">
        <v>71</v>
      </c>
      <c r="B3" s="39">
        <v>145454.9480999998</v>
      </c>
    </row>
    <row r="4" spans="1:2" x14ac:dyDescent="0.35">
      <c r="A4" s="37" t="s">
        <v>46</v>
      </c>
      <c r="B4" s="39">
        <v>122490.8008000001</v>
      </c>
    </row>
    <row r="5" spans="1:2" x14ac:dyDescent="0.35">
      <c r="A5" s="37" t="s">
        <v>32</v>
      </c>
      <c r="B5" s="39">
        <v>18451.272799999992</v>
      </c>
    </row>
    <row r="6" spans="1:2" x14ac:dyDescent="0.35">
      <c r="A6" s="37" t="s">
        <v>10934</v>
      </c>
      <c r="B6" s="39">
        <v>286397.02169999987</v>
      </c>
    </row>
    <row r="10" spans="1:2" x14ac:dyDescent="0.35">
      <c r="A10" s="41" t="s">
        <v>10968</v>
      </c>
      <c r="B10" s="41" t="s">
        <v>21</v>
      </c>
    </row>
    <row r="11" spans="1:2" x14ac:dyDescent="0.35">
      <c r="A11" s="42" t="s">
        <v>71</v>
      </c>
      <c r="B11" s="42">
        <f>GETPIVOTDATA("Profit",$A$2,"Category","Technology")</f>
        <v>145454.9480999998</v>
      </c>
    </row>
    <row r="12" spans="1:2" x14ac:dyDescent="0.35">
      <c r="A12" s="42" t="s">
        <v>46</v>
      </c>
      <c r="B12" s="42">
        <f>GETPIVOTDATA("Profit",$A$2,"Category","Office Supplies")</f>
        <v>122490.8008000001</v>
      </c>
    </row>
    <row r="13" spans="1:2" x14ac:dyDescent="0.35">
      <c r="A13" s="42" t="s">
        <v>32</v>
      </c>
      <c r="B13" s="42">
        <f>GETPIVOTDATA("Profit",$A$2,"Category","Furniture")</f>
        <v>18451.272799999992</v>
      </c>
    </row>
    <row r="14" spans="1:2" x14ac:dyDescent="0.35">
      <c r="A14" s="42" t="s">
        <v>10934</v>
      </c>
      <c r="B14" s="42">
        <f>GETPIVOTDATA("Profit",$A$2)</f>
        <v>286397.02169999987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AD84E-8960-4830-BF56-A19FC4953903}">
  <dimension ref="A3:B7"/>
  <sheetViews>
    <sheetView workbookViewId="0">
      <selection activeCell="B4" sqref="B4"/>
    </sheetView>
  </sheetViews>
  <sheetFormatPr baseColWidth="10" defaultRowHeight="14.5" x14ac:dyDescent="0.35"/>
  <cols>
    <col min="1" max="1" width="19.54296875" bestFit="1" customWidth="1"/>
    <col min="2" max="2" width="14.26953125" bestFit="1" customWidth="1"/>
  </cols>
  <sheetData>
    <row r="3" spans="1:2" x14ac:dyDescent="0.35">
      <c r="A3" s="35" t="s">
        <v>10933</v>
      </c>
      <c r="B3" t="s">
        <v>10932</v>
      </c>
    </row>
    <row r="4" spans="1:2" x14ac:dyDescent="0.35">
      <c r="A4" s="37" t="s">
        <v>32</v>
      </c>
      <c r="B4" s="29">
        <v>0.32300170530281774</v>
      </c>
    </row>
    <row r="5" spans="1:2" x14ac:dyDescent="0.35">
      <c r="A5" s="37" t="s">
        <v>46</v>
      </c>
      <c r="B5" s="29">
        <v>0.31301008302169103</v>
      </c>
    </row>
    <row r="6" spans="1:2" x14ac:dyDescent="0.35">
      <c r="A6" s="37" t="s">
        <v>71</v>
      </c>
      <c r="B6" s="29">
        <v>0.36398821167549117</v>
      </c>
    </row>
    <row r="7" spans="1:2" x14ac:dyDescent="0.35">
      <c r="A7" s="37" t="s">
        <v>10934</v>
      </c>
      <c r="B7" s="29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2D94B-7F7D-427E-A597-A3A2B65BACFD}">
  <dimension ref="A3:B18"/>
  <sheetViews>
    <sheetView workbookViewId="0">
      <selection activeCell="D21" sqref="D21"/>
    </sheetView>
  </sheetViews>
  <sheetFormatPr baseColWidth="10" defaultRowHeight="14.5" x14ac:dyDescent="0.35"/>
  <cols>
    <col min="1" max="1" width="19.54296875" bestFit="1" customWidth="1"/>
    <col min="2" max="2" width="14.26953125" bestFit="1" customWidth="1"/>
  </cols>
  <sheetData>
    <row r="3" spans="1:2" x14ac:dyDescent="0.35">
      <c r="A3" s="35" t="s">
        <v>10933</v>
      </c>
      <c r="B3" t="s">
        <v>10932</v>
      </c>
    </row>
    <row r="4" spans="1:2" x14ac:dyDescent="0.35">
      <c r="A4" s="37" t="s">
        <v>72</v>
      </c>
      <c r="B4" s="39">
        <v>330007.0539999996</v>
      </c>
    </row>
    <row r="5" spans="1:2" x14ac:dyDescent="0.35">
      <c r="A5" s="37" t="s">
        <v>36</v>
      </c>
      <c r="B5" s="39">
        <v>328449.10300000047</v>
      </c>
    </row>
    <row r="6" spans="1:2" x14ac:dyDescent="0.35">
      <c r="A6" s="37" t="s">
        <v>59</v>
      </c>
      <c r="B6" s="39">
        <v>223843.60800000018</v>
      </c>
    </row>
    <row r="7" spans="1:2" x14ac:dyDescent="0.35">
      <c r="A7" s="37" t="s">
        <v>56</v>
      </c>
      <c r="B7" s="39">
        <v>206965.53199999998</v>
      </c>
    </row>
    <row r="8" spans="1:2" x14ac:dyDescent="0.35">
      <c r="A8" s="37" t="s">
        <v>75</v>
      </c>
      <c r="B8" s="39">
        <v>203412.73300000004</v>
      </c>
    </row>
    <row r="9" spans="1:2" x14ac:dyDescent="0.35">
      <c r="A9" s="37" t="s">
        <v>10934</v>
      </c>
      <c r="B9" s="39">
        <v>1292678.0300000003</v>
      </c>
    </row>
    <row r="12" spans="1:2" x14ac:dyDescent="0.35">
      <c r="A12" s="41" t="s">
        <v>10969</v>
      </c>
      <c r="B12" s="41" t="s">
        <v>10970</v>
      </c>
    </row>
    <row r="13" spans="1:2" x14ac:dyDescent="0.35">
      <c r="A13" s="42" t="s">
        <v>72</v>
      </c>
      <c r="B13" s="42">
        <f>GETPIVOTDATA("Sales",$A$3,"Sub-Category","Phones")</f>
        <v>330007.0539999996</v>
      </c>
    </row>
    <row r="14" spans="1:2" x14ac:dyDescent="0.35">
      <c r="A14" s="42" t="s">
        <v>36</v>
      </c>
      <c r="B14" s="42">
        <f>GETPIVOTDATA("Sales",$A$3,"Sub-Category","Chairs")</f>
        <v>328449.10300000047</v>
      </c>
    </row>
    <row r="15" spans="1:2" x14ac:dyDescent="0.35">
      <c r="A15" s="42" t="s">
        <v>59</v>
      </c>
      <c r="B15" s="42">
        <f>GETPIVOTDATA("Sales",$A$3,"Sub-Category","Storage")</f>
        <v>223843.60800000018</v>
      </c>
    </row>
    <row r="16" spans="1:2" x14ac:dyDescent="0.35">
      <c r="A16" s="42" t="s">
        <v>56</v>
      </c>
      <c r="B16" s="42">
        <f>GETPIVOTDATA("Sales",$A$3,"Sub-Category","Tables")</f>
        <v>206965.53199999998</v>
      </c>
    </row>
    <row r="17" spans="1:2" x14ac:dyDescent="0.35">
      <c r="A17" s="42" t="s">
        <v>75</v>
      </c>
      <c r="B17" s="42">
        <f>GETPIVOTDATA("Sales",$A$3,"Sub-Category","Binders")</f>
        <v>203412.73300000004</v>
      </c>
    </row>
    <row r="18" spans="1:2" x14ac:dyDescent="0.35">
      <c r="A18" s="42"/>
      <c r="B18" s="42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76906-092A-4E70-B131-B622F848D771}">
  <dimension ref="A1:E53"/>
  <sheetViews>
    <sheetView workbookViewId="0">
      <selection activeCell="G22" sqref="G22"/>
    </sheetView>
  </sheetViews>
  <sheetFormatPr baseColWidth="10" defaultRowHeight="14.5" x14ac:dyDescent="0.35"/>
  <cols>
    <col min="1" max="1" width="19.54296875" bestFit="1" customWidth="1"/>
    <col min="2" max="2" width="14.26953125" bestFit="1" customWidth="1"/>
    <col min="4" max="4" width="18.90625" customWidth="1"/>
    <col min="5" max="5" width="16.26953125" customWidth="1"/>
  </cols>
  <sheetData>
    <row r="1" spans="1:5" x14ac:dyDescent="0.35">
      <c r="A1" s="35" t="s">
        <v>2</v>
      </c>
      <c r="B1" t="s">
        <v>10971</v>
      </c>
    </row>
    <row r="3" spans="1:5" x14ac:dyDescent="0.35">
      <c r="A3" s="35" t="s">
        <v>10933</v>
      </c>
      <c r="B3" t="s">
        <v>10932</v>
      </c>
      <c r="D3" s="40" t="s">
        <v>10972</v>
      </c>
      <c r="E3" s="40" t="s">
        <v>10970</v>
      </c>
    </row>
    <row r="4" spans="1:5" x14ac:dyDescent="0.35">
      <c r="A4" s="37" t="s">
        <v>358</v>
      </c>
      <c r="B4" s="39">
        <v>19510.639999999992</v>
      </c>
      <c r="D4" t="s">
        <v>358</v>
      </c>
      <c r="E4" s="39">
        <f>GETPIVOTDATA("Sales",$A$3,"State","Alabama")</f>
        <v>19510.639999999992</v>
      </c>
    </row>
    <row r="5" spans="1:5" x14ac:dyDescent="0.35">
      <c r="A5" s="37" t="s">
        <v>310</v>
      </c>
      <c r="B5" s="39">
        <v>35282.000999999997</v>
      </c>
      <c r="D5" t="s">
        <v>310</v>
      </c>
      <c r="E5" s="39">
        <f>GETPIVOTDATA("Sales",$A$3,"State","Arizona")</f>
        <v>35282.000999999997</v>
      </c>
    </row>
    <row r="6" spans="1:5" x14ac:dyDescent="0.35">
      <c r="A6" s="37" t="s">
        <v>1707</v>
      </c>
      <c r="B6" s="39">
        <v>11678.129999999997</v>
      </c>
      <c r="D6" t="s">
        <v>1707</v>
      </c>
      <c r="E6" s="39">
        <f>GETPIVOTDATA("Sales",$A$3,"State","Arkansas")</f>
        <v>11678.129999999997</v>
      </c>
    </row>
    <row r="7" spans="1:5" x14ac:dyDescent="0.35">
      <c r="A7" s="37" t="s">
        <v>43</v>
      </c>
      <c r="B7" s="39">
        <v>457687.63150000101</v>
      </c>
      <c r="D7" t="s">
        <v>43</v>
      </c>
      <c r="E7" s="39">
        <f>GETPIVOTDATA("Sales",$A$3,"State","California")</f>
        <v>457687.63150000101</v>
      </c>
    </row>
    <row r="8" spans="1:5" x14ac:dyDescent="0.35">
      <c r="A8" s="37" t="s">
        <v>457</v>
      </c>
      <c r="B8" s="39">
        <v>32108.117999999995</v>
      </c>
      <c r="D8" t="s">
        <v>457</v>
      </c>
      <c r="E8" s="39">
        <f>GETPIVOTDATA("Sales",$A$3,"State","Colorado")</f>
        <v>32108.117999999995</v>
      </c>
    </row>
    <row r="9" spans="1:5" x14ac:dyDescent="0.35">
      <c r="A9" s="37" t="s">
        <v>747</v>
      </c>
      <c r="B9" s="39">
        <v>13384.356999999996</v>
      </c>
      <c r="D9" t="s">
        <v>747</v>
      </c>
      <c r="E9" s="39">
        <f>GETPIVOTDATA("Sales",$A$3,"State","Connecticut")</f>
        <v>13384.356999999996</v>
      </c>
    </row>
    <row r="10" spans="1:5" x14ac:dyDescent="0.35">
      <c r="A10" s="37" t="s">
        <v>245</v>
      </c>
      <c r="B10" s="39">
        <v>27451.068999999992</v>
      </c>
      <c r="D10" t="s">
        <v>245</v>
      </c>
      <c r="E10" s="39">
        <f>GETPIVOTDATA("Sales",$A$3,"State","Delaware")</f>
        <v>27451.068999999992</v>
      </c>
    </row>
    <row r="11" spans="1:5" x14ac:dyDescent="0.35">
      <c r="A11" s="37" t="s">
        <v>3034</v>
      </c>
      <c r="B11" s="39">
        <v>2865.0199999999995</v>
      </c>
      <c r="D11" t="s">
        <v>3034</v>
      </c>
      <c r="E11" s="39">
        <f>GETPIVOTDATA("Sales",$A$3,"State","District of Columbia")</f>
        <v>2865.0199999999995</v>
      </c>
    </row>
    <row r="12" spans="1:5" x14ac:dyDescent="0.35">
      <c r="A12" s="37" t="s">
        <v>54</v>
      </c>
      <c r="B12" s="39">
        <v>89473.707999999999</v>
      </c>
      <c r="D12" t="s">
        <v>54</v>
      </c>
      <c r="E12" s="39">
        <f>GETPIVOTDATA("Sales",$A$3,"State","Florida")</f>
        <v>89473.707999999999</v>
      </c>
    </row>
    <row r="13" spans="1:5" x14ac:dyDescent="0.35">
      <c r="A13" s="37" t="s">
        <v>1272</v>
      </c>
      <c r="B13" s="39">
        <v>49095.840000000004</v>
      </c>
      <c r="D13" t="s">
        <v>1272</v>
      </c>
      <c r="E13" s="39">
        <f>GETPIVOTDATA("Sales",$A$3,"State","Georgia")</f>
        <v>49095.840000000004</v>
      </c>
    </row>
    <row r="14" spans="1:5" x14ac:dyDescent="0.35">
      <c r="A14" s="37" t="s">
        <v>6260</v>
      </c>
      <c r="B14" s="39">
        <v>4382.4860000000017</v>
      </c>
      <c r="D14" t="s">
        <v>6260</v>
      </c>
      <c r="E14" s="39">
        <f>GETPIVOTDATA("Sales",$A$3,"State","Idaho")</f>
        <v>4382.4860000000017</v>
      </c>
    </row>
    <row r="15" spans="1:5" x14ac:dyDescent="0.35">
      <c r="A15" s="37" t="s">
        <v>211</v>
      </c>
      <c r="B15" s="39">
        <v>80166.10099999985</v>
      </c>
      <c r="D15" t="s">
        <v>211</v>
      </c>
      <c r="E15" s="39">
        <f>GETPIVOTDATA("Sales",$A$3,"State","Illinois")</f>
        <v>80166.10099999985</v>
      </c>
    </row>
    <row r="16" spans="1:5" x14ac:dyDescent="0.35">
      <c r="A16" s="37" t="s">
        <v>254</v>
      </c>
      <c r="B16" s="39">
        <v>53555.360000000001</v>
      </c>
      <c r="D16" t="s">
        <v>254</v>
      </c>
      <c r="E16" s="39">
        <f>GETPIVOTDATA("Sales",$A$3,"State","Indiana")</f>
        <v>53555.360000000001</v>
      </c>
    </row>
    <row r="17" spans="1:5" x14ac:dyDescent="0.35">
      <c r="A17" s="37" t="s">
        <v>489</v>
      </c>
      <c r="B17" s="39">
        <v>4579.7599999999993</v>
      </c>
      <c r="D17" t="s">
        <v>489</v>
      </c>
      <c r="E17" s="39">
        <f>GETPIVOTDATA("Sales",$A$3,"State","Iowa")</f>
        <v>4579.7599999999993</v>
      </c>
    </row>
    <row r="18" spans="1:5" x14ac:dyDescent="0.35">
      <c r="A18" s="37" t="s">
        <v>4530</v>
      </c>
      <c r="B18" s="39">
        <v>2914.31</v>
      </c>
      <c r="D18" t="s">
        <v>4530</v>
      </c>
      <c r="E18" s="39">
        <f>GETPIVOTDATA("Sales",$A$3,"State","Kansas")</f>
        <v>2914.31</v>
      </c>
    </row>
    <row r="19" spans="1:5" x14ac:dyDescent="0.35">
      <c r="A19" s="37" t="s">
        <v>29</v>
      </c>
      <c r="B19" s="39">
        <v>36591.749999999971</v>
      </c>
      <c r="D19" t="s">
        <v>29</v>
      </c>
      <c r="E19" s="39">
        <f>GETPIVOTDATA("Sales",$A$3,"State","Kentucky")</f>
        <v>36591.749999999971</v>
      </c>
    </row>
    <row r="20" spans="1:5" x14ac:dyDescent="0.35">
      <c r="A20" s="37" t="s">
        <v>736</v>
      </c>
      <c r="B20" s="39">
        <v>9217.0299999999988</v>
      </c>
      <c r="D20" t="s">
        <v>736</v>
      </c>
      <c r="E20" s="39">
        <f>GETPIVOTDATA("Sales",$A$3,"State","Louisiana")</f>
        <v>9217.0299999999988</v>
      </c>
    </row>
    <row r="21" spans="1:5" x14ac:dyDescent="0.35">
      <c r="A21" s="37" t="s">
        <v>5235</v>
      </c>
      <c r="B21" s="39">
        <v>1270.53</v>
      </c>
      <c r="D21" t="s">
        <v>5235</v>
      </c>
      <c r="E21" s="39">
        <f>GETPIVOTDATA("Sales",$A$3,"State","Maine")</f>
        <v>1270.53</v>
      </c>
    </row>
    <row r="22" spans="1:5" x14ac:dyDescent="0.35">
      <c r="A22" s="37" t="s">
        <v>2735</v>
      </c>
      <c r="B22" s="39">
        <v>23705.523000000005</v>
      </c>
      <c r="D22" t="s">
        <v>2735</v>
      </c>
      <c r="E22" s="39">
        <f>GETPIVOTDATA("Sales",$A$3,"State","Maryland")</f>
        <v>23705.523000000005</v>
      </c>
    </row>
    <row r="23" spans="1:5" x14ac:dyDescent="0.35">
      <c r="A23" s="37" t="s">
        <v>1245</v>
      </c>
      <c r="B23" s="39">
        <v>28634.43399999999</v>
      </c>
      <c r="D23" t="s">
        <v>1245</v>
      </c>
      <c r="E23" s="39">
        <f>GETPIVOTDATA("Sales",$A$3,"State","Massachusetts")</f>
        <v>28634.43399999999</v>
      </c>
    </row>
    <row r="24" spans="1:5" x14ac:dyDescent="0.35">
      <c r="A24" s="37" t="s">
        <v>238</v>
      </c>
      <c r="B24" s="39">
        <v>76269.614000000016</v>
      </c>
      <c r="D24" t="s">
        <v>238</v>
      </c>
      <c r="E24" s="39">
        <f>GETPIVOTDATA("Sales",$A$3,"State","Michigan")</f>
        <v>76269.614000000016</v>
      </c>
    </row>
    <row r="25" spans="1:5" x14ac:dyDescent="0.35">
      <c r="A25" s="37" t="s">
        <v>229</v>
      </c>
      <c r="B25" s="39">
        <v>29863.149999999994</v>
      </c>
      <c r="D25" t="s">
        <v>229</v>
      </c>
      <c r="E25" s="39">
        <f>GETPIVOTDATA("Sales",$A$3,"State","Minnesota")</f>
        <v>29863.149999999994</v>
      </c>
    </row>
    <row r="26" spans="1:5" x14ac:dyDescent="0.35">
      <c r="A26" s="37" t="s">
        <v>1487</v>
      </c>
      <c r="B26" s="39">
        <v>10771.34</v>
      </c>
      <c r="D26" t="s">
        <v>1487</v>
      </c>
      <c r="E26" s="39">
        <f>GETPIVOTDATA("Sales",$A$3,"State","Mississippi")</f>
        <v>10771.34</v>
      </c>
    </row>
    <row r="27" spans="1:5" x14ac:dyDescent="0.35">
      <c r="A27" s="37" t="s">
        <v>596</v>
      </c>
      <c r="B27" s="39">
        <v>22205.149999999998</v>
      </c>
      <c r="D27" t="s">
        <v>596</v>
      </c>
      <c r="E27" s="39">
        <f>GETPIVOTDATA("Sales",$A$3,"State","Missouri")</f>
        <v>22205.149999999998</v>
      </c>
    </row>
    <row r="28" spans="1:5" x14ac:dyDescent="0.35">
      <c r="A28" s="37" t="s">
        <v>1762</v>
      </c>
      <c r="B28" s="39">
        <v>5589.3519999999971</v>
      </c>
      <c r="D28" t="s">
        <v>1762</v>
      </c>
      <c r="E28" s="39">
        <f>GETPIVOTDATA("Sales",$A$3,"State","Montana")</f>
        <v>5589.3519999999971</v>
      </c>
    </row>
    <row r="29" spans="1:5" x14ac:dyDescent="0.35">
      <c r="A29" s="37" t="s">
        <v>138</v>
      </c>
      <c r="B29" s="39">
        <v>7464.9299999999985</v>
      </c>
      <c r="D29" t="s">
        <v>138</v>
      </c>
      <c r="E29" s="39">
        <f>GETPIVOTDATA("Sales",$A$3,"State","Nebraska")</f>
        <v>7464.9299999999985</v>
      </c>
    </row>
    <row r="30" spans="1:5" x14ac:dyDescent="0.35">
      <c r="A30" s="37" t="s">
        <v>1392</v>
      </c>
      <c r="B30" s="39">
        <v>16729.101999999999</v>
      </c>
      <c r="D30" t="s">
        <v>1392</v>
      </c>
      <c r="E30" s="39">
        <f>GETPIVOTDATA("Sales",$A$3,"State","Nevada")</f>
        <v>16729.101999999999</v>
      </c>
    </row>
    <row r="31" spans="1:5" x14ac:dyDescent="0.35">
      <c r="A31" s="37" t="s">
        <v>2694</v>
      </c>
      <c r="B31" s="39">
        <v>7292.5239999999994</v>
      </c>
      <c r="D31" t="s">
        <v>2694</v>
      </c>
      <c r="E31" s="39">
        <f>GETPIVOTDATA("Sales",$A$3,"State","New Hampshire")</f>
        <v>7292.5239999999994</v>
      </c>
    </row>
    <row r="32" spans="1:5" x14ac:dyDescent="0.35">
      <c r="A32" s="37" t="s">
        <v>788</v>
      </c>
      <c r="B32" s="39">
        <v>35764.312000000013</v>
      </c>
      <c r="D32" t="s">
        <v>788</v>
      </c>
      <c r="E32" s="39">
        <f>GETPIVOTDATA("Sales",$A$3,"State","New Jersey")</f>
        <v>35764.312000000013</v>
      </c>
    </row>
    <row r="33" spans="1:5" x14ac:dyDescent="0.35">
      <c r="A33" s="37" t="s">
        <v>668</v>
      </c>
      <c r="B33" s="39">
        <v>4783.5220000000008</v>
      </c>
      <c r="D33" t="s">
        <v>668</v>
      </c>
      <c r="E33" s="39">
        <f>GETPIVOTDATA("Sales",$A$3,"State","New Mexico")</f>
        <v>4783.5220000000008</v>
      </c>
    </row>
    <row r="34" spans="1:5" x14ac:dyDescent="0.35">
      <c r="A34" s="37" t="s">
        <v>267</v>
      </c>
      <c r="B34" s="39">
        <v>310876.27099999978</v>
      </c>
      <c r="D34" t="s">
        <v>267</v>
      </c>
      <c r="E34" s="39">
        <f>GETPIVOTDATA("Sales",$A$3,"State","New York")</f>
        <v>310876.27099999978</v>
      </c>
    </row>
    <row r="35" spans="1:5" x14ac:dyDescent="0.35">
      <c r="A35" s="37" t="s">
        <v>88</v>
      </c>
      <c r="B35" s="39">
        <v>55603.163999999968</v>
      </c>
      <c r="D35" t="s">
        <v>88</v>
      </c>
      <c r="E35" s="39">
        <f>GETPIVOTDATA("Sales",$A$3,"State","North Carolina")</f>
        <v>55603.163999999968</v>
      </c>
    </row>
    <row r="36" spans="1:5" x14ac:dyDescent="0.35">
      <c r="A36" s="37" t="s">
        <v>7449</v>
      </c>
      <c r="B36" s="39">
        <v>919.91</v>
      </c>
      <c r="D36" t="s">
        <v>7449</v>
      </c>
      <c r="E36" s="39">
        <f>GETPIVOTDATA("Sales",$A$3,"State","North Dakota")</f>
        <v>919.91</v>
      </c>
    </row>
    <row r="37" spans="1:5" x14ac:dyDescent="0.35">
      <c r="A37" s="37" t="s">
        <v>498</v>
      </c>
      <c r="B37" s="39">
        <v>78258.135999999926</v>
      </c>
      <c r="D37" t="s">
        <v>498</v>
      </c>
      <c r="E37" s="39">
        <f>GETPIVOTDATA("Sales",$A$3,"State","Ohio")</f>
        <v>78258.135999999926</v>
      </c>
    </row>
    <row r="38" spans="1:5" x14ac:dyDescent="0.35">
      <c r="A38" s="37" t="s">
        <v>649</v>
      </c>
      <c r="B38" s="39">
        <v>19683.390000000003</v>
      </c>
      <c r="D38" t="s">
        <v>649</v>
      </c>
      <c r="E38" s="39">
        <f>GETPIVOTDATA("Sales",$A$3,"State","Oklahoma")</f>
        <v>19683.390000000003</v>
      </c>
    </row>
    <row r="39" spans="1:5" x14ac:dyDescent="0.35">
      <c r="A39" s="37" t="s">
        <v>420</v>
      </c>
      <c r="B39" s="39">
        <v>17431.149999999991</v>
      </c>
      <c r="D39" t="s">
        <v>420</v>
      </c>
      <c r="E39" s="39">
        <f>GETPIVOTDATA("Sales",$A$3,"State","Oregon")</f>
        <v>17431.149999999991</v>
      </c>
    </row>
    <row r="40" spans="1:5" x14ac:dyDescent="0.35">
      <c r="A40" s="37" t="s">
        <v>147</v>
      </c>
      <c r="B40" s="39">
        <v>116511.91400000003</v>
      </c>
      <c r="D40" t="s">
        <v>147</v>
      </c>
      <c r="E40" s="39">
        <f>GETPIVOTDATA("Sales",$A$3,"State","Pennsylvania")</f>
        <v>116511.91400000003</v>
      </c>
    </row>
    <row r="41" spans="1:5" x14ac:dyDescent="0.35">
      <c r="A41" s="37" t="s">
        <v>1399</v>
      </c>
      <c r="B41" s="39">
        <v>22627.955999999995</v>
      </c>
      <c r="D41" t="s">
        <v>1399</v>
      </c>
      <c r="E41" s="39">
        <f>GETPIVOTDATA("Sales",$A$3,"State","Rhode Island")</f>
        <v>22627.955999999995</v>
      </c>
    </row>
    <row r="42" spans="1:5" x14ac:dyDescent="0.35">
      <c r="A42" s="37" t="s">
        <v>383</v>
      </c>
      <c r="B42" s="39">
        <v>8481.7099999999991</v>
      </c>
      <c r="D42" t="s">
        <v>383</v>
      </c>
      <c r="E42" s="39">
        <f>GETPIVOTDATA("Sales",$A$3,"State","South Carolina")</f>
        <v>8481.7099999999991</v>
      </c>
    </row>
    <row r="43" spans="1:5" x14ac:dyDescent="0.35">
      <c r="A43" s="37" t="s">
        <v>5326</v>
      </c>
      <c r="B43" s="39">
        <v>1315.5600000000002</v>
      </c>
      <c r="D43" t="s">
        <v>5326</v>
      </c>
      <c r="E43" s="39">
        <f>GETPIVOTDATA("Sales",$A$3,"State","South Dakota")</f>
        <v>1315.5600000000002</v>
      </c>
    </row>
    <row r="44" spans="1:5" x14ac:dyDescent="0.35">
      <c r="A44" s="37" t="s">
        <v>335</v>
      </c>
      <c r="B44" s="39">
        <v>30661.872999999981</v>
      </c>
      <c r="D44" t="s">
        <v>335</v>
      </c>
      <c r="E44" s="39">
        <f>GETPIVOTDATA("Sales",$A$3,"State","Tennessee")</f>
        <v>30661.872999999981</v>
      </c>
    </row>
    <row r="45" spans="1:5" x14ac:dyDescent="0.35">
      <c r="A45" s="37" t="s">
        <v>104</v>
      </c>
      <c r="B45" s="39">
        <v>170188.04580000002</v>
      </c>
      <c r="D45" t="s">
        <v>104</v>
      </c>
      <c r="E45" s="39">
        <f>GETPIVOTDATA("Sales",$A$3,"State","Texas")</f>
        <v>170188.04580000002</v>
      </c>
    </row>
    <row r="46" spans="1:5" x14ac:dyDescent="0.35">
      <c r="A46" s="37" t="s">
        <v>121</v>
      </c>
      <c r="B46" s="39">
        <v>11220.055999999999</v>
      </c>
      <c r="D46" t="s">
        <v>121</v>
      </c>
      <c r="E46" s="39">
        <f>GETPIVOTDATA("Sales",$A$3,"State","Utah")</f>
        <v>11220.055999999999</v>
      </c>
    </row>
    <row r="47" spans="1:5" x14ac:dyDescent="0.35">
      <c r="A47" s="37" t="s">
        <v>5203</v>
      </c>
      <c r="B47" s="39">
        <v>8929.369999999999</v>
      </c>
      <c r="D47" t="s">
        <v>5203</v>
      </c>
      <c r="E47" s="39">
        <f>GETPIVOTDATA("Sales",$A$3,"State","Vermont")</f>
        <v>8929.369999999999</v>
      </c>
    </row>
    <row r="48" spans="1:5" x14ac:dyDescent="0.35">
      <c r="A48" s="37" t="s">
        <v>319</v>
      </c>
      <c r="B48" s="39">
        <v>70636.719999999987</v>
      </c>
      <c r="D48" t="s">
        <v>319</v>
      </c>
      <c r="E48" s="39">
        <f>GETPIVOTDATA("Sales",$A$3,"State","Virginia")</f>
        <v>70636.719999999987</v>
      </c>
    </row>
    <row r="49" spans="1:5" x14ac:dyDescent="0.35">
      <c r="A49" s="37" t="s">
        <v>96</v>
      </c>
      <c r="B49" s="39">
        <v>138641.26999999993</v>
      </c>
      <c r="D49" t="s">
        <v>96</v>
      </c>
      <c r="E49" s="39">
        <f>GETPIVOTDATA("Sales",$A$3,"State","Washington")</f>
        <v>138641.26999999993</v>
      </c>
    </row>
    <row r="50" spans="1:5" x14ac:dyDescent="0.35">
      <c r="A50" s="37" t="s">
        <v>9726</v>
      </c>
      <c r="B50" s="39">
        <v>1209.8240000000001</v>
      </c>
      <c r="D50" t="s">
        <v>9726</v>
      </c>
      <c r="E50" s="39">
        <f>GETPIVOTDATA("Sales",$A$3,"State","West Virginia")</f>
        <v>1209.8240000000001</v>
      </c>
    </row>
    <row r="51" spans="1:5" x14ac:dyDescent="0.35">
      <c r="A51" s="37" t="s">
        <v>114</v>
      </c>
      <c r="B51" s="39">
        <v>32114.610000000019</v>
      </c>
      <c r="D51" t="s">
        <v>114</v>
      </c>
      <c r="E51" s="39">
        <f>GETPIVOTDATA("Sales",$A$3,"State","Wisconsin")</f>
        <v>32114.610000000019</v>
      </c>
    </row>
    <row r="52" spans="1:5" x14ac:dyDescent="0.35">
      <c r="A52" s="37" t="s">
        <v>8542</v>
      </c>
      <c r="B52" s="39">
        <v>1603.1360000000002</v>
      </c>
      <c r="D52" t="s">
        <v>8542</v>
      </c>
      <c r="E52" s="39">
        <f>GETPIVOTDATA("Sales",$A$3,"State","Wyoming")</f>
        <v>1603.1360000000002</v>
      </c>
    </row>
    <row r="53" spans="1:5" x14ac:dyDescent="0.35">
      <c r="A53" s="37" t="s">
        <v>10934</v>
      </c>
      <c r="B53" s="39">
        <v>2297200.8603000003</v>
      </c>
    </row>
  </sheetData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Data</vt:lpstr>
      <vt:lpstr>Dashboard</vt:lpstr>
      <vt:lpstr>KPIs</vt:lpstr>
      <vt:lpstr>Chart sales</vt:lpstr>
      <vt:lpstr>Profit category</vt:lpstr>
      <vt:lpstr>Sale share</vt:lpstr>
      <vt:lpstr>Top 5 sub_cat</vt:lpstr>
      <vt:lpstr>Region 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USER</cp:lastModifiedBy>
  <dcterms:created xsi:type="dcterms:W3CDTF">2015-06-05T18:17:20Z</dcterms:created>
  <dcterms:modified xsi:type="dcterms:W3CDTF">2025-08-27T17:40:45Z</dcterms:modified>
</cp:coreProperties>
</file>