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40318_HFU_SMA_scientific-project\obat\docs\workspace\pss\outstage\"/>
    </mc:Choice>
  </mc:AlternateContent>
  <xr:revisionPtr revIDLastSave="0" documentId="13_ncr:1_{B076CEB1-32E3-401C-8EE4-FCA967C1FA34}" xr6:coauthVersionLast="47" xr6:coauthVersionMax="47" xr10:uidLastSave="{00000000-0000-0000-0000-000000000000}"/>
  <bookViews>
    <workbookView xWindow="14303" yWindow="-60" windowWidth="22695" windowHeight="14475" xr2:uid="{928FED89-EB92-4E56-BA20-E47EAE3F5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I1" i="1"/>
  <c r="I13" i="1" s="1"/>
  <c r="D13" i="1" s="1"/>
  <c r="E13" i="1" s="1"/>
  <c r="N15" i="1"/>
  <c r="N19" i="1"/>
  <c r="N18" i="1"/>
  <c r="N16" i="1"/>
  <c r="N13" i="1"/>
  <c r="N17" i="1"/>
  <c r="N14" i="1"/>
  <c r="N6" i="1"/>
  <c r="N8" i="1"/>
  <c r="N11" i="1"/>
  <c r="N10" i="1"/>
  <c r="N7" i="1"/>
  <c r="N9" i="1"/>
  <c r="I16" i="1"/>
  <c r="D16" i="1" s="1"/>
  <c r="E16" i="1" s="1"/>
  <c r="N12" i="1"/>
  <c r="Q16" i="1" l="1"/>
  <c r="I7" i="1"/>
  <c r="I10" i="1"/>
  <c r="D10" i="1" s="1"/>
  <c r="E10" i="1" s="1"/>
  <c r="I18" i="1"/>
  <c r="D18" i="1" s="1"/>
  <c r="E18" i="1" s="1"/>
  <c r="I19" i="1"/>
  <c r="D19" i="1" s="1"/>
  <c r="E19" i="1" s="1"/>
  <c r="I11" i="1"/>
  <c r="D11" i="1" s="1"/>
  <c r="E11" i="1" s="1"/>
  <c r="Q13" i="1"/>
  <c r="Q11" i="1"/>
  <c r="Q18" i="1"/>
  <c r="Q19" i="1"/>
  <c r="I15" i="1"/>
  <c r="I6" i="1"/>
  <c r="I14" i="1"/>
  <c r="I8" i="1"/>
  <c r="I12" i="1"/>
  <c r="I9" i="1"/>
  <c r="I17" i="1"/>
  <c r="Q10" i="1" l="1"/>
  <c r="D7" i="1"/>
  <c r="E7" i="1" s="1"/>
  <c r="Q7" i="1"/>
  <c r="D9" i="1"/>
  <c r="E9" i="1" s="1"/>
  <c r="Q9" i="1"/>
  <c r="D12" i="1"/>
  <c r="E12" i="1" s="1"/>
  <c r="D8" i="1"/>
  <c r="E8" i="1" s="1"/>
  <c r="Q8" i="1"/>
  <c r="D6" i="1"/>
  <c r="E6" i="1" s="1"/>
  <c r="D17" i="1"/>
  <c r="E17" i="1" s="1"/>
  <c r="Q17" i="1"/>
  <c r="D15" i="1"/>
  <c r="E15" i="1" s="1"/>
  <c r="D14" i="1"/>
  <c r="E14" i="1" s="1"/>
  <c r="Q14" i="1"/>
  <c r="Q15" i="1" l="1"/>
  <c r="Q12" i="1"/>
</calcChain>
</file>

<file path=xl/sharedStrings.xml><?xml version="1.0" encoding="utf-8"?>
<sst xmlns="http://schemas.openxmlformats.org/spreadsheetml/2006/main" count="70" uniqueCount="63">
  <si>
    <t>Name</t>
  </si>
  <si>
    <t>Datasheet</t>
  </si>
  <si>
    <t>https://www.mouser.de/datasheet/2/389/tip35cw-1852306.pdf</t>
  </si>
  <si>
    <t>Price p.P. [€]</t>
  </si>
  <si>
    <t>TIP35CW, TIP36CW</t>
  </si>
  <si>
    <t>Total Price [€]</t>
  </si>
  <si>
    <t>Package</t>
  </si>
  <si>
    <t>beta_0</t>
  </si>
  <si>
    <t>TO-247</t>
  </si>
  <si>
    <t>TJ_max [C]</t>
  </si>
  <si>
    <t>P_tot [W]</t>
  </si>
  <si>
    <t>IC_max [A]</t>
  </si>
  <si>
    <t>R_CA [K/W]</t>
  </si>
  <si>
    <t>T_J safety [K]</t>
  </si>
  <si>
    <t>T_amb [C]</t>
  </si>
  <si>
    <t># required
NPN &amp; PNP</t>
  </si>
  <si>
    <t>VBE_on [V]</t>
  </si>
  <si>
    <t>IC_usable [A]</t>
  </si>
  <si>
    <t>I_B total [A]</t>
  </si>
  <si>
    <t>https://www.mouser.de/datasheet/2/308/1/MJ15022_D-2316114.pdf</t>
  </si>
  <si>
    <t>MJ15022, MJ15023</t>
  </si>
  <si>
    <t>TO-3</t>
  </si>
  <si>
    <t>MJL4281AG, MJL4302AG</t>
  </si>
  <si>
    <t>https://www.mouser.de/datasheet/2/308/1/MJL4281A_D-2315934.pdf</t>
  </si>
  <si>
    <t>TO-264</t>
  </si>
  <si>
    <t>https://www.mouser.de/datasheet/2/308/1/MJ4502_D-2316036.pdf</t>
  </si>
  <si>
    <t>MJ802, MJ4502G</t>
  </si>
  <si>
    <t>https://www.mouser.de/datasheet/2/308/1/MJW21193_D-2315789.pdf</t>
  </si>
  <si>
    <t>MJW21194, MJW21193</t>
  </si>
  <si>
    <t>https://www.mouser.de/datasheet/2/308/1/NJW3281_D-2318020.pdf</t>
  </si>
  <si>
    <t>TO-3P</t>
  </si>
  <si>
    <t>NJW3281G, NJW1302G</t>
  </si>
  <si>
    <t>https://www.mouser.de/datasheet/2/308/1/MJL21195_D-2316291.pdf</t>
  </si>
  <si>
    <t>MJL21196, MJL21195</t>
  </si>
  <si>
    <t>https://www.mouser.de/datasheet/2/308/1/MJW21195_D-2315975.pdf</t>
  </si>
  <si>
    <t>MJW21196, MJW21195</t>
  </si>
  <si>
    <t>https://www.mouser.de/datasheet/2/308/1/MJE2955T_D-2315820.pdf</t>
  </si>
  <si>
    <t>TO-220</t>
  </si>
  <si>
    <t>MJE3055T, MJE2955T</t>
  </si>
  <si>
    <t>https://www.mouser.de/datasheet/2/389/tip41c-1852274.pdf</t>
  </si>
  <si>
    <t>TIP41C, TIP42C</t>
  </si>
  <si>
    <t>https://www.mouser.de/datasheet/2/389/d44h8-1848919.pdf</t>
  </si>
  <si>
    <t>D44H8, D45H8</t>
  </si>
  <si>
    <t>https://www.mouser.de/datasheet/2/308/1/D44VH_D-2310858.pdf</t>
  </si>
  <si>
    <t>D44VH10, D45VH10</t>
  </si>
  <si>
    <t>https://www.mouser.de/datasheet/2/389/bd437-1848935.pdf</t>
  </si>
  <si>
    <t>BD433/5/7, BD434/6/8</t>
  </si>
  <si>
    <t>SOT-32</t>
  </si>
  <si>
    <t>https://www.mouser.de/datasheet/2/308/2N5191_D-2309067.pdf</t>
  </si>
  <si>
    <t>2N5191G, 2N5194</t>
  </si>
  <si>
    <t>TO-225</t>
  </si>
  <si>
    <t>TO-220, cheapish, cost scales with R_CA reduction</t>
  </si>
  <si>
    <t>R_Iso [K/W]</t>
  </si>
  <si>
    <t>WS 220</t>
  </si>
  <si>
    <t>WS 4 220</t>
  </si>
  <si>
    <t>R_HA [K/W]</t>
  </si>
  <si>
    <t>SK662 200</t>
  </si>
  <si>
    <t>SK593 200</t>
  </si>
  <si>
    <t>Complementary part is approx 1€</t>
  </si>
  <si>
    <t>Note</t>
  </si>
  <si>
    <t>Copy for Markdown</t>
  </si>
  <si>
    <t>Power  [W]
@ R_CA
@T_junction = T_max - T_J safety
@T_amb</t>
  </si>
  <si>
    <t>SOT-32 for heatsink, #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</si>
</sst>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72" formatCode="0.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Fill="1"/>
    <xf numFmtId="167" fontId="0" fillId="0" borderId="0" xfId="0" applyNumberFormat="1" applyFill="1"/>
    <xf numFmtId="172" fontId="0" fillId="0" borderId="0" xfId="0" applyNumberFormat="1"/>
    <xf numFmtId="172" fontId="0" fillId="0" borderId="0" xfId="0" applyNumberFormat="1" applyAlignment="1">
      <alignment wrapText="1"/>
    </xf>
    <xf numFmtId="172" fontId="0" fillId="0" borderId="0" xfId="0" applyNumberForma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12">
    <dxf>
      <fill>
        <patternFill patternType="none">
          <fgColor indexed="64"/>
          <bgColor indexed="65"/>
        </patternFill>
      </fill>
    </dxf>
    <dxf>
      <numFmt numFmtId="167" formatCode="0.0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72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47581-5A34-4DA9-8785-E24BE1706567}" name="Table1" displayName="Table1" ref="A5:N19" totalsRowShown="0" dataDxfId="0">
  <autoFilter ref="A5:N19" xr:uid="{68947581-5A34-4DA9-8785-E24BE1706567}"/>
  <sortState xmlns:xlrd2="http://schemas.microsoft.com/office/spreadsheetml/2017/richdata2" ref="A6:N19">
    <sortCondition ref="E5:E19"/>
  </sortState>
  <tableColumns count="14">
    <tableColumn id="1" xr3:uid="{7400AF4E-A1BD-4190-BB3C-B2689269BE40}" name="Name"/>
    <tableColumn id="2" xr3:uid="{882CAD8B-AEE6-4CB0-8C83-C0843D7618E4}" name="Datasheet" dataCellStyle="Hyperlink"/>
    <tableColumn id="3" xr3:uid="{8F41D8A7-F62B-4830-8EF6-283CDCADD502}" name="Price p.P. [€]"/>
    <tableColumn id="4" xr3:uid="{2FD57543-95E8-47E8-B75F-87B0EF66B2E6}" name="# required_x000a_NPN &amp; PNP" dataDxfId="11">
      <calculatedColumnFormula>2*MAX(CEILING(250/I6, 1), CEILING(25/J6, 1), CEILING(25/K6, 1))</calculatedColumnFormula>
    </tableColumn>
    <tableColumn id="5" xr3:uid="{6EE882C4-819F-494F-B5B7-6D58C1335EA4}" name="Total Price [€]" dataDxfId="10">
      <calculatedColumnFormula>C6*D6</calculatedColumnFormula>
    </tableColumn>
    <tableColumn id="6" xr3:uid="{EF15BD00-3B84-4681-A41A-4865D7F1E79C}" name="Package" dataDxfId="9"/>
    <tableColumn id="7" xr3:uid="{CC683A84-FEFD-4D64-89E1-BD2C437FD78C}" name="TJ_max [C]" dataDxfId="8"/>
    <tableColumn id="8" xr3:uid="{39D114EC-6B66-42CC-9C5D-4946C218C0AB}" name="P_tot [W]" dataDxfId="7"/>
    <tableColumn id="9" xr3:uid="{E6E4DB5A-BB1E-4F11-A0E7-D409EF6CA49C}" name="Power  [W]_x000a_@ R_CA_x000a_@T_junction = T_max - T_J safety_x000a_@T_amb" dataDxfId="6">
      <calculatedColumnFormula>(G6-$I$2-$I$3)/($I$1+((G6-$I$3)/H6))</calculatedColumnFormula>
    </tableColumn>
    <tableColumn id="10" xr3:uid="{7D021F76-CA5C-4DB3-9417-41AF3E638F48}" name="IC_max [A]" dataDxfId="5"/>
    <tableColumn id="11" xr3:uid="{658BC31D-D7E8-4779-BF4E-72396C740421}" name="IC_usable [A]" dataDxfId="4"/>
    <tableColumn id="12" xr3:uid="{03DD42E2-9572-4318-B5B4-4093540FFAC4}" name="beta_0" dataDxfId="3"/>
    <tableColumn id="13" xr3:uid="{72C1FFFB-2C75-457C-862D-DFD784340B8D}" name="VBE_on [V]" dataDxfId="2"/>
    <tableColumn id="14" xr3:uid="{6C106E7E-742D-4629-AA84-DD436331C4A7}" name="I_B total [A]" dataDxfId="1">
      <calculatedColumnFormula>20 /L6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datasheet/2/308/1/MJW21195_D-2315975.pdf" TargetMode="External"/><Relationship Id="rId13" Type="http://schemas.openxmlformats.org/officeDocument/2006/relationships/hyperlink" Target="https://www.mouser.de/datasheet/2/389/bd437-1848935.pdf" TargetMode="External"/><Relationship Id="rId3" Type="http://schemas.openxmlformats.org/officeDocument/2006/relationships/hyperlink" Target="https://www.mouser.de/datasheet/2/308/1/MJL4281A_D-2315934.pdf" TargetMode="External"/><Relationship Id="rId7" Type="http://schemas.openxmlformats.org/officeDocument/2006/relationships/hyperlink" Target="https://www.mouser.de/datasheet/2/308/1/MJL21195_D-2316291.pdf" TargetMode="External"/><Relationship Id="rId12" Type="http://schemas.openxmlformats.org/officeDocument/2006/relationships/hyperlink" Target="https://www.mouser.de/datasheet/2/308/1/D44VH_D-2310858.pdf" TargetMode="External"/><Relationship Id="rId2" Type="http://schemas.openxmlformats.org/officeDocument/2006/relationships/hyperlink" Target="https://www.mouser.de/datasheet/2/308/1/MJ15022_D-2316114.pdf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mouser.de/datasheet/2/389/tip35cw-1852306.pdf" TargetMode="External"/><Relationship Id="rId6" Type="http://schemas.openxmlformats.org/officeDocument/2006/relationships/hyperlink" Target="https://www.mouser.de/datasheet/2/308/1/NJW3281_D-2318020.pdf" TargetMode="External"/><Relationship Id="rId11" Type="http://schemas.openxmlformats.org/officeDocument/2006/relationships/hyperlink" Target="https://www.mouser.de/datasheet/2/389/d44h8-1848919.pdf" TargetMode="External"/><Relationship Id="rId5" Type="http://schemas.openxmlformats.org/officeDocument/2006/relationships/hyperlink" Target="https://www.mouser.de/datasheet/2/308/1/MJW21193_D-2315789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de/datasheet/2/389/tip41c-1852274.pdf" TargetMode="External"/><Relationship Id="rId4" Type="http://schemas.openxmlformats.org/officeDocument/2006/relationships/hyperlink" Target="https://www.mouser.de/datasheet/2/308/1/MJ4502_D-2316036.pdf" TargetMode="External"/><Relationship Id="rId9" Type="http://schemas.openxmlformats.org/officeDocument/2006/relationships/hyperlink" Target="https://www.mouser.de/datasheet/2/308/1/MJE2955T_D-2315820.pdf" TargetMode="External"/><Relationship Id="rId14" Type="http://schemas.openxmlformats.org/officeDocument/2006/relationships/hyperlink" Target="https://www.mouser.de/datasheet/2/308/2N5191_D-230906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261C-E986-4DC0-8D15-B3BB657721D8}">
  <dimension ref="A1:Q19"/>
  <sheetViews>
    <sheetView tabSelected="1" topLeftCell="B1" workbookViewId="0">
      <selection activeCell="Q6" sqref="Q6"/>
    </sheetView>
  </sheetViews>
  <sheetFormatPr defaultRowHeight="15" x14ac:dyDescent="0.25"/>
  <cols>
    <col min="1" max="1" width="21.140625" customWidth="1"/>
    <col min="2" max="2" width="14.85546875" customWidth="1"/>
    <col min="3" max="3" width="14.42578125" customWidth="1"/>
    <col min="4" max="4" width="10.85546875" bestFit="1" customWidth="1"/>
    <col min="5" max="5" width="15.42578125" customWidth="1"/>
    <col min="6" max="6" width="10.42578125" customWidth="1"/>
    <col min="7" max="7" width="12.7109375" customWidth="1"/>
    <col min="8" max="8" width="11.85546875" bestFit="1" customWidth="1"/>
    <col min="9" max="9" width="29.7109375" style="5" bestFit="1" customWidth="1"/>
    <col min="10" max="10" width="12.7109375" customWidth="1"/>
    <col min="11" max="11" width="15" customWidth="1"/>
    <col min="13" max="13" width="12.7109375" customWidth="1"/>
    <col min="14" max="14" width="13.28515625" customWidth="1"/>
  </cols>
  <sheetData>
    <row r="1" spans="1:17" x14ac:dyDescent="0.25">
      <c r="H1" t="s">
        <v>12</v>
      </c>
      <c r="I1" s="5">
        <f>SUM(L1:L3)</f>
        <v>2.4</v>
      </c>
      <c r="K1" t="s">
        <v>52</v>
      </c>
      <c r="L1">
        <v>0.4</v>
      </c>
      <c r="M1" t="s">
        <v>53</v>
      </c>
      <c r="N1" t="s">
        <v>54</v>
      </c>
    </row>
    <row r="2" spans="1:17" x14ac:dyDescent="0.25">
      <c r="H2" t="s">
        <v>13</v>
      </c>
      <c r="I2" s="5">
        <v>30</v>
      </c>
      <c r="K2" t="s">
        <v>55</v>
      </c>
      <c r="L2">
        <v>2</v>
      </c>
      <c r="M2" t="s">
        <v>56</v>
      </c>
      <c r="N2" t="s">
        <v>57</v>
      </c>
    </row>
    <row r="3" spans="1:17" x14ac:dyDescent="0.25">
      <c r="H3" t="s">
        <v>14</v>
      </c>
      <c r="I3" s="5">
        <v>25</v>
      </c>
    </row>
    <row r="5" spans="1:17" ht="75" x14ac:dyDescent="0.25">
      <c r="A5" t="s">
        <v>0</v>
      </c>
      <c r="B5" t="s">
        <v>1</v>
      </c>
      <c r="C5" t="s">
        <v>3</v>
      </c>
      <c r="D5" s="2" t="s">
        <v>15</v>
      </c>
      <c r="E5" t="s">
        <v>5</v>
      </c>
      <c r="F5" t="s">
        <v>6</v>
      </c>
      <c r="G5" t="s">
        <v>9</v>
      </c>
      <c r="H5" t="s">
        <v>10</v>
      </c>
      <c r="I5" s="6" t="s">
        <v>61</v>
      </c>
      <c r="J5" t="s">
        <v>11</v>
      </c>
      <c r="K5" t="s">
        <v>17</v>
      </c>
      <c r="L5" t="s">
        <v>7</v>
      </c>
      <c r="M5" t="s">
        <v>16</v>
      </c>
      <c r="N5" t="s">
        <v>18</v>
      </c>
      <c r="O5" t="s">
        <v>59</v>
      </c>
      <c r="Q5" t="s">
        <v>60</v>
      </c>
    </row>
    <row r="6" spans="1:17" x14ac:dyDescent="0.25">
      <c r="A6" t="s">
        <v>38</v>
      </c>
      <c r="B6" s="1" t="s">
        <v>36</v>
      </c>
      <c r="C6">
        <v>0.69</v>
      </c>
      <c r="D6" s="3">
        <f>2*MAX(CEILING(250/I6, 1), CEILING(25/J6, 1), CEILING(25/K6, 1))</f>
        <v>22</v>
      </c>
      <c r="E6" s="3">
        <f>C6*D6</f>
        <v>15.18</v>
      </c>
      <c r="F6" s="3" t="s">
        <v>37</v>
      </c>
      <c r="G6" s="3">
        <v>150</v>
      </c>
      <c r="H6" s="3">
        <v>75</v>
      </c>
      <c r="I6" s="7">
        <f>(G6-$I$2-$I$3)/($I$1+((G6-$I$3)/H6))</f>
        <v>23.360655737704921</v>
      </c>
      <c r="J6" s="3">
        <v>10</v>
      </c>
      <c r="K6" s="3">
        <v>4</v>
      </c>
      <c r="L6" s="3">
        <v>20</v>
      </c>
      <c r="M6" s="3">
        <v>1.8</v>
      </c>
      <c r="N6" s="4">
        <f>20 /L6</f>
        <v>1</v>
      </c>
      <c r="O6" t="s">
        <v>58</v>
      </c>
      <c r="Q6" t="str">
        <f>_xlfn.CONCAT("| [", A6, "](",B6,") |",F6, "|", G6, "|", H6, "|", I6,"|",J6,"|",K6,"|",L6,"|",N6,"|",M6,"|",D6,"|",C6,"|",E6,"|")</f>
        <v>| [MJE3055T, MJE2955T](https://www.mouser.de/datasheet/2/308/1/MJE2955T_D-2315820.pdf) |TO-220|150|75|23.3606557377049|10|4|20|1|1.8|22|0.69|15.18|</v>
      </c>
    </row>
    <row r="7" spans="1:17" x14ac:dyDescent="0.25">
      <c r="A7" t="s">
        <v>46</v>
      </c>
      <c r="B7" s="1" t="s">
        <v>45</v>
      </c>
      <c r="C7">
        <v>0.502</v>
      </c>
      <c r="D7" s="3">
        <f>2*MAX(CEILING(250/I7, 1), CEILING(25/J7, 1), CEILING(25/K7, 1))</f>
        <v>32</v>
      </c>
      <c r="E7" s="3">
        <f>C7*D7</f>
        <v>16.064</v>
      </c>
      <c r="F7" s="3" t="s">
        <v>47</v>
      </c>
      <c r="G7" s="3">
        <v>150</v>
      </c>
      <c r="H7" s="3">
        <v>36</v>
      </c>
      <c r="I7" s="7">
        <f>(G7-$I$2-$I$3)/($I$1+((G7-$I$3)/H7))</f>
        <v>16.177861873226114</v>
      </c>
      <c r="J7" s="3">
        <v>4</v>
      </c>
      <c r="K7" s="3">
        <v>2</v>
      </c>
      <c r="L7" s="3">
        <v>40</v>
      </c>
      <c r="M7" s="3">
        <v>1.2</v>
      </c>
      <c r="N7" s="4">
        <f>20 /L7</f>
        <v>0.5</v>
      </c>
      <c r="O7" t="s">
        <v>62</v>
      </c>
      <c r="Q7" t="str">
        <f t="shared" ref="Q7:Q19" si="0">_xlfn.CONCAT("| [", A7, "](",B7,") |",F7, "|", G7, "|", H7, "|", I7,"|",J7,"|",K7,"|",L7,"|",N7,"|",M7,"|",D7,"|",C7,"|",E7,"|")</f>
        <v>| [BD433/5/7, BD434/6/8](https://www.mouser.de/datasheet/2/389/bd437-1848935.pdf) |SOT-32|150|36|16.1778618732261|4|2|40|0.5|1.2|32|0.502|16.064|</v>
      </c>
    </row>
    <row r="8" spans="1:17" x14ac:dyDescent="0.25">
      <c r="A8" s="8" t="s">
        <v>40</v>
      </c>
      <c r="B8" s="1" t="s">
        <v>39</v>
      </c>
      <c r="C8">
        <v>0.72</v>
      </c>
      <c r="D8" s="3">
        <f>2*MAX(CEILING(250/I8, 1), CEILING(25/J8, 1), CEILING(25/K8, 1))</f>
        <v>24</v>
      </c>
      <c r="E8" s="3">
        <f>C8*D8</f>
        <v>17.28</v>
      </c>
      <c r="F8" s="3" t="s">
        <v>37</v>
      </c>
      <c r="G8" s="3">
        <v>150</v>
      </c>
      <c r="H8" s="3">
        <v>65</v>
      </c>
      <c r="I8" s="7">
        <f>(G8-$I$2-$I$3)/($I$1+((G8-$I$3)/H8))</f>
        <v>21.97508896797153</v>
      </c>
      <c r="J8" s="3">
        <v>6</v>
      </c>
      <c r="K8" s="3">
        <v>4</v>
      </c>
      <c r="L8" s="3">
        <v>30</v>
      </c>
      <c r="M8" s="3">
        <v>2</v>
      </c>
      <c r="N8" s="4">
        <f>20 /L8</f>
        <v>0.66666666666666663</v>
      </c>
      <c r="O8" t="s">
        <v>51</v>
      </c>
      <c r="Q8" t="str">
        <f t="shared" si="0"/>
        <v>| [TIP41C, TIP42C](https://www.mouser.de/datasheet/2/389/tip41c-1852274.pdf) |TO-220|150|65|21.9750889679715|6|4|30|0.666666666666667|2|24|0.72|17.28|</v>
      </c>
    </row>
    <row r="9" spans="1:17" x14ac:dyDescent="0.25">
      <c r="A9" t="s">
        <v>49</v>
      </c>
      <c r="B9" s="1" t="s">
        <v>48</v>
      </c>
      <c r="C9">
        <v>0.57699999999999996</v>
      </c>
      <c r="D9" s="3">
        <f>2*MAX(CEILING(250/I9, 1), CEILING(25/J9, 1), CEILING(25/K9, 1))</f>
        <v>30</v>
      </c>
      <c r="E9" s="3">
        <f>C9*D9</f>
        <v>17.309999999999999</v>
      </c>
      <c r="F9" s="3" t="s">
        <v>50</v>
      </c>
      <c r="G9" s="3">
        <v>150</v>
      </c>
      <c r="H9" s="3">
        <v>40</v>
      </c>
      <c r="I9" s="7">
        <f>(G9-$I$2-$I$3)/($I$1+((G9-$I$3)/H9))</f>
        <v>17.194570135746606</v>
      </c>
      <c r="J9" s="3">
        <v>4</v>
      </c>
      <c r="K9" s="3">
        <v>2</v>
      </c>
      <c r="L9" s="3">
        <v>20</v>
      </c>
      <c r="M9" s="3">
        <v>1.2</v>
      </c>
      <c r="N9" s="4">
        <f>20 /L9</f>
        <v>1</v>
      </c>
      <c r="Q9" t="str">
        <f t="shared" si="0"/>
        <v>| [2N5191G, 2N5194](https://www.mouser.de/datasheet/2/308/2N5191_D-2309067.pdf) |TO-225|150|40|17.1945701357466|4|2|20|1|1.2|30|0.577|17.31|</v>
      </c>
    </row>
    <row r="10" spans="1:17" x14ac:dyDescent="0.25">
      <c r="A10" t="s">
        <v>44</v>
      </c>
      <c r="B10" s="1" t="s">
        <v>43</v>
      </c>
      <c r="C10">
        <v>0.83</v>
      </c>
      <c r="D10" s="3">
        <f>2*MAX(CEILING(250/I10, 1), CEILING(25/J10, 1), CEILING(25/K10, 1))</f>
        <v>22</v>
      </c>
      <c r="E10" s="3">
        <f>C10*D10</f>
        <v>18.259999999999998</v>
      </c>
      <c r="F10" s="3" t="s">
        <v>37</v>
      </c>
      <c r="G10" s="3">
        <v>150</v>
      </c>
      <c r="H10" s="3">
        <v>83</v>
      </c>
      <c r="I10" s="7">
        <f>(G10-$I$2-$I$3)/($I$1+((G10-$I$3)/H10))</f>
        <v>24.321406539173349</v>
      </c>
      <c r="J10" s="3">
        <v>15</v>
      </c>
      <c r="K10" s="3">
        <v>4</v>
      </c>
      <c r="L10" s="3">
        <v>20</v>
      </c>
      <c r="M10" s="3">
        <v>1.2</v>
      </c>
      <c r="N10" s="4">
        <f>20 /L10</f>
        <v>1</v>
      </c>
      <c r="Q10" t="str">
        <f t="shared" si="0"/>
        <v>| [D44VH10, D45VH10](https://www.mouser.de/datasheet/2/308/1/D44VH_D-2310858.pdf) |TO-220|150|83|24.3214065391733|15|4|20|1|1.2|22|0.83|18.26|</v>
      </c>
    </row>
    <row r="11" spans="1:17" x14ac:dyDescent="0.25">
      <c r="A11" t="s">
        <v>42</v>
      </c>
      <c r="B11" s="1" t="s">
        <v>41</v>
      </c>
      <c r="C11">
        <v>0.77200000000000002</v>
      </c>
      <c r="D11" s="3">
        <f>2*MAX(CEILING(250/I11, 1), CEILING(25/J11, 1), CEILING(25/K11, 1))</f>
        <v>26</v>
      </c>
      <c r="E11" s="3">
        <f>C11*D11</f>
        <v>20.071999999999999</v>
      </c>
      <c r="F11" s="3" t="s">
        <v>37</v>
      </c>
      <c r="G11" s="3">
        <v>150</v>
      </c>
      <c r="H11" s="3">
        <v>50</v>
      </c>
      <c r="I11" s="7">
        <f>(G11-$I$2-$I$3)/($I$1+((G11-$I$3)/H11))</f>
        <v>19.387755102040813</v>
      </c>
      <c r="J11" s="3">
        <v>10</v>
      </c>
      <c r="K11" s="3">
        <v>4</v>
      </c>
      <c r="L11" s="3">
        <v>40</v>
      </c>
      <c r="M11" s="3">
        <v>1.5</v>
      </c>
      <c r="N11" s="4">
        <f>20 /L11</f>
        <v>0.5</v>
      </c>
      <c r="Q11" t="str">
        <f t="shared" si="0"/>
        <v>| [D44H8, D45H8](https://www.mouser.de/datasheet/2/389/d44h8-1848919.pdf) |TO-220|150|50|19.3877551020408|10|4|40|0.5|1.5|26|0.772|20.072|</v>
      </c>
    </row>
    <row r="12" spans="1:17" x14ac:dyDescent="0.25">
      <c r="A12" t="s">
        <v>4</v>
      </c>
      <c r="B12" s="1" t="s">
        <v>2</v>
      </c>
      <c r="C12">
        <v>1.87</v>
      </c>
      <c r="D12" s="3">
        <f>2*MAX(CEILING(250/I12, 1), CEILING(25/J12, 1), CEILING(25/K12, 1))</f>
        <v>18</v>
      </c>
      <c r="E12" s="3">
        <f>C12*D12</f>
        <v>33.660000000000004</v>
      </c>
      <c r="F12" s="3" t="s">
        <v>8</v>
      </c>
      <c r="G12" s="3">
        <v>150</v>
      </c>
      <c r="H12" s="3">
        <v>125</v>
      </c>
      <c r="I12" s="7">
        <f>(G12-$I$2-$I$3)/($I$1+((G12-$I$3)/H12))</f>
        <v>27.941176470588236</v>
      </c>
      <c r="J12" s="3">
        <v>25</v>
      </c>
      <c r="K12" s="3">
        <v>3</v>
      </c>
      <c r="L12" s="3">
        <v>30</v>
      </c>
      <c r="M12" s="3">
        <v>2</v>
      </c>
      <c r="N12" s="4">
        <f>20 /L12</f>
        <v>0.66666666666666663</v>
      </c>
      <c r="Q12" t="str">
        <f t="shared" si="0"/>
        <v>| [TIP35CW, TIP36CW](https://www.mouser.de/datasheet/2/389/tip35cw-1852306.pdf) |TO-247|150|125|27.9411764705882|25|3|30|0.666666666666667|2|18|1.87|33.66|</v>
      </c>
    </row>
    <row r="13" spans="1:17" x14ac:dyDescent="0.25">
      <c r="A13" t="s">
        <v>31</v>
      </c>
      <c r="B13" s="1" t="s">
        <v>29</v>
      </c>
      <c r="C13">
        <v>3.65</v>
      </c>
      <c r="D13" s="3">
        <f>2*MAX(CEILING(250/I13, 1), CEILING(25/J13, 1), CEILING(25/K13, 1))</f>
        <v>16</v>
      </c>
      <c r="E13" s="3">
        <f>C13*D13</f>
        <v>58.4</v>
      </c>
      <c r="F13" s="3" t="s">
        <v>30</v>
      </c>
      <c r="G13" s="3">
        <v>150</v>
      </c>
      <c r="H13" s="3">
        <v>200</v>
      </c>
      <c r="I13" s="7">
        <f>(G13-$I$2-$I$3)/($I$1+((G13-$I$3)/H13))</f>
        <v>31.404958677685951</v>
      </c>
      <c r="J13" s="3">
        <v>15</v>
      </c>
      <c r="K13" s="3">
        <v>8</v>
      </c>
      <c r="L13" s="3">
        <v>45</v>
      </c>
      <c r="M13" s="3">
        <v>1.5</v>
      </c>
      <c r="N13" s="4">
        <f>20 /L13</f>
        <v>0.44444444444444442</v>
      </c>
      <c r="Q13" t="str">
        <f t="shared" si="0"/>
        <v>| [NJW3281G, NJW1302G](https://www.mouser.de/datasheet/2/308/1/NJW3281_D-2318020.pdf) |TO-3P|150|200|31.404958677686|15|8|45|0.444444444444444|1.5|16|3.65|58.4|</v>
      </c>
    </row>
    <row r="14" spans="1:17" x14ac:dyDescent="0.25">
      <c r="A14" t="s">
        <v>35</v>
      </c>
      <c r="B14" s="1" t="s">
        <v>34</v>
      </c>
      <c r="C14">
        <v>4.1100000000000003</v>
      </c>
      <c r="D14" s="3">
        <f>2*MAX(CEILING(250/I14, 1), CEILING(25/J14, 1), CEILING(25/K14, 1))</f>
        <v>16</v>
      </c>
      <c r="E14" s="3">
        <f>C14*D14</f>
        <v>65.760000000000005</v>
      </c>
      <c r="F14" s="3" t="s">
        <v>8</v>
      </c>
      <c r="G14" s="3">
        <v>150</v>
      </c>
      <c r="H14" s="3">
        <v>200</v>
      </c>
      <c r="I14" s="7">
        <f>(G14-$I$2-$I$3)/($I$1+((G14-$I$3)/H14))</f>
        <v>31.404958677685951</v>
      </c>
      <c r="J14" s="3">
        <v>16</v>
      </c>
      <c r="K14" s="3">
        <v>8</v>
      </c>
      <c r="L14" s="3">
        <v>20</v>
      </c>
      <c r="M14" s="3">
        <v>2</v>
      </c>
      <c r="N14" s="4">
        <f>20 /L14</f>
        <v>1</v>
      </c>
      <c r="Q14" t="str">
        <f t="shared" si="0"/>
        <v>| [MJW21196, MJW21195](https://www.mouser.de/datasheet/2/308/1/MJW21195_D-2315975.pdf) |TO-247|150|200|31.404958677686|16|8|20|1|2|16|4.11|65.76|</v>
      </c>
    </row>
    <row r="15" spans="1:17" x14ac:dyDescent="0.25">
      <c r="A15" t="s">
        <v>20</v>
      </c>
      <c r="B15" s="1" t="s">
        <v>19</v>
      </c>
      <c r="C15">
        <v>6.29</v>
      </c>
      <c r="D15" s="3">
        <f>2*MAX(CEILING(250/I15, 1), CEILING(25/J15, 1), CEILING(25/K15, 1))</f>
        <v>12</v>
      </c>
      <c r="E15" s="3">
        <f>C15*D15</f>
        <v>75.48</v>
      </c>
      <c r="F15" s="3" t="s">
        <v>21</v>
      </c>
      <c r="G15" s="3">
        <v>200</v>
      </c>
      <c r="H15" s="3">
        <v>250</v>
      </c>
      <c r="I15" s="7">
        <f>(G15-$I$2-$I$3)/($I$1+((G15-$I$3)/H15))</f>
        <v>46.774193548387103</v>
      </c>
      <c r="J15" s="3">
        <v>16</v>
      </c>
      <c r="K15" s="3">
        <v>10</v>
      </c>
      <c r="L15" s="3">
        <v>15</v>
      </c>
      <c r="M15" s="3">
        <v>2.2000000000000002</v>
      </c>
      <c r="N15" s="4">
        <f>20 /L15</f>
        <v>1.3333333333333333</v>
      </c>
      <c r="Q15" t="str">
        <f t="shared" si="0"/>
        <v>| [MJ15022, MJ15023](https://www.mouser.de/datasheet/2/308/1/MJ15022_D-2316114.pdf) |TO-3|200|250|46.7741935483871|16|10|15|1.33333333333333|2.2|12|6.29|75.48|</v>
      </c>
    </row>
    <row r="16" spans="1:17" x14ac:dyDescent="0.25">
      <c r="A16" t="s">
        <v>28</v>
      </c>
      <c r="B16" s="1" t="s">
        <v>27</v>
      </c>
      <c r="C16">
        <v>4.8099999999999996</v>
      </c>
      <c r="D16" s="3">
        <f>2*MAX(CEILING(250/I16, 1), CEILING(25/J16, 1), CEILING(25/K16, 1))</f>
        <v>16</v>
      </c>
      <c r="E16" s="3">
        <f>C16*D16</f>
        <v>76.959999999999994</v>
      </c>
      <c r="F16" s="3" t="s">
        <v>8</v>
      </c>
      <c r="G16" s="3">
        <v>150</v>
      </c>
      <c r="H16" s="3">
        <v>200</v>
      </c>
      <c r="I16" s="7">
        <f>(G16-$I$2-$I$3)/($I$1+((G16-$I$3)/H16))</f>
        <v>31.404958677685951</v>
      </c>
      <c r="J16" s="3">
        <v>16</v>
      </c>
      <c r="K16" s="3">
        <v>8</v>
      </c>
      <c r="L16" s="3">
        <v>20</v>
      </c>
      <c r="M16" s="3">
        <v>2.2000000000000002</v>
      </c>
      <c r="N16" s="4">
        <f>20 /L16</f>
        <v>1</v>
      </c>
      <c r="Q16" t="str">
        <f t="shared" si="0"/>
        <v>| [MJW21194, MJW21193](https://www.mouser.de/datasheet/2/308/1/MJW21193_D-2315789.pdf) |TO-247|150|200|31.404958677686|16|8|20|1|2.2|16|4.81|76.96|</v>
      </c>
    </row>
    <row r="17" spans="1:17" x14ac:dyDescent="0.25">
      <c r="A17" t="s">
        <v>33</v>
      </c>
      <c r="B17" s="1" t="s">
        <v>32</v>
      </c>
      <c r="C17">
        <v>4.9000000000000004</v>
      </c>
      <c r="D17" s="3">
        <f>2*MAX(CEILING(250/I17, 1), CEILING(25/J17, 1), CEILING(25/K17, 1))</f>
        <v>16</v>
      </c>
      <c r="E17" s="3">
        <f>C17*D17</f>
        <v>78.400000000000006</v>
      </c>
      <c r="F17" s="3" t="s">
        <v>24</v>
      </c>
      <c r="G17" s="3">
        <v>150</v>
      </c>
      <c r="H17" s="3">
        <v>200</v>
      </c>
      <c r="I17" s="7">
        <f>(G17-$I$2-$I$3)/($I$1+((G17-$I$3)/H17))</f>
        <v>31.404958677685951</v>
      </c>
      <c r="J17" s="3">
        <v>16</v>
      </c>
      <c r="K17" s="3">
        <v>8</v>
      </c>
      <c r="L17" s="3">
        <v>25</v>
      </c>
      <c r="M17" s="3">
        <v>2.2000000000000002</v>
      </c>
      <c r="N17" s="4">
        <f>20 /L17</f>
        <v>0.8</v>
      </c>
      <c r="Q17" t="str">
        <f t="shared" si="0"/>
        <v>| [MJL21196, MJL21195](https://www.mouser.de/datasheet/2/308/1/MJL21195_D-2316291.pdf) |TO-264|150|200|31.404958677686|16|8|25|0.8|2.2|16|4.9|78.4|</v>
      </c>
    </row>
    <row r="18" spans="1:17" x14ac:dyDescent="0.25">
      <c r="A18" t="s">
        <v>26</v>
      </c>
      <c r="B18" s="1" t="s">
        <v>25</v>
      </c>
      <c r="C18">
        <v>7.43</v>
      </c>
      <c r="D18" s="3">
        <f>2*MAX(CEILING(250/I18, 1), CEILING(25/J18, 1), CEILING(25/K18, 1))</f>
        <v>12</v>
      </c>
      <c r="E18" s="3">
        <f>C18*D18</f>
        <v>89.16</v>
      </c>
      <c r="F18" s="3" t="s">
        <v>21</v>
      </c>
      <c r="G18" s="3">
        <v>200</v>
      </c>
      <c r="H18" s="3">
        <v>200</v>
      </c>
      <c r="I18" s="7">
        <f>(G18-$I$2-$I$3)/($I$1+((G18-$I$3)/H18))</f>
        <v>44.274809160305345</v>
      </c>
      <c r="J18" s="3">
        <v>30</v>
      </c>
      <c r="K18" s="3">
        <v>7.5</v>
      </c>
      <c r="L18" s="3">
        <v>25</v>
      </c>
      <c r="M18" s="3">
        <v>1.3</v>
      </c>
      <c r="N18" s="4">
        <f>20 /L18</f>
        <v>0.8</v>
      </c>
      <c r="Q18" t="str">
        <f t="shared" si="0"/>
        <v>| [MJ802, MJ4502G](https://www.mouser.de/datasheet/2/308/1/MJ4502_D-2316036.pdf) |TO-3|200|200|44.2748091603053|30|7.5|25|0.8|1.3|12|7.43|89.16|</v>
      </c>
    </row>
    <row r="19" spans="1:17" x14ac:dyDescent="0.25">
      <c r="A19" t="s">
        <v>22</v>
      </c>
      <c r="B19" s="1" t="s">
        <v>23</v>
      </c>
      <c r="C19">
        <v>5.59</v>
      </c>
      <c r="D19" s="3">
        <f>2*MAX(CEILING(250/I19, 1), CEILING(25/J19, 1), CEILING(25/K19, 1))</f>
        <v>16</v>
      </c>
      <c r="E19" s="3">
        <f>C19*D19</f>
        <v>89.44</v>
      </c>
      <c r="F19" s="3" t="s">
        <v>24</v>
      </c>
      <c r="G19" s="3">
        <v>150</v>
      </c>
      <c r="H19" s="3">
        <v>230</v>
      </c>
      <c r="I19" s="7">
        <f>(G19-$I$2-$I$3)/($I$1+((G19-$I$3)/H19))</f>
        <v>32.274741506646976</v>
      </c>
      <c r="J19" s="3">
        <v>15</v>
      </c>
      <c r="K19" s="3">
        <v>8</v>
      </c>
      <c r="L19" s="3">
        <v>50</v>
      </c>
      <c r="M19" s="3">
        <v>1.5</v>
      </c>
      <c r="N19" s="4">
        <f>20 /L19</f>
        <v>0.4</v>
      </c>
      <c r="Q19" t="str">
        <f t="shared" si="0"/>
        <v>| [MJL4281AG, MJL4302AG](https://www.mouser.de/datasheet/2/308/1/MJL4281A_D-2315934.pdf) |TO-264|150|230|32.274741506647|15|8|50|0.4|1.5|16|5.59|89.44|</v>
      </c>
    </row>
  </sheetData>
  <conditionalFormatting sqref="D1:D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{DC0C7966-91F6-4782-8D1F-C6C2DD2F2094}</x14:id>
        </ext>
      </extLst>
    </cfRule>
  </conditionalFormatting>
  <conditionalFormatting sqref="E1:E1048576">
    <cfRule type="dataBar" priority="3">
      <dataBar>
        <cfvo type="num" val="15"/>
        <cfvo type="num" val="30"/>
        <color rgb="FFFFB628"/>
      </dataBar>
      <extLst>
        <ext xmlns:x14="http://schemas.microsoft.com/office/spreadsheetml/2009/9/main" uri="{B025F937-C7B1-47D3-B67F-A62EFF666E3E}">
          <x14:id>{652EBC7F-B725-4679-BC54-706F5EA2271A}</x14:id>
        </ext>
      </extLst>
    </cfRule>
  </conditionalFormatting>
  <conditionalFormatting sqref="N1:N1048576 O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{669AA251-957C-4270-81B6-41AE0457B806}</x14:id>
        </ext>
      </extLst>
    </cfRule>
  </conditionalFormatting>
  <conditionalFormatting sqref="I5:I99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{C4808F02-4FED-4619-BCFE-04465CB0FA45}</x14:id>
        </ext>
      </extLst>
    </cfRule>
  </conditionalFormatting>
  <hyperlinks>
    <hyperlink ref="B12" r:id="rId1" xr:uid="{DCBFA3D1-334F-4541-844E-11575343F6C0}"/>
    <hyperlink ref="B15" r:id="rId2" xr:uid="{353B2D4C-7D04-4749-94E0-F3A9F6D10226}"/>
    <hyperlink ref="B19" r:id="rId3" xr:uid="{CAB28A9A-C941-4592-98CC-ECF9EC66E4B2}"/>
    <hyperlink ref="B18" r:id="rId4" xr:uid="{37D7DE0A-B33A-467F-8872-C82444D6DC62}"/>
    <hyperlink ref="B16" r:id="rId5" xr:uid="{D2FA0565-9477-41AD-80A6-021D4B8F8EAB}"/>
    <hyperlink ref="B13" r:id="rId6" xr:uid="{4D5767DF-155B-411B-A8B9-6AC84F573FA0}"/>
    <hyperlink ref="B17" r:id="rId7" xr:uid="{48F0385C-7172-478D-B93B-57C11899968E}"/>
    <hyperlink ref="B14" r:id="rId8" xr:uid="{9572C21F-DF81-4A5B-BAE3-406D4BC2A1E8}"/>
    <hyperlink ref="B6" r:id="rId9" xr:uid="{87CD09D4-5E28-4584-8C4A-0019D4E1036D}"/>
    <hyperlink ref="B8" r:id="rId10" xr:uid="{3658C4BE-B0C3-46D1-8E08-10473A4D15AD}"/>
    <hyperlink ref="B11" r:id="rId11" xr:uid="{96C79E97-3E33-40C0-90AF-7773CF2B74F3}"/>
    <hyperlink ref="B10" r:id="rId12" xr:uid="{1B0A3E4A-8743-4325-B8D2-BFEA93B73143}"/>
    <hyperlink ref="B7" r:id="rId13" xr:uid="{AA16ECB1-C6A5-48E9-92E7-46A87E81A5E8}"/>
    <hyperlink ref="B9" r:id="rId14" xr:uid="{87B59195-F5B7-476A-9797-82CAE5CD1008}"/>
  </hyperlinks>
  <pageMargins left="0.7" right="0.7" top="0.75" bottom="0.75" header="0.3" footer="0.3"/>
  <pageSetup paperSize="9" orientation="portrait" r:id="rId15"/>
  <tableParts count="1">
    <tablePart r:id="rId1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0C7966-91F6-4782-8D1F-C6C2DD2F20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652EBC7F-B725-4679-BC54-706F5EA2271A}">
            <x14:dataBar minLength="0" maxLength="100" gradient="0">
              <x14:cfvo type="num">
                <xm:f>15</xm:f>
              </x14:cfvo>
              <x14:cfvo type="num">
                <xm:f>30</xm:f>
              </x14:cfvo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69AA251-957C-4270-81B6-41AE0457B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 O5</xm:sqref>
        </x14:conditionalFormatting>
        <x14:conditionalFormatting xmlns:xm="http://schemas.microsoft.com/office/excel/2006/main">
          <x14:cfRule type="dataBar" id="{C4808F02-4FED-4619-BCFE-04465CB0F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pascal@kaiguttmann.de</dc:creator>
  <cp:lastModifiedBy>pascal@kaiguttmann.de</cp:lastModifiedBy>
  <dcterms:created xsi:type="dcterms:W3CDTF">2024-05-06T21:05:05Z</dcterms:created>
  <dcterms:modified xsi:type="dcterms:W3CDTF">2024-05-07T00:36:04Z</dcterms:modified>
</cp:coreProperties>
</file>