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 Pat\Desktop\U\Semestre 9\Hidraulica Neumatica\"/>
    </mc:Choice>
  </mc:AlternateContent>
  <xr:revisionPtr revIDLastSave="0" documentId="13_ncr:1_{0808360E-C9E4-4984-B066-826A026ACA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" i="1" l="1"/>
  <c r="O31" i="1"/>
  <c r="K21" i="1"/>
  <c r="K19" i="1"/>
  <c r="O29" i="1"/>
  <c r="Q28" i="1"/>
  <c r="Q27" i="1"/>
  <c r="R20" i="1"/>
  <c r="R21" i="1"/>
  <c r="R22" i="1"/>
  <c r="R23" i="1"/>
  <c r="R19" i="1"/>
  <c r="E23" i="1"/>
  <c r="I21" i="1"/>
  <c r="D21" i="1"/>
  <c r="I20" i="1"/>
  <c r="I22" i="1"/>
  <c r="I23" i="1"/>
  <c r="I24" i="1"/>
  <c r="I25" i="1"/>
  <c r="C20" i="1"/>
  <c r="D20" i="1" s="1"/>
  <c r="E20" i="1"/>
  <c r="G20" i="1" s="1"/>
  <c r="I19" i="1"/>
  <c r="H19" i="1"/>
  <c r="E19" i="1"/>
  <c r="G19" i="1" s="1"/>
  <c r="O24" i="1"/>
  <c r="G23" i="1"/>
  <c r="G21" i="1"/>
  <c r="G22" i="1"/>
  <c r="G24" i="1"/>
  <c r="G25" i="1"/>
  <c r="D23" i="1"/>
  <c r="D24" i="1"/>
  <c r="D25" i="1"/>
  <c r="D19" i="1"/>
  <c r="R24" i="1" l="1"/>
  <c r="V24" i="1" s="1"/>
  <c r="C22" i="1"/>
  <c r="D22" i="1" s="1"/>
  <c r="K25" i="1"/>
  <c r="K23" i="1"/>
  <c r="K22" i="1"/>
  <c r="K20" i="1"/>
  <c r="K24" i="1"/>
</calcChain>
</file>

<file path=xl/sharedStrings.xml><?xml version="1.0" encoding="utf-8"?>
<sst xmlns="http://schemas.openxmlformats.org/spreadsheetml/2006/main" count="67" uniqueCount="53">
  <si>
    <t>Tramo</t>
  </si>
  <si>
    <t>Longitud (m)</t>
  </si>
  <si>
    <t>Longitud equivalente de accesorios (m)</t>
  </si>
  <si>
    <t>Longitud total (m)</t>
  </si>
  <si>
    <t>Presión inicial (bar)</t>
  </si>
  <si>
    <t>Presión final (bar)</t>
  </si>
  <si>
    <t>Diámetro (mm)</t>
  </si>
  <si>
    <t>Total</t>
  </si>
  <si>
    <t>Caudal (m^3/s)</t>
  </si>
  <si>
    <t>delta P</t>
  </si>
  <si>
    <t>Diámetro comercial (plg)</t>
  </si>
  <si>
    <t>F.S.</t>
  </si>
  <si>
    <t>EMBALAJE1</t>
  </si>
  <si>
    <t>EMBALAJE 2</t>
  </si>
  <si>
    <t>LIJADORA</t>
  </si>
  <si>
    <t>Caudal Nominal CFM</t>
  </si>
  <si>
    <t>CONSUMOS</t>
  </si>
  <si>
    <t>CFM</t>
  </si>
  <si>
    <t>%USO</t>
  </si>
  <si>
    <t>ARMADO Y DESARMADO</t>
  </si>
  <si>
    <t>SAND BLASTING</t>
  </si>
  <si>
    <t>Q</t>
  </si>
  <si>
    <t>Coeficiente por fugas</t>
  </si>
  <si>
    <t>Coeficiente por ampliaciones</t>
  </si>
  <si>
    <t>QN</t>
  </si>
  <si>
    <t>2 a 1</t>
  </si>
  <si>
    <t>NA</t>
  </si>
  <si>
    <t>En cada etapa se pierde presion por lo que se le tiene q ir sumando a cada tramo</t>
  </si>
  <si>
    <t>4 a 2</t>
  </si>
  <si>
    <t>4 a 3</t>
  </si>
  <si>
    <t>1"</t>
  </si>
  <si>
    <t>1 1/2 "</t>
  </si>
  <si>
    <t>7 a 4</t>
  </si>
  <si>
    <t>1 1/4"</t>
  </si>
  <si>
    <t>2"</t>
  </si>
  <si>
    <t>6 a 5</t>
  </si>
  <si>
    <t>7 a 6</t>
  </si>
  <si>
    <t>8 a 7</t>
  </si>
  <si>
    <t>Tiempo respuesta</t>
  </si>
  <si>
    <t>Presion final</t>
  </si>
  <si>
    <t>Presion inicial</t>
  </si>
  <si>
    <t>Volumen deposito</t>
  </si>
  <si>
    <t>bar</t>
  </si>
  <si>
    <t>m^3</t>
  </si>
  <si>
    <t>min</t>
  </si>
  <si>
    <t>psi</t>
  </si>
  <si>
    <t>ft^3 / min</t>
  </si>
  <si>
    <t>Caudal de aire requerido</t>
  </si>
  <si>
    <t>cfm</t>
  </si>
  <si>
    <t>Velocidad del aire</t>
  </si>
  <si>
    <t>ft/s</t>
  </si>
  <si>
    <t>Diametro nominal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</si>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</sst>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5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 vertical="top" wrapText="1"/>
    </xf>
    <xf numFmtId="2" fontId="1" fillId="2" borderId="11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2" fillId="2" borderId="0" xfId="0" applyFont="1" applyFill="1"/>
    <xf numFmtId="16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1" fillId="2" borderId="0" xfId="0" applyFont="1" applyFill="1" applyAlignment="1">
      <alignment horizontal="center" vertical="top" wrapText="1"/>
    </xf>
    <xf numFmtId="2" fontId="0" fillId="2" borderId="1" xfId="0" applyNumberFormat="1" applyFill="1" applyBorder="1" applyAlignment="1">
      <alignment horizontal="center"/>
    </xf>
    <xf numFmtId="0" fontId="1" fillId="3" borderId="8" xfId="0" applyFont="1" applyFill="1" applyBorder="1"/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295835</xdr:colOff>
      <xdr:row>0</xdr:row>
      <xdr:rowOff>0</xdr:rowOff>
    </xdr:from>
    <xdr:to>
      <xdr:col>7</xdr:col>
      <xdr:colOff>681765</xdr:colOff>
      <xdr:row>14</xdr:row>
      <xdr:rowOff>133574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623" y="0"/>
          <a:ext cx="5002754" cy="2643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777240</xdr:colOff>
          <xdr:row>26</xdr:row>
          <xdr:rowOff>137160</xdr:rowOff>
        </xdr:from>
        <xdr:to>
          <xdr:col>11</xdr:col>
          <xdr:colOff>83820</xdr:colOff>
          <xdr:row>58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806824</xdr:colOff>
      <xdr:row>36</xdr:row>
      <xdr:rowOff>125506</xdr:rowOff>
    </xdr:from>
    <xdr:to>
      <xdr:col>2</xdr:col>
      <xdr:colOff>824753</xdr:colOff>
      <xdr:row>50</xdr:row>
      <xdr:rowOff>35859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384612" y="7082118"/>
          <a:ext cx="17929" cy="242047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582707</xdr:colOff>
      <xdr:row>46</xdr:row>
      <xdr:rowOff>107576</xdr:rowOff>
    </xdr:from>
    <xdr:to>
      <xdr:col>19</xdr:col>
      <xdr:colOff>211014</xdr:colOff>
      <xdr:row>73</xdr:row>
      <xdr:rowOff>106010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2189" y="8857129"/>
          <a:ext cx="6468378" cy="483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W47"/>
  <sheetViews>
    <sheetView tabSelected="1" topLeftCell="D14" zoomScale="85" zoomScaleNormal="85" workbookViewId="0">
      <selection activeCell="R32" sqref="R32"/>
    </sheetView>
  </sheetViews>
  <sheetFormatPr baseColWidth="10" defaultColWidth="11.44140625" defaultRowHeight="14.4" x14ac:dyDescent="0.3"/>
  <cols>
    <col min="1" max="2" width="11.44140625" style="1"/>
    <col min="3" max="3" width="15" style="2" bestFit="1" customWidth="1"/>
    <col min="4" max="4" width="14.5546875" style="1" bestFit="1" customWidth="1"/>
    <col min="5" max="5" width="12.33203125" style="22" bestFit="1" customWidth="1"/>
    <col min="6" max="6" width="14" style="1" customWidth="1"/>
    <col min="7" max="8" width="11.44140625" style="1"/>
    <col min="9" max="9" width="11.44140625" style="22"/>
    <col min="10" max="10" width="11.44140625" style="1"/>
    <col min="11" max="11" width="14.109375" style="1" bestFit="1" customWidth="1"/>
    <col min="12" max="13" width="11.44140625" style="1"/>
    <col min="14" max="14" width="21.33203125" style="1" bestFit="1" customWidth="1"/>
    <col min="15" max="15" width="10.33203125" style="22" customWidth="1"/>
    <col min="16" max="16" width="9.21875" style="22" customWidth="1"/>
    <col min="17" max="17" width="7.109375" style="22" customWidth="1"/>
    <col min="18" max="19" width="14.33203125" style="22" customWidth="1"/>
    <col min="20" max="20" width="11.44140625" style="1"/>
    <col min="21" max="21" width="13.6640625" style="1" customWidth="1"/>
    <col min="22" max="22" width="14.33203125" style="1" customWidth="1"/>
    <col min="23" max="16384" width="11.44140625" style="1"/>
  </cols>
  <sheetData>
    <row r="15" spans="6:6" x14ac:dyDescent="0.3">
      <c r="F15" s="3"/>
    </row>
    <row r="17" spans="2:23" ht="15" thickBot="1" x14ac:dyDescent="0.35"/>
    <row r="18" spans="2:23" ht="43.8" thickBot="1" x14ac:dyDescent="0.35">
      <c r="B18" s="11" t="s">
        <v>0</v>
      </c>
      <c r="C18" s="12" t="s">
        <v>15</v>
      </c>
      <c r="D18" s="13" t="s">
        <v>8</v>
      </c>
      <c r="E18" s="13" t="s">
        <v>1</v>
      </c>
      <c r="F18" s="13" t="s">
        <v>2</v>
      </c>
      <c r="G18" s="13" t="s">
        <v>3</v>
      </c>
      <c r="H18" s="13" t="s">
        <v>4</v>
      </c>
      <c r="I18" s="13" t="s">
        <v>5</v>
      </c>
      <c r="J18" s="13" t="s">
        <v>9</v>
      </c>
      <c r="K18" s="13" t="s">
        <v>6</v>
      </c>
      <c r="L18" s="14" t="s">
        <v>10</v>
      </c>
      <c r="M18" s="27"/>
      <c r="N18" s="37" t="s">
        <v>16</v>
      </c>
      <c r="O18" s="38" t="s">
        <v>17</v>
      </c>
      <c r="P18" s="38" t="s">
        <v>18</v>
      </c>
      <c r="Q18" s="38" t="s">
        <v>11</v>
      </c>
      <c r="R18" s="39" t="s">
        <v>21</v>
      </c>
    </row>
    <row r="19" spans="2:23" x14ac:dyDescent="0.3">
      <c r="B19" s="16" t="s">
        <v>25</v>
      </c>
      <c r="C19" s="23">
        <v>30</v>
      </c>
      <c r="D19" s="10">
        <f>C19*0.000471947</f>
        <v>1.415841E-2</v>
      </c>
      <c r="E19" s="24">
        <f>13.17+4.39</f>
        <v>17.559999999999999</v>
      </c>
      <c r="F19" s="10" t="s">
        <v>26</v>
      </c>
      <c r="G19" s="10">
        <f>+E19*1.6</f>
        <v>28.096</v>
      </c>
      <c r="H19" s="29">
        <f>6.57+1</f>
        <v>7.57</v>
      </c>
      <c r="I19" s="24">
        <f>H19-J19</f>
        <v>7.54</v>
      </c>
      <c r="J19" s="10">
        <v>0.03</v>
      </c>
      <c r="K19" s="10">
        <f>((1600*D19^1.85*G19)/(J19*H19*100000^2))^0.2*1000</f>
        <v>23.723831337662197</v>
      </c>
      <c r="L19" s="18" t="s">
        <v>30</v>
      </c>
      <c r="M19" s="22"/>
      <c r="N19" s="35" t="s">
        <v>12</v>
      </c>
      <c r="O19" s="36">
        <v>50</v>
      </c>
      <c r="P19" s="24">
        <v>0.8</v>
      </c>
      <c r="Q19" s="24">
        <v>0.94</v>
      </c>
      <c r="R19" s="18">
        <f>Q19*P19*O19</f>
        <v>37.6</v>
      </c>
    </row>
    <row r="20" spans="2:23" x14ac:dyDescent="0.3">
      <c r="B20" s="19" t="s">
        <v>28</v>
      </c>
      <c r="C20" s="28">
        <f>C19+60</f>
        <v>90</v>
      </c>
      <c r="D20" s="10">
        <f t="shared" ref="D20:D25" si="0">C20*0.000471947</f>
        <v>4.2475230000000003E-2</v>
      </c>
      <c r="E20" s="17">
        <f>13.09+6.87</f>
        <v>19.96</v>
      </c>
      <c r="F20" s="10" t="s">
        <v>26</v>
      </c>
      <c r="G20" s="10">
        <f t="shared" ref="G20:G25" si="1">+E20*1.6</f>
        <v>31.936000000000003</v>
      </c>
      <c r="H20" s="29">
        <v>7.6</v>
      </c>
      <c r="I20" s="24">
        <f t="shared" ref="I20:I25" si="2">H20-J20</f>
        <v>7.5699999999999994</v>
      </c>
      <c r="J20" s="10">
        <v>0.03</v>
      </c>
      <c r="K20" s="10">
        <f t="shared" ref="K20:K25" si="3">((1600*D20^1.85*G20)/(J20*H20*100000^2))^0.2*1000</f>
        <v>36.517694793164011</v>
      </c>
      <c r="L20" s="20" t="s">
        <v>31</v>
      </c>
      <c r="M20" s="22"/>
      <c r="N20" s="32" t="s">
        <v>13</v>
      </c>
      <c r="O20" s="31">
        <v>50</v>
      </c>
      <c r="P20" s="17">
        <v>0.8</v>
      </c>
      <c r="Q20" s="17">
        <v>0.94</v>
      </c>
      <c r="R20" s="18">
        <f t="shared" ref="R20:R23" si="4">Q20*P20*O20</f>
        <v>37.6</v>
      </c>
    </row>
    <row r="21" spans="2:23" x14ac:dyDescent="0.3">
      <c r="B21" s="19" t="s">
        <v>29</v>
      </c>
      <c r="C21" s="28">
        <v>60</v>
      </c>
      <c r="D21" s="10">
        <f t="shared" si="0"/>
        <v>2.8316819999999999E-2</v>
      </c>
      <c r="E21" s="17">
        <v>20.399999999999999</v>
      </c>
      <c r="F21" s="10" t="s">
        <v>26</v>
      </c>
      <c r="G21" s="10">
        <f t="shared" si="1"/>
        <v>32.64</v>
      </c>
      <c r="H21" s="29">
        <v>7.6</v>
      </c>
      <c r="I21" s="24">
        <f t="shared" si="2"/>
        <v>7.5699999999999994</v>
      </c>
      <c r="J21" s="10">
        <v>0.03</v>
      </c>
      <c r="K21" s="10">
        <f>((1600*D21^1.85*G21)/(J21*H21*100000^2))^0.2*1000</f>
        <v>31.567741733247502</v>
      </c>
      <c r="L21" s="20" t="s">
        <v>33</v>
      </c>
      <c r="M21" s="22"/>
      <c r="N21" s="32" t="s">
        <v>19</v>
      </c>
      <c r="O21" s="31">
        <v>60</v>
      </c>
      <c r="P21" s="17">
        <v>0.1</v>
      </c>
      <c r="Q21" s="17">
        <v>1</v>
      </c>
      <c r="R21" s="18">
        <f t="shared" si="4"/>
        <v>6</v>
      </c>
      <c r="T21" s="44" t="s">
        <v>22</v>
      </c>
      <c r="U21" s="44" t="s">
        <v>23</v>
      </c>
    </row>
    <row r="22" spans="2:23" x14ac:dyDescent="0.3">
      <c r="B22" s="19" t="s">
        <v>32</v>
      </c>
      <c r="C22" s="28">
        <f>C20+C21</f>
        <v>150</v>
      </c>
      <c r="D22" s="10">
        <f t="shared" si="0"/>
        <v>7.0792049999999995E-2</v>
      </c>
      <c r="E22" s="17">
        <v>14.77</v>
      </c>
      <c r="F22" s="10" t="s">
        <v>26</v>
      </c>
      <c r="G22" s="10">
        <f t="shared" si="1"/>
        <v>23.632000000000001</v>
      </c>
      <c r="H22" s="29">
        <v>7.63</v>
      </c>
      <c r="I22" s="24">
        <f t="shared" si="2"/>
        <v>7.6</v>
      </c>
      <c r="J22" s="10">
        <v>0.03</v>
      </c>
      <c r="K22" s="10">
        <f t="shared" si="3"/>
        <v>41.503927374731724</v>
      </c>
      <c r="L22" s="20" t="s">
        <v>34</v>
      </c>
      <c r="M22" s="22"/>
      <c r="N22" s="32" t="s">
        <v>14</v>
      </c>
      <c r="O22" s="31">
        <v>30</v>
      </c>
      <c r="P22" s="17">
        <v>0.4</v>
      </c>
      <c r="Q22" s="17">
        <v>1</v>
      </c>
      <c r="R22" s="18">
        <f t="shared" si="4"/>
        <v>12</v>
      </c>
      <c r="T22" s="44"/>
      <c r="U22" s="44"/>
    </row>
    <row r="23" spans="2:23" ht="18.600000000000001" thickBot="1" x14ac:dyDescent="0.4">
      <c r="B23" s="19" t="s">
        <v>35</v>
      </c>
      <c r="C23" s="28">
        <v>50</v>
      </c>
      <c r="D23" s="10">
        <f t="shared" si="0"/>
        <v>2.359735E-2</v>
      </c>
      <c r="E23" s="17">
        <f>5.05+11.87</f>
        <v>16.919999999999998</v>
      </c>
      <c r="F23" s="10" t="s">
        <v>26</v>
      </c>
      <c r="G23" s="10">
        <f t="shared" si="1"/>
        <v>27.071999999999999</v>
      </c>
      <c r="H23" s="29">
        <v>7.6</v>
      </c>
      <c r="I23" s="24">
        <f t="shared" si="2"/>
        <v>7.5699999999999994</v>
      </c>
      <c r="J23" s="10">
        <v>0.03</v>
      </c>
      <c r="K23" s="10">
        <f t="shared" si="3"/>
        <v>28.425001221668733</v>
      </c>
      <c r="L23" s="20" t="s">
        <v>33</v>
      </c>
      <c r="M23" s="22"/>
      <c r="N23" s="33" t="s">
        <v>20</v>
      </c>
      <c r="O23" s="34">
        <v>60</v>
      </c>
      <c r="P23" s="25">
        <v>0.2</v>
      </c>
      <c r="Q23" s="25">
        <v>1</v>
      </c>
      <c r="R23" s="18">
        <f t="shared" si="4"/>
        <v>12</v>
      </c>
      <c r="V23" s="41" t="s">
        <v>24</v>
      </c>
    </row>
    <row r="24" spans="2:23" ht="18" x14ac:dyDescent="0.35">
      <c r="B24" s="19" t="s">
        <v>36</v>
      </c>
      <c r="C24" s="28">
        <v>100</v>
      </c>
      <c r="D24" s="10">
        <f t="shared" si="0"/>
        <v>4.7194699999999999E-2</v>
      </c>
      <c r="E24" s="17">
        <v>8.17</v>
      </c>
      <c r="F24" s="10" t="s">
        <v>26</v>
      </c>
      <c r="G24" s="10">
        <f t="shared" si="1"/>
        <v>13.072000000000001</v>
      </c>
      <c r="H24" s="29">
        <v>7.63</v>
      </c>
      <c r="I24" s="24">
        <f t="shared" si="2"/>
        <v>7.6</v>
      </c>
      <c r="J24" s="10">
        <v>0.03</v>
      </c>
      <c r="K24" s="10">
        <f t="shared" si="3"/>
        <v>31.732459968848374</v>
      </c>
      <c r="L24" s="20" t="s">
        <v>33</v>
      </c>
      <c r="M24" s="22"/>
      <c r="O24" s="22">
        <f>SUM(O19:O23)</f>
        <v>250</v>
      </c>
      <c r="R24" s="43">
        <f>SUM(R19:R23)</f>
        <v>105.2</v>
      </c>
      <c r="S24" s="41" t="s">
        <v>17</v>
      </c>
      <c r="T24" s="4">
        <v>1.1000000000000001</v>
      </c>
      <c r="U24" s="4">
        <v>1.5</v>
      </c>
      <c r="V24" s="40">
        <f>+R24*T24*U24</f>
        <v>173.58</v>
      </c>
      <c r="W24" s="42" t="s">
        <v>17</v>
      </c>
    </row>
    <row r="25" spans="2:23" x14ac:dyDescent="0.3">
      <c r="B25" s="19" t="s">
        <v>37</v>
      </c>
      <c r="C25" s="28">
        <v>250</v>
      </c>
      <c r="D25" s="10">
        <f t="shared" si="0"/>
        <v>0.11798675</v>
      </c>
      <c r="E25" s="17">
        <v>7.6</v>
      </c>
      <c r="F25" s="10" t="s">
        <v>26</v>
      </c>
      <c r="G25" s="10">
        <f t="shared" si="1"/>
        <v>12.16</v>
      </c>
      <c r="H25" s="29">
        <v>7.66</v>
      </c>
      <c r="I25" s="24">
        <f t="shared" si="2"/>
        <v>7.63</v>
      </c>
      <c r="J25" s="10">
        <v>0.03</v>
      </c>
      <c r="K25" s="10">
        <f t="shared" si="3"/>
        <v>43.865087991801701</v>
      </c>
      <c r="L25" s="20" t="s">
        <v>34</v>
      </c>
      <c r="M25" s="22"/>
      <c r="N25" s="21"/>
      <c r="O25" s="30"/>
      <c r="P25" s="30"/>
      <c r="V25" s="22" t="s">
        <v>46</v>
      </c>
    </row>
    <row r="26" spans="2:23" ht="15" thickBot="1" x14ac:dyDescent="0.35">
      <c r="B26" s="5" t="s">
        <v>7</v>
      </c>
      <c r="C26" s="6"/>
      <c r="D26" s="7"/>
      <c r="E26" s="25"/>
      <c r="F26" s="10" t="s">
        <v>26</v>
      </c>
      <c r="G26" s="7"/>
      <c r="H26" s="26"/>
      <c r="I26" s="25"/>
      <c r="J26" s="7"/>
      <c r="K26" s="8"/>
      <c r="L26" s="9"/>
      <c r="M26" s="15"/>
      <c r="N26" s="4" t="s">
        <v>38</v>
      </c>
      <c r="O26" s="17">
        <v>1.7000000000000001E-2</v>
      </c>
      <c r="P26" s="22" t="s">
        <v>44</v>
      </c>
    </row>
    <row r="27" spans="2:23" x14ac:dyDescent="0.3">
      <c r="K27" s="15"/>
      <c r="L27" s="15"/>
      <c r="M27" s="15"/>
      <c r="N27" s="4" t="s">
        <v>39</v>
      </c>
      <c r="O27" s="17">
        <v>7.66</v>
      </c>
      <c r="P27" s="22" t="s">
        <v>42</v>
      </c>
      <c r="Q27" s="22">
        <f>O27*14.5038</f>
        <v>111.099108</v>
      </c>
      <c r="R27" s="22" t="s">
        <v>45</v>
      </c>
    </row>
    <row r="28" spans="2:23" x14ac:dyDescent="0.3">
      <c r="K28" s="15"/>
      <c r="L28" s="15"/>
      <c r="M28" s="15"/>
      <c r="N28" s="4" t="s">
        <v>40</v>
      </c>
      <c r="O28" s="17">
        <v>7.54</v>
      </c>
      <c r="P28" s="22" t="s">
        <v>42</v>
      </c>
      <c r="Q28" s="22">
        <f>O28*14.5038</f>
        <v>109.35865200000001</v>
      </c>
      <c r="R28" s="22" t="s">
        <v>45</v>
      </c>
    </row>
    <row r="29" spans="2:23" x14ac:dyDescent="0.3">
      <c r="K29" s="15"/>
      <c r="L29" s="15"/>
      <c r="M29" s="15"/>
      <c r="N29" s="4" t="s">
        <v>41</v>
      </c>
      <c r="O29" s="45">
        <f>((V24*O26)/(O27-O28))</f>
        <v>24.590499999999981</v>
      </c>
      <c r="P29" s="22" t="s">
        <v>43</v>
      </c>
    </row>
    <row r="30" spans="2:23" x14ac:dyDescent="0.3">
      <c r="K30" s="15"/>
      <c r="L30" s="15"/>
      <c r="M30" s="15"/>
    </row>
    <row r="31" spans="2:23" x14ac:dyDescent="0.3">
      <c r="K31" s="15"/>
      <c r="L31" s="15"/>
      <c r="M31" s="15"/>
      <c r="N31" s="4" t="s">
        <v>47</v>
      </c>
      <c r="O31" s="17">
        <f>V24</f>
        <v>173.58</v>
      </c>
      <c r="P31" s="22" t="s">
        <v>48</v>
      </c>
    </row>
    <row r="32" spans="2:23" x14ac:dyDescent="0.3">
      <c r="K32" s="15"/>
      <c r="L32" s="15"/>
      <c r="M32" s="15"/>
      <c r="N32" s="4" t="s">
        <v>49</v>
      </c>
      <c r="O32" s="17">
        <v>1</v>
      </c>
      <c r="P32" s="22" t="s">
        <v>50</v>
      </c>
    </row>
    <row r="33" spans="11:16" x14ac:dyDescent="0.3">
      <c r="K33" s="15"/>
      <c r="L33" s="15"/>
      <c r="M33" s="15"/>
      <c r="N33" s="4" t="s">
        <v>51</v>
      </c>
      <c r="O33" s="45">
        <f>1.31*(O31/O32)^0.5</f>
        <v>17.259218927865771</v>
      </c>
      <c r="P33" s="22" t="s">
        <v>52</v>
      </c>
    </row>
    <row r="34" spans="11:16" x14ac:dyDescent="0.3">
      <c r="K34" s="15"/>
      <c r="L34" s="15"/>
      <c r="M34" s="15"/>
    </row>
    <row r="35" spans="11:16" x14ac:dyDescent="0.3">
      <c r="K35" s="15"/>
      <c r="L35" s="15"/>
      <c r="M35" s="15"/>
    </row>
    <row r="36" spans="11:16" x14ac:dyDescent="0.3">
      <c r="K36" s="15"/>
      <c r="L36" s="15"/>
      <c r="M36" s="15"/>
    </row>
    <row r="37" spans="11:16" x14ac:dyDescent="0.3">
      <c r="K37" s="15"/>
      <c r="L37" s="15"/>
      <c r="M37" s="15"/>
    </row>
    <row r="38" spans="11:16" x14ac:dyDescent="0.3">
      <c r="K38" s="15"/>
      <c r="L38" s="15"/>
      <c r="M38" s="15"/>
    </row>
    <row r="39" spans="11:16" x14ac:dyDescent="0.3">
      <c r="K39" s="15"/>
      <c r="L39" s="15"/>
      <c r="M39" s="15"/>
    </row>
    <row r="40" spans="11:16" x14ac:dyDescent="0.3">
      <c r="K40" s="15"/>
      <c r="L40" s="15"/>
      <c r="M40" s="15"/>
    </row>
    <row r="41" spans="11:16" x14ac:dyDescent="0.3">
      <c r="K41" s="15"/>
      <c r="L41" s="15"/>
      <c r="M41" s="15"/>
    </row>
    <row r="42" spans="11:16" x14ac:dyDescent="0.3">
      <c r="K42" s="15"/>
      <c r="L42" s="15"/>
      <c r="M42" s="15"/>
    </row>
    <row r="43" spans="11:16" x14ac:dyDescent="0.3">
      <c r="K43" s="15"/>
      <c r="L43" s="15"/>
      <c r="M43" s="15"/>
    </row>
    <row r="44" spans="11:16" x14ac:dyDescent="0.3">
      <c r="K44" s="15"/>
      <c r="L44" s="15"/>
      <c r="M44" s="15"/>
    </row>
    <row r="45" spans="11:16" x14ac:dyDescent="0.3">
      <c r="K45" s="15"/>
      <c r="L45" s="15"/>
      <c r="M45" s="15"/>
    </row>
    <row r="46" spans="11:16" x14ac:dyDescent="0.3">
      <c r="K46" s="15"/>
      <c r="L46" s="15"/>
      <c r="M46" s="1" t="s">
        <v>27</v>
      </c>
    </row>
    <row r="47" spans="11:16" x14ac:dyDescent="0.3">
      <c r="K47" s="15"/>
      <c r="L47" s="15"/>
      <c r="M47" s="15"/>
    </row>
  </sheetData>
  <mergeCells count="2">
    <mergeCell ref="T21:T22"/>
    <mergeCell ref="U21:U22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777240</xdr:colOff>
                <xdr:row>26</xdr:row>
                <xdr:rowOff>137160</xdr:rowOff>
              </from>
              <to>
                <xdr:col>11</xdr:col>
                <xdr:colOff>83820</xdr:colOff>
                <xdr:row>58</xdr:row>
                <xdr:rowOff>144780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</dc:creator>
  <cp:lastModifiedBy>Cristhofer Patzán</cp:lastModifiedBy>
  <dcterms:created xsi:type="dcterms:W3CDTF">2012-07-31T14:24:51Z</dcterms:created>
  <dcterms:modified xsi:type="dcterms:W3CDTF">2023-02-19T02:39:37Z</dcterms:modified>
</cp:coreProperties>
</file>