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ej_cap1\"/>
    </mc:Choice>
  </mc:AlternateContent>
  <xr:revisionPtr revIDLastSave="0" documentId="13_ncr:1_{692C3627-B584-461B-8C94-1C5DE3F6E8E7}" xr6:coauthVersionLast="47" xr6:coauthVersionMax="47" xr10:uidLastSave="{00000000-0000-0000-0000-000000000000}"/>
  <bookViews>
    <workbookView xWindow="-108" yWindow="-108" windowWidth="23256" windowHeight="12576" activeTab="1" xr2:uid="{4CC48DF5-E628-4EDA-9939-F5C12B55752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1" i="2" l="1"/>
  <c r="B105" i="2"/>
  <c r="B104" i="2"/>
  <c r="B92" i="2"/>
  <c r="B84" i="2"/>
  <c r="B76" i="2"/>
  <c r="B68" i="2"/>
  <c r="B60" i="2"/>
  <c r="D47" i="2"/>
  <c r="B49" i="2"/>
  <c r="D36" i="2"/>
  <c r="B38" i="2"/>
  <c r="B37" i="2"/>
  <c r="E22" i="2"/>
  <c r="E21" i="2"/>
  <c r="B26" i="2"/>
  <c r="B15" i="2"/>
  <c r="C15" i="2"/>
  <c r="B14" i="2"/>
  <c r="B68" i="1"/>
  <c r="B61" i="1"/>
  <c r="B54" i="1"/>
  <c r="G45" i="1"/>
  <c r="B47" i="1"/>
  <c r="B40" i="1"/>
  <c r="D30" i="1"/>
  <c r="B33" i="1"/>
  <c r="B26" i="1"/>
  <c r="D11" i="1"/>
  <c r="D8" i="1"/>
  <c r="D4" i="1"/>
  <c r="B18" i="1"/>
  <c r="B17" i="1"/>
  <c r="B45" i="1"/>
  <c r="C47" i="1" s="1"/>
  <c r="B31" i="1"/>
  <c r="B124" i="2"/>
  <c r="B125" i="2"/>
  <c r="B126" i="2"/>
  <c r="B127" i="2"/>
  <c r="B128" i="2"/>
  <c r="B129" i="2"/>
  <c r="B130" i="2"/>
  <c r="B123" i="2"/>
  <c r="B115" i="2"/>
  <c r="B116" i="2" s="1"/>
  <c r="B117" i="2" s="1"/>
  <c r="B114" i="2"/>
  <c r="B34" i="2"/>
  <c r="B35" i="2" s="1"/>
  <c r="B36" i="2" s="1"/>
  <c r="B33" i="2"/>
  <c r="B23" i="2"/>
  <c r="B24" i="2" s="1"/>
  <c r="B25" i="2" s="1"/>
  <c r="B22" i="2"/>
  <c r="B6" i="2"/>
  <c r="B7" i="2"/>
  <c r="B8" i="2"/>
  <c r="B9" i="2"/>
  <c r="B10" i="2" s="1"/>
  <c r="B11" i="2" s="1"/>
  <c r="B12" i="2" s="1"/>
  <c r="B13" i="2" s="1"/>
  <c r="B5" i="2"/>
  <c r="B48" i="2"/>
  <c r="B45" i="2"/>
  <c r="B46" i="2" s="1"/>
  <c r="B47" i="2" s="1"/>
  <c r="B44" i="2"/>
  <c r="B56" i="2"/>
  <c r="B57" i="2"/>
  <c r="B58" i="2"/>
  <c r="B59" i="2"/>
  <c r="B55" i="2"/>
  <c r="B101" i="2"/>
  <c r="E94" i="2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D13" i="2"/>
  <c r="D12" i="2"/>
  <c r="D11" i="2"/>
  <c r="D10" i="2"/>
  <c r="D9" i="2"/>
  <c r="D8" i="2"/>
  <c r="D7" i="2"/>
  <c r="D6" i="2"/>
  <c r="D5" i="2"/>
  <c r="D4" i="2"/>
  <c r="C40" i="1"/>
  <c r="C37" i="1"/>
  <c r="C26" i="1"/>
  <c r="C33" i="1"/>
  <c r="C54" i="1"/>
  <c r="C11" i="1"/>
  <c r="C8" i="1"/>
  <c r="C5" i="1"/>
  <c r="C6" i="1"/>
  <c r="C7" i="1"/>
  <c r="C9" i="1"/>
  <c r="C10" i="1"/>
  <c r="C12" i="1"/>
  <c r="C13" i="1"/>
  <c r="C14" i="1"/>
  <c r="C15" i="1"/>
  <c r="C16" i="1"/>
  <c r="C4" i="1"/>
  <c r="C68" i="1"/>
  <c r="C61" i="1"/>
  <c r="B38" i="1"/>
  <c r="D18" i="1" l="1"/>
  <c r="E114" i="2"/>
  <c r="E115" i="2" s="1"/>
</calcChain>
</file>

<file path=xl/sharedStrings.xml><?xml version="1.0" encoding="utf-8"?>
<sst xmlns="http://schemas.openxmlformats.org/spreadsheetml/2006/main" count="168" uniqueCount="92">
  <si>
    <t>V. P.</t>
  </si>
  <si>
    <t>V.F.</t>
  </si>
  <si>
    <t>Ejemplo 1:</t>
  </si>
  <si>
    <t>Ejemplo 2:</t>
  </si>
  <si>
    <t>F</t>
  </si>
  <si>
    <t>P</t>
  </si>
  <si>
    <t>?</t>
  </si>
  <si>
    <t>n</t>
  </si>
  <si>
    <t>i</t>
  </si>
  <si>
    <t>Ejemplo 3:</t>
  </si>
  <si>
    <t>A</t>
  </si>
  <si>
    <t>trimestre</t>
  </si>
  <si>
    <t>meses</t>
  </si>
  <si>
    <t>mensual</t>
  </si>
  <si>
    <t>Ejemplo 4:</t>
  </si>
  <si>
    <t>F?</t>
  </si>
  <si>
    <t>Ejercicios</t>
  </si>
  <si>
    <t>cuatrimestre</t>
  </si>
  <si>
    <t>cuatrimestral</t>
  </si>
  <si>
    <t>Ejemplo 2.4</t>
  </si>
  <si>
    <t>anual</t>
  </si>
  <si>
    <t>años</t>
  </si>
  <si>
    <t>P=?</t>
  </si>
  <si>
    <t>Ejemplo 2.5</t>
  </si>
  <si>
    <t>Ejemplo 2.6</t>
  </si>
  <si>
    <t>A?</t>
  </si>
  <si>
    <t>Valores futuros (año 12)</t>
  </si>
  <si>
    <t>PC (período de composición)</t>
  </si>
  <si>
    <t>PP (período de pago)</t>
  </si>
  <si>
    <t>F=?</t>
  </si>
  <si>
    <t>Con Valor Futuro</t>
  </si>
  <si>
    <t>Ejercicios Capítulo 2 (Factores):</t>
  </si>
  <si>
    <t>F=P*(1+i)^n</t>
  </si>
  <si>
    <t>Ejemplo 2.10</t>
  </si>
  <si>
    <t>Serie equivalente de valor anual</t>
  </si>
  <si>
    <t>G</t>
  </si>
  <si>
    <t>VP</t>
  </si>
  <si>
    <t>VA</t>
  </si>
  <si>
    <t>Ejercicio</t>
  </si>
  <si>
    <t>VF</t>
  </si>
  <si>
    <t>Ejemplo 2.11</t>
  </si>
  <si>
    <t>g</t>
  </si>
  <si>
    <t>AAA</t>
  </si>
  <si>
    <t>AA</t>
  </si>
  <si>
    <t>BBB</t>
  </si>
  <si>
    <t>BB</t>
  </si>
  <si>
    <t>B</t>
  </si>
  <si>
    <t>Ejmplo 2.12</t>
  </si>
  <si>
    <t>Si su Excel está en inglés usen =rate(</t>
  </si>
  <si>
    <t>tasa</t>
  </si>
  <si>
    <t>&gt; 7%</t>
  </si>
  <si>
    <t>Ejmplo 2.14</t>
  </si>
  <si>
    <t>nper</t>
  </si>
  <si>
    <t>Ejercicio:</t>
  </si>
  <si>
    <t>Ejemplo:</t>
  </si>
  <si>
    <t>Factor</t>
  </si>
  <si>
    <t>Pg=A1*()</t>
  </si>
  <si>
    <t>A1=Pg/()</t>
  </si>
  <si>
    <t>Pg</t>
  </si>
  <si>
    <t>A1</t>
  </si>
  <si>
    <t>V. Presente</t>
  </si>
  <si>
    <t>V. Futuro</t>
  </si>
  <si>
    <t>piezas</t>
  </si>
  <si>
    <t>Vp</t>
  </si>
  <si>
    <t>En Inglés es =NPV(  )</t>
  </si>
  <si>
    <t>En castellano =VNA(  )</t>
  </si>
  <si>
    <t>valor neto actual (vna)</t>
  </si>
  <si>
    <t>´--&gt; me trae a valor presente los valores futuros</t>
  </si>
  <si>
    <t>esta funcion me dice si gano o pierdo mediante el signo</t>
  </si>
  <si>
    <t>Importante notar que como estan dentro del mismo tiempo (meses) se puede operar sin problema</t>
  </si>
  <si>
    <t>Signo negativo significa deposito</t>
  </si>
  <si>
    <t>convertir años a trimestres</t>
  </si>
  <si>
    <t>por el periodo de pago</t>
  </si>
  <si>
    <t>si pago todo al final</t>
  </si>
  <si>
    <t>por si quiero pagar al contado</t>
  </si>
  <si>
    <t>cuanto tendre al finalizar un ahorro o algo asi</t>
  </si>
  <si>
    <t>sin intereses</t>
  </si>
  <si>
    <t>Cuanto dinero tendre al final de ahorrar</t>
  </si>
  <si>
    <t>Cuanto tengo que ahorrar para tener una cantidad definida</t>
  </si>
  <si>
    <t>´--&gt; pago: calcula la anualidad</t>
  </si>
  <si>
    <t>gradiente</t>
  </si>
  <si>
    <t>vna, trae a valor presente flujos de valores futuros</t>
  </si>
  <si>
    <t>va, trae al presente un valor puntual</t>
  </si>
  <si>
    <t>lo que pago sin ahorrar</t>
  </si>
  <si>
    <t>lo que me ahorro</t>
  </si>
  <si>
    <t>lo que obtendre despues de ahorrar en el banco</t>
  </si>
  <si>
    <t>lo que obtendre despues de ahorrar en la casa</t>
  </si>
  <si>
    <t>gradientes geometricos</t>
  </si>
  <si>
    <t>lo q pago si no ahorro</t>
  </si>
  <si>
    <t>lo q pago si ahorro</t>
  </si>
  <si>
    <t>arimetico</t>
  </si>
  <si>
    <t>lo que se esta perdiendo por piezas defectuosas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</si>
</sst>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43" formatCode="_-* #,##0.00_-;\-* #,##0.00_-;_-* &quot;-&quot;??_-;_-@_-"/>
    <numFmt numFmtId="164" formatCode="_-[$$-540A]* #,##0.00_ ;_-[$$-540A]* \-#,##0.00\ ;_-[$$-540A]* &quot;-&quot;??_ ;_-@_ "/>
    <numFmt numFmtId="165" formatCode="0.0000"/>
    <numFmt numFmtId="166" formatCode="0.00000"/>
    <numFmt numFmtId="167" formatCode="_-[$Q-100A]* #,##0.00_-;\-[$Q-100A]* #,##0.00_-;_-[$Q-10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8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3" fillId="0" borderId="0" xfId="0" applyFont="1"/>
    <xf numFmtId="165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4" borderId="0" xfId="0" applyFont="1" applyFill="1"/>
    <xf numFmtId="10" fontId="0" fillId="2" borderId="0" xfId="1" applyNumberFormat="1" applyFont="1" applyFill="1"/>
    <xf numFmtId="2" fontId="0" fillId="2" borderId="0" xfId="1" applyNumberFormat="1" applyFont="1" applyFill="1"/>
    <xf numFmtId="2" fontId="0" fillId="0" borderId="0" xfId="0" applyNumberFormat="1"/>
    <xf numFmtId="167" fontId="0" fillId="0" borderId="0" xfId="0" applyNumberFormat="1"/>
    <xf numFmtId="9" fontId="0" fillId="0" borderId="0" xfId="0" applyNumberFormat="1"/>
    <xf numFmtId="43" fontId="0" fillId="0" borderId="0" xfId="0" applyNumberFormat="1"/>
    <xf numFmtId="2" fontId="0" fillId="0" borderId="0" xfId="1" applyNumberFormat="1" applyFont="1"/>
    <xf numFmtId="164" fontId="0" fillId="5" borderId="0" xfId="0" applyNumberFormat="1" applyFill="1"/>
    <xf numFmtId="0" fontId="0" fillId="5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Ejemplo</a:t>
            </a:r>
            <a:r>
              <a:rPr lang="es-GT" baseline="0"/>
              <a:t> 1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Hoja1!$A$4:$A$16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Hoja1!$B$4:$B$16</c:f>
              <c:numCache>
                <c:formatCode>_-[$$-540A]* #,##0.00_ ;_-[$$-540A]* \-#,##0.00\ ;_-[$$-540A]* "-"??_ ;_-@_ </c:formatCode>
                <c:ptCount val="13"/>
                <c:pt idx="0">
                  <c:v>-1000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-3000</c:v>
                </c:pt>
                <c:pt idx="5">
                  <c:v>0</c:v>
                </c:pt>
                <c:pt idx="6">
                  <c:v>0</c:v>
                </c:pt>
                <c:pt idx="7">
                  <c:v>-1500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F-44B3-AD02-2B42763D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330192"/>
        <c:axId val="552335768"/>
      </c:barChart>
      <c:catAx>
        <c:axId val="5523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2335768"/>
        <c:crosses val="autoZero"/>
        <c:auto val="1"/>
        <c:lblAlgn val="ctr"/>
        <c:lblOffset val="100"/>
        <c:noMultiLvlLbl val="0"/>
      </c:catAx>
      <c:valAx>
        <c:axId val="5523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233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6</xdr:row>
      <xdr:rowOff>138112</xdr:rowOff>
    </xdr:from>
    <xdr:to>
      <xdr:col>12</xdr:col>
      <xdr:colOff>619125</xdr:colOff>
      <xdr:row>21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</xdr:row>
      <xdr:rowOff>152400</xdr:rowOff>
    </xdr:from>
    <xdr:to>
      <xdr:col>12</xdr:col>
      <xdr:colOff>428625</xdr:colOff>
      <xdr:row>9</xdr:row>
      <xdr:rowOff>47625</xdr:rowOff>
    </xdr:to>
    <xdr:sp macro="" textlink="">
      <xdr:nvSpPr>
        <xdr:cNvPr id="4" name="Flecha: hacia arrib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563225" y="152400"/>
          <a:ext cx="238125" cy="12287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oneCellAnchor>
    <xdr:from>
      <xdr:col>9</xdr:col>
      <xdr:colOff>704850</xdr:colOff>
      <xdr:row>16</xdr:row>
      <xdr:rowOff>104775</xdr:rowOff>
    </xdr:from>
    <xdr:ext cx="531171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63025" y="2819400"/>
          <a:ext cx="5311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 b="1"/>
            <a:t>i=12%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273734</xdr:colOff>
          <xdr:row>91</xdr:row>
          <xdr:rowOff>2605</xdr:rowOff>
        </xdr:from>
        <xdr:to>
          <xdr:col>3</xdr:col>
          <xdr:colOff>555674</xdr:colOff>
          <xdr:row>97</xdr:row>
          <xdr:rowOff>25465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1E72-4E1D-4B5A-8B25-D92866C53CC0}">
  <dimension ref="A1:M74"/>
  <sheetViews>
    <sheetView topLeftCell="A44" workbookViewId="0">
      <selection activeCell="E68" sqref="E68"/>
    </sheetView>
  </sheetViews>
  <sheetFormatPr baseColWidth="10" defaultRowHeight="14.4" x14ac:dyDescent="0.3"/>
  <cols>
    <col min="2" max="2" width="14.88671875" style="1" bestFit="1" customWidth="1"/>
    <col min="3" max="3" width="17.109375" style="1" bestFit="1" customWidth="1"/>
    <col min="4" max="4" width="23.5546875" customWidth="1"/>
    <col min="7" max="7" width="11.88671875" bestFit="1" customWidth="1"/>
  </cols>
  <sheetData>
    <row r="1" spans="1:13" x14ac:dyDescent="0.3">
      <c r="A1" s="8" t="s">
        <v>31</v>
      </c>
    </row>
    <row r="2" spans="1:13" x14ac:dyDescent="0.3">
      <c r="D2" t="s">
        <v>32</v>
      </c>
    </row>
    <row r="3" spans="1:13" ht="18" x14ac:dyDescent="0.35">
      <c r="A3" t="s">
        <v>2</v>
      </c>
      <c r="B3" s="2">
        <v>0.12</v>
      </c>
      <c r="C3" s="1" t="s">
        <v>30</v>
      </c>
      <c r="D3" t="s">
        <v>26</v>
      </c>
      <c r="M3" s="9" t="s">
        <v>29</v>
      </c>
    </row>
    <row r="4" spans="1:13" x14ac:dyDescent="0.3">
      <c r="A4">
        <v>0</v>
      </c>
      <c r="B4" s="1">
        <v>-1000</v>
      </c>
      <c r="C4" s="1">
        <f>FV($B$3,12-A4,,B4)</f>
        <v>3895.9759925469789</v>
      </c>
      <c r="D4" s="7">
        <f>FV(12%,$A$16-A4,,B4)</f>
        <v>3895.9759925469789</v>
      </c>
      <c r="E4" s="1" t="s">
        <v>66</v>
      </c>
      <c r="G4" t="s">
        <v>67</v>
      </c>
    </row>
    <row r="5" spans="1:13" x14ac:dyDescent="0.3">
      <c r="A5">
        <v>1</v>
      </c>
      <c r="B5" s="1">
        <v>0</v>
      </c>
      <c r="C5" s="1">
        <f t="shared" ref="C5:C16" si="0">FV($B$3,12-A5,,B5)</f>
        <v>0</v>
      </c>
      <c r="D5" s="1"/>
      <c r="E5" s="1"/>
      <c r="G5" t="s">
        <v>68</v>
      </c>
    </row>
    <row r="6" spans="1:13" x14ac:dyDescent="0.3">
      <c r="A6">
        <v>2</v>
      </c>
      <c r="B6" s="1">
        <v>0</v>
      </c>
      <c r="C6" s="1">
        <f t="shared" si="0"/>
        <v>0</v>
      </c>
      <c r="D6" s="1"/>
      <c r="E6" s="1"/>
    </row>
    <row r="7" spans="1:13" x14ac:dyDescent="0.3">
      <c r="A7">
        <v>3</v>
      </c>
      <c r="B7" s="1">
        <v>0</v>
      </c>
      <c r="C7" s="1">
        <f t="shared" si="0"/>
        <v>0</v>
      </c>
      <c r="D7" s="1"/>
      <c r="E7" s="1"/>
    </row>
    <row r="8" spans="1:13" x14ac:dyDescent="0.3">
      <c r="A8">
        <v>4</v>
      </c>
      <c r="B8" s="1">
        <v>-3000</v>
      </c>
      <c r="C8" s="1">
        <f>FV($B$3,12-A8,,B8)</f>
        <v>7427.8895288844324</v>
      </c>
      <c r="D8" s="7">
        <f>FV(12%,$A$16-A8,,B8)</f>
        <v>7427.8895288844324</v>
      </c>
      <c r="E8" s="1"/>
    </row>
    <row r="9" spans="1:13" x14ac:dyDescent="0.3">
      <c r="A9">
        <v>5</v>
      </c>
      <c r="B9" s="1">
        <v>0</v>
      </c>
      <c r="C9" s="1">
        <f t="shared" si="0"/>
        <v>0</v>
      </c>
      <c r="D9" s="1"/>
      <c r="E9" s="1"/>
    </row>
    <row r="10" spans="1:13" x14ac:dyDescent="0.3">
      <c r="A10">
        <v>6</v>
      </c>
      <c r="B10" s="1">
        <v>0</v>
      </c>
      <c r="C10" s="1">
        <f t="shared" si="0"/>
        <v>0</v>
      </c>
      <c r="D10" s="1"/>
      <c r="E10" s="1"/>
    </row>
    <row r="11" spans="1:13" x14ac:dyDescent="0.3">
      <c r="A11">
        <v>7</v>
      </c>
      <c r="B11" s="1">
        <v>-1500</v>
      </c>
      <c r="C11" s="1">
        <f>FV($B$3,12-A11,,B11)</f>
        <v>2643.5125248000008</v>
      </c>
      <c r="D11" s="7">
        <f>FV(12%,$A$16-A11,,B11)</f>
        <v>2643.5125248000008</v>
      </c>
      <c r="E11" s="1"/>
    </row>
    <row r="12" spans="1:13" x14ac:dyDescent="0.3">
      <c r="A12">
        <v>8</v>
      </c>
      <c r="B12" s="1">
        <v>0</v>
      </c>
      <c r="C12" s="1">
        <f t="shared" si="0"/>
        <v>0</v>
      </c>
      <c r="D12" s="1"/>
      <c r="E12" s="1"/>
    </row>
    <row r="13" spans="1:13" x14ac:dyDescent="0.3">
      <c r="A13">
        <v>9</v>
      </c>
      <c r="B13" s="1">
        <v>0</v>
      </c>
      <c r="C13" s="1">
        <f t="shared" si="0"/>
        <v>0</v>
      </c>
      <c r="D13" s="1"/>
      <c r="E13" s="1"/>
    </row>
    <row r="14" spans="1:13" x14ac:dyDescent="0.3">
      <c r="A14">
        <v>10</v>
      </c>
      <c r="B14" s="1">
        <v>0</v>
      </c>
      <c r="C14" s="1">
        <f t="shared" si="0"/>
        <v>0</v>
      </c>
      <c r="D14" s="1"/>
      <c r="E14" s="1"/>
    </row>
    <row r="15" spans="1:13" x14ac:dyDescent="0.3">
      <c r="A15">
        <v>11</v>
      </c>
      <c r="B15" s="1">
        <v>0</v>
      </c>
      <c r="C15" s="1">
        <f t="shared" si="0"/>
        <v>0</v>
      </c>
      <c r="D15" s="1"/>
      <c r="E15" s="1"/>
    </row>
    <row r="16" spans="1:13" x14ac:dyDescent="0.3">
      <c r="A16">
        <v>12</v>
      </c>
      <c r="B16" s="1">
        <v>0</v>
      </c>
      <c r="C16" s="1">
        <f t="shared" si="0"/>
        <v>0</v>
      </c>
      <c r="D16" s="1"/>
      <c r="E16" s="1"/>
    </row>
    <row r="17" spans="1:9" x14ac:dyDescent="0.3">
      <c r="A17" t="s">
        <v>0</v>
      </c>
      <c r="B17" s="7">
        <f>NPV(B3,B5:B16)+B4</f>
        <v>-3585.0780582198331</v>
      </c>
      <c r="D17" s="1"/>
      <c r="E17" s="1"/>
    </row>
    <row r="18" spans="1:9" x14ac:dyDescent="0.3">
      <c r="A18" t="s">
        <v>1</v>
      </c>
      <c r="B18" s="7">
        <f>FV(B3,A16,,B17)</f>
        <v>13967.37804623141</v>
      </c>
      <c r="D18" s="7">
        <f>D4+D8+D11</f>
        <v>13967.378046231412</v>
      </c>
    </row>
    <row r="20" spans="1:9" x14ac:dyDescent="0.3">
      <c r="D20" t="s">
        <v>64</v>
      </c>
    </row>
    <row r="21" spans="1:9" x14ac:dyDescent="0.3">
      <c r="A21" t="s">
        <v>3</v>
      </c>
      <c r="D21" s="6" t="s">
        <v>65</v>
      </c>
    </row>
    <row r="22" spans="1:9" x14ac:dyDescent="0.3">
      <c r="A22" t="s">
        <v>4</v>
      </c>
      <c r="B22" s="1">
        <v>2000000</v>
      </c>
    </row>
    <row r="23" spans="1:9" x14ac:dyDescent="0.3">
      <c r="A23" t="s">
        <v>5</v>
      </c>
      <c r="B23" s="1" t="s">
        <v>6</v>
      </c>
      <c r="F23" t="s">
        <v>69</v>
      </c>
    </row>
    <row r="24" spans="1:9" x14ac:dyDescent="0.3">
      <c r="A24" t="s">
        <v>7</v>
      </c>
      <c r="B24" s="3">
        <v>36</v>
      </c>
      <c r="C24" s="1" t="s">
        <v>12</v>
      </c>
      <c r="D24" t="s">
        <v>28</v>
      </c>
    </row>
    <row r="25" spans="1:9" x14ac:dyDescent="0.3">
      <c r="A25" t="s">
        <v>8</v>
      </c>
      <c r="B25" s="2">
        <v>0.02</v>
      </c>
      <c r="C25" s="1" t="s">
        <v>13</v>
      </c>
      <c r="D25" t="s">
        <v>27</v>
      </c>
    </row>
    <row r="26" spans="1:9" x14ac:dyDescent="0.3">
      <c r="A26" t="s">
        <v>5</v>
      </c>
      <c r="B26" s="7">
        <f>PV(B25,B24,,B22)</f>
        <v>-980446.3007045046</v>
      </c>
      <c r="C26" s="10">
        <f>1/(1+B25)^36</f>
        <v>0.49022315035225233</v>
      </c>
      <c r="D26" s="7"/>
      <c r="F26" t="s">
        <v>70</v>
      </c>
    </row>
    <row r="27" spans="1:9" x14ac:dyDescent="0.3">
      <c r="C27" s="4"/>
      <c r="D27" s="1"/>
    </row>
    <row r="29" spans="1:9" x14ac:dyDescent="0.3">
      <c r="A29" t="s">
        <v>9</v>
      </c>
    </row>
    <row r="30" spans="1:9" x14ac:dyDescent="0.3">
      <c r="A30" t="s">
        <v>10</v>
      </c>
      <c r="B30" s="1">
        <v>-80000</v>
      </c>
      <c r="D30" s="1">
        <f>B30*B31</f>
        <v>-1920000</v>
      </c>
    </row>
    <row r="31" spans="1:9" x14ac:dyDescent="0.3">
      <c r="A31" t="s">
        <v>7</v>
      </c>
      <c r="B31" s="3">
        <f>6*4</f>
        <v>24</v>
      </c>
      <c r="C31" s="1" t="s">
        <v>11</v>
      </c>
      <c r="F31" t="s">
        <v>71</v>
      </c>
      <c r="I31" t="s">
        <v>74</v>
      </c>
    </row>
    <row r="32" spans="1:9" x14ac:dyDescent="0.3">
      <c r="A32" t="s">
        <v>8</v>
      </c>
      <c r="B32" s="2">
        <v>0.03</v>
      </c>
      <c r="C32" s="1" t="s">
        <v>11</v>
      </c>
      <c r="F32" t="s">
        <v>72</v>
      </c>
    </row>
    <row r="33" spans="1:7" x14ac:dyDescent="0.3">
      <c r="A33" t="s">
        <v>5</v>
      </c>
      <c r="B33" s="7">
        <f>PV(B32,B31,B30)</f>
        <v>1354843.3697613082</v>
      </c>
      <c r="C33" s="10">
        <f>((1+B32)^B31-1)/(B32*(1+B32)^B31)</f>
        <v>16.935542122016354</v>
      </c>
      <c r="D33" s="7"/>
    </row>
    <row r="34" spans="1:7" x14ac:dyDescent="0.3">
      <c r="C34"/>
      <c r="D34" s="1"/>
    </row>
    <row r="36" spans="1:7" x14ac:dyDescent="0.3">
      <c r="A36" t="s">
        <v>14</v>
      </c>
    </row>
    <row r="37" spans="1:7" x14ac:dyDescent="0.3">
      <c r="A37" t="s">
        <v>10</v>
      </c>
      <c r="B37" s="1">
        <v>-80000</v>
      </c>
      <c r="C37" s="1">
        <f>B37*B38</f>
        <v>-1920000</v>
      </c>
      <c r="F37" t="s">
        <v>73</v>
      </c>
    </row>
    <row r="38" spans="1:7" x14ac:dyDescent="0.3">
      <c r="A38" t="s">
        <v>7</v>
      </c>
      <c r="B38" s="3">
        <f>6*4</f>
        <v>24</v>
      </c>
      <c r="C38" s="1" t="s">
        <v>11</v>
      </c>
    </row>
    <row r="39" spans="1:7" x14ac:dyDescent="0.3">
      <c r="A39" t="s">
        <v>8</v>
      </c>
      <c r="B39" s="2">
        <v>0.03</v>
      </c>
      <c r="C39" s="1" t="s">
        <v>11</v>
      </c>
    </row>
    <row r="40" spans="1:7" x14ac:dyDescent="0.3">
      <c r="A40" t="s">
        <v>15</v>
      </c>
      <c r="B40" s="7">
        <f>FV(B39,B38,B37)</f>
        <v>2754117.6172277383</v>
      </c>
      <c r="C40" s="12">
        <f>((1+B39)^B38-1)/B39</f>
        <v>34.426470215346725</v>
      </c>
      <c r="D40" s="7"/>
    </row>
    <row r="41" spans="1:7" x14ac:dyDescent="0.3">
      <c r="C41" s="11"/>
      <c r="D41" s="1"/>
    </row>
    <row r="43" spans="1:7" x14ac:dyDescent="0.3">
      <c r="A43" t="s">
        <v>16</v>
      </c>
      <c r="F43" t="s">
        <v>75</v>
      </c>
    </row>
    <row r="44" spans="1:7" x14ac:dyDescent="0.3">
      <c r="A44" t="s">
        <v>10</v>
      </c>
      <c r="B44" s="1">
        <v>-950</v>
      </c>
    </row>
    <row r="45" spans="1:7" x14ac:dyDescent="0.3">
      <c r="A45" t="s">
        <v>7</v>
      </c>
      <c r="B45" s="3">
        <f>15*3</f>
        <v>45</v>
      </c>
      <c r="C45" s="1" t="s">
        <v>17</v>
      </c>
      <c r="F45" t="s">
        <v>76</v>
      </c>
      <c r="G45" s="1">
        <f>B45*B44</f>
        <v>-42750</v>
      </c>
    </row>
    <row r="46" spans="1:7" x14ac:dyDescent="0.3">
      <c r="A46" t="s">
        <v>8</v>
      </c>
      <c r="B46" s="5">
        <v>1.2500000000000001E-2</v>
      </c>
      <c r="C46" s="1" t="s">
        <v>18</v>
      </c>
    </row>
    <row r="47" spans="1:7" x14ac:dyDescent="0.3">
      <c r="A47" t="s">
        <v>15</v>
      </c>
      <c r="B47" s="7">
        <f>FV(B46,B45,B44)</f>
        <v>56919.906522050231</v>
      </c>
      <c r="C47" s="10">
        <f>((1+B46)^B45-1)/B46</f>
        <v>59.915691075842346</v>
      </c>
      <c r="D47" s="7"/>
    </row>
    <row r="50" spans="1:6" x14ac:dyDescent="0.3">
      <c r="A50" t="s">
        <v>19</v>
      </c>
    </row>
    <row r="51" spans="1:6" x14ac:dyDescent="0.3">
      <c r="A51" t="s">
        <v>10</v>
      </c>
      <c r="B51" s="1">
        <v>600</v>
      </c>
    </row>
    <row r="52" spans="1:6" x14ac:dyDescent="0.3">
      <c r="A52" t="s">
        <v>7</v>
      </c>
      <c r="B52" s="3">
        <v>9</v>
      </c>
      <c r="C52" s="1" t="s">
        <v>21</v>
      </c>
    </row>
    <row r="53" spans="1:6" x14ac:dyDescent="0.3">
      <c r="A53" t="s">
        <v>8</v>
      </c>
      <c r="B53" s="5">
        <v>0.16</v>
      </c>
      <c r="C53" s="1" t="s">
        <v>20</v>
      </c>
    </row>
    <row r="54" spans="1:6" x14ac:dyDescent="0.3">
      <c r="A54" t="s">
        <v>22</v>
      </c>
      <c r="B54" s="7">
        <f>PV(B53,B52,B51)</f>
        <v>-2763.9263250064005</v>
      </c>
      <c r="C54" s="10">
        <f>((1+B53)^B52-1)/(B53*(1+B53)^B52)</f>
        <v>4.6065438750106678</v>
      </c>
      <c r="D54" s="7"/>
    </row>
    <row r="57" spans="1:6" x14ac:dyDescent="0.3">
      <c r="A57" t="s">
        <v>23</v>
      </c>
    </row>
    <row r="58" spans="1:6" x14ac:dyDescent="0.3">
      <c r="A58" t="s">
        <v>10</v>
      </c>
      <c r="B58" s="1">
        <v>-1000000</v>
      </c>
      <c r="F58" t="s">
        <v>77</v>
      </c>
    </row>
    <row r="59" spans="1:6" x14ac:dyDescent="0.3">
      <c r="A59" t="s">
        <v>7</v>
      </c>
      <c r="B59" s="3">
        <v>8</v>
      </c>
      <c r="C59" s="1" t="s">
        <v>21</v>
      </c>
    </row>
    <row r="60" spans="1:6" x14ac:dyDescent="0.3">
      <c r="A60" t="s">
        <v>8</v>
      </c>
      <c r="B60" s="5">
        <v>0.14000000000000001</v>
      </c>
      <c r="C60" s="1" t="s">
        <v>20</v>
      </c>
    </row>
    <row r="61" spans="1:6" x14ac:dyDescent="0.3">
      <c r="A61" t="s">
        <v>15</v>
      </c>
      <c r="B61" s="7">
        <f>FV(B60,B59,B58)</f>
        <v>13232760.157623058</v>
      </c>
      <c r="C61" s="10">
        <f>((1+B60)^B59-1)/B60</f>
        <v>13.232760157623058</v>
      </c>
      <c r="D61" s="7"/>
    </row>
    <row r="64" spans="1:6" x14ac:dyDescent="0.3">
      <c r="A64" t="s">
        <v>24</v>
      </c>
      <c r="F64" t="s">
        <v>78</v>
      </c>
    </row>
    <row r="65" spans="1:7" x14ac:dyDescent="0.3">
      <c r="A65" t="s">
        <v>15</v>
      </c>
      <c r="B65" s="1">
        <v>6000</v>
      </c>
    </row>
    <row r="66" spans="1:7" x14ac:dyDescent="0.3">
      <c r="A66" t="s">
        <v>7</v>
      </c>
      <c r="B66" s="3">
        <v>7</v>
      </c>
      <c r="C66" s="1" t="s">
        <v>21</v>
      </c>
      <c r="E66" s="1" t="s">
        <v>79</v>
      </c>
    </row>
    <row r="67" spans="1:7" x14ac:dyDescent="0.3">
      <c r="A67" t="s">
        <v>8</v>
      </c>
      <c r="B67" s="5">
        <v>5.5E-2</v>
      </c>
      <c r="C67" s="1" t="s">
        <v>20</v>
      </c>
    </row>
    <row r="68" spans="1:7" x14ac:dyDescent="0.3">
      <c r="A68" t="s">
        <v>25</v>
      </c>
      <c r="B68" s="7">
        <f>PMT(B67,B66,,B65)</f>
        <v>-725.78650663713563</v>
      </c>
      <c r="C68" s="10">
        <f>((B67)/((1+B67)^B66-1))</f>
        <v>0.12096441777285603</v>
      </c>
      <c r="D68" s="7"/>
    </row>
    <row r="74" spans="1:7" x14ac:dyDescent="0.3">
      <c r="G7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DA38-9E56-44FE-AF2A-1D79E27125ED}">
  <dimension ref="A1:K131"/>
  <sheetViews>
    <sheetView tabSelected="1" topLeftCell="A115" zoomScale="117" workbookViewId="0">
      <selection activeCell="D132" sqref="D132"/>
    </sheetView>
  </sheetViews>
  <sheetFormatPr baseColWidth="10" defaultRowHeight="14.4" x14ac:dyDescent="0.3"/>
  <cols>
    <col min="1" max="1" width="14.109375" bestFit="1" customWidth="1"/>
    <col min="2" max="2" width="13.88671875" bestFit="1" customWidth="1"/>
    <col min="3" max="3" width="19.44140625" customWidth="1"/>
    <col min="4" max="4" width="11.77734375" bestFit="1" customWidth="1"/>
    <col min="5" max="5" width="13.77734375" bestFit="1" customWidth="1"/>
  </cols>
  <sheetData>
    <row r="1" spans="1:11" x14ac:dyDescent="0.3">
      <c r="A1" s="13" t="s">
        <v>33</v>
      </c>
      <c r="B1" s="7"/>
      <c r="C1" s="1"/>
      <c r="I1" t="s">
        <v>35</v>
      </c>
      <c r="J1" t="s">
        <v>80</v>
      </c>
      <c r="K1" t="s">
        <v>90</v>
      </c>
    </row>
    <row r="2" spans="1:11" x14ac:dyDescent="0.3">
      <c r="A2" s="14" t="s">
        <v>8</v>
      </c>
      <c r="B2" s="15">
        <v>0.05</v>
      </c>
      <c r="C2" s="1"/>
      <c r="D2" t="s">
        <v>34</v>
      </c>
    </row>
    <row r="3" spans="1:11" x14ac:dyDescent="0.3">
      <c r="A3">
        <v>0</v>
      </c>
      <c r="B3" s="1">
        <v>0</v>
      </c>
      <c r="C3" s="1" t="s">
        <v>35</v>
      </c>
    </row>
    <row r="4" spans="1:11" x14ac:dyDescent="0.3">
      <c r="A4">
        <v>1</v>
      </c>
      <c r="B4" s="1">
        <v>500000</v>
      </c>
      <c r="C4" s="1">
        <v>100000</v>
      </c>
      <c r="D4" s="1">
        <f>$C$83</f>
        <v>0</v>
      </c>
    </row>
    <row r="5" spans="1:11" x14ac:dyDescent="0.3">
      <c r="A5">
        <v>2</v>
      </c>
      <c r="B5" s="1">
        <f>B4+$C$4</f>
        <v>600000</v>
      </c>
      <c r="C5" s="1"/>
      <c r="D5" s="1">
        <f t="shared" ref="D5:D13" si="0">$C$83</f>
        <v>0</v>
      </c>
    </row>
    <row r="6" spans="1:11" x14ac:dyDescent="0.3">
      <c r="A6">
        <v>3</v>
      </c>
      <c r="B6" s="1">
        <f t="shared" ref="B6:B13" si="1">B5+$C$4</f>
        <v>700000</v>
      </c>
      <c r="C6" s="1"/>
      <c r="D6" s="1">
        <f t="shared" si="0"/>
        <v>0</v>
      </c>
    </row>
    <row r="7" spans="1:11" x14ac:dyDescent="0.3">
      <c r="A7">
        <v>4</v>
      </c>
      <c r="B7" s="1">
        <f t="shared" si="1"/>
        <v>800000</v>
      </c>
      <c r="C7" s="1"/>
      <c r="D7" s="1">
        <f t="shared" si="0"/>
        <v>0</v>
      </c>
    </row>
    <row r="8" spans="1:11" x14ac:dyDescent="0.3">
      <c r="A8">
        <v>5</v>
      </c>
      <c r="B8" s="1">
        <f t="shared" si="1"/>
        <v>900000</v>
      </c>
      <c r="C8" s="1"/>
      <c r="D8" s="1">
        <f t="shared" si="0"/>
        <v>0</v>
      </c>
    </row>
    <row r="9" spans="1:11" x14ac:dyDescent="0.3">
      <c r="A9">
        <v>6</v>
      </c>
      <c r="B9" s="1">
        <f t="shared" si="1"/>
        <v>1000000</v>
      </c>
      <c r="C9" s="1"/>
      <c r="D9" s="1">
        <f t="shared" si="0"/>
        <v>0</v>
      </c>
    </row>
    <row r="10" spans="1:11" x14ac:dyDescent="0.3">
      <c r="A10">
        <v>7</v>
      </c>
      <c r="B10" s="1">
        <f t="shared" si="1"/>
        <v>1100000</v>
      </c>
      <c r="C10" s="1"/>
      <c r="D10" s="1">
        <f t="shared" si="0"/>
        <v>0</v>
      </c>
    </row>
    <row r="11" spans="1:11" x14ac:dyDescent="0.3">
      <c r="A11">
        <v>8</v>
      </c>
      <c r="B11" s="1">
        <f t="shared" si="1"/>
        <v>1200000</v>
      </c>
      <c r="C11" s="1"/>
      <c r="D11" s="1">
        <f t="shared" si="0"/>
        <v>0</v>
      </c>
    </row>
    <row r="12" spans="1:11" x14ac:dyDescent="0.3">
      <c r="A12">
        <v>9</v>
      </c>
      <c r="B12" s="1">
        <f t="shared" si="1"/>
        <v>1300000</v>
      </c>
      <c r="C12" s="1"/>
      <c r="D12" s="1">
        <f t="shared" si="0"/>
        <v>0</v>
      </c>
    </row>
    <row r="13" spans="1:11" x14ac:dyDescent="0.3">
      <c r="A13">
        <v>10</v>
      </c>
      <c r="B13" s="1">
        <f t="shared" si="1"/>
        <v>1400000</v>
      </c>
      <c r="C13" s="1"/>
      <c r="D13" s="1">
        <f t="shared" si="0"/>
        <v>0</v>
      </c>
    </row>
    <row r="14" spans="1:11" x14ac:dyDescent="0.3">
      <c r="A14" t="s">
        <v>36</v>
      </c>
      <c r="B14" s="7">
        <f>NPV(B2,B4:B13)+B3</f>
        <v>7026072.252146842</v>
      </c>
      <c r="C14" s="1"/>
      <c r="F14" t="s">
        <v>81</v>
      </c>
    </row>
    <row r="15" spans="1:11" x14ac:dyDescent="0.3">
      <c r="A15" t="s">
        <v>37</v>
      </c>
      <c r="B15" s="7">
        <f>-PMT(B2,A13,B14)</f>
        <v>909908.50069086556</v>
      </c>
      <c r="C15" s="1">
        <f>B15</f>
        <v>909908.50069086556</v>
      </c>
      <c r="E15" s="1"/>
      <c r="F15" t="s">
        <v>82</v>
      </c>
    </row>
    <row r="16" spans="1:11" x14ac:dyDescent="0.3">
      <c r="B16" s="1"/>
      <c r="C16" s="1"/>
    </row>
    <row r="17" spans="1:6" x14ac:dyDescent="0.3">
      <c r="B17" s="1"/>
      <c r="C17" s="1"/>
    </row>
    <row r="18" spans="1:6" x14ac:dyDescent="0.3">
      <c r="A18" t="s">
        <v>38</v>
      </c>
      <c r="B18" s="1"/>
      <c r="C18" s="1"/>
    </row>
    <row r="19" spans="1:6" x14ac:dyDescent="0.3">
      <c r="A19" s="14" t="s">
        <v>8</v>
      </c>
      <c r="B19" s="15">
        <v>0.12</v>
      </c>
      <c r="C19" s="1"/>
    </row>
    <row r="20" spans="1:6" x14ac:dyDescent="0.3">
      <c r="A20">
        <v>0</v>
      </c>
      <c r="B20" s="1">
        <v>0</v>
      </c>
      <c r="C20" s="1" t="s">
        <v>35</v>
      </c>
    </row>
    <row r="21" spans="1:6" x14ac:dyDescent="0.3">
      <c r="A21">
        <v>1</v>
      </c>
      <c r="B21" s="1">
        <v>-1000</v>
      </c>
      <c r="C21" s="1">
        <v>250</v>
      </c>
      <c r="E21" s="1">
        <f>SUM(B21:B25)</f>
        <v>-7500</v>
      </c>
      <c r="F21" t="s">
        <v>83</v>
      </c>
    </row>
    <row r="22" spans="1:6" x14ac:dyDescent="0.3">
      <c r="A22">
        <v>2</v>
      </c>
      <c r="B22" s="1">
        <f>B21-$C$21</f>
        <v>-1250</v>
      </c>
      <c r="C22" s="1"/>
      <c r="E22" s="1">
        <f>E21-B26</f>
        <v>-2295.9697898383129</v>
      </c>
      <c r="F22" t="s">
        <v>84</v>
      </c>
    </row>
    <row r="23" spans="1:6" x14ac:dyDescent="0.3">
      <c r="A23">
        <v>3</v>
      </c>
      <c r="B23" s="1">
        <f t="shared" ref="B23:B25" si="2">B22-$C$21</f>
        <v>-1500</v>
      </c>
      <c r="C23" s="1"/>
    </row>
    <row r="24" spans="1:6" x14ac:dyDescent="0.3">
      <c r="A24">
        <v>4</v>
      </c>
      <c r="B24" s="1">
        <f t="shared" si="2"/>
        <v>-1750</v>
      </c>
      <c r="C24" s="1"/>
    </row>
    <row r="25" spans="1:6" x14ac:dyDescent="0.3">
      <c r="A25">
        <v>5</v>
      </c>
      <c r="B25" s="1">
        <f t="shared" si="2"/>
        <v>-2000</v>
      </c>
      <c r="C25" s="1"/>
    </row>
    <row r="26" spans="1:6" x14ac:dyDescent="0.3">
      <c r="A26" t="s">
        <v>36</v>
      </c>
      <c r="B26" s="7">
        <f>NPV(B19,B21:B25)+B20</f>
        <v>-5204.0302101616871</v>
      </c>
      <c r="C26" s="1"/>
    </row>
    <row r="27" spans="1:6" x14ac:dyDescent="0.3">
      <c r="B27" s="1"/>
      <c r="C27" s="1"/>
    </row>
    <row r="28" spans="1:6" x14ac:dyDescent="0.3">
      <c r="B28" s="1"/>
      <c r="C28" s="1"/>
    </row>
    <row r="29" spans="1:6" x14ac:dyDescent="0.3">
      <c r="A29" t="s">
        <v>38</v>
      </c>
      <c r="B29" s="1"/>
      <c r="C29" s="1"/>
    </row>
    <row r="30" spans="1:6" x14ac:dyDescent="0.3">
      <c r="A30" s="14" t="s">
        <v>8</v>
      </c>
      <c r="B30" s="15">
        <v>0.1</v>
      </c>
      <c r="C30" s="1"/>
    </row>
    <row r="31" spans="1:6" x14ac:dyDescent="0.3">
      <c r="A31">
        <v>0</v>
      </c>
      <c r="B31" s="1">
        <v>0</v>
      </c>
      <c r="C31" s="1"/>
    </row>
    <row r="32" spans="1:6" x14ac:dyDescent="0.3">
      <c r="A32">
        <v>1</v>
      </c>
      <c r="B32" s="1">
        <v>-1200</v>
      </c>
      <c r="C32" s="1">
        <v>200</v>
      </c>
    </row>
    <row r="33" spans="1:5" x14ac:dyDescent="0.3">
      <c r="A33">
        <v>2</v>
      </c>
      <c r="B33" s="1">
        <f>B32+$C$32</f>
        <v>-1000</v>
      </c>
      <c r="C33" s="1"/>
    </row>
    <row r="34" spans="1:5" x14ac:dyDescent="0.3">
      <c r="A34">
        <v>3</v>
      </c>
      <c r="B34" s="1">
        <f t="shared" ref="B34:B36" si="3">B33+$C$32</f>
        <v>-800</v>
      </c>
      <c r="C34" s="1"/>
    </row>
    <row r="35" spans="1:5" x14ac:dyDescent="0.3">
      <c r="A35">
        <v>4</v>
      </c>
      <c r="B35" s="1">
        <f t="shared" si="3"/>
        <v>-600</v>
      </c>
      <c r="C35" s="1"/>
    </row>
    <row r="36" spans="1:5" x14ac:dyDescent="0.3">
      <c r="A36">
        <v>5</v>
      </c>
      <c r="B36" s="1">
        <f t="shared" si="3"/>
        <v>-400</v>
      </c>
      <c r="C36" s="1"/>
      <c r="D36" s="1">
        <f>SUM(B32:B36)</f>
        <v>-4000</v>
      </c>
      <c r="E36" t="s">
        <v>86</v>
      </c>
    </row>
    <row r="37" spans="1:5" x14ac:dyDescent="0.3">
      <c r="A37" t="s">
        <v>36</v>
      </c>
      <c r="B37" s="7">
        <f>NPV(B30,B32:B36)+B31</f>
        <v>-3176.5838150647924</v>
      </c>
      <c r="C37" s="1"/>
    </row>
    <row r="38" spans="1:5" x14ac:dyDescent="0.3">
      <c r="A38" t="s">
        <v>39</v>
      </c>
      <c r="B38" s="7">
        <f>FV(B30,A36,,B37)</f>
        <v>5115.92</v>
      </c>
      <c r="C38" s="1"/>
      <c r="E38" t="s">
        <v>85</v>
      </c>
    </row>
    <row r="39" spans="1:5" x14ac:dyDescent="0.3">
      <c r="B39" s="25"/>
      <c r="C39" s="25" t="s">
        <v>87</v>
      </c>
      <c r="D39" s="26"/>
    </row>
    <row r="40" spans="1:5" x14ac:dyDescent="0.3">
      <c r="A40" t="s">
        <v>40</v>
      </c>
      <c r="B40" s="1"/>
      <c r="C40" s="1"/>
    </row>
    <row r="41" spans="1:5" x14ac:dyDescent="0.3">
      <c r="A41" s="14" t="s">
        <v>8</v>
      </c>
      <c r="B41" s="15">
        <v>0.08</v>
      </c>
      <c r="C41" s="16" t="s">
        <v>41</v>
      </c>
    </row>
    <row r="42" spans="1:5" x14ac:dyDescent="0.3">
      <c r="A42">
        <v>0</v>
      </c>
      <c r="B42" s="1">
        <v>-8000</v>
      </c>
      <c r="C42" s="15">
        <v>0.11</v>
      </c>
    </row>
    <row r="43" spans="1:5" x14ac:dyDescent="0.3">
      <c r="A43">
        <v>1</v>
      </c>
      <c r="B43" s="1">
        <v>-1700</v>
      </c>
      <c r="C43" s="1"/>
    </row>
    <row r="44" spans="1:5" x14ac:dyDescent="0.3">
      <c r="A44">
        <v>2</v>
      </c>
      <c r="B44" s="1">
        <f>B43*(1+$C$42)</f>
        <v>-1887.0000000000002</v>
      </c>
      <c r="C44" s="1"/>
    </row>
    <row r="45" spans="1:5" x14ac:dyDescent="0.3">
      <c r="A45">
        <v>3</v>
      </c>
      <c r="B45" s="1">
        <f t="shared" ref="B45:B47" si="4">B44*(1+$C$42)</f>
        <v>-2094.5700000000006</v>
      </c>
      <c r="C45" s="1"/>
    </row>
    <row r="46" spans="1:5" x14ac:dyDescent="0.3">
      <c r="A46">
        <v>4</v>
      </c>
      <c r="B46" s="1">
        <f t="shared" si="4"/>
        <v>-2324.9727000000007</v>
      </c>
      <c r="C46" s="1"/>
    </row>
    <row r="47" spans="1:5" x14ac:dyDescent="0.3">
      <c r="A47">
        <v>5</v>
      </c>
      <c r="B47" s="1">
        <f t="shared" si="4"/>
        <v>-2580.7196970000009</v>
      </c>
      <c r="C47" s="1"/>
      <c r="D47" s="1">
        <f>SUM(B42:B48)</f>
        <v>-20151.861260670004</v>
      </c>
      <c r="E47" t="s">
        <v>88</v>
      </c>
    </row>
    <row r="48" spans="1:5" x14ac:dyDescent="0.3">
      <c r="A48">
        <v>6</v>
      </c>
      <c r="B48" s="1">
        <f>B47*(1+$C$42)+1300</f>
        <v>-1564.5988636700013</v>
      </c>
      <c r="C48" s="1"/>
    </row>
    <row r="49" spans="1:5" x14ac:dyDescent="0.3">
      <c r="A49" t="s">
        <v>36</v>
      </c>
      <c r="B49" s="7">
        <f>NPV(B41,B43:B48)+B42</f>
        <v>-17305.891110666824</v>
      </c>
      <c r="C49" s="1"/>
      <c r="E49" t="s">
        <v>89</v>
      </c>
    </row>
    <row r="50" spans="1:5" x14ac:dyDescent="0.3">
      <c r="B50" s="1"/>
      <c r="C50" s="1"/>
    </row>
    <row r="51" spans="1:5" x14ac:dyDescent="0.3">
      <c r="A51" t="s">
        <v>38</v>
      </c>
      <c r="B51" s="1"/>
      <c r="C51" s="1"/>
    </row>
    <row r="52" spans="1:5" x14ac:dyDescent="0.3">
      <c r="A52" s="14" t="s">
        <v>8</v>
      </c>
      <c r="B52" s="15">
        <v>0.06</v>
      </c>
      <c r="C52" s="16" t="s">
        <v>41</v>
      </c>
      <c r="D52" t="s">
        <v>42</v>
      </c>
    </row>
    <row r="53" spans="1:5" x14ac:dyDescent="0.3">
      <c r="A53">
        <v>0</v>
      </c>
      <c r="B53" s="1">
        <v>0</v>
      </c>
      <c r="C53" s="15">
        <v>0.08</v>
      </c>
      <c r="D53" t="s">
        <v>43</v>
      </c>
    </row>
    <row r="54" spans="1:5" x14ac:dyDescent="0.3">
      <c r="A54">
        <v>1</v>
      </c>
      <c r="B54" s="1">
        <v>500000</v>
      </c>
      <c r="C54" s="1"/>
      <c r="D54" t="s">
        <v>10</v>
      </c>
    </row>
    <row r="55" spans="1:5" x14ac:dyDescent="0.3">
      <c r="A55">
        <v>2</v>
      </c>
      <c r="B55" s="1">
        <f>B54*(1+$C$53)</f>
        <v>540000</v>
      </c>
      <c r="C55" s="1"/>
      <c r="D55" t="s">
        <v>44</v>
      </c>
    </row>
    <row r="56" spans="1:5" x14ac:dyDescent="0.3">
      <c r="A56">
        <v>3</v>
      </c>
      <c r="B56" s="1">
        <f t="shared" ref="B56:B59" si="5">B55*(1+$C$53)</f>
        <v>583200</v>
      </c>
      <c r="C56" s="1"/>
      <c r="D56" t="s">
        <v>45</v>
      </c>
    </row>
    <row r="57" spans="1:5" x14ac:dyDescent="0.3">
      <c r="A57">
        <v>4</v>
      </c>
      <c r="B57" s="1">
        <f t="shared" si="5"/>
        <v>629856</v>
      </c>
      <c r="C57" s="1"/>
      <c r="D57" s="17" t="s">
        <v>46</v>
      </c>
    </row>
    <row r="58" spans="1:5" x14ac:dyDescent="0.3">
      <c r="A58">
        <v>5</v>
      </c>
      <c r="B58" s="1">
        <f t="shared" si="5"/>
        <v>680244.4800000001</v>
      </c>
      <c r="C58" s="1"/>
    </row>
    <row r="59" spans="1:5" x14ac:dyDescent="0.3">
      <c r="A59">
        <v>6</v>
      </c>
      <c r="B59" s="1">
        <f t="shared" si="5"/>
        <v>734664.03840000019</v>
      </c>
      <c r="C59" s="1"/>
    </row>
    <row r="60" spans="1:5" x14ac:dyDescent="0.3">
      <c r="A60" t="s">
        <v>36</v>
      </c>
      <c r="B60" s="7">
        <f>NPV(B52,B54:B59)</f>
        <v>2967094.5078112017</v>
      </c>
      <c r="C60" s="1"/>
    </row>
    <row r="61" spans="1:5" x14ac:dyDescent="0.3">
      <c r="B61" s="1"/>
      <c r="C61" s="1"/>
    </row>
    <row r="62" spans="1:5" x14ac:dyDescent="0.3">
      <c r="B62" s="1"/>
      <c r="C62" s="1"/>
    </row>
    <row r="63" spans="1:5" x14ac:dyDescent="0.3">
      <c r="A63" t="s">
        <v>47</v>
      </c>
      <c r="B63" s="1"/>
      <c r="C63" s="1"/>
    </row>
    <row r="64" spans="1:5" x14ac:dyDescent="0.3">
      <c r="A64" t="s">
        <v>5</v>
      </c>
      <c r="B64" s="1">
        <v>-3000</v>
      </c>
      <c r="C64" s="1"/>
    </row>
    <row r="65" spans="1:3" x14ac:dyDescent="0.3">
      <c r="A65" t="s">
        <v>4</v>
      </c>
      <c r="B65" s="1">
        <v>5000</v>
      </c>
      <c r="C65" s="1"/>
    </row>
    <row r="66" spans="1:3" x14ac:dyDescent="0.3">
      <c r="A66" t="s">
        <v>7</v>
      </c>
      <c r="B66" s="3">
        <v>5</v>
      </c>
      <c r="C66" s="1" t="s">
        <v>48</v>
      </c>
    </row>
    <row r="67" spans="1:3" x14ac:dyDescent="0.3">
      <c r="A67" t="s">
        <v>8</v>
      </c>
      <c r="B67" s="2" t="s">
        <v>6</v>
      </c>
      <c r="C67" s="1"/>
    </row>
    <row r="68" spans="1:3" x14ac:dyDescent="0.3">
      <c r="A68" t="s">
        <v>49</v>
      </c>
      <c r="B68" s="18">
        <f>RATE(B66,,B64,B65)</f>
        <v>0.10756634324829126</v>
      </c>
      <c r="C68" s="1" t="s">
        <v>50</v>
      </c>
    </row>
    <row r="69" spans="1:3" x14ac:dyDescent="0.3">
      <c r="B69" s="5"/>
      <c r="C69" s="1"/>
    </row>
    <row r="70" spans="1:3" x14ac:dyDescent="0.3">
      <c r="B70" s="1"/>
      <c r="C70" s="1"/>
    </row>
    <row r="71" spans="1:3" x14ac:dyDescent="0.3">
      <c r="A71" t="s">
        <v>51</v>
      </c>
      <c r="B71" s="1"/>
      <c r="C71" s="1"/>
    </row>
    <row r="72" spans="1:3" x14ac:dyDescent="0.3">
      <c r="A72" t="s">
        <v>5</v>
      </c>
      <c r="B72" s="1">
        <v>-1000</v>
      </c>
      <c r="C72" s="1"/>
    </row>
    <row r="73" spans="1:3" x14ac:dyDescent="0.3">
      <c r="A73" t="s">
        <v>4</v>
      </c>
      <c r="B73" s="1">
        <v>2000</v>
      </c>
      <c r="C73" s="1"/>
    </row>
    <row r="74" spans="1:3" x14ac:dyDescent="0.3">
      <c r="A74" t="s">
        <v>8</v>
      </c>
      <c r="B74" s="2">
        <v>0.05</v>
      </c>
      <c r="C74" s="1"/>
    </row>
    <row r="75" spans="1:3" x14ac:dyDescent="0.3">
      <c r="A75" t="s">
        <v>7</v>
      </c>
      <c r="B75" s="2" t="s">
        <v>6</v>
      </c>
      <c r="C75" s="1"/>
    </row>
    <row r="76" spans="1:3" x14ac:dyDescent="0.3">
      <c r="A76" t="s">
        <v>52</v>
      </c>
      <c r="B76" s="19">
        <f>NPER(B74,,B72,B73)</f>
        <v>14.206699082890461</v>
      </c>
      <c r="C76" s="1" t="s">
        <v>21</v>
      </c>
    </row>
    <row r="77" spans="1:3" x14ac:dyDescent="0.3">
      <c r="B77" s="20"/>
      <c r="C77" s="1"/>
    </row>
    <row r="78" spans="1:3" x14ac:dyDescent="0.3">
      <c r="B78" s="1"/>
      <c r="C78" s="1"/>
    </row>
    <row r="79" spans="1:3" x14ac:dyDescent="0.3">
      <c r="A79" t="s">
        <v>53</v>
      </c>
      <c r="B79" s="1"/>
      <c r="C79" s="1"/>
    </row>
    <row r="80" spans="1:3" x14ac:dyDescent="0.3">
      <c r="A80" t="s">
        <v>10</v>
      </c>
      <c r="B80" s="1">
        <v>-575</v>
      </c>
      <c r="C80" s="1"/>
    </row>
    <row r="81" spans="1:6" x14ac:dyDescent="0.3">
      <c r="A81" t="s">
        <v>4</v>
      </c>
      <c r="B81" s="1">
        <v>125000</v>
      </c>
      <c r="C81" s="1"/>
    </row>
    <row r="82" spans="1:6" x14ac:dyDescent="0.3">
      <c r="A82" t="s">
        <v>8</v>
      </c>
      <c r="B82" s="5">
        <v>8.1600000000000006E-2</v>
      </c>
      <c r="C82" s="1"/>
    </row>
    <row r="83" spans="1:6" x14ac:dyDescent="0.3">
      <c r="A83" t="s">
        <v>7</v>
      </c>
      <c r="B83" s="2" t="s">
        <v>6</v>
      </c>
      <c r="C83" s="1"/>
    </row>
    <row r="84" spans="1:6" x14ac:dyDescent="0.3">
      <c r="A84" t="s">
        <v>52</v>
      </c>
      <c r="B84" s="19">
        <f>NPER(B82,B80,,B81)</f>
        <v>37.360537819917482</v>
      </c>
      <c r="C84" s="1" t="s">
        <v>21</v>
      </c>
    </row>
    <row r="85" spans="1:6" x14ac:dyDescent="0.3">
      <c r="B85" s="20"/>
      <c r="C85" s="1"/>
    </row>
    <row r="86" spans="1:6" x14ac:dyDescent="0.3">
      <c r="B86" s="1"/>
      <c r="C86" s="1"/>
    </row>
    <row r="87" spans="1:6" x14ac:dyDescent="0.3">
      <c r="A87" t="s">
        <v>54</v>
      </c>
      <c r="B87" s="1"/>
      <c r="C87" s="1"/>
    </row>
    <row r="88" spans="1:6" x14ac:dyDescent="0.3">
      <c r="A88" t="s">
        <v>5</v>
      </c>
      <c r="B88" s="21">
        <v>20000</v>
      </c>
      <c r="C88" s="1"/>
    </row>
    <row r="89" spans="1:6" x14ac:dyDescent="0.3">
      <c r="A89" t="s">
        <v>10</v>
      </c>
      <c r="B89" s="21">
        <v>-3116.4</v>
      </c>
      <c r="C89" s="1"/>
    </row>
    <row r="90" spans="1:6" x14ac:dyDescent="0.3">
      <c r="A90" t="s">
        <v>7</v>
      </c>
      <c r="B90" s="3">
        <v>10</v>
      </c>
      <c r="C90" s="1"/>
    </row>
    <row r="91" spans="1:6" x14ac:dyDescent="0.3">
      <c r="A91" t="s">
        <v>8</v>
      </c>
      <c r="B91" s="2" t="s">
        <v>6</v>
      </c>
      <c r="C91" s="1"/>
    </row>
    <row r="92" spans="1:6" x14ac:dyDescent="0.3">
      <c r="A92" t="s">
        <v>49</v>
      </c>
      <c r="B92" s="18">
        <f>RATE(B90,B89,B88)</f>
        <v>8.9999868910710504E-2</v>
      </c>
      <c r="C92" s="1"/>
      <c r="E92" s="22">
        <v>0.08</v>
      </c>
    </row>
    <row r="93" spans="1:6" x14ac:dyDescent="0.3">
      <c r="B93" s="5"/>
      <c r="C93" s="1"/>
      <c r="D93">
        <v>0</v>
      </c>
    </row>
    <row r="94" spans="1:6" x14ac:dyDescent="0.3">
      <c r="B94" s="1"/>
      <c r="C94" s="1"/>
      <c r="D94">
        <v>1</v>
      </c>
      <c r="E94" s="1">
        <f>B105</f>
        <v>13756.845416596056</v>
      </c>
      <c r="F94">
        <v>1.06</v>
      </c>
    </row>
    <row r="95" spans="1:6" x14ac:dyDescent="0.3">
      <c r="A95" t="s">
        <v>54</v>
      </c>
      <c r="B95" s="1"/>
      <c r="C95" s="1"/>
      <c r="D95">
        <v>2</v>
      </c>
      <c r="E95" s="1">
        <f>E94*$F$94</f>
        <v>14582.256141591819</v>
      </c>
    </row>
    <row r="96" spans="1:6" x14ac:dyDescent="0.3">
      <c r="A96" t="s">
        <v>4</v>
      </c>
      <c r="B96" s="1">
        <v>1000000</v>
      </c>
      <c r="C96" s="1"/>
      <c r="D96">
        <v>3</v>
      </c>
      <c r="E96" s="1">
        <f t="shared" ref="E96:E113" si="6">E95*$F$94</f>
        <v>15457.191510087328</v>
      </c>
    </row>
    <row r="97" spans="1:5" x14ac:dyDescent="0.3">
      <c r="A97" t="s">
        <v>7</v>
      </c>
      <c r="B97" s="3">
        <v>20</v>
      </c>
      <c r="C97" s="1"/>
      <c r="D97">
        <v>4</v>
      </c>
      <c r="E97" s="1">
        <f t="shared" si="6"/>
        <v>16384.623000692569</v>
      </c>
    </row>
    <row r="98" spans="1:5" x14ac:dyDescent="0.3">
      <c r="A98" t="s">
        <v>8</v>
      </c>
      <c r="B98" s="2">
        <v>0.08</v>
      </c>
      <c r="C98" s="1"/>
      <c r="D98">
        <v>5</v>
      </c>
      <c r="E98" s="1">
        <f t="shared" si="6"/>
        <v>17367.700380734124</v>
      </c>
    </row>
    <row r="99" spans="1:5" x14ac:dyDescent="0.3">
      <c r="A99" t="s">
        <v>41</v>
      </c>
      <c r="B99" s="2">
        <v>0.06</v>
      </c>
      <c r="C99" s="1"/>
      <c r="D99">
        <v>6</v>
      </c>
      <c r="E99" s="1">
        <f t="shared" si="6"/>
        <v>18409.762403578174</v>
      </c>
    </row>
    <row r="100" spans="1:5" x14ac:dyDescent="0.3">
      <c r="B100" s="1"/>
      <c r="C100" s="1"/>
      <c r="D100">
        <v>7</v>
      </c>
      <c r="E100" s="1">
        <f t="shared" si="6"/>
        <v>19514.348147792865</v>
      </c>
    </row>
    <row r="101" spans="1:5" x14ac:dyDescent="0.3">
      <c r="A101" t="s">
        <v>55</v>
      </c>
      <c r="B101" s="10">
        <f>(((1+B99)/(1+B98))^20-1)/(B99-B98)</f>
        <v>15.59574167673853</v>
      </c>
      <c r="C101" s="1"/>
      <c r="D101">
        <v>8</v>
      </c>
      <c r="E101" s="1">
        <f t="shared" si="6"/>
        <v>20685.209036660439</v>
      </c>
    </row>
    <row r="102" spans="1:5" x14ac:dyDescent="0.3">
      <c r="B102" s="4"/>
      <c r="C102" s="1"/>
      <c r="D102">
        <v>9</v>
      </c>
      <c r="E102" s="1">
        <f t="shared" si="6"/>
        <v>21926.321578860065</v>
      </c>
    </row>
    <row r="103" spans="1:5" x14ac:dyDescent="0.3">
      <c r="A103" t="s">
        <v>56</v>
      </c>
      <c r="B103" s="1" t="s">
        <v>57</v>
      </c>
      <c r="C103" s="1"/>
      <c r="D103">
        <v>10</v>
      </c>
      <c r="E103" s="1">
        <f t="shared" si="6"/>
        <v>23241.900873591669</v>
      </c>
    </row>
    <row r="104" spans="1:5" x14ac:dyDescent="0.3">
      <c r="A104" t="s">
        <v>58</v>
      </c>
      <c r="B104" s="7">
        <f>-PV(B98,B97,,B96)</f>
        <v>214548.20740405653</v>
      </c>
      <c r="C104" s="1"/>
      <c r="D104">
        <v>11</v>
      </c>
      <c r="E104" s="1">
        <f t="shared" si="6"/>
        <v>24636.414926007172</v>
      </c>
    </row>
    <row r="105" spans="1:5" x14ac:dyDescent="0.3">
      <c r="A105" t="s">
        <v>59</v>
      </c>
      <c r="B105" s="7">
        <f>B104/B101</f>
        <v>13756.845416596056</v>
      </c>
      <c r="C105" s="1"/>
      <c r="D105">
        <v>12</v>
      </c>
      <c r="E105" s="1">
        <f t="shared" si="6"/>
        <v>26114.599821567605</v>
      </c>
    </row>
    <row r="106" spans="1:5" x14ac:dyDescent="0.3">
      <c r="B106" s="1"/>
      <c r="C106" s="1"/>
      <c r="D106">
        <v>13</v>
      </c>
      <c r="E106" s="1">
        <f t="shared" si="6"/>
        <v>27681.475810861662</v>
      </c>
    </row>
    <row r="107" spans="1:5" x14ac:dyDescent="0.3">
      <c r="B107" s="1"/>
      <c r="C107" s="1"/>
      <c r="D107">
        <v>14</v>
      </c>
      <c r="E107" s="1">
        <f t="shared" si="6"/>
        <v>29342.364359513365</v>
      </c>
    </row>
    <row r="108" spans="1:5" x14ac:dyDescent="0.3">
      <c r="A108" t="s">
        <v>54</v>
      </c>
      <c r="B108" s="1"/>
      <c r="C108" s="1"/>
      <c r="D108">
        <v>15</v>
      </c>
      <c r="E108" s="1">
        <f t="shared" si="6"/>
        <v>31102.906221084169</v>
      </c>
    </row>
    <row r="109" spans="1:5" x14ac:dyDescent="0.3">
      <c r="A109" s="14" t="s">
        <v>8</v>
      </c>
      <c r="B109" s="15">
        <v>0.24</v>
      </c>
      <c r="C109" s="1"/>
      <c r="D109">
        <v>16</v>
      </c>
      <c r="E109" s="1">
        <f t="shared" si="6"/>
        <v>32969.080594349223</v>
      </c>
    </row>
    <row r="110" spans="1:5" x14ac:dyDescent="0.3">
      <c r="A110">
        <v>1</v>
      </c>
      <c r="B110" s="23">
        <v>12000</v>
      </c>
      <c r="C110" s="23"/>
      <c r="D110">
        <v>17</v>
      </c>
      <c r="E110" s="1">
        <f t="shared" si="6"/>
        <v>34947.225430010178</v>
      </c>
    </row>
    <row r="111" spans="1:5" x14ac:dyDescent="0.3">
      <c r="A111">
        <v>2</v>
      </c>
      <c r="B111" s="23">
        <v>12000</v>
      </c>
      <c r="C111" s="23"/>
      <c r="D111">
        <v>18</v>
      </c>
      <c r="E111" s="1">
        <f t="shared" si="6"/>
        <v>37044.058955810789</v>
      </c>
    </row>
    <row r="112" spans="1:5" x14ac:dyDescent="0.3">
      <c r="A112">
        <v>3</v>
      </c>
      <c r="B112" s="23">
        <v>12000</v>
      </c>
      <c r="C112" s="23"/>
      <c r="D112">
        <v>19</v>
      </c>
      <c r="E112" s="1">
        <f t="shared" si="6"/>
        <v>39266.702493159442</v>
      </c>
    </row>
    <row r="113" spans="1:5" x14ac:dyDescent="0.3">
      <c r="A113">
        <v>4</v>
      </c>
      <c r="B113" s="23">
        <v>12000</v>
      </c>
      <c r="C113" s="23">
        <v>1500</v>
      </c>
      <c r="D113">
        <v>20</v>
      </c>
      <c r="E113" s="1">
        <f t="shared" si="6"/>
        <v>41622.704642749013</v>
      </c>
    </row>
    <row r="114" spans="1:5" x14ac:dyDescent="0.3">
      <c r="A114">
        <v>5</v>
      </c>
      <c r="B114" s="23">
        <f>B113+$C$113</f>
        <v>13500</v>
      </c>
      <c r="C114" s="23"/>
      <c r="D114" t="s">
        <v>60</v>
      </c>
      <c r="E114" s="1">
        <f>NPV(E92,E94:E113)+E93</f>
        <v>214548.20740405691</v>
      </c>
    </row>
    <row r="115" spans="1:5" x14ac:dyDescent="0.3">
      <c r="A115">
        <v>6</v>
      </c>
      <c r="B115" s="23">
        <f t="shared" ref="B115:B117" si="7">B114+$C$113</f>
        <v>15000</v>
      </c>
      <c r="C115" s="23"/>
      <c r="D115" t="s">
        <v>61</v>
      </c>
      <c r="E115" s="1">
        <f>FV(E92,D113,,-E114)</f>
        <v>1000000.0000000017</v>
      </c>
    </row>
    <row r="116" spans="1:5" x14ac:dyDescent="0.3">
      <c r="A116">
        <v>7</v>
      </c>
      <c r="B116" s="23">
        <f t="shared" si="7"/>
        <v>16500</v>
      </c>
      <c r="C116" s="23"/>
      <c r="E116" s="1"/>
    </row>
    <row r="117" spans="1:5" x14ac:dyDescent="0.3">
      <c r="A117">
        <v>8</v>
      </c>
      <c r="B117" s="23">
        <f t="shared" si="7"/>
        <v>18000</v>
      </c>
      <c r="C117" s="23"/>
      <c r="E117" s="1"/>
    </row>
    <row r="118" spans="1:5" x14ac:dyDescent="0.3">
      <c r="A118" t="s">
        <v>36</v>
      </c>
      <c r="B118" s="24"/>
      <c r="C118" s="1" t="s">
        <v>62</v>
      </c>
      <c r="E118" s="1"/>
    </row>
    <row r="119" spans="1:5" x14ac:dyDescent="0.3">
      <c r="B119" s="1"/>
      <c r="C119" s="1"/>
      <c r="E119" s="1"/>
    </row>
    <row r="120" spans="1:5" x14ac:dyDescent="0.3">
      <c r="B120" s="1"/>
      <c r="C120" s="1"/>
    </row>
    <row r="121" spans="1:5" x14ac:dyDescent="0.3">
      <c r="B121" s="1"/>
      <c r="C121" s="1"/>
    </row>
    <row r="122" spans="1:5" x14ac:dyDescent="0.3">
      <c r="A122" s="14" t="s">
        <v>8</v>
      </c>
      <c r="B122" s="15">
        <v>0.24</v>
      </c>
      <c r="C122" s="1">
        <v>100</v>
      </c>
    </row>
    <row r="123" spans="1:5" x14ac:dyDescent="0.3">
      <c r="A123">
        <v>1</v>
      </c>
      <c r="B123" s="23">
        <f>B110*$C$122</f>
        <v>1200000</v>
      </c>
      <c r="C123" s="1"/>
    </row>
    <row r="124" spans="1:5" x14ac:dyDescent="0.3">
      <c r="A124">
        <v>2</v>
      </c>
      <c r="B124" s="23">
        <f t="shared" ref="B124:B130" si="8">B111*$C$122</f>
        <v>1200000</v>
      </c>
      <c r="C124" s="1"/>
    </row>
    <row r="125" spans="1:5" x14ac:dyDescent="0.3">
      <c r="A125">
        <v>3</v>
      </c>
      <c r="B125" s="23">
        <f t="shared" si="8"/>
        <v>1200000</v>
      </c>
      <c r="C125" s="1"/>
    </row>
    <row r="126" spans="1:5" x14ac:dyDescent="0.3">
      <c r="A126">
        <v>4</v>
      </c>
      <c r="B126" s="23">
        <f t="shared" si="8"/>
        <v>1200000</v>
      </c>
      <c r="C126" s="1"/>
    </row>
    <row r="127" spans="1:5" x14ac:dyDescent="0.3">
      <c r="A127">
        <v>5</v>
      </c>
      <c r="B127" s="23">
        <f t="shared" si="8"/>
        <v>1350000</v>
      </c>
      <c r="C127" s="1"/>
    </row>
    <row r="128" spans="1:5" x14ac:dyDescent="0.3">
      <c r="A128">
        <v>6</v>
      </c>
      <c r="B128" s="23">
        <f t="shared" si="8"/>
        <v>1500000</v>
      </c>
      <c r="C128" s="1"/>
    </row>
    <row r="129" spans="1:4" x14ac:dyDescent="0.3">
      <c r="A129">
        <v>7</v>
      </c>
      <c r="B129" s="23">
        <f t="shared" si="8"/>
        <v>1650000</v>
      </c>
      <c r="C129" s="1"/>
    </row>
    <row r="130" spans="1:4" x14ac:dyDescent="0.3">
      <c r="A130">
        <v>8</v>
      </c>
      <c r="B130" s="23">
        <f t="shared" si="8"/>
        <v>1800000</v>
      </c>
      <c r="C130" s="1"/>
    </row>
    <row r="131" spans="1:4" x14ac:dyDescent="0.3">
      <c r="A131" t="s">
        <v>63</v>
      </c>
      <c r="B131" s="7">
        <f>NPV(B122,B123:B130)</f>
        <v>4446332.8224736247</v>
      </c>
      <c r="C131" s="1"/>
      <c r="D131" t="s">
        <v>91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autoPict="0" r:id="rId4">
            <anchor moveWithCells="1">
              <from>
                <xdr:col>2</xdr:col>
                <xdr:colOff>274320</xdr:colOff>
                <xdr:row>91</xdr:row>
                <xdr:rowOff>0</xdr:rowOff>
              </from>
              <to>
                <xdr:col>3</xdr:col>
                <xdr:colOff>556260</xdr:colOff>
                <xdr:row>97</xdr:row>
                <xdr:rowOff>22860</xdr:rowOff>
              </to>
            </anchor>
          </objectPr>
        </oleObject>
      </mc:Choice>
      <mc:Fallback>
        <oleObject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2021-01-18T20:42:29Z</dcterms:created>
  <dcterms:modified xsi:type="dcterms:W3CDTF">2023-07-14T02:23:48Z</dcterms:modified>
</cp:coreProperties>
</file>