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resas Agrícolas\Documents\UVG\"/>
    </mc:Choice>
  </mc:AlternateContent>
  <xr:revisionPtr revIDLastSave="0" documentId="13_ncr:1_{771F6D39-A4A6-45EC-968D-C6ED744E5F7C}" xr6:coauthVersionLast="47" xr6:coauthVersionMax="47" xr10:uidLastSave="{00000000-0000-0000-0000-000000000000}"/>
  <bookViews>
    <workbookView xWindow="-120" yWindow="-120" windowWidth="20730" windowHeight="11160" activeTab="1" xr2:uid="{DA96ABBE-E440-4542-9E4F-21EE2B965151}"/>
  </bookViews>
  <sheets>
    <sheet name="Hoja1" sheetId="2" r:id="rId1"/>
    <sheet name="Hoja2" sheetId="1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1" i="1" l="1"/>
  <c r="E98" i="1"/>
  <c r="D98" i="1"/>
  <c r="D96" i="1"/>
  <c r="B14" i="1"/>
  <c r="C5" i="1"/>
  <c r="D99" i="1"/>
  <c r="E99" i="1" s="1"/>
  <c r="F99" i="1" s="1"/>
  <c r="E96" i="1"/>
  <c r="D91" i="1"/>
  <c r="B78" i="1"/>
  <c r="F79" i="1"/>
  <c r="F80" i="1" s="1"/>
  <c r="C64" i="1"/>
  <c r="C110" i="1"/>
  <c r="C38" i="1" l="1"/>
  <c r="C39" i="1"/>
  <c r="C40" i="1"/>
  <c r="C33" i="1"/>
  <c r="C32" i="1"/>
  <c r="C31" i="1"/>
  <c r="C30" i="1"/>
  <c r="B9" i="4"/>
  <c r="C4" i="4"/>
  <c r="C5" i="4"/>
  <c r="C6" i="4"/>
  <c r="C7" i="4"/>
  <c r="C3" i="4"/>
  <c r="E112" i="1" l="1"/>
  <c r="E113" i="1" s="1"/>
  <c r="H99" i="1"/>
  <c r="G98" i="1"/>
  <c r="F98" i="1"/>
  <c r="C37" i="1"/>
  <c r="C5" i="3"/>
  <c r="B21" i="3"/>
  <c r="C100" i="1"/>
  <c r="F100" i="1" l="1"/>
  <c r="F101" i="1" s="1"/>
  <c r="H98" i="1"/>
  <c r="B21" i="2"/>
  <c r="B20" i="2"/>
  <c r="C12" i="2"/>
  <c r="C13" i="2"/>
  <c r="C14" i="2"/>
  <c r="C15" i="2"/>
  <c r="C11" i="2"/>
  <c r="A9" i="2"/>
  <c r="E3" i="2"/>
  <c r="B3" i="2"/>
  <c r="I99" i="1" l="1"/>
  <c r="J99" i="1" s="1"/>
  <c r="E102" i="1" s="1"/>
  <c r="B4" i="2"/>
  <c r="B5" i="2" s="1"/>
  <c r="B6" i="2" s="1"/>
  <c r="E103" i="1" l="1"/>
</calcChain>
</file>

<file path=xl/sharedStrings.xml><?xml version="1.0" encoding="utf-8"?>
<sst xmlns="http://schemas.openxmlformats.org/spreadsheetml/2006/main" count="117" uniqueCount="83">
  <si>
    <t>b.)</t>
  </si>
  <si>
    <t>IPF</t>
  </si>
  <si>
    <t>Anual</t>
  </si>
  <si>
    <t>Semestral</t>
  </si>
  <si>
    <t>Trimestral</t>
  </si>
  <si>
    <t>Mensual</t>
  </si>
  <si>
    <t>Diaria</t>
  </si>
  <si>
    <t>m</t>
  </si>
  <si>
    <t>Para una tasa nominal del 12% anual cual es el interés efectivo si se capitaliza:</t>
  </si>
  <si>
    <t>Recuerden</t>
  </si>
  <si>
    <t>función: = INT.EFECTIVO( )En español; en inglés: = EFFECT()</t>
  </si>
  <si>
    <t>a.)</t>
  </si>
  <si>
    <t>anual compuesta mensualmente</t>
  </si>
  <si>
    <t>anual efectivo</t>
  </si>
  <si>
    <t>Ejemplo 4.2</t>
  </si>
  <si>
    <t>5 años al 4.45%</t>
  </si>
  <si>
    <t>2 años al 10% y 3 años a 3.45%</t>
  </si>
  <si>
    <t>Ejemplo 4.4</t>
  </si>
  <si>
    <t>Tasa semestrales</t>
  </si>
  <si>
    <t>Tasa anual</t>
  </si>
  <si>
    <t>Ejemplo 4.5</t>
  </si>
  <si>
    <t>a) Tasa anual</t>
  </si>
  <si>
    <t>b.) Tasa semestral</t>
  </si>
  <si>
    <t>Ejemplo 4.6</t>
  </si>
  <si>
    <t>i</t>
  </si>
  <si>
    <t>Ejemplo 4.7</t>
  </si>
  <si>
    <t>Tasa semestral</t>
  </si>
  <si>
    <t>Ejmplo 4.8</t>
  </si>
  <si>
    <t>Tasa mensual</t>
  </si>
  <si>
    <t>Pagos</t>
  </si>
  <si>
    <t>Ejemplo 4.11</t>
  </si>
  <si>
    <t>r= ln(1+i)</t>
  </si>
  <si>
    <t>Ejemplo 4.13</t>
  </si>
  <si>
    <t>VA</t>
  </si>
  <si>
    <t>Tasa variable</t>
  </si>
  <si>
    <t>Diferencia</t>
  </si>
  <si>
    <t>P=A(suma de factores)</t>
  </si>
  <si>
    <t>Interés efectivo:</t>
  </si>
  <si>
    <t>Valor futuro</t>
  </si>
  <si>
    <t>EFFECT</t>
  </si>
  <si>
    <t>Interes efectivo (Inglés</t>
  </si>
  <si>
    <t>Semestre</t>
  </si>
  <si>
    <t>Trimestre</t>
  </si>
  <si>
    <t>Meses</t>
  </si>
  <si>
    <t>Días</t>
  </si>
  <si>
    <t>VF en año 10</t>
  </si>
  <si>
    <t>Valor presente</t>
  </si>
  <si>
    <t>Valor futuro en 10</t>
  </si>
  <si>
    <t>VF</t>
  </si>
  <si>
    <t>PC semestral</t>
  </si>
  <si>
    <t>PP semestral</t>
  </si>
  <si>
    <t>PP mensual</t>
  </si>
  <si>
    <t>PC mensual</t>
  </si>
  <si>
    <t>mensual compuesto mensualmente</t>
  </si>
  <si>
    <t>usar =Int.efectivo()</t>
  </si>
  <si>
    <t>Ingles: =effect()</t>
  </si>
  <si>
    <t>Ejercicios Cap. 4.</t>
  </si>
  <si>
    <t>r</t>
  </si>
  <si>
    <t>P</t>
  </si>
  <si>
    <t>Ejmplo 4.3</t>
  </si>
  <si>
    <t>I. efectivo</t>
  </si>
  <si>
    <t>mensualmente</t>
  </si>
  <si>
    <t>Int.Efectivo</t>
  </si>
  <si>
    <t>"=int.efectivo()"</t>
  </si>
  <si>
    <t>"=effect()"</t>
  </si>
  <si>
    <t>PP años</t>
  </si>
  <si>
    <t>PC años</t>
  </si>
  <si>
    <t>"i=e^r-1</t>
  </si>
  <si>
    <t>anual efectiva con composición continua</t>
  </si>
  <si>
    <t>mensual efectiva con composición continua</t>
  </si>
  <si>
    <t>comprobación</t>
  </si>
  <si>
    <t>semestral</t>
  </si>
  <si>
    <t>Uso de función: =int.efectivo() o =effect() en Inglés</t>
  </si>
  <si>
    <t>Período de composición</t>
  </si>
  <si>
    <t>Frecuencia "m"</t>
  </si>
  <si>
    <t>Diario</t>
  </si>
  <si>
    <t>Ejemplo:</t>
  </si>
  <si>
    <t>1.5% mensual compuesto mensualmente</t>
  </si>
  <si>
    <t>Tasa nominal:</t>
  </si>
  <si>
    <t>Tasa efectiva:</t>
  </si>
  <si>
    <t>recuerde m=12</t>
  </si>
  <si>
    <t>***Primero calcule interés efectivo***</t>
  </si>
  <si>
    <t>Tasa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</si>
</sst>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Q&quot;#,##0.00;[Red]\-&quot;Q&quot;#,##0.00"/>
    <numFmt numFmtId="164" formatCode="_-[$$-540A]* #,##0.00_ ;_-[$$-540A]* \-#,##0.00\ ;_-[$$-540A]* &quot;-&quot;??_ ;_-@_ "/>
    <numFmt numFmtId="165" formatCode="_-[$Q-100A]* #,##0.00_-;\-[$Q-100A]* #,##0.00_-;_-[$Q-100A]* &quot;-&quot;??_-;_-@_-"/>
    <numFmt numFmtId="166" formatCode="_-[$$-409]* #,##0.00_ ;_-[$$-409]* \-#,##0.00\ ;_-[$$-409]* &quot;-&quot;??_ ;_-@_ "/>
    <numFmt numFmtId="167" formatCode="0.00000"/>
    <numFmt numFmtId="168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9" fontId="0" fillId="0" borderId="0" xfId="1" applyFont="1"/>
    <xf numFmtId="10" fontId="0" fillId="0" borderId="0" xfId="1" applyNumberFormat="1" applyFont="1"/>
    <xf numFmtId="164" fontId="0" fillId="0" borderId="0" xfId="0" applyNumberFormat="1"/>
    <xf numFmtId="10" fontId="0" fillId="2" borderId="0" xfId="1" applyNumberFormat="1" applyFont="1" applyFill="1"/>
    <xf numFmtId="164" fontId="0" fillId="2" borderId="0" xfId="0" applyNumberFormat="1" applyFill="1"/>
    <xf numFmtId="165" fontId="0" fillId="0" borderId="0" xfId="0" applyNumberFormat="1"/>
    <xf numFmtId="9" fontId="0" fillId="0" borderId="0" xfId="0" applyNumberFormat="1"/>
    <xf numFmtId="0" fontId="0" fillId="0" borderId="0" xfId="0" applyNumberFormat="1"/>
    <xf numFmtId="168" fontId="0" fillId="0" borderId="0" xfId="0" applyNumberFormat="1"/>
    <xf numFmtId="10" fontId="0" fillId="0" borderId="0" xfId="0" applyNumberFormat="1"/>
    <xf numFmtId="0" fontId="0" fillId="2" borderId="0" xfId="0" applyNumberFormat="1" applyFill="1"/>
    <xf numFmtId="166" fontId="0" fillId="2" borderId="0" xfId="0" applyNumberFormat="1" applyFill="1"/>
    <xf numFmtId="167" fontId="0" fillId="3" borderId="0" xfId="0" applyNumberFormat="1" applyFill="1"/>
    <xf numFmtId="168" fontId="0" fillId="3" borderId="0" xfId="0" applyNumberFormat="1" applyFill="1"/>
    <xf numFmtId="8" fontId="0" fillId="0" borderId="0" xfId="1" applyNumberFormat="1" applyFont="1"/>
    <xf numFmtId="1" fontId="0" fillId="0" borderId="0" xfId="0" applyNumberFormat="1"/>
    <xf numFmtId="164" fontId="2" fillId="0" borderId="0" xfId="0" applyNumberFormat="1" applyFont="1" applyAlignment="1">
      <alignment horizontal="center"/>
    </xf>
    <xf numFmtId="10" fontId="0" fillId="0" borderId="0" xfId="1" applyNumberFormat="1" applyFont="1" applyFill="1"/>
    <xf numFmtId="164" fontId="0" fillId="0" borderId="0" xfId="0" applyNumberFormat="1" applyFill="1" applyBorder="1"/>
    <xf numFmtId="10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0" fillId="3" borderId="0" xfId="0" applyNumberFormat="1" applyFill="1"/>
    <xf numFmtId="8" fontId="0" fillId="0" borderId="0" xfId="0" applyNumberFormat="1"/>
    <xf numFmtId="164" fontId="0" fillId="2" borderId="0" xfId="1" applyNumberFormat="1" applyFont="1" applyFill="1"/>
    <xf numFmtId="10" fontId="0" fillId="2" borderId="0" xfId="0" applyNumberFormat="1" applyFill="1"/>
    <xf numFmtId="168" fontId="0" fillId="4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3746C-7432-4FEE-8E31-4C55FBFE534E}">
  <dimension ref="A1:E21"/>
  <sheetViews>
    <sheetView zoomScale="110" zoomScaleNormal="110" workbookViewId="0">
      <selection activeCell="C15" sqref="C15"/>
    </sheetView>
  </sheetViews>
  <sheetFormatPr baseColWidth="10" defaultRowHeight="15" x14ac:dyDescent="0.25"/>
  <cols>
    <col min="2" max="2" width="14.5703125" style="6" bestFit="1" customWidth="1"/>
    <col min="5" max="5" width="11.42578125" style="3"/>
  </cols>
  <sheetData>
    <row r="1" spans="1:5" x14ac:dyDescent="0.25">
      <c r="B1" s="6">
        <v>1000000</v>
      </c>
      <c r="E1" s="3">
        <v>20000</v>
      </c>
    </row>
    <row r="2" spans="1:5" x14ac:dyDescent="0.25">
      <c r="A2" s="7">
        <v>0.06</v>
      </c>
      <c r="D2" s="7">
        <v>0.03</v>
      </c>
    </row>
    <row r="3" spans="1:5" x14ac:dyDescent="0.25">
      <c r="B3" s="6">
        <f>B1*A2</f>
        <v>60000</v>
      </c>
      <c r="E3" s="3">
        <f>D2*E1</f>
        <v>600</v>
      </c>
    </row>
    <row r="4" spans="1:5" x14ac:dyDescent="0.25">
      <c r="A4" s="7">
        <v>0.1</v>
      </c>
      <c r="B4" s="6">
        <f>A4*B3</f>
        <v>6000</v>
      </c>
      <c r="C4" t="s">
        <v>1</v>
      </c>
    </row>
    <row r="5" spans="1:5" x14ac:dyDescent="0.25">
      <c r="B5" s="6">
        <f>B3-B4</f>
        <v>54000</v>
      </c>
    </row>
    <row r="6" spans="1:5" x14ac:dyDescent="0.25">
      <c r="B6" s="6">
        <f>B5/12</f>
        <v>4500</v>
      </c>
    </row>
    <row r="8" spans="1:5" x14ac:dyDescent="0.25">
      <c r="B8" s="6" t="s">
        <v>8</v>
      </c>
    </row>
    <row r="9" spans="1:5" x14ac:dyDescent="0.25">
      <c r="A9" s="2">
        <f>EFFECT(12%,12)</f>
        <v>0.12682503013196977</v>
      </c>
    </row>
    <row r="10" spans="1:5" x14ac:dyDescent="0.25">
      <c r="B10" s="6" t="s">
        <v>7</v>
      </c>
    </row>
    <row r="11" spans="1:5" x14ac:dyDescent="0.25">
      <c r="A11" t="s">
        <v>2</v>
      </c>
      <c r="B11" s="8">
        <v>1</v>
      </c>
      <c r="C11" s="2">
        <f>EFFECT(12%,B11)</f>
        <v>0.12000000000000011</v>
      </c>
    </row>
    <row r="12" spans="1:5" x14ac:dyDescent="0.25">
      <c r="A12" t="s">
        <v>3</v>
      </c>
      <c r="B12" s="8">
        <v>2</v>
      </c>
      <c r="C12" s="2">
        <f t="shared" ref="C12:C15" si="0">EFFECT(12%,B12)</f>
        <v>0.12360000000000015</v>
      </c>
    </row>
    <row r="13" spans="1:5" x14ac:dyDescent="0.25">
      <c r="A13" t="s">
        <v>4</v>
      </c>
      <c r="B13" s="8">
        <v>4</v>
      </c>
      <c r="C13" s="2">
        <f t="shared" si="0"/>
        <v>0.12550880999999992</v>
      </c>
    </row>
    <row r="14" spans="1:5" x14ac:dyDescent="0.25">
      <c r="A14" t="s">
        <v>5</v>
      </c>
      <c r="B14" s="8">
        <v>12</v>
      </c>
      <c r="C14" s="2">
        <f t="shared" si="0"/>
        <v>0.12682503013196977</v>
      </c>
    </row>
    <row r="15" spans="1:5" x14ac:dyDescent="0.25">
      <c r="A15" t="s">
        <v>6</v>
      </c>
      <c r="B15" s="8">
        <v>365</v>
      </c>
      <c r="C15" s="2">
        <f t="shared" si="0"/>
        <v>0.12747461563839413</v>
      </c>
    </row>
    <row r="17" spans="1:3" x14ac:dyDescent="0.25">
      <c r="A17" t="s">
        <v>9</v>
      </c>
    </row>
    <row r="18" spans="1:3" x14ac:dyDescent="0.25">
      <c r="A18" t="s">
        <v>10</v>
      </c>
    </row>
    <row r="20" spans="1:3" x14ac:dyDescent="0.25">
      <c r="A20" t="s">
        <v>11</v>
      </c>
      <c r="B20" s="1">
        <f>1.5%*12</f>
        <v>0.18</v>
      </c>
      <c r="C20" t="s">
        <v>12</v>
      </c>
    </row>
    <row r="21" spans="1:3" x14ac:dyDescent="0.25">
      <c r="A21" t="s">
        <v>0</v>
      </c>
      <c r="B21" s="2">
        <f>EFFECT(18%,12)</f>
        <v>0.19561817146153326</v>
      </c>
      <c r="C2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5CF7-0A2D-4174-982F-5426BFC433C6}">
  <dimension ref="A1:J113"/>
  <sheetViews>
    <sheetView tabSelected="1" workbookViewId="0">
      <selection activeCell="B91" sqref="B91"/>
    </sheetView>
  </sheetViews>
  <sheetFormatPr baseColWidth="10" defaultRowHeight="15" x14ac:dyDescent="0.25"/>
  <cols>
    <col min="1" max="1" width="20.28515625" customWidth="1"/>
    <col min="2" max="2" width="12" style="3" bestFit="1" customWidth="1"/>
    <col min="3" max="3" width="15.85546875" customWidth="1"/>
    <col min="4" max="4" width="12.28515625" bestFit="1" customWidth="1"/>
    <col min="5" max="5" width="12.7109375" bestFit="1" customWidth="1"/>
    <col min="6" max="6" width="13" bestFit="1" customWidth="1"/>
    <col min="8" max="8" width="12.5703125" bestFit="1" customWidth="1"/>
    <col min="9" max="9" width="10.5703125" customWidth="1"/>
  </cols>
  <sheetData>
    <row r="1" spans="1:3" x14ac:dyDescent="0.25">
      <c r="A1" t="s">
        <v>56</v>
      </c>
    </row>
    <row r="3" spans="1:3" x14ac:dyDescent="0.25">
      <c r="A3" t="s">
        <v>72</v>
      </c>
      <c r="B3"/>
    </row>
    <row r="4" spans="1:3" x14ac:dyDescent="0.25">
      <c r="A4" t="s">
        <v>73</v>
      </c>
      <c r="B4" t="s">
        <v>74</v>
      </c>
    </row>
    <row r="5" spans="1:3" x14ac:dyDescent="0.25">
      <c r="A5" t="s">
        <v>2</v>
      </c>
      <c r="B5">
        <v>1</v>
      </c>
      <c r="C5" s="2">
        <f>EFFECT(0.12,B5)</f>
        <v>0.12000000000000011</v>
      </c>
    </row>
    <row r="6" spans="1:3" x14ac:dyDescent="0.25">
      <c r="A6" t="s">
        <v>3</v>
      </c>
      <c r="B6">
        <v>2</v>
      </c>
      <c r="C6" s="4"/>
    </row>
    <row r="7" spans="1:3" x14ac:dyDescent="0.25">
      <c r="A7" t="s">
        <v>4</v>
      </c>
      <c r="B7">
        <v>4</v>
      </c>
      <c r="C7" s="4"/>
    </row>
    <row r="8" spans="1:3" x14ac:dyDescent="0.25">
      <c r="A8" t="s">
        <v>2</v>
      </c>
      <c r="B8">
        <v>12</v>
      </c>
      <c r="C8" s="4"/>
    </row>
    <row r="9" spans="1:3" x14ac:dyDescent="0.25">
      <c r="A9" t="s">
        <v>75</v>
      </c>
      <c r="B9">
        <v>365</v>
      </c>
      <c r="C9" s="4"/>
    </row>
    <row r="10" spans="1:3" x14ac:dyDescent="0.25">
      <c r="B10"/>
    </row>
    <row r="11" spans="1:3" x14ac:dyDescent="0.25">
      <c r="B11"/>
    </row>
    <row r="12" spans="1:3" x14ac:dyDescent="0.25">
      <c r="A12" t="s">
        <v>76</v>
      </c>
      <c r="B12"/>
    </row>
    <row r="13" spans="1:3" x14ac:dyDescent="0.25">
      <c r="A13" t="s">
        <v>77</v>
      </c>
      <c r="B13"/>
    </row>
    <row r="14" spans="1:3" x14ac:dyDescent="0.25">
      <c r="A14" t="s">
        <v>78</v>
      </c>
      <c r="B14" s="2">
        <f>1.5%*12</f>
        <v>0.18</v>
      </c>
      <c r="C14" t="s">
        <v>80</v>
      </c>
    </row>
    <row r="15" spans="1:3" x14ac:dyDescent="0.25">
      <c r="A15" t="s">
        <v>79</v>
      </c>
      <c r="B15" s="4"/>
    </row>
    <row r="17" spans="1:4" x14ac:dyDescent="0.25">
      <c r="A17" t="s">
        <v>14</v>
      </c>
      <c r="B17" s="3" t="s">
        <v>54</v>
      </c>
      <c r="D17" t="s">
        <v>55</v>
      </c>
    </row>
    <row r="18" spans="1:4" x14ac:dyDescent="0.25">
      <c r="A18" t="s">
        <v>57</v>
      </c>
      <c r="B18" s="2">
        <v>0.18</v>
      </c>
      <c r="C18" s="2"/>
    </row>
    <row r="19" spans="1:4" x14ac:dyDescent="0.25">
      <c r="A19" t="s">
        <v>7</v>
      </c>
      <c r="B19" s="16">
        <v>12</v>
      </c>
      <c r="C19" s="3"/>
    </row>
    <row r="20" spans="1:4" x14ac:dyDescent="0.25">
      <c r="A20" s="2" t="s">
        <v>37</v>
      </c>
      <c r="B20" s="4"/>
      <c r="C20" s="3"/>
    </row>
    <row r="21" spans="1:4" x14ac:dyDescent="0.25">
      <c r="A21" s="2" t="s">
        <v>58</v>
      </c>
      <c r="B21" s="3">
        <v>1000</v>
      </c>
      <c r="C21" s="3"/>
    </row>
    <row r="22" spans="1:4" x14ac:dyDescent="0.25">
      <c r="A22" t="s">
        <v>38</v>
      </c>
      <c r="B22" s="5"/>
      <c r="C22" s="3"/>
    </row>
    <row r="23" spans="1:4" x14ac:dyDescent="0.25">
      <c r="C23" s="3"/>
    </row>
    <row r="24" spans="1:4" x14ac:dyDescent="0.25">
      <c r="C24" s="3"/>
    </row>
    <row r="25" spans="1:4" x14ac:dyDescent="0.25">
      <c r="A25" t="s">
        <v>59</v>
      </c>
      <c r="C25" s="3"/>
    </row>
    <row r="26" spans="1:4" x14ac:dyDescent="0.25">
      <c r="C26" s="3"/>
    </row>
    <row r="27" spans="1:4" x14ac:dyDescent="0.25">
      <c r="A27" t="s">
        <v>58</v>
      </c>
      <c r="B27" s="3">
        <v>10000</v>
      </c>
      <c r="C27" s="3"/>
    </row>
    <row r="28" spans="1:4" x14ac:dyDescent="0.25">
      <c r="A28" t="s">
        <v>57</v>
      </c>
      <c r="B28" s="2">
        <v>3.4000000000000002E-2</v>
      </c>
      <c r="C28" s="3"/>
    </row>
    <row r="29" spans="1:4" x14ac:dyDescent="0.25">
      <c r="A29" s="17" t="s">
        <v>7</v>
      </c>
      <c r="C29" s="17" t="s">
        <v>60</v>
      </c>
    </row>
    <row r="30" spans="1:4" x14ac:dyDescent="0.25">
      <c r="A30" t="s">
        <v>41</v>
      </c>
      <c r="B30" s="8">
        <v>2</v>
      </c>
      <c r="C30" s="2">
        <f>EFFECT($B$28,B30)</f>
        <v>3.4288999999999792E-2</v>
      </c>
    </row>
    <row r="31" spans="1:4" x14ac:dyDescent="0.25">
      <c r="A31" t="s">
        <v>42</v>
      </c>
      <c r="B31" s="8">
        <v>4</v>
      </c>
      <c r="C31" s="2">
        <f>EFFECT(B28,B31)</f>
        <v>3.4435961720062469E-2</v>
      </c>
    </row>
    <row r="32" spans="1:4" x14ac:dyDescent="0.25">
      <c r="A32" t="s">
        <v>43</v>
      </c>
      <c r="B32" s="11">
        <v>12</v>
      </c>
      <c r="C32" s="4">
        <f>EFFECT(B28,B32)</f>
        <v>3.4534869360290488E-2</v>
      </c>
      <c r="D32" t="s">
        <v>61</v>
      </c>
    </row>
    <row r="33" spans="1:6" x14ac:dyDescent="0.25">
      <c r="A33" t="s">
        <v>44</v>
      </c>
      <c r="B33" s="8">
        <v>365</v>
      </c>
      <c r="C33" s="2">
        <f>EFFECT(B28,B33)</f>
        <v>3.4582968502674616E-2</v>
      </c>
    </row>
    <row r="34" spans="1:6" x14ac:dyDescent="0.25">
      <c r="C34" s="2"/>
    </row>
    <row r="35" spans="1:6" x14ac:dyDescent="0.25">
      <c r="A35" t="s">
        <v>57</v>
      </c>
      <c r="B35" s="2">
        <v>4.36E-2</v>
      </c>
      <c r="C35" s="2"/>
    </row>
    <row r="36" spans="1:6" x14ac:dyDescent="0.25">
      <c r="A36" s="17" t="s">
        <v>7</v>
      </c>
      <c r="C36" s="17" t="s">
        <v>60</v>
      </c>
      <c r="D36" s="19"/>
    </row>
    <row r="37" spans="1:6" x14ac:dyDescent="0.25">
      <c r="A37" t="s">
        <v>41</v>
      </c>
      <c r="B37" s="8">
        <v>2</v>
      </c>
      <c r="C37" s="2">
        <f>EFFECT($B$35,B37)</f>
        <v>4.4075240000000182E-2</v>
      </c>
      <c r="F37" s="2"/>
    </row>
    <row r="38" spans="1:6" x14ac:dyDescent="0.25">
      <c r="A38" t="s">
        <v>42</v>
      </c>
      <c r="B38" s="8">
        <v>4</v>
      </c>
      <c r="C38" s="2">
        <f t="shared" ref="C38:C40" si="0">EFFECT($B$35,B38)</f>
        <v>4.4318054231815784E-2</v>
      </c>
      <c r="F38" s="2"/>
    </row>
    <row r="39" spans="1:6" x14ac:dyDescent="0.25">
      <c r="A39" t="s">
        <v>43</v>
      </c>
      <c r="B39" s="11">
        <v>12</v>
      </c>
      <c r="C39" s="4">
        <f t="shared" si="0"/>
        <v>4.4481912188412576E-2</v>
      </c>
      <c r="D39" t="s">
        <v>61</v>
      </c>
      <c r="F39" s="18"/>
    </row>
    <row r="40" spans="1:6" x14ac:dyDescent="0.25">
      <c r="A40" t="s">
        <v>44</v>
      </c>
      <c r="B40" s="8">
        <v>365</v>
      </c>
      <c r="C40" s="2">
        <f t="shared" si="0"/>
        <v>4.4561725651013573E-2</v>
      </c>
      <c r="F40" s="2"/>
    </row>
    <row r="41" spans="1:6" x14ac:dyDescent="0.25">
      <c r="B41" s="8"/>
      <c r="C41" s="2"/>
      <c r="F41" s="2"/>
    </row>
    <row r="42" spans="1:6" x14ac:dyDescent="0.25">
      <c r="A42" t="s">
        <v>15</v>
      </c>
      <c r="B42" s="10">
        <v>4.4499999999999998E-2</v>
      </c>
      <c r="C42" s="2"/>
      <c r="F42" s="2"/>
    </row>
    <row r="43" spans="1:6" x14ac:dyDescent="0.25">
      <c r="A43" t="s">
        <v>0</v>
      </c>
      <c r="B43" s="8"/>
      <c r="C43" s="2"/>
      <c r="F43" s="2"/>
    </row>
    <row r="44" spans="1:6" x14ac:dyDescent="0.25">
      <c r="A44" s="12"/>
      <c r="B44" s="23"/>
      <c r="C44" s="2"/>
      <c r="F44" s="2"/>
    </row>
    <row r="45" spans="1:6" x14ac:dyDescent="0.25">
      <c r="B45" s="8"/>
      <c r="C45" s="2"/>
      <c r="F45" s="2"/>
    </row>
    <row r="46" spans="1:6" x14ac:dyDescent="0.25">
      <c r="A46" t="s">
        <v>16</v>
      </c>
      <c r="B46" s="10">
        <v>3.4500000000000003E-2</v>
      </c>
    </row>
    <row r="47" spans="1:6" x14ac:dyDescent="0.25">
      <c r="A47" s="5"/>
    </row>
    <row r="48" spans="1:6" x14ac:dyDescent="0.25">
      <c r="A48" s="5"/>
    </row>
    <row r="49" spans="1:5" x14ac:dyDescent="0.25">
      <c r="A49" s="3"/>
    </row>
    <row r="50" spans="1:5" x14ac:dyDescent="0.25">
      <c r="A50" s="3"/>
    </row>
    <row r="51" spans="1:5" x14ac:dyDescent="0.25">
      <c r="A51" t="s">
        <v>17</v>
      </c>
      <c r="B51" s="3" t="s">
        <v>54</v>
      </c>
      <c r="D51" t="s">
        <v>55</v>
      </c>
    </row>
    <row r="52" spans="1:5" x14ac:dyDescent="0.25">
      <c r="A52" s="20" t="s">
        <v>18</v>
      </c>
      <c r="B52" s="20" t="s">
        <v>19</v>
      </c>
    </row>
    <row r="53" spans="1:5" x14ac:dyDescent="0.25">
      <c r="A53" s="4"/>
      <c r="B53" s="4"/>
      <c r="C53" s="2"/>
      <c r="D53" s="2"/>
    </row>
    <row r="54" spans="1:5" x14ac:dyDescent="0.25">
      <c r="A54" s="4"/>
      <c r="B54" s="4"/>
      <c r="C54" s="2"/>
      <c r="D54" s="2"/>
    </row>
    <row r="55" spans="1:5" x14ac:dyDescent="0.25">
      <c r="A55" s="4"/>
      <c r="B55" s="4"/>
      <c r="C55" s="2"/>
      <c r="D55" s="2"/>
    </row>
    <row r="58" spans="1:5" x14ac:dyDescent="0.25">
      <c r="A58" t="s">
        <v>20</v>
      </c>
    </row>
    <row r="60" spans="1:5" x14ac:dyDescent="0.25">
      <c r="A60" t="s">
        <v>21</v>
      </c>
      <c r="B60" s="4"/>
      <c r="C60" s="2"/>
    </row>
    <row r="61" spans="1:5" x14ac:dyDescent="0.25">
      <c r="A61" t="s">
        <v>22</v>
      </c>
      <c r="B61" s="4"/>
      <c r="C61" s="2"/>
    </row>
    <row r="62" spans="1:5" x14ac:dyDescent="0.25">
      <c r="D62" t="s">
        <v>65</v>
      </c>
      <c r="E62" t="s">
        <v>66</v>
      </c>
    </row>
    <row r="63" spans="1:5" x14ac:dyDescent="0.25">
      <c r="A63" t="s">
        <v>81</v>
      </c>
    </row>
    <row r="64" spans="1:5" x14ac:dyDescent="0.25">
      <c r="A64" t="s">
        <v>23</v>
      </c>
      <c r="B64" s="3" t="s">
        <v>24</v>
      </c>
      <c r="C64" s="4">
        <f>EFFECT(12%,2)</f>
        <v>0.12360000000000015</v>
      </c>
    </row>
    <row r="65" spans="1:7" x14ac:dyDescent="0.25">
      <c r="C65" t="s">
        <v>45</v>
      </c>
      <c r="F65" s="7">
        <v>0.06</v>
      </c>
      <c r="G65" t="s">
        <v>71</v>
      </c>
    </row>
    <row r="66" spans="1:7" x14ac:dyDescent="0.25">
      <c r="A66">
        <v>0</v>
      </c>
      <c r="B66" s="3">
        <v>-1000</v>
      </c>
      <c r="C66" s="5"/>
      <c r="D66" s="3"/>
      <c r="E66">
        <v>0</v>
      </c>
      <c r="F66" s="3">
        <v>-1000</v>
      </c>
    </row>
    <row r="67" spans="1:7" x14ac:dyDescent="0.25">
      <c r="A67">
        <v>1</v>
      </c>
      <c r="B67" s="3">
        <v>0</v>
      </c>
      <c r="C67" s="3"/>
      <c r="D67" s="3"/>
      <c r="E67">
        <v>1</v>
      </c>
      <c r="F67" s="3">
        <v>0</v>
      </c>
    </row>
    <row r="68" spans="1:7" x14ac:dyDescent="0.25">
      <c r="A68">
        <v>2</v>
      </c>
      <c r="B68" s="3">
        <v>0</v>
      </c>
      <c r="C68" s="3"/>
      <c r="D68" s="3"/>
      <c r="E68">
        <v>2</v>
      </c>
      <c r="F68" s="3">
        <v>0</v>
      </c>
    </row>
    <row r="69" spans="1:7" x14ac:dyDescent="0.25">
      <c r="A69">
        <v>3</v>
      </c>
      <c r="B69" s="3">
        <v>0</v>
      </c>
      <c r="C69" s="3"/>
      <c r="D69" s="3"/>
      <c r="E69">
        <v>3</v>
      </c>
      <c r="F69" s="3">
        <v>0</v>
      </c>
    </row>
    <row r="70" spans="1:7" x14ac:dyDescent="0.25">
      <c r="A70">
        <v>4</v>
      </c>
      <c r="B70" s="3">
        <v>-3000</v>
      </c>
      <c r="C70" s="5"/>
      <c r="D70" s="3"/>
      <c r="E70">
        <v>4</v>
      </c>
      <c r="F70" s="3">
        <v>0</v>
      </c>
    </row>
    <row r="71" spans="1:7" x14ac:dyDescent="0.25">
      <c r="A71">
        <v>5</v>
      </c>
      <c r="B71" s="3">
        <v>0</v>
      </c>
      <c r="C71" s="3"/>
      <c r="D71" s="3"/>
      <c r="E71">
        <v>5</v>
      </c>
      <c r="F71" s="3">
        <v>0</v>
      </c>
    </row>
    <row r="72" spans="1:7" x14ac:dyDescent="0.25">
      <c r="A72">
        <v>6</v>
      </c>
      <c r="B72" s="3">
        <v>-1500</v>
      </c>
      <c r="C72" s="5"/>
      <c r="D72" s="3"/>
      <c r="E72">
        <v>6</v>
      </c>
      <c r="F72" s="3">
        <v>0</v>
      </c>
    </row>
    <row r="73" spans="1:7" x14ac:dyDescent="0.25">
      <c r="A73" t="s">
        <v>46</v>
      </c>
      <c r="C73" s="5"/>
      <c r="D73" s="5"/>
      <c r="E73">
        <v>7</v>
      </c>
      <c r="F73" s="3">
        <v>0</v>
      </c>
    </row>
    <row r="74" spans="1:7" x14ac:dyDescent="0.25">
      <c r="A74" t="s">
        <v>47</v>
      </c>
      <c r="B74" s="5"/>
      <c r="C74" s="3"/>
      <c r="E74">
        <v>8</v>
      </c>
      <c r="F74" s="3">
        <v>-3000</v>
      </c>
    </row>
    <row r="75" spans="1:7" x14ac:dyDescent="0.25">
      <c r="E75">
        <v>9</v>
      </c>
      <c r="F75" s="3">
        <v>0</v>
      </c>
    </row>
    <row r="76" spans="1:7" x14ac:dyDescent="0.25">
      <c r="B76" s="15"/>
      <c r="E76">
        <v>10</v>
      </c>
      <c r="F76" s="3">
        <v>0</v>
      </c>
    </row>
    <row r="77" spans="1:7" x14ac:dyDescent="0.25">
      <c r="A77" t="s">
        <v>25</v>
      </c>
      <c r="C77" t="s">
        <v>50</v>
      </c>
      <c r="D77" t="s">
        <v>49</v>
      </c>
      <c r="E77">
        <v>11</v>
      </c>
      <c r="F77" s="3">
        <v>0</v>
      </c>
    </row>
    <row r="78" spans="1:7" x14ac:dyDescent="0.25">
      <c r="A78" t="s">
        <v>26</v>
      </c>
      <c r="B78" s="4">
        <f>EFFECT(20%/2,2)</f>
        <v>0.10250000000000004</v>
      </c>
      <c r="C78" s="2"/>
      <c r="E78">
        <v>12</v>
      </c>
      <c r="F78" s="3">
        <v>-1500</v>
      </c>
    </row>
    <row r="79" spans="1:7" x14ac:dyDescent="0.25">
      <c r="A79" s="2" t="s">
        <v>48</v>
      </c>
      <c r="B79" s="5"/>
      <c r="C79" s="23"/>
      <c r="F79" s="3">
        <f>NPV(F65,F67:F78)+F66</f>
        <v>-3627.6911593909804</v>
      </c>
    </row>
    <row r="80" spans="1:7" x14ac:dyDescent="0.25">
      <c r="A80" s="3"/>
      <c r="F80" s="3">
        <f>FV(F65,20,,F79)</f>
        <v>11634.496999515766</v>
      </c>
    </row>
    <row r="81" spans="1:5" x14ac:dyDescent="0.25">
      <c r="B81" s="15"/>
    </row>
    <row r="82" spans="1:5" x14ac:dyDescent="0.25">
      <c r="A82" t="s">
        <v>27</v>
      </c>
      <c r="B82" s="4"/>
      <c r="C82" t="s">
        <v>51</v>
      </c>
      <c r="D82" t="s">
        <v>52</v>
      </c>
    </row>
    <row r="83" spans="1:5" x14ac:dyDescent="0.25">
      <c r="A83" t="s">
        <v>28</v>
      </c>
      <c r="B83" s="4"/>
      <c r="C83" t="s">
        <v>53</v>
      </c>
    </row>
    <row r="84" spans="1:5" x14ac:dyDescent="0.25">
      <c r="A84" t="s">
        <v>29</v>
      </c>
      <c r="B84" s="24"/>
      <c r="C84" s="23"/>
    </row>
    <row r="86" spans="1:5" x14ac:dyDescent="0.25">
      <c r="B86" s="3" t="s">
        <v>67</v>
      </c>
    </row>
    <row r="87" spans="1:5" x14ac:dyDescent="0.25">
      <c r="A87" t="s">
        <v>30</v>
      </c>
      <c r="B87" s="2"/>
    </row>
    <row r="88" spans="1:5" x14ac:dyDescent="0.25">
      <c r="A88" s="2" t="s">
        <v>19</v>
      </c>
      <c r="B88" s="4"/>
      <c r="C88" t="s">
        <v>68</v>
      </c>
    </row>
    <row r="89" spans="1:5" x14ac:dyDescent="0.25">
      <c r="A89" t="s">
        <v>28</v>
      </c>
      <c r="B89" s="4"/>
      <c r="C89" t="s">
        <v>69</v>
      </c>
    </row>
    <row r="90" spans="1:5" x14ac:dyDescent="0.25">
      <c r="B90" s="3" t="s">
        <v>31</v>
      </c>
    </row>
    <row r="91" spans="1:5" x14ac:dyDescent="0.25">
      <c r="A91" t="s">
        <v>0</v>
      </c>
      <c r="B91" s="4"/>
      <c r="C91" s="10" t="s">
        <v>70</v>
      </c>
      <c r="D91" s="25">
        <f>EXP(B91)-1</f>
        <v>0</v>
      </c>
    </row>
    <row r="92" spans="1:5" x14ac:dyDescent="0.25">
      <c r="B92" s="2"/>
    </row>
    <row r="94" spans="1:5" x14ac:dyDescent="0.25">
      <c r="A94" t="s">
        <v>32</v>
      </c>
    </row>
    <row r="95" spans="1:5" x14ac:dyDescent="0.25">
      <c r="A95">
        <v>0</v>
      </c>
    </row>
    <row r="96" spans="1:5" x14ac:dyDescent="0.25">
      <c r="A96">
        <v>1</v>
      </c>
      <c r="B96" s="3">
        <v>70000</v>
      </c>
      <c r="C96" s="7">
        <v>7.0000000000000007E-2</v>
      </c>
      <c r="D96" s="5">
        <f>PV(C96,2,-B96)</f>
        <v>126561.27172678839</v>
      </c>
      <c r="E96" s="13">
        <f>PV(C96,2,-1)</f>
        <v>1.8080181675255482</v>
      </c>
    </row>
    <row r="97" spans="1:10" x14ac:dyDescent="0.25">
      <c r="A97">
        <v>2</v>
      </c>
      <c r="B97" s="3">
        <v>70000</v>
      </c>
      <c r="C97" s="7">
        <v>7.0000000000000007E-2</v>
      </c>
      <c r="D97" s="3"/>
    </row>
    <row r="98" spans="1:10" x14ac:dyDescent="0.25">
      <c r="A98">
        <v>3</v>
      </c>
      <c r="B98" s="3">
        <v>35000</v>
      </c>
      <c r="C98" s="7">
        <v>0.09</v>
      </c>
      <c r="D98" s="3">
        <f>PV(C98,1,,-B98)</f>
        <v>32110.091743119265</v>
      </c>
      <c r="E98" s="5">
        <f>PV(C97,2,,-D98)</f>
        <v>28046.197696846244</v>
      </c>
      <c r="F98" s="9">
        <f>PV(9%,1,,-1)</f>
        <v>0.9174311926605504</v>
      </c>
      <c r="G98" s="9">
        <f>PV(7%,2,,-1)</f>
        <v>0.87343872827321156</v>
      </c>
      <c r="H98" s="14">
        <f>F98*G98</f>
        <v>0.80131993419560688</v>
      </c>
    </row>
    <row r="99" spans="1:10" x14ac:dyDescent="0.25">
      <c r="A99">
        <v>4</v>
      </c>
      <c r="B99" s="3">
        <v>25000</v>
      </c>
      <c r="C99" s="7">
        <v>0.1</v>
      </c>
      <c r="D99" s="3">
        <f>PV(C99,1,,-B99)</f>
        <v>22727.272727272724</v>
      </c>
      <c r="E99" s="3">
        <f>PV(C98,1,,-D99)</f>
        <v>20850.708924103415</v>
      </c>
      <c r="F99" s="5">
        <f>PV(C97,2,,-E99)</f>
        <v>18211.816686263792</v>
      </c>
      <c r="H99" s="9">
        <f>PV(10%,1,,-1)</f>
        <v>0.90909090909090906</v>
      </c>
      <c r="I99" s="14">
        <f>H98*H99</f>
        <v>0.72847266745055173</v>
      </c>
      <c r="J99" s="26">
        <f>E96+H98+I99</f>
        <v>3.3378107691717069</v>
      </c>
    </row>
    <row r="100" spans="1:10" x14ac:dyDescent="0.25">
      <c r="B100" s="3" t="s">
        <v>82</v>
      </c>
      <c r="C100" s="10">
        <f>AVERAGE(C96:C99)</f>
        <v>8.2500000000000004E-2</v>
      </c>
      <c r="E100" s="3"/>
      <c r="F100" s="3">
        <f>F99+E98+D96</f>
        <v>172819.28610989841</v>
      </c>
    </row>
    <row r="101" spans="1:10" x14ac:dyDescent="0.25">
      <c r="C101" t="s">
        <v>36</v>
      </c>
      <c r="E101" s="3"/>
      <c r="F101" s="3">
        <f>PMT(C100,4,-F100)</f>
        <v>52468.390024788321</v>
      </c>
    </row>
    <row r="102" spans="1:10" x14ac:dyDescent="0.25">
      <c r="C102" t="s">
        <v>34</v>
      </c>
      <c r="D102" t="s">
        <v>33</v>
      </c>
      <c r="E102" s="3">
        <f>F100/J99</f>
        <v>51776.238397356574</v>
      </c>
      <c r="F102" s="3"/>
    </row>
    <row r="103" spans="1:10" x14ac:dyDescent="0.25">
      <c r="C103" t="s">
        <v>35</v>
      </c>
      <c r="E103" s="3">
        <f>F101-E102</f>
        <v>692.15162743174733</v>
      </c>
    </row>
    <row r="105" spans="1:10" x14ac:dyDescent="0.25">
      <c r="A105">
        <v>0</v>
      </c>
      <c r="D105" s="3"/>
    </row>
    <row r="106" spans="1:10" x14ac:dyDescent="0.25">
      <c r="A106">
        <v>1</v>
      </c>
      <c r="B106" s="3">
        <v>70000</v>
      </c>
      <c r="C106" s="7">
        <v>7.0000000000000007E-2</v>
      </c>
      <c r="D106" s="5"/>
      <c r="E106" s="14"/>
    </row>
    <row r="107" spans="1:10" x14ac:dyDescent="0.25">
      <c r="A107">
        <v>2</v>
      </c>
      <c r="B107" s="3">
        <v>70000</v>
      </c>
      <c r="C107" s="7">
        <v>7.0000000000000007E-2</v>
      </c>
      <c r="H107" s="3"/>
    </row>
    <row r="108" spans="1:10" x14ac:dyDescent="0.25">
      <c r="A108">
        <v>3</v>
      </c>
      <c r="B108" s="3">
        <v>35000</v>
      </c>
      <c r="C108" s="7">
        <v>0.09</v>
      </c>
      <c r="D108" s="3"/>
      <c r="E108" s="5"/>
      <c r="F108" s="9"/>
      <c r="G108" s="9"/>
      <c r="H108" s="14"/>
    </row>
    <row r="109" spans="1:10" x14ac:dyDescent="0.25">
      <c r="A109">
        <v>4</v>
      </c>
      <c r="B109" s="3">
        <v>25000</v>
      </c>
      <c r="C109" s="7">
        <v>0.1</v>
      </c>
      <c r="D109" s="3"/>
      <c r="E109" s="3"/>
      <c r="F109" s="5"/>
      <c r="G109" s="23"/>
      <c r="H109" s="9"/>
      <c r="I109" s="14"/>
      <c r="J109" s="26"/>
    </row>
    <row r="110" spans="1:10" x14ac:dyDescent="0.25">
      <c r="B110" s="3" t="s">
        <v>82</v>
      </c>
      <c r="C110" s="10">
        <f>AVERAGE(C106:C109)</f>
        <v>8.2500000000000004E-2</v>
      </c>
      <c r="F110" s="3"/>
    </row>
    <row r="111" spans="1:10" x14ac:dyDescent="0.25">
      <c r="C111" t="s">
        <v>36</v>
      </c>
      <c r="E111" s="3"/>
      <c r="F111" s="22">
        <f>PMT(C110,4,-F110)</f>
        <v>0</v>
      </c>
      <c r="G111" s="3"/>
    </row>
    <row r="112" spans="1:10" x14ac:dyDescent="0.25">
      <c r="C112" t="s">
        <v>34</v>
      </c>
      <c r="D112" t="s">
        <v>33</v>
      </c>
      <c r="E112" s="3" t="e">
        <f>F110/J109</f>
        <v>#DIV/0!</v>
      </c>
      <c r="F112" s="3"/>
    </row>
    <row r="113" spans="3:5" x14ac:dyDescent="0.25">
      <c r="C113" t="s">
        <v>35</v>
      </c>
      <c r="E113" s="3" t="e">
        <f>F111-E112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FE5C6-AD19-4862-93BA-812B63D2962B}">
  <dimension ref="A1:C22"/>
  <sheetViews>
    <sheetView workbookViewId="0">
      <selection activeCell="D15" sqref="D15"/>
    </sheetView>
  </sheetViews>
  <sheetFormatPr baseColWidth="10" defaultRowHeight="15" x14ac:dyDescent="0.25"/>
  <cols>
    <col min="2" max="2" width="12" bestFit="1" customWidth="1"/>
  </cols>
  <sheetData>
    <row r="1" spans="1:3" x14ac:dyDescent="0.25">
      <c r="A1" s="2"/>
      <c r="B1" s="3"/>
    </row>
    <row r="2" spans="1:3" x14ac:dyDescent="0.25">
      <c r="A2" s="2"/>
      <c r="B2" s="3"/>
    </row>
    <row r="3" spans="1:3" x14ac:dyDescent="0.25">
      <c r="A3" s="2"/>
      <c r="B3" s="3"/>
    </row>
    <row r="4" spans="1:3" x14ac:dyDescent="0.25">
      <c r="A4" s="2"/>
      <c r="B4" s="3"/>
    </row>
    <row r="5" spans="1:3" x14ac:dyDescent="0.25">
      <c r="A5" s="2"/>
      <c r="B5" s="3"/>
      <c r="C5" s="2">
        <f>EFFECT(5%,4)</f>
        <v>5.0945336914062445E-2</v>
      </c>
    </row>
    <row r="6" spans="1:3" x14ac:dyDescent="0.25">
      <c r="B6" s="3"/>
    </row>
    <row r="7" spans="1:3" x14ac:dyDescent="0.25">
      <c r="A7">
        <v>0</v>
      </c>
      <c r="B7" s="3">
        <v>-4000</v>
      </c>
    </row>
    <row r="8" spans="1:3" x14ac:dyDescent="0.25">
      <c r="A8">
        <v>1</v>
      </c>
      <c r="B8" s="3">
        <v>0</v>
      </c>
    </row>
    <row r="9" spans="1:3" x14ac:dyDescent="0.25">
      <c r="A9">
        <v>2</v>
      </c>
      <c r="B9" s="3">
        <v>0</v>
      </c>
    </row>
    <row r="10" spans="1:3" x14ac:dyDescent="0.25">
      <c r="A10">
        <v>3</v>
      </c>
      <c r="B10" s="3">
        <v>0</v>
      </c>
    </row>
    <row r="11" spans="1:3" x14ac:dyDescent="0.25">
      <c r="A11">
        <v>4</v>
      </c>
      <c r="B11" s="3">
        <v>0</v>
      </c>
    </row>
    <row r="12" spans="1:3" x14ac:dyDescent="0.25">
      <c r="A12">
        <v>5</v>
      </c>
      <c r="B12" s="3">
        <v>-9000</v>
      </c>
    </row>
    <row r="13" spans="1:3" x14ac:dyDescent="0.25">
      <c r="A13">
        <v>6</v>
      </c>
      <c r="B13" s="3">
        <v>0</v>
      </c>
    </row>
    <row r="14" spans="1:3" x14ac:dyDescent="0.25">
      <c r="A14">
        <v>7</v>
      </c>
      <c r="B14" s="3">
        <v>0</v>
      </c>
    </row>
    <row r="15" spans="1:3" x14ac:dyDescent="0.25">
      <c r="A15">
        <v>8</v>
      </c>
      <c r="B15" s="3">
        <v>0</v>
      </c>
    </row>
    <row r="16" spans="1:3" x14ac:dyDescent="0.25">
      <c r="A16">
        <v>9</v>
      </c>
      <c r="B16" s="3">
        <v>0</v>
      </c>
    </row>
    <row r="17" spans="1:3" x14ac:dyDescent="0.25">
      <c r="A17">
        <v>10</v>
      </c>
      <c r="B17" s="3">
        <v>0</v>
      </c>
    </row>
    <row r="18" spans="1:3" x14ac:dyDescent="0.25">
      <c r="A18">
        <v>11</v>
      </c>
      <c r="B18" s="3">
        <v>0</v>
      </c>
    </row>
    <row r="19" spans="1:3" x14ac:dyDescent="0.25">
      <c r="A19">
        <v>12</v>
      </c>
      <c r="B19" s="3">
        <v>-10500</v>
      </c>
    </row>
    <row r="20" spans="1:3" x14ac:dyDescent="0.25">
      <c r="B20" s="3"/>
    </row>
    <row r="21" spans="1:3" x14ac:dyDescent="0.25">
      <c r="B21" s="3">
        <f>FV(C5,20,,B20)</f>
        <v>0</v>
      </c>
      <c r="C21" t="s">
        <v>40</v>
      </c>
    </row>
    <row r="22" spans="1:3" x14ac:dyDescent="0.25">
      <c r="B22" s="3"/>
      <c r="C22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0883-E05F-423C-B441-FCD695C5F220}">
  <dimension ref="A1:F9"/>
  <sheetViews>
    <sheetView workbookViewId="0">
      <selection activeCell="C11" sqref="C11"/>
    </sheetView>
  </sheetViews>
  <sheetFormatPr baseColWidth="10" defaultRowHeight="15" x14ac:dyDescent="0.25"/>
  <sheetData>
    <row r="1" spans="1:6" x14ac:dyDescent="0.25">
      <c r="A1" t="s">
        <v>57</v>
      </c>
      <c r="B1" s="7">
        <v>0.12</v>
      </c>
      <c r="D1" t="s">
        <v>63</v>
      </c>
      <c r="F1" t="s">
        <v>64</v>
      </c>
    </row>
    <row r="2" spans="1:6" x14ac:dyDescent="0.25">
      <c r="B2" s="21" t="s">
        <v>7</v>
      </c>
      <c r="C2" s="21" t="s">
        <v>62</v>
      </c>
    </row>
    <row r="3" spans="1:6" x14ac:dyDescent="0.25">
      <c r="A3" t="s">
        <v>2</v>
      </c>
      <c r="B3">
        <v>1</v>
      </c>
      <c r="C3" s="2">
        <f>EFFECT($B$1,B3)</f>
        <v>0.12000000000000011</v>
      </c>
    </row>
    <row r="4" spans="1:6" x14ac:dyDescent="0.25">
      <c r="A4" t="s">
        <v>3</v>
      </c>
      <c r="B4">
        <v>2</v>
      </c>
      <c r="C4" s="2">
        <f t="shared" ref="C4:C7" si="0">EFFECT($B$1,B4)</f>
        <v>0.12360000000000015</v>
      </c>
    </row>
    <row r="5" spans="1:6" x14ac:dyDescent="0.25">
      <c r="A5" t="s">
        <v>4</v>
      </c>
      <c r="B5">
        <v>4</v>
      </c>
      <c r="C5" s="2">
        <f t="shared" si="0"/>
        <v>0.12550880999999992</v>
      </c>
    </row>
    <row r="6" spans="1:6" x14ac:dyDescent="0.25">
      <c r="A6" t="s">
        <v>5</v>
      </c>
      <c r="B6">
        <v>12</v>
      </c>
      <c r="C6" s="2">
        <f t="shared" si="0"/>
        <v>0.12682503013196977</v>
      </c>
    </row>
    <row r="7" spans="1:6" x14ac:dyDescent="0.25">
      <c r="A7" t="s">
        <v>6</v>
      </c>
      <c r="B7">
        <v>365</v>
      </c>
      <c r="C7" s="2">
        <f t="shared" si="0"/>
        <v>0.12747461563839413</v>
      </c>
    </row>
    <row r="9" spans="1:6" x14ac:dyDescent="0.25">
      <c r="B9" s="2">
        <f>EFFECT(18%,12)</f>
        <v>0.19561817146153326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Empresas Agrícolas</dc:creator>
  <cp:lastModifiedBy>Empresas Agrícolas</cp:lastModifiedBy>
  <dcterms:created xsi:type="dcterms:W3CDTF">2020-08-04T19:41:52Z</dcterms:created>
  <dcterms:modified xsi:type="dcterms:W3CDTF">2022-02-02T17:02:22Z</dcterms:modified>
</cp:coreProperties>
</file>