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ris Pat\Desktop\U\Semestre_10\Ing_economica\cap7\"/>
    </mc:Choice>
  </mc:AlternateContent>
  <xr:revisionPtr revIDLastSave="0" documentId="13_ncr:1_{C4C7E496-FC2C-47AD-8A47-FB77F4BF3701}" xr6:coauthVersionLast="47" xr6:coauthVersionMax="47" xr10:uidLastSave="{00000000-0000-0000-0000-000000000000}"/>
  <bookViews>
    <workbookView xWindow="-108" yWindow="-108" windowWidth="23256" windowHeight="12576" firstSheet="7" activeTab="12" xr2:uid="{00000000-000D-0000-FFFF-FFFF00000000}"/>
  </bookViews>
  <sheets>
    <sheet name="Ejercicio 7.1" sheetId="4" r:id="rId1"/>
    <sheet name=" SOLUCION 7.1" sheetId="3" r:id="rId2"/>
    <sheet name="Ejercicio 7.2" sheetId="2" r:id="rId3"/>
    <sheet name="Ejercicio 7.4" sheetId="5" r:id="rId4"/>
    <sheet name="EJERCICIO 7.5" sheetId="6" r:id="rId5"/>
    <sheet name="EJERCICIO 7.6" sheetId="7" r:id="rId6"/>
    <sheet name="EJEMPLO 7.8" sheetId="13" r:id="rId7"/>
    <sheet name="EJEMPLO 7.9" sheetId="14" r:id="rId8"/>
    <sheet name="PROBLEMA 7.5" sheetId="8" r:id="rId9"/>
    <sheet name="PROBLEMA 7.7" sheetId="9" r:id="rId10"/>
    <sheet name="PROBLEMA 7.10" sheetId="10" r:id="rId11"/>
    <sheet name="PROBLEMA 7.12" sheetId="11" r:id="rId12"/>
    <sheet name="PROBLEMA 7.16" sheetId="1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75" i="12" l="1"/>
  <c r="B74" i="12"/>
  <c r="B73" i="12"/>
  <c r="B72" i="12"/>
  <c r="D17" i="11"/>
  <c r="E8" i="11"/>
  <c r="E9" i="11" s="1"/>
  <c r="E10" i="11" s="1"/>
  <c r="E11" i="11" s="1"/>
  <c r="E12" i="11" s="1"/>
  <c r="E13" i="11" s="1"/>
  <c r="E14" i="11" s="1"/>
  <c r="E15" i="11" s="1"/>
  <c r="E16" i="11" s="1"/>
  <c r="E7" i="11"/>
  <c r="E6" i="11"/>
  <c r="D14" i="10"/>
  <c r="E9" i="10"/>
  <c r="E10" i="10" s="1"/>
  <c r="E11" i="10" s="1"/>
  <c r="E12" i="10" s="1"/>
  <c r="E13" i="10" s="1"/>
  <c r="E8" i="10"/>
  <c r="E7" i="10"/>
  <c r="D15" i="9"/>
  <c r="D14" i="9"/>
  <c r="B39" i="8"/>
  <c r="B38" i="8"/>
  <c r="B37" i="8"/>
  <c r="B52" i="14"/>
  <c r="B51" i="14"/>
  <c r="B50" i="14"/>
  <c r="I7" i="13"/>
  <c r="I8" i="13" s="1"/>
  <c r="I9" i="13" s="1"/>
  <c r="B54" i="13"/>
  <c r="B55" i="13"/>
  <c r="B53" i="13"/>
  <c r="B22" i="6"/>
  <c r="B33" i="5"/>
  <c r="G23" i="5"/>
  <c r="G17" i="5"/>
  <c r="B21" i="2"/>
  <c r="B22" i="2"/>
  <c r="B20" i="2"/>
  <c r="D12" i="4"/>
  <c r="B10" i="4"/>
  <c r="C10" i="4"/>
  <c r="D10" i="4"/>
  <c r="E10" i="4"/>
  <c r="F10" i="4"/>
  <c r="B11" i="4"/>
  <c r="C11" i="4" s="1"/>
  <c r="E11" i="4" s="1"/>
  <c r="D11" i="4"/>
  <c r="F9" i="4"/>
  <c r="E9" i="4"/>
  <c r="D9" i="4"/>
  <c r="C9" i="4"/>
  <c r="B9" i="4"/>
  <c r="F8" i="4"/>
  <c r="E8" i="4"/>
  <c r="D8" i="4"/>
  <c r="C8" i="4"/>
  <c r="H4" i="4"/>
  <c r="D8" i="7"/>
  <c r="D7" i="7"/>
  <c r="E10" i="6"/>
  <c r="C11" i="6"/>
  <c r="C10" i="6"/>
  <c r="E10" i="5"/>
  <c r="E9" i="5"/>
  <c r="E8" i="5"/>
  <c r="D9" i="2"/>
  <c r="B19" i="4"/>
  <c r="H4" i="3"/>
  <c r="D10" i="3" s="1"/>
  <c r="F7" i="3"/>
  <c r="B8" i="3" s="1"/>
  <c r="D9" i="3"/>
  <c r="D11" i="3"/>
  <c r="F19" i="3"/>
  <c r="B20" i="3" s="1"/>
  <c r="M19" i="3"/>
  <c r="I20" i="3" s="1"/>
  <c r="D20" i="3"/>
  <c r="K20" i="3"/>
  <c r="K21" i="3"/>
  <c r="D21" i="3"/>
  <c r="D22" i="3"/>
  <c r="K22" i="3"/>
  <c r="D23" i="3"/>
  <c r="K23" i="3"/>
  <c r="K24" i="3"/>
  <c r="K25" i="3"/>
  <c r="F7" i="13"/>
  <c r="B52" i="13"/>
  <c r="C10" i="13"/>
  <c r="F12" i="14"/>
  <c r="F13" i="14"/>
  <c r="B49" i="14"/>
  <c r="B18" i="4"/>
  <c r="F7" i="4"/>
  <c r="B8" i="4" s="1"/>
  <c r="A13" i="4"/>
  <c r="B19" i="2"/>
  <c r="D19" i="2"/>
  <c r="D18" i="2"/>
  <c r="D14" i="2"/>
  <c r="D12" i="2"/>
  <c r="D10" i="2"/>
  <c r="D15" i="2"/>
  <c r="D13" i="2"/>
  <c r="D11" i="2"/>
  <c r="E7" i="5"/>
  <c r="D15" i="5"/>
  <c r="D16" i="5"/>
  <c r="D17" i="5"/>
  <c r="D18" i="5"/>
  <c r="D19" i="5"/>
  <c r="D20" i="5"/>
  <c r="D21" i="5"/>
  <c r="D22" i="5"/>
  <c r="D23" i="5"/>
  <c r="D24" i="5"/>
  <c r="D25" i="5"/>
  <c r="B30" i="5"/>
  <c r="C30" i="5"/>
  <c r="D30" i="5"/>
  <c r="E30" i="5"/>
  <c r="F30" i="5"/>
  <c r="G30" i="5"/>
  <c r="H30" i="5"/>
  <c r="I30" i="5"/>
  <c r="J30" i="5"/>
  <c r="K30" i="5"/>
  <c r="L30" i="5"/>
  <c r="M30" i="5"/>
  <c r="B32" i="5"/>
  <c r="C12" i="6"/>
  <c r="C13" i="6" s="1"/>
  <c r="C14" i="6" s="1"/>
  <c r="C15" i="6" s="1"/>
  <c r="C16" i="6" s="1"/>
  <c r="C17" i="6" s="1"/>
  <c r="C18" i="6" s="1"/>
  <c r="C19" i="6" s="1"/>
  <c r="E11" i="6"/>
  <c r="E12" i="6"/>
  <c r="E13" i="6"/>
  <c r="E14" i="6"/>
  <c r="E15" i="6"/>
  <c r="E16" i="6"/>
  <c r="E17" i="6"/>
  <c r="E18" i="6"/>
  <c r="E19" i="6"/>
  <c r="D26" i="6"/>
  <c r="B23" i="6"/>
  <c r="E26" i="6"/>
  <c r="F26" i="6"/>
  <c r="G26" i="6"/>
  <c r="H26" i="6"/>
  <c r="I26" i="6"/>
  <c r="D6" i="7"/>
  <c r="E6" i="7"/>
  <c r="E7" i="7" s="1"/>
  <c r="E8" i="7" s="1"/>
  <c r="D9" i="7"/>
  <c r="E9" i="7"/>
  <c r="D7" i="10"/>
  <c r="D8" i="10"/>
  <c r="D9" i="10"/>
  <c r="D10" i="10"/>
  <c r="D11" i="10"/>
  <c r="D12" i="10"/>
  <c r="D13" i="10"/>
  <c r="D6" i="11"/>
  <c r="D7" i="11"/>
  <c r="D8" i="11"/>
  <c r="D9" i="11"/>
  <c r="D10" i="11"/>
  <c r="D11" i="11"/>
  <c r="D12" i="11"/>
  <c r="D13" i="11"/>
  <c r="D14" i="11"/>
  <c r="D15" i="11"/>
  <c r="D16" i="11"/>
  <c r="F5" i="8"/>
  <c r="D6" i="8"/>
  <c r="D8" i="9"/>
  <c r="D9" i="9"/>
  <c r="D10" i="9"/>
  <c r="D11" i="9"/>
  <c r="D12" i="9"/>
  <c r="B13" i="9"/>
  <c r="D13" i="9" s="1"/>
  <c r="F11" i="4" l="1"/>
  <c r="J20" i="3"/>
  <c r="C8" i="3"/>
  <c r="C20" i="3"/>
  <c r="B17" i="4"/>
  <c r="D8" i="3"/>
  <c r="B16" i="4"/>
  <c r="B20" i="4" s="1"/>
  <c r="D17" i="2"/>
  <c r="D16" i="2"/>
  <c r="A20" i="4" l="1"/>
  <c r="D12" i="3"/>
  <c r="E8" i="3"/>
  <c r="C23" i="3"/>
  <c r="E23" i="3" s="1"/>
  <c r="E20" i="3"/>
  <c r="J22" i="3"/>
  <c r="C21" i="3"/>
  <c r="E21" i="3" s="1"/>
  <c r="C22" i="3"/>
  <c r="E22" i="3" s="1"/>
  <c r="L20" i="3"/>
  <c r="J21" i="3"/>
  <c r="L21" i="3" s="1"/>
  <c r="L22" i="3" l="1"/>
  <c r="J23" i="3"/>
  <c r="C24" i="3"/>
  <c r="F8" i="3"/>
  <c r="B9" i="3" s="1"/>
  <c r="E24" i="3"/>
  <c r="F20" i="3"/>
  <c r="B21" i="3" s="1"/>
  <c r="F21" i="3" s="1"/>
  <c r="M20" i="3"/>
  <c r="I21" i="3" s="1"/>
  <c r="M21" i="3" s="1"/>
  <c r="C9" i="3" l="1"/>
  <c r="J24" i="3"/>
  <c r="L23" i="3"/>
  <c r="B22" i="3"/>
  <c r="F22" i="3" s="1"/>
  <c r="B23" i="3" s="1"/>
  <c r="F23" i="3" s="1"/>
  <c r="I22" i="3"/>
  <c r="M22" i="3" s="1"/>
  <c r="I23" i="3" s="1"/>
  <c r="M23" i="3" s="1"/>
  <c r="I24" i="3" s="1"/>
  <c r="L25" i="3" l="1"/>
  <c r="E9" i="3"/>
  <c r="L24" i="3"/>
  <c r="M24" i="3" s="1"/>
  <c r="J25" i="3"/>
  <c r="F9" i="3" l="1"/>
  <c r="B10" i="3" s="1"/>
  <c r="C10" i="3" l="1"/>
  <c r="C12" i="4" l="1"/>
  <c r="E10" i="3"/>
  <c r="F10" i="3" l="1"/>
  <c r="B11" i="3" s="1"/>
  <c r="E12" i="4"/>
  <c r="B12" i="4"/>
  <c r="C11" i="3" l="1"/>
  <c r="E11" i="3" l="1"/>
  <c r="C12" i="3"/>
  <c r="E12" i="3" l="1"/>
  <c r="F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Pezzarossi</author>
  </authors>
  <commentList>
    <comment ref="C11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SANTIAGO:</t>
        </r>
        <r>
          <rPr>
            <sz val="8"/>
            <color indexed="81"/>
            <rFont val="Tahoma"/>
            <family val="2"/>
          </rPr>
          <t xml:space="preserve">
La regla de signos "Descartes".  El número total de raíces reales siempre es mejor o igual al número de cambios de signos de la serie.</t>
        </r>
      </text>
    </comment>
    <comment ref="F11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SANTIAGO:</t>
        </r>
        <r>
          <rPr>
            <sz val="8"/>
            <color indexed="81"/>
            <rFont val="Tahoma"/>
            <family val="2"/>
          </rPr>
          <t xml:space="preserve">
Criterio de Norstrom: Sólo un cambio de signo en la serie de flujos de efectivo acumulados que comiencen negativamente, indica que existe una raíz positiva para la relación polinomial</t>
        </r>
      </text>
    </comment>
  </commentList>
</comments>
</file>

<file path=xl/sharedStrings.xml><?xml version="1.0" encoding="utf-8"?>
<sst xmlns="http://schemas.openxmlformats.org/spreadsheetml/2006/main" count="199" uniqueCount="147">
  <si>
    <t xml:space="preserve">Gerry es un recién incorporado a Boeing Aerospace en California.  Él tomó un riesgo financiero al comprar un bono de una corporación </t>
    <phoneticPr fontId="3" type="noConversion"/>
  </si>
  <si>
    <t>diferente que ha incumplido su pago de intereses.  Él pagó $4240 por un bono de $10,000 al 8% con interés pagadero trimestralmente.</t>
    <phoneticPr fontId="3" type="noConversion"/>
  </si>
  <si>
    <t>I=V*b/c</t>
    <phoneticPr fontId="3" type="noConversion"/>
  </si>
  <si>
    <t xml:space="preserve">FNE= </t>
    <phoneticPr fontId="3" type="noConversion"/>
  </si>
  <si>
    <t>Tasa anual</t>
    <phoneticPr fontId="3" type="noConversion"/>
  </si>
  <si>
    <t>asociado con el proceso.  Determine la tasa de rendimiento</t>
  </si>
  <si>
    <t>Costo ($)</t>
  </si>
  <si>
    <t>Ingreso ($)</t>
  </si>
  <si>
    <t>PROBLEMA 7.10</t>
  </si>
  <si>
    <t>PROBLEMA 7.12</t>
  </si>
  <si>
    <t>¿Cuál sería la tasa de rendimiento que obtendría el defensor por la inversión realizada?</t>
  </si>
  <si>
    <t>Una persona entabló una demanda, ganó el juicio y obtuvo una compensación de $4,800 por mes</t>
  </si>
  <si>
    <t>INGRESO</t>
  </si>
  <si>
    <t>COSTO</t>
  </si>
  <si>
    <t>Swagelok  Enterprises fabrica accesorios y válvulas en miniatura.  Durante un período de 5 años, los costos</t>
    <phoneticPr fontId="3" type="noConversion"/>
  </si>
  <si>
    <t>de rendimiento que obtendría si los flujos ocurrieran de acuerdo a lo planeado?</t>
  </si>
  <si>
    <t>GASTO ($)</t>
  </si>
  <si>
    <t>INGRESO ($)</t>
  </si>
  <si>
    <t>EJERCICIO 7.2</t>
  </si>
  <si>
    <t>Año</t>
  </si>
  <si>
    <t>Flujo Efec.</t>
  </si>
  <si>
    <t>Ensayo i</t>
  </si>
  <si>
    <t>VP</t>
  </si>
  <si>
    <t xml:space="preserve">Saldo inicial </t>
  </si>
  <si>
    <t>Interés sobre saldo</t>
  </si>
  <si>
    <t>Flujo de efectivo</t>
  </si>
  <si>
    <t>Cantidad Recuperada</t>
  </si>
  <si>
    <t>Saldo final</t>
  </si>
  <si>
    <t>Ejercicio 7.1)</t>
  </si>
  <si>
    <t>Tasa</t>
    <phoneticPr fontId="3" type="noConversion"/>
  </si>
  <si>
    <t>Durante los últimos tres años, los flujos de efectivo neto por pagos de contrato han variado ampliamente, como se muestra abajo, principalmente</t>
  </si>
  <si>
    <t>debido a la incapacidad de los grandes fabricantes para pagar las tarifas de los contratos.</t>
  </si>
  <si>
    <t>AÑO</t>
  </si>
  <si>
    <t>FLUJO DE EFECTIVO</t>
  </si>
  <si>
    <t>NÙMERO DE SECUENCIA</t>
  </si>
  <si>
    <r>
      <t>S</t>
    </r>
    <r>
      <rPr>
        <vertAlign val="subscript"/>
        <sz val="11"/>
        <color indexed="8"/>
        <rFont val="Calibri"/>
        <family val="2"/>
      </rPr>
      <t>0</t>
    </r>
  </si>
  <si>
    <r>
      <t>S</t>
    </r>
    <r>
      <rPr>
        <vertAlign val="subscript"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/>
    </r>
  </si>
  <si>
    <r>
      <t>S</t>
    </r>
    <r>
      <rPr>
        <vertAlign val="sub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/>
    </r>
  </si>
  <si>
    <r>
      <t>S</t>
    </r>
    <r>
      <rPr>
        <vertAlign val="subscript"/>
        <sz val="11"/>
        <color indexed="8"/>
        <rFont val="Calibri"/>
        <family val="2"/>
      </rPr>
      <t>3</t>
    </r>
    <r>
      <rPr>
        <sz val="11"/>
        <color indexed="8"/>
        <rFont val="Calibri"/>
        <family val="2"/>
      </rPr>
      <t/>
    </r>
  </si>
  <si>
    <t>FLUJO DE EFECTIVO ACUMULADO</t>
  </si>
  <si>
    <t>CAMBIO DE SIGNO</t>
  </si>
  <si>
    <t>+</t>
  </si>
  <si>
    <t>-</t>
  </si>
  <si>
    <t>Valor "i"</t>
  </si>
  <si>
    <t>VALOR "i"</t>
  </si>
  <si>
    <t>Ensayo:</t>
  </si>
  <si>
    <t>Valor de "i"</t>
  </si>
  <si>
    <t>programa Small Business Partnes de IBM.  La tabla 7.5 muestra los flujos de efectivo netos estimados desarrollados por IBM</t>
  </si>
  <si>
    <t>desde la perspectiva del pequeño negocio.  Los valores negativos en los años 1, 2 y 4 reflejan grandes costos de mercadeo.</t>
  </si>
  <si>
    <t xml:space="preserve">Un ingeniero en sistemas de calefacción, ventilación y aire acondicionado de una compañía que construye uno </t>
    <phoneticPr fontId="3" type="noConversion"/>
  </si>
  <si>
    <t>VALOR DE "i"</t>
  </si>
  <si>
    <t>Estimado</t>
  </si>
  <si>
    <t>VNA @ 0.77%</t>
  </si>
  <si>
    <t>EJERCICIO 7.5)</t>
  </si>
  <si>
    <t>EJERCICIO 7.6)</t>
  </si>
  <si>
    <t xml:space="preserve">Calcule la tasa de rendimiento compuesta para el grupo de ingeniería de Honda Motor Corp.  Del ejemplo 7.4, si la tasade reinversión </t>
  </si>
  <si>
    <t xml:space="preserve">es a.) 7.47% y b.) la TMAR corporativa de 2O%.  </t>
  </si>
  <si>
    <r>
      <t>F</t>
    </r>
    <r>
      <rPr>
        <b/>
        <vertAlign val="subscript"/>
        <sz val="16"/>
        <color indexed="8"/>
        <rFont val="Calibri"/>
        <family val="2"/>
      </rPr>
      <t xml:space="preserve">t </t>
    </r>
    <r>
      <rPr>
        <b/>
        <sz val="16"/>
        <color indexed="8"/>
        <rFont val="Calibri"/>
        <family val="2"/>
      </rPr>
      <t>= F</t>
    </r>
    <r>
      <rPr>
        <b/>
        <vertAlign val="subscript"/>
        <sz val="16"/>
        <color indexed="8"/>
        <rFont val="Calibri"/>
        <family val="2"/>
      </rPr>
      <t>t-1</t>
    </r>
    <r>
      <rPr>
        <b/>
        <sz val="16"/>
        <color indexed="8"/>
        <rFont val="Calibri"/>
        <family val="2"/>
      </rPr>
      <t>(1+i) + C</t>
    </r>
    <r>
      <rPr>
        <b/>
        <vertAlign val="subscript"/>
        <sz val="16"/>
        <color indexed="8"/>
        <rFont val="Calibri"/>
        <family val="2"/>
      </rPr>
      <t>t</t>
    </r>
  </si>
  <si>
    <t>Donde t= 1,2,…,n</t>
  </si>
  <si>
    <t>n= total de años en el proyecto</t>
  </si>
  <si>
    <r>
      <t>C</t>
    </r>
    <r>
      <rPr>
        <vertAlign val="subscript"/>
        <sz val="11"/>
        <color indexed="8"/>
        <rFont val="Calibri"/>
        <family val="2"/>
      </rPr>
      <t xml:space="preserve">t </t>
    </r>
    <r>
      <rPr>
        <sz val="11"/>
        <color theme="1"/>
        <rFont val="Calibri"/>
        <family val="2"/>
        <scheme val="minor"/>
      </rPr>
      <t>= flujo de efectivo neto en el año t</t>
    </r>
  </si>
  <si>
    <t>VNA @ 7.47%</t>
  </si>
  <si>
    <t>VNA @ 41.35%</t>
  </si>
  <si>
    <t>Dos estudiantes de ingeniería iniciaron un negocio de desarrollo de software durante su último año en la Universidad.  Ahora</t>
  </si>
  <si>
    <t>TASA DE RETORNO SOBRE LA CANTIDAD INICIAL (FORMA EQUIVOCADA)</t>
    <phoneticPr fontId="3" type="noConversion"/>
  </si>
  <si>
    <t>EL PROBLEMA DEL FINANCIAMIENTO A PLAZOS…!!!! TIENDAS DE LÍNEA BLANCA, POR EJEMPLO.</t>
    <phoneticPr fontId="3" type="noConversion"/>
  </si>
  <si>
    <t>Qué tasa de rendimiento por mes obtendrá un emprendedor durante el período de proyecto de 2 años y medio, si invirtió</t>
  </si>
  <si>
    <t>Determine el número de valores de i* (tasa interna de retorno), estímelos gráficamente y por medio de la función TIR de EXCEL®.</t>
  </si>
  <si>
    <t>NETO</t>
  </si>
  <si>
    <t>ACUMULADO</t>
  </si>
  <si>
    <t>FLUJO DE EFECTIVO (EN MULTIPLOS DE $100)</t>
  </si>
  <si>
    <t>i'=16.84%</t>
    <phoneticPr fontId="3" type="noConversion"/>
  </si>
  <si>
    <t>asociados con una línea de producto fueron los siguientes: costo inicial de $30,000 y costos anuales de</t>
  </si>
  <si>
    <t>$18,000.  El ingreso anual fue de $27,000, y el equipo usado se vendió en $4,000.  Qué tasa de rendimiento</t>
  </si>
  <si>
    <t>obtuvo la compañía por este producto?</t>
  </si>
  <si>
    <t>La compañía PPG manufactura una amina epóxica que se usa para evitar que el contenido de envases con tereflalato</t>
  </si>
  <si>
    <t xml:space="preserve">de polietileno (TP) reaccionen con el oxígeno.  A continuación se muestra el flujo de efectivo (en millones) </t>
  </si>
  <si>
    <t>PROBLEMA 7.5</t>
  </si>
  <si>
    <t>Suponga que el pago próximo de $4,800 debe hacerse dentro de un mes.</t>
    <phoneticPr fontId="3" type="noConversion"/>
  </si>
  <si>
    <t>Tir</t>
  </si>
  <si>
    <t xml:space="preserve">la inversión? Suponga que el bono está previsto mardurar 18 años después de su compra.  </t>
    <phoneticPr fontId="3" type="noConversion"/>
  </si>
  <si>
    <t xml:space="preserve">de los edificios más altos del mundo (el centro financiero de Shanghai, en la República Popular China) ha </t>
    <phoneticPr fontId="3" type="noConversion"/>
  </si>
  <si>
    <t>solicitado que se gasten ahora $500K durante la construcción en software y hardware para mejorar la eficiencia</t>
    <phoneticPr fontId="3" type="noConversion"/>
  </si>
  <si>
    <t>de los sistemas de control ambiental.  Con esto espera ahorrar $10K anuales durante 10 años en costos de energía</t>
    <phoneticPr fontId="3" type="noConversion"/>
  </si>
  <si>
    <t>y $700K al final del año 10 en costos de renovación de equipo.  Encuentre la TIR.</t>
    <phoneticPr fontId="3" type="noConversion"/>
  </si>
  <si>
    <t>PROBLEMA 7.16</t>
  </si>
  <si>
    <t>El Banco Wells Fargo prestó a un ingeniero recién graduado $1,000 a i=10% anual durante 4 años para comprar equipo de oficina.</t>
  </si>
  <si>
    <t>Una compañía de Internet N a C proyectó los flujos de efectivo (en millones).  ¿Cuál es la tasa</t>
  </si>
  <si>
    <t>representan dinero no requerido inmediatamente por el proyecto, se reinvierten a la tasa de reinversión c.</t>
    <phoneticPr fontId="3" type="noConversion"/>
  </si>
  <si>
    <t xml:space="preserve">La tasa de rendimiento compuesta i´es la tasa de rendimiento única para un proyecto que supone que los flujos de efectivo netos positivos, que </t>
    <phoneticPr fontId="3" type="noConversion"/>
  </si>
  <si>
    <t>El grupo de Ingeniería de diseño y prueba de Honda Motor Corp. Realiza trabajos bajo contrato para fabricantes de automóviles a lo largo del mundo.</t>
  </si>
  <si>
    <t>durante 5 años.  El demandante necesita ahora una suma bastante grande de dinero para hacer</t>
  </si>
  <si>
    <t>una inversión y ofreció al defensor de su oponente la oportunidad de pagar $110,000 ahora.</t>
  </si>
  <si>
    <t>Desde la perspectiva del Banco (el prestamista), se espera que la inversión en este joven ingeniero produzca un flujo de efectivo neto</t>
  </si>
  <si>
    <t>equivalente de $315.47 por cada uno de los 4 años.</t>
  </si>
  <si>
    <t xml:space="preserve">A= %1,000(A/P, 10%, 4)= </t>
  </si>
  <si>
    <t>TIR</t>
  </si>
  <si>
    <t>TASA</t>
  </si>
  <si>
    <t>EJERCICIO 7.4)</t>
  </si>
  <si>
    <t xml:space="preserve">han podido obtener la licencia, para los siguientes 10 años, de un paquete de modelado en tercera dimensión, a través del </t>
  </si>
  <si>
    <t>FNE</t>
  </si>
  <si>
    <t>EJEMPLO 7.8</t>
  </si>
  <si>
    <t>Allied Materials necesita $3M en capital de deuda para materiales compuestos expandidos.  Está ofreciendo</t>
  </si>
  <si>
    <t xml:space="preserve">bonos de baja denominación a un precio de descuento de $800 para un bono de $1,000 al 4% que madura </t>
  </si>
  <si>
    <t>en 20 años, con interés pagadero semestralmente.  ¿Qué tasa de interés nominal y efectivas anuales,</t>
  </si>
  <si>
    <t>compuestas semestralmente, pagará Allied Materials a un inversionista?</t>
  </si>
  <si>
    <t>Interes efectivo :</t>
  </si>
  <si>
    <t>EJEMPLO 7.9</t>
  </si>
  <si>
    <t>Valor del Bono</t>
  </si>
  <si>
    <t>Tasa interés bono</t>
  </si>
  <si>
    <t>VP de interés del bono/año</t>
  </si>
  <si>
    <t>Interés bono/trimestre</t>
  </si>
  <si>
    <r>
      <t>i=   c   si F</t>
    </r>
    <r>
      <rPr>
        <vertAlign val="subscript"/>
        <sz val="11"/>
        <color indexed="8"/>
        <rFont val="Calibri"/>
        <family val="2"/>
      </rPr>
      <t>t-1</t>
    </r>
    <r>
      <rPr>
        <sz val="11"/>
        <color theme="1"/>
        <rFont val="Calibri"/>
        <family val="2"/>
        <scheme val="minor"/>
      </rPr>
      <t xml:space="preserve"> &gt; 0 (inversión positiva neta)</t>
    </r>
  </si>
  <si>
    <r>
      <t>i=   i</t>
    </r>
    <r>
      <rPr>
        <vertAlign val="superscript"/>
        <sz val="11"/>
        <color indexed="8"/>
        <rFont val="Calibri"/>
        <family val="2"/>
      </rPr>
      <t>'</t>
    </r>
    <r>
      <rPr>
        <sz val="11"/>
        <color theme="1"/>
        <rFont val="Calibri"/>
        <family val="2"/>
        <scheme val="minor"/>
      </rPr>
      <t xml:space="preserve">   si F</t>
    </r>
    <r>
      <rPr>
        <vertAlign val="subscript"/>
        <sz val="11"/>
        <color indexed="8"/>
        <rFont val="Calibri"/>
        <family val="2"/>
      </rPr>
      <t>t-1</t>
    </r>
    <r>
      <rPr>
        <sz val="11"/>
        <color theme="1"/>
        <rFont val="Calibri"/>
        <family val="2"/>
        <scheme val="minor"/>
      </rPr>
      <t xml:space="preserve"> &lt; 0 (inversión negativa neta)</t>
    </r>
  </si>
  <si>
    <r>
      <t>F</t>
    </r>
    <r>
      <rPr>
        <vertAlign val="subscript"/>
        <sz val="11"/>
        <color indexed="8"/>
        <rFont val="Calibri"/>
        <family val="2"/>
      </rPr>
      <t>0</t>
    </r>
  </si>
  <si>
    <r>
      <t>F</t>
    </r>
    <r>
      <rPr>
        <vertAlign val="subscript"/>
        <sz val="11"/>
        <color indexed="8"/>
        <rFont val="Calibri"/>
        <family val="2"/>
      </rPr>
      <t>1</t>
    </r>
  </si>
  <si>
    <r>
      <t>F</t>
    </r>
    <r>
      <rPr>
        <vertAlign val="sub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/>
    </r>
  </si>
  <si>
    <r>
      <t>F</t>
    </r>
    <r>
      <rPr>
        <vertAlign val="subscript"/>
        <sz val="11"/>
        <color indexed="8"/>
        <rFont val="Calibri"/>
        <family val="2"/>
      </rPr>
      <t>3</t>
    </r>
    <r>
      <rPr>
        <sz val="11"/>
        <color indexed="8"/>
        <rFont val="Calibri"/>
        <family val="2"/>
      </rPr>
      <t/>
    </r>
  </si>
  <si>
    <t>c=</t>
  </si>
  <si>
    <t>i'=7.47%</t>
  </si>
  <si>
    <t>El bono no ha pagado intereses durante los primeros 3 años después de que Gerry lo compró.  Si el interés se hubiese pagado durante</t>
    <phoneticPr fontId="3" type="noConversion"/>
  </si>
  <si>
    <t xml:space="preserve">los siguientes 7 años, y luego Gerry fuese capaz de revender el bono por $11,000, ¿qué tasa de rendimiento habría obtenido sobre </t>
    <phoneticPr fontId="3" type="noConversion"/>
  </si>
  <si>
    <t xml:space="preserve">$150,000 en la producción de comprensores portátiles de aire de 12 voltios?  Sus costos estimados mensuales son de </t>
  </si>
  <si>
    <t>$27,000 con ingresos de $33,000 por mes?</t>
  </si>
  <si>
    <t>PROBLEMA 7.7</t>
  </si>
  <si>
    <t>Descartes: 3 cambios de signo</t>
  </si>
  <si>
    <t>Norstrom: Nótese 1 cambio de signo.  Por Norstrom una raíz real positiva.</t>
  </si>
  <si>
    <t>años</t>
  </si>
  <si>
    <t>i =</t>
  </si>
  <si>
    <t>Lo que tiene que pagar</t>
  </si>
  <si>
    <t>Cantidad recuperada = Abono a capital</t>
  </si>
  <si>
    <t>Comprobar</t>
  </si>
  <si>
    <t>Tir1</t>
  </si>
  <si>
    <t>Tir2</t>
  </si>
  <si>
    <t>semestre</t>
  </si>
  <si>
    <t>anual compuesto semestralmente</t>
  </si>
  <si>
    <t>anual efectivo</t>
  </si>
  <si>
    <t>Semestral</t>
  </si>
  <si>
    <t>Anual compuesto semestramente</t>
  </si>
  <si>
    <t>Anual efectivo</t>
  </si>
  <si>
    <t>Trimestre</t>
  </si>
  <si>
    <t>Anual compuesto trimestralmente</t>
  </si>
  <si>
    <t>Flujo Neto Efectivo</t>
  </si>
  <si>
    <t>Descartes</t>
  </si>
  <si>
    <t>FEA</t>
  </si>
  <si>
    <t>Anual compuesto mensualmente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</si>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</sst>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Q&quot;#,##0.00_);[Red]\(&quot;Q&quot;#,##0.00\)"/>
    <numFmt numFmtId="165" formatCode="_([$$-409]* #,##0_);_([$$-409]* \(#,##0\);_([$$-409]* &quot;-&quot;_);_(@_)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[$$-409]#,##0.00_ ;\-[$$-409]#,##0.00\ "/>
    <numFmt numFmtId="169" formatCode="_-[$$-409]* #,##0_ ;_-[$$-409]* \-#,##0\ ;_-[$$-409]* &quot;-&quot;_ ;_-@_ "/>
    <numFmt numFmtId="171" formatCode="_-[$$-540A]* #,##0.00_ ;_-[$$-540A]* \-#,##0.00\ ;_-[$$-540A]* &quot;-&quot;??_ ;_-@_ 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vertAlign val="subscript"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6"/>
      <color indexed="8"/>
      <name val="Calibri"/>
      <family val="2"/>
    </font>
    <font>
      <b/>
      <vertAlign val="subscript"/>
      <sz val="16"/>
      <color indexed="8"/>
      <name val="Calibri"/>
      <family val="2"/>
    </font>
    <font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9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6" fontId="0" fillId="0" borderId="0" xfId="0" applyNumberFormat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1" fillId="0" borderId="0" xfId="0" applyFont="1"/>
    <xf numFmtId="0" fontId="12" fillId="0" borderId="0" xfId="0" applyFont="1" applyAlignment="1">
      <alignment horizontal="center"/>
    </xf>
    <xf numFmtId="164" fontId="0" fillId="0" borderId="0" xfId="0" applyNumberFormat="1"/>
    <xf numFmtId="166" fontId="0" fillId="0" borderId="1" xfId="0" applyNumberFormat="1" applyBorder="1"/>
    <xf numFmtId="166" fontId="0" fillId="0" borderId="2" xfId="0" applyNumberFormat="1" applyBorder="1"/>
    <xf numFmtId="168" fontId="0" fillId="0" borderId="0" xfId="0" applyNumberFormat="1"/>
    <xf numFmtId="168" fontId="0" fillId="0" borderId="1" xfId="0" applyNumberFormat="1" applyBorder="1"/>
    <xf numFmtId="169" fontId="0" fillId="0" borderId="0" xfId="0" quotePrefix="1" applyNumberFormat="1"/>
    <xf numFmtId="169" fontId="0" fillId="0" borderId="0" xfId="0" applyNumberFormat="1"/>
    <xf numFmtId="0" fontId="0" fillId="2" borderId="0" xfId="0" applyFill="1"/>
    <xf numFmtId="169" fontId="0" fillId="2" borderId="0" xfId="0" applyNumberFormat="1" applyFill="1"/>
    <xf numFmtId="167" fontId="0" fillId="0" borderId="0" xfId="0" applyNumberFormat="1"/>
    <xf numFmtId="10" fontId="13" fillId="2" borderId="1" xfId="0" applyNumberFormat="1" applyFont="1" applyFill="1" applyBorder="1"/>
    <xf numFmtId="9" fontId="13" fillId="2" borderId="0" xfId="0" applyNumberFormat="1" applyFont="1" applyFill="1" applyAlignment="1">
      <alignment horizontal="center"/>
    </xf>
    <xf numFmtId="0" fontId="14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3" borderId="0" xfId="0" applyFill="1"/>
    <xf numFmtId="10" fontId="0" fillId="0" borderId="0" xfId="1" applyNumberFormat="1" applyFont="1"/>
    <xf numFmtId="171" fontId="0" fillId="0" borderId="0" xfId="0" applyNumberFormat="1"/>
    <xf numFmtId="0" fontId="0" fillId="0" borderId="0" xfId="0" applyAlignment="1">
      <alignment horizontal="right"/>
    </xf>
    <xf numFmtId="166" fontId="0" fillId="4" borderId="0" xfId="0" applyNumberFormat="1" applyFill="1"/>
    <xf numFmtId="9" fontId="0" fillId="3" borderId="0" xfId="0" applyNumberFormat="1" applyFill="1"/>
    <xf numFmtId="166" fontId="0" fillId="3" borderId="0" xfId="0" applyNumberFormat="1" applyFill="1"/>
    <xf numFmtId="10" fontId="0" fillId="3" borderId="0" xfId="0" applyNumberFormat="1" applyFill="1"/>
    <xf numFmtId="0" fontId="2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472630070047"/>
          <c:y val="4.7619093752997298E-2"/>
          <c:w val="0.66813240588438405"/>
          <c:h val="0.89682626568144896"/>
        </c:manualLayout>
      </c:layout>
      <c:scatterChart>
        <c:scatterStyle val="smoothMarker"/>
        <c:varyColors val="0"/>
        <c:ser>
          <c:idx val="0"/>
          <c:order val="0"/>
          <c:spPr>
            <a:ln w="25400">
              <a:solidFill>
                <a:srgbClr val="666699"/>
              </a:solidFill>
              <a:prstDash val="solid"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'Ejercicio 7.2'!$C$9:$C$19</c:f>
              <c:numCache>
                <c:formatCode>0.00%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'Ejercicio 7.2'!$D$9:$D$19</c:f>
              <c:numCache>
                <c:formatCode>_([$$-409]* #,##0_);_([$$-409]* \(#,##0\);_([$$-409]* "-"_);_(@_)</c:formatCode>
                <c:ptCount val="11"/>
                <c:pt idx="0">
                  <c:v>300000</c:v>
                </c:pt>
                <c:pt idx="1">
                  <c:v>-168674.02634228126</c:v>
                </c:pt>
                <c:pt idx="2">
                  <c:v>-345021.37112160027</c:v>
                </c:pt>
                <c:pt idx="3">
                  <c:v>-418307.89980906289</c:v>
                </c:pt>
                <c:pt idx="4">
                  <c:v>-451664.16120231472</c:v>
                </c:pt>
                <c:pt idx="5">
                  <c:v>-468207.75965723384</c:v>
                </c:pt>
                <c:pt idx="6">
                  <c:v>-477118.45287121832</c:v>
                </c:pt>
                <c:pt idx="7">
                  <c:v>-482312.91487897927</c:v>
                </c:pt>
                <c:pt idx="8">
                  <c:v>-485574.48169563495</c:v>
                </c:pt>
                <c:pt idx="9">
                  <c:v>-487765.28516333405</c:v>
                </c:pt>
                <c:pt idx="10">
                  <c:v>-489326.171875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7E-44F6-A2C4-F5442CDA2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138584"/>
        <c:axId val="563153464"/>
      </c:scatterChart>
      <c:valAx>
        <c:axId val="563138584"/>
        <c:scaling>
          <c:orientation val="minMax"/>
          <c:min val="5.0999999999999997E-2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lang="es-GT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563153464"/>
        <c:crosses val="autoZero"/>
        <c:crossBetween val="midCat"/>
      </c:valAx>
      <c:valAx>
        <c:axId val="56315346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_([$$-409]* #,##0_);_([$$-409]* \(#,##0\);_([$$-409]* &quot;-&quot;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/>
          <a:lstStyle/>
          <a:p>
            <a:pPr>
              <a:defRPr lang="es-GT"/>
            </a:pPr>
            <a:endParaRPr lang="es-GT"/>
          </a:p>
        </c:txPr>
        <c:crossAx val="5631385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5714285714285698"/>
          <c:y val="0.50277923592884199"/>
          <c:w val="0.128571428571428"/>
          <c:h val="6.666695829687929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lang="es-GT"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s-GT"/>
            </a:pPr>
            <a:r>
              <a:rPr lang="en-US"/>
              <a:t>GRÁFICA</a:t>
            </a:r>
            <a:r>
              <a:rPr lang="en-US" baseline="0"/>
              <a:t> DE VP A DIFERENTES TASAS "i"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2441325882651706E-2"/>
          <c:y val="0.13495590888398101"/>
          <c:w val="0.547615912618999"/>
          <c:h val="0.68170901549511898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666699"/>
              </a:solidFill>
              <a:prstDash val="solid"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'Ejercicio 7.4'!$C$15:$C$25</c:f>
              <c:numCache>
                <c:formatCode>0%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xVal>
          <c:yVal>
            <c:numRef>
              <c:f>'Ejercicio 7.4'!$D$15:$D$25</c:f>
              <c:numCache>
                <c:formatCode>_([$$-409]* #,##0.00_);_([$$-409]* \(#,##0.00\);_([$$-409]* "-"??_);_(@_)</c:formatCode>
                <c:ptCount val="11"/>
                <c:pt idx="0">
                  <c:v>200</c:v>
                </c:pt>
                <c:pt idx="1">
                  <c:v>50.966418313357735</c:v>
                </c:pt>
                <c:pt idx="2">
                  <c:v>-39.819684447783402</c:v>
                </c:pt>
                <c:pt idx="3">
                  <c:v>-88.435933262102026</c:v>
                </c:pt>
                <c:pt idx="4">
                  <c:v>-106.4814814814813</c:v>
                </c:pt>
                <c:pt idx="5">
                  <c:v>-102.40000000000009</c:v>
                </c:pt>
                <c:pt idx="6">
                  <c:v>-82.385070550751152</c:v>
                </c:pt>
                <c:pt idx="7">
                  <c:v>-51.008484478992159</c:v>
                </c:pt>
                <c:pt idx="8">
                  <c:v>-11.661807580175036</c:v>
                </c:pt>
                <c:pt idx="9">
                  <c:v>33.12968961416982</c:v>
                </c:pt>
                <c:pt idx="10">
                  <c:v>81.481481481481524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7-415F-8FEB-06D029004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247224"/>
        <c:axId val="563264760"/>
      </c:scatterChart>
      <c:valAx>
        <c:axId val="563247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es-GT"/>
                </a:pPr>
                <a:r>
                  <a:rPr lang="en-US"/>
                  <a:t>Valor</a:t>
                </a:r>
                <a:r>
                  <a:rPr lang="en-US" baseline="0"/>
                  <a:t> "i"</a:t>
                </a:r>
                <a:endParaRPr lang="en-US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%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lang="es-GT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563264760"/>
        <c:crosses val="autoZero"/>
        <c:crossBetween val="midCat"/>
      </c:valAx>
      <c:valAx>
        <c:axId val="56326476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s-GT"/>
                </a:pPr>
                <a:r>
                  <a:rPr lang="en-US"/>
                  <a:t>Valor</a:t>
                </a:r>
                <a:r>
                  <a:rPr lang="en-US" baseline="0"/>
                  <a:t> Presente (VP)</a:t>
                </a:r>
                <a:endParaRPr lang="en-US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/>
          <a:lstStyle/>
          <a:p>
            <a:pPr>
              <a:defRPr lang="es-GT"/>
            </a:pPr>
            <a:endParaRPr lang="es-GT"/>
          </a:p>
        </c:txPr>
        <c:crossAx val="5632472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2456274421503195"/>
          <c:y val="0.72174119144197901"/>
          <c:w val="0.14673071412000699"/>
          <c:h val="7.536244333094699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lang="es-GT"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s-GT"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GRÁFICA DE VP A DIFERENTES TASAS "i"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872402807206"/>
          <c:y val="0.233791522290836"/>
          <c:w val="0.68930322017376"/>
          <c:h val="0.62962213155188895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666699"/>
              </a:solidFill>
              <a:prstDash val="solid"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'EJERCICIO 7.5'!$D$10:$D$15</c:f>
              <c:numCache>
                <c:formatCode>0.00%</c:formatCode>
                <c:ptCount val="6"/>
                <c:pt idx="0">
                  <c:v>0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7.4999999999999997E-3</c:v>
                </c:pt>
                <c:pt idx="4">
                  <c:v>0.01</c:v>
                </c:pt>
                <c:pt idx="5">
                  <c:v>1.2500000000000001E-2</c:v>
                </c:pt>
              </c:numCache>
            </c:numRef>
          </c:xVal>
          <c:yVal>
            <c:numRef>
              <c:f>'EJERCICIO 7.5'!$E$10:$E$15</c:f>
              <c:numCache>
                <c:formatCode>_([$$-409]* #,##0.00_);_([$$-409]* \(#,##0.00\);_([$$-409]* "-"??_);_(@_)</c:formatCode>
                <c:ptCount val="6"/>
                <c:pt idx="0">
                  <c:v>100</c:v>
                </c:pt>
                <c:pt idx="1">
                  <c:v>66.609727491578468</c:v>
                </c:pt>
                <c:pt idx="2">
                  <c:v>33.927963186110297</c:v>
                </c:pt>
                <c:pt idx="3">
                  <c:v>1.938603656906134</c:v>
                </c:pt>
                <c:pt idx="4">
                  <c:v>-29.374041902137183</c:v>
                </c:pt>
                <c:pt idx="5">
                  <c:v>-60.025263486954678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51-4A7E-AB31-AD410566C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310088"/>
        <c:axId val="563306424"/>
      </c:scatterChart>
      <c:valAx>
        <c:axId val="563310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es-GT"/>
                </a:pPr>
                <a:r>
                  <a:rPr lang="en-US"/>
                  <a:t>Valor</a:t>
                </a:r>
                <a:r>
                  <a:rPr lang="en-US" baseline="0"/>
                  <a:t> "i"</a:t>
                </a:r>
                <a:endParaRPr lang="en-US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%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lang="es-GT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563306424"/>
        <c:crossesAt val="0"/>
        <c:crossBetween val="midCat"/>
      </c:valAx>
      <c:valAx>
        <c:axId val="563306424"/>
        <c:scaling>
          <c:orientation val="minMax"/>
          <c:max val="60"/>
          <c:min val="-3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es-GT"/>
                </a:pPr>
                <a:r>
                  <a:rPr lang="en-US"/>
                  <a:t>Valor</a:t>
                </a:r>
                <a:r>
                  <a:rPr lang="en-US" baseline="0"/>
                  <a:t> Presente (VP)</a:t>
                </a:r>
                <a:endParaRPr lang="en-US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/>
          <a:lstStyle/>
          <a:p>
            <a:pPr>
              <a:defRPr lang="es-GT"/>
            </a:pPr>
            <a:endParaRPr lang="es-GT"/>
          </a:p>
        </c:txPr>
        <c:crossAx val="5633100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2401148696794901"/>
          <c:y val="0.76791808873720102"/>
          <c:w val="0.14733984309260101"/>
          <c:h val="7.508532423208190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lang="es-GT"/>
          </a:pPr>
          <a:endParaRPr lang="es-GT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 alignWithMargins="0"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7</xdr:row>
      <xdr:rowOff>9525</xdr:rowOff>
    </xdr:from>
    <xdr:to>
      <xdr:col>13</xdr:col>
      <xdr:colOff>542925</xdr:colOff>
      <xdr:row>25</xdr:row>
      <xdr:rowOff>9525</xdr:rowOff>
    </xdr:to>
    <xdr:graphicFrame macro="">
      <xdr:nvGraphicFramePr>
        <xdr:cNvPr id="1067" name="Gráfico 1">
          <a:extLst>
            <a:ext uri="{FF2B5EF4-FFF2-40B4-BE49-F238E27FC236}">
              <a16:creationId xmlns:a16="http://schemas.microsoft.com/office/drawing/2014/main" id="{00000000-0008-0000-0200-00002B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546100</xdr:colOff>
      <xdr:row>0</xdr:row>
      <xdr:rowOff>50800</xdr:rowOff>
    </xdr:from>
    <xdr:to>
      <xdr:col>18</xdr:col>
      <xdr:colOff>114300</xdr:colOff>
      <xdr:row>30</xdr:row>
      <xdr:rowOff>165100</xdr:rowOff>
    </xdr:to>
    <xdr:graphicFrame macro="">
      <xdr:nvGraphicFramePr>
        <xdr:cNvPr id="11365" name="1 Gráfico">
          <a:extLst>
            <a:ext uri="{FF2B5EF4-FFF2-40B4-BE49-F238E27FC236}">
              <a16:creationId xmlns:a16="http://schemas.microsoft.com/office/drawing/2014/main" id="{00000000-0008-0000-0300-0000652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641350</xdr:colOff>
      <xdr:row>2</xdr:row>
      <xdr:rowOff>70554</xdr:rowOff>
    </xdr:from>
    <xdr:to>
      <xdr:col>17</xdr:col>
      <xdr:colOff>112889</xdr:colOff>
      <xdr:row>22</xdr:row>
      <xdr:rowOff>42332</xdr:rowOff>
    </xdr:to>
    <xdr:graphicFrame macro="">
      <xdr:nvGraphicFramePr>
        <xdr:cNvPr id="16466" name="2 Gráfico">
          <a:extLst>
            <a:ext uri="{FF2B5EF4-FFF2-40B4-BE49-F238E27FC236}">
              <a16:creationId xmlns:a16="http://schemas.microsoft.com/office/drawing/2014/main" id="{00000000-0008-0000-0400-0000524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zoomScale="125" workbookViewId="0">
      <selection activeCell="G14" sqref="G14"/>
    </sheetView>
  </sheetViews>
  <sheetFormatPr baseColWidth="10" defaultRowHeight="14.4" x14ac:dyDescent="0.3"/>
  <cols>
    <col min="1" max="1" width="11.44140625" bestFit="1" customWidth="1"/>
    <col min="2" max="2" width="12.44140625" customWidth="1"/>
    <col min="3" max="3" width="11.44140625" bestFit="1" customWidth="1"/>
    <col min="4" max="6" width="12" bestFit="1" customWidth="1"/>
    <col min="8" max="8" width="12" customWidth="1"/>
  </cols>
  <sheetData>
    <row r="1" spans="1:10" x14ac:dyDescent="0.3">
      <c r="A1" t="s">
        <v>28</v>
      </c>
    </row>
    <row r="2" spans="1:10" x14ac:dyDescent="0.3">
      <c r="A2" t="s">
        <v>86</v>
      </c>
    </row>
    <row r="3" spans="1:10" x14ac:dyDescent="0.3">
      <c r="A3" t="s">
        <v>93</v>
      </c>
    </row>
    <row r="4" spans="1:10" x14ac:dyDescent="0.3">
      <c r="A4" t="s">
        <v>94</v>
      </c>
      <c r="F4" t="s">
        <v>95</v>
      </c>
      <c r="H4" s="34">
        <f>PMT(C5,D5,D7)</f>
        <v>315.47080370609785</v>
      </c>
      <c r="I4" t="s">
        <v>129</v>
      </c>
    </row>
    <row r="5" spans="1:10" x14ac:dyDescent="0.3">
      <c r="B5" s="33" t="s">
        <v>128</v>
      </c>
      <c r="C5" s="1">
        <v>0.1</v>
      </c>
      <c r="D5">
        <v>4</v>
      </c>
      <c r="E5" t="s">
        <v>127</v>
      </c>
      <c r="H5" s="6"/>
    </row>
    <row r="6" spans="1:10" ht="28.8" x14ac:dyDescent="0.3">
      <c r="A6" s="28" t="s">
        <v>19</v>
      </c>
      <c r="B6" s="29" t="s">
        <v>23</v>
      </c>
      <c r="C6" s="29" t="s">
        <v>24</v>
      </c>
      <c r="D6" s="29" t="s">
        <v>25</v>
      </c>
      <c r="E6" s="29" t="s">
        <v>26</v>
      </c>
      <c r="F6" s="29" t="s">
        <v>27</v>
      </c>
      <c r="J6" s="15"/>
    </row>
    <row r="7" spans="1:10" x14ac:dyDescent="0.3">
      <c r="A7" s="30">
        <v>0</v>
      </c>
      <c r="B7" s="18"/>
      <c r="C7" s="18"/>
      <c r="D7" s="18">
        <v>-1000</v>
      </c>
      <c r="E7" s="18"/>
      <c r="F7" s="18">
        <f>D7-E7</f>
        <v>-1000</v>
      </c>
      <c r="H7" t="s">
        <v>130</v>
      </c>
    </row>
    <row r="8" spans="1:10" x14ac:dyDescent="0.3">
      <c r="A8" s="30">
        <v>1</v>
      </c>
      <c r="B8" s="18">
        <f>F7</f>
        <v>-1000</v>
      </c>
      <c r="C8" s="18">
        <f>B8*C5</f>
        <v>-100</v>
      </c>
      <c r="D8" s="18">
        <f>H4</f>
        <v>315.47080370609785</v>
      </c>
      <c r="E8" s="18">
        <f>D8+C8</f>
        <v>215.47080370609785</v>
      </c>
      <c r="F8" s="18">
        <f>B8+E8</f>
        <v>-784.52919629390215</v>
      </c>
    </row>
    <row r="9" spans="1:10" x14ac:dyDescent="0.3">
      <c r="A9" s="30">
        <v>2</v>
      </c>
      <c r="B9" s="18">
        <f>F8</f>
        <v>-784.52919629390215</v>
      </c>
      <c r="C9" s="18">
        <f>B9*$C$5</f>
        <v>-78.452919629390223</v>
      </c>
      <c r="D9" s="18">
        <f>D8</f>
        <v>315.47080370609785</v>
      </c>
      <c r="E9" s="18">
        <f>D9+C9</f>
        <v>237.01788407670762</v>
      </c>
      <c r="F9" s="18">
        <f>B9+E9</f>
        <v>-547.51131221719447</v>
      </c>
    </row>
    <row r="10" spans="1:10" x14ac:dyDescent="0.3">
      <c r="A10" s="30">
        <v>3</v>
      </c>
      <c r="B10" s="18">
        <f t="shared" ref="B10:B11" si="0">F9</f>
        <v>-547.51131221719447</v>
      </c>
      <c r="C10" s="18">
        <f t="shared" ref="C10:C11" si="1">B10*$C$5</f>
        <v>-54.751131221719447</v>
      </c>
      <c r="D10" s="18">
        <f t="shared" ref="D10:D11" si="2">D9</f>
        <v>315.47080370609785</v>
      </c>
      <c r="E10" s="18">
        <f t="shared" ref="E10:E11" si="3">D10+C10</f>
        <v>260.71967248437841</v>
      </c>
      <c r="F10" s="18">
        <f t="shared" ref="F10:F11" si="4">B10+E10</f>
        <v>-286.79163973281607</v>
      </c>
    </row>
    <row r="11" spans="1:10" x14ac:dyDescent="0.3">
      <c r="A11" s="30">
        <v>4</v>
      </c>
      <c r="B11" s="18">
        <f t="shared" si="0"/>
        <v>-286.79163973281607</v>
      </c>
      <c r="C11" s="18">
        <f t="shared" si="1"/>
        <v>-28.679163973281607</v>
      </c>
      <c r="D11" s="18">
        <f t="shared" si="2"/>
        <v>315.47080370609785</v>
      </c>
      <c r="E11" s="18">
        <f t="shared" si="3"/>
        <v>286.79163973281624</v>
      </c>
      <c r="F11" s="18">
        <f t="shared" si="4"/>
        <v>0</v>
      </c>
    </row>
    <row r="12" spans="1:10" ht="15.75" customHeight="1" thickBot="1" x14ac:dyDescent="0.35">
      <c r="B12" s="18">
        <f>F11</f>
        <v>0</v>
      </c>
      <c r="C12" s="19">
        <f>SUM(C8:C11)</f>
        <v>-261.8832148243913</v>
      </c>
      <c r="D12" s="31">
        <f>IRR(D7:D11)</f>
        <v>0.10000000000000009</v>
      </c>
      <c r="E12" s="19">
        <f>SUM(E8:E11)</f>
        <v>1000.0000000000002</v>
      </c>
      <c r="F12" s="18"/>
    </row>
    <row r="13" spans="1:10" ht="15" thickTop="1" x14ac:dyDescent="0.3">
      <c r="A13" s="1">
        <f>RATE(4,315.47,-1000)</f>
        <v>9.999882310028127E-2</v>
      </c>
    </row>
    <row r="15" spans="1:10" x14ac:dyDescent="0.3">
      <c r="A15">
        <v>0</v>
      </c>
      <c r="B15" s="32">
        <v>-1000</v>
      </c>
    </row>
    <row r="16" spans="1:10" x14ac:dyDescent="0.3">
      <c r="A16">
        <v>1</v>
      </c>
      <c r="B16" s="32">
        <f>$D$11</f>
        <v>315.47080370609785</v>
      </c>
    </row>
    <row r="17" spans="1:2" x14ac:dyDescent="0.3">
      <c r="A17">
        <v>2</v>
      </c>
      <c r="B17" s="32">
        <f>$D$11</f>
        <v>315.47080370609785</v>
      </c>
    </row>
    <row r="18" spans="1:2" x14ac:dyDescent="0.3">
      <c r="A18">
        <v>3</v>
      </c>
      <c r="B18" s="32">
        <f>$D$11</f>
        <v>315.47080370609785</v>
      </c>
    </row>
    <row r="19" spans="1:2" x14ac:dyDescent="0.3">
      <c r="A19">
        <v>4</v>
      </c>
      <c r="B19" s="32">
        <f>$D$11</f>
        <v>315.47080370609785</v>
      </c>
    </row>
    <row r="20" spans="1:2" x14ac:dyDescent="0.3">
      <c r="A20" s="1">
        <f>IRR(B15:B19)</f>
        <v>0.10000000000000009</v>
      </c>
      <c r="B20" s="2">
        <f>IRR(B15:B19)</f>
        <v>0.10000000000000009</v>
      </c>
    </row>
  </sheetData>
  <phoneticPr fontId="3" type="noConversion"/>
  <pageMargins left="0.7" right="0.7" top="0.75" bottom="0.75" header="0.3" footer="0.3"/>
  <ignoredErrors>
    <ignoredError sqref="F7" emptyCellReference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topLeftCell="A7" workbookViewId="0">
      <selection activeCell="E26" sqref="E26"/>
    </sheetView>
  </sheetViews>
  <sheetFormatPr baseColWidth="10" defaultRowHeight="14.4" x14ac:dyDescent="0.3"/>
  <sheetData>
    <row r="1" spans="1:8" x14ac:dyDescent="0.3">
      <c r="A1" t="s">
        <v>28</v>
      </c>
    </row>
    <row r="2" spans="1:8" x14ac:dyDescent="0.3">
      <c r="A2" t="s">
        <v>86</v>
      </c>
    </row>
    <row r="3" spans="1:8" x14ac:dyDescent="0.3">
      <c r="A3" t="s">
        <v>93</v>
      </c>
    </row>
    <row r="4" spans="1:8" x14ac:dyDescent="0.3">
      <c r="A4" t="s">
        <v>94</v>
      </c>
      <c r="F4" t="s">
        <v>95</v>
      </c>
      <c r="H4" s="6">
        <f>PMT(10%,4,-1000)</f>
        <v>315.47080370609785</v>
      </c>
    </row>
    <row r="5" spans="1:8" x14ac:dyDescent="0.3">
      <c r="C5" s="1">
        <v>0.1</v>
      </c>
    </row>
    <row r="6" spans="1:8" ht="28.8" x14ac:dyDescent="0.3">
      <c r="A6" s="4" t="s">
        <v>19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27</v>
      </c>
    </row>
    <row r="7" spans="1:8" x14ac:dyDescent="0.3">
      <c r="A7">
        <v>0</v>
      </c>
      <c r="B7" s="6"/>
      <c r="C7" s="6"/>
      <c r="D7" s="6">
        <v>-1000</v>
      </c>
      <c r="E7" s="6"/>
      <c r="F7" s="6">
        <f>D7-E7</f>
        <v>-1000</v>
      </c>
    </row>
    <row r="8" spans="1:8" x14ac:dyDescent="0.3">
      <c r="A8">
        <v>1</v>
      </c>
      <c r="B8" s="6">
        <f>F7</f>
        <v>-1000</v>
      </c>
      <c r="C8" s="6">
        <f>B8*$C$5</f>
        <v>-100</v>
      </c>
      <c r="D8" s="6">
        <f>$H$4</f>
        <v>315.47080370609785</v>
      </c>
      <c r="E8" s="6">
        <f>D8+C8</f>
        <v>215.47080370609785</v>
      </c>
      <c r="F8" s="6">
        <f>B8+E8</f>
        <v>-784.52919629390215</v>
      </c>
    </row>
    <row r="9" spans="1:8" x14ac:dyDescent="0.3">
      <c r="A9">
        <v>2</v>
      </c>
      <c r="B9" s="6">
        <f>F8</f>
        <v>-784.52919629390215</v>
      </c>
      <c r="C9" s="6">
        <f>B9*$C$5</f>
        <v>-78.452919629390223</v>
      </c>
      <c r="D9" s="6">
        <f>$H$4</f>
        <v>315.47080370609785</v>
      </c>
      <c r="E9" s="6">
        <f>D9+C9</f>
        <v>237.01788407670762</v>
      </c>
      <c r="F9" s="6">
        <f>B9+E9</f>
        <v>-547.51131221719447</v>
      </c>
    </row>
    <row r="10" spans="1:8" x14ac:dyDescent="0.3">
      <c r="A10">
        <v>3</v>
      </c>
      <c r="B10" s="6">
        <f>F9</f>
        <v>-547.51131221719447</v>
      </c>
      <c r="C10" s="6">
        <f>B10*$C$5</f>
        <v>-54.751131221719447</v>
      </c>
      <c r="D10" s="6">
        <f>$H$4</f>
        <v>315.47080370609785</v>
      </c>
      <c r="E10" s="6">
        <f>D10+C10</f>
        <v>260.71967248437841</v>
      </c>
      <c r="F10" s="6">
        <f>B10+E10</f>
        <v>-286.79163973281607</v>
      </c>
    </row>
    <row r="11" spans="1:8" x14ac:dyDescent="0.3">
      <c r="A11">
        <v>4</v>
      </c>
      <c r="B11" s="6">
        <f>F10</f>
        <v>-286.79163973281607</v>
      </c>
      <c r="C11" s="6">
        <f>B11*$C$5</f>
        <v>-28.679163973281607</v>
      </c>
      <c r="D11" s="6">
        <f>$H$4</f>
        <v>315.47080370609785</v>
      </c>
      <c r="E11" s="6">
        <f>D11+C11</f>
        <v>286.79163973281624</v>
      </c>
      <c r="F11" s="6">
        <f>B11+E11</f>
        <v>0</v>
      </c>
    </row>
    <row r="12" spans="1:8" ht="15" thickBot="1" x14ac:dyDescent="0.35">
      <c r="C12" s="16">
        <f>SUM(C8:C11)</f>
        <v>-261.8832148243913</v>
      </c>
      <c r="D12" s="26">
        <f>IRR(D7:D11)</f>
        <v>0.10000000000000009</v>
      </c>
      <c r="E12" s="16">
        <f>SUM(E8:E11)</f>
        <v>1000.0000000000002</v>
      </c>
    </row>
    <row r="13" spans="1:8" ht="15" thickTop="1" x14ac:dyDescent="0.3"/>
    <row r="16" spans="1:8" x14ac:dyDescent="0.3">
      <c r="B16" s="22" t="s">
        <v>64</v>
      </c>
      <c r="C16" s="22"/>
      <c r="D16" s="22"/>
      <c r="E16" s="22"/>
      <c r="F16" s="22"/>
      <c r="G16" s="22"/>
    </row>
    <row r="17" spans="1:13" x14ac:dyDescent="0.3">
      <c r="C17" s="1">
        <v>0.1</v>
      </c>
    </row>
    <row r="18" spans="1:13" ht="28.8" x14ac:dyDescent="0.3">
      <c r="A18" s="4" t="s">
        <v>19</v>
      </c>
      <c r="B18" s="5" t="s">
        <v>23</v>
      </c>
      <c r="C18" s="5" t="s">
        <v>24</v>
      </c>
      <c r="D18" s="5" t="s">
        <v>25</v>
      </c>
      <c r="E18" s="5" t="s">
        <v>26</v>
      </c>
      <c r="F18" s="5" t="s">
        <v>27</v>
      </c>
      <c r="H18" s="4" t="s">
        <v>19</v>
      </c>
      <c r="I18" s="5" t="s">
        <v>23</v>
      </c>
      <c r="J18" s="5" t="s">
        <v>24</v>
      </c>
      <c r="K18" s="5" t="s">
        <v>25</v>
      </c>
      <c r="L18" s="5" t="s">
        <v>26</v>
      </c>
      <c r="M18" s="5" t="s">
        <v>27</v>
      </c>
    </row>
    <row r="19" spans="1:13" x14ac:dyDescent="0.3">
      <c r="A19">
        <v>0</v>
      </c>
      <c r="B19" s="6"/>
      <c r="C19" s="6"/>
      <c r="D19" s="6">
        <v>-1000</v>
      </c>
      <c r="E19" s="6"/>
      <c r="F19" s="6">
        <f>D19-E19</f>
        <v>-1000</v>
      </c>
      <c r="H19">
        <v>0</v>
      </c>
      <c r="I19" s="6"/>
      <c r="J19" s="6"/>
      <c r="K19" s="6">
        <v>-1000</v>
      </c>
      <c r="L19" s="6"/>
      <c r="M19" s="6">
        <f>K19-L19</f>
        <v>-1000</v>
      </c>
    </row>
    <row r="20" spans="1:13" x14ac:dyDescent="0.3">
      <c r="A20">
        <v>1</v>
      </c>
      <c r="B20" s="6">
        <f>F19</f>
        <v>-1000</v>
      </c>
      <c r="C20" s="6">
        <f>B20*$C$5</f>
        <v>-100</v>
      </c>
      <c r="D20" s="6">
        <f>$H$4</f>
        <v>315.47080370609785</v>
      </c>
      <c r="E20" s="6">
        <f>D20+C20</f>
        <v>215.47080370609785</v>
      </c>
      <c r="F20" s="6">
        <f>B20+E20</f>
        <v>-784.52919629390215</v>
      </c>
      <c r="H20">
        <v>1</v>
      </c>
      <c r="I20" s="6">
        <f>M19</f>
        <v>-1000</v>
      </c>
      <c r="J20" s="6">
        <f>I20*$C$5</f>
        <v>-100</v>
      </c>
      <c r="K20" s="6">
        <f>$H$4</f>
        <v>315.47080370609785</v>
      </c>
      <c r="L20" s="6">
        <f>K20+J20</f>
        <v>215.47080370609785</v>
      </c>
      <c r="M20" s="6">
        <f>I20+L20</f>
        <v>-784.52919629390215</v>
      </c>
    </row>
    <row r="21" spans="1:13" x14ac:dyDescent="0.3">
      <c r="A21">
        <v>2</v>
      </c>
      <c r="B21" s="6">
        <f>F20</f>
        <v>-784.52919629390215</v>
      </c>
      <c r="C21" s="6">
        <f>C20</f>
        <v>-100</v>
      </c>
      <c r="D21" s="6">
        <f>$H$4</f>
        <v>315.47080370609785</v>
      </c>
      <c r="E21" s="6">
        <f>D21+C21</f>
        <v>215.47080370609785</v>
      </c>
      <c r="F21" s="6">
        <f>B21+E21</f>
        <v>-569.05839258780429</v>
      </c>
      <c r="H21">
        <v>2</v>
      </c>
      <c r="I21" s="6">
        <f>M20</f>
        <v>-784.52919629390215</v>
      </c>
      <c r="J21" s="6">
        <f>J20</f>
        <v>-100</v>
      </c>
      <c r="K21" s="6">
        <f>$H$4</f>
        <v>315.47080370609785</v>
      </c>
      <c r="L21" s="6">
        <f>K21+J21</f>
        <v>215.47080370609785</v>
      </c>
      <c r="M21" s="6">
        <f>I21+L21</f>
        <v>-569.05839258780429</v>
      </c>
    </row>
    <row r="22" spans="1:13" x14ac:dyDescent="0.3">
      <c r="A22">
        <v>3</v>
      </c>
      <c r="B22" s="6">
        <f>F21</f>
        <v>-569.05839258780429</v>
      </c>
      <c r="C22" s="6">
        <f>C20</f>
        <v>-100</v>
      </c>
      <c r="D22" s="6">
        <f>$H$4</f>
        <v>315.47080370609785</v>
      </c>
      <c r="E22" s="6">
        <f>D22+C22</f>
        <v>215.47080370609785</v>
      </c>
      <c r="F22" s="6">
        <f>B22+E22</f>
        <v>-353.58758888170644</v>
      </c>
      <c r="H22">
        <v>3</v>
      </c>
      <c r="I22" s="6">
        <f>F21</f>
        <v>-569.05839258780429</v>
      </c>
      <c r="J22" s="6">
        <f>C20</f>
        <v>-100</v>
      </c>
      <c r="K22" s="6">
        <f>$H$4</f>
        <v>315.47080370609785</v>
      </c>
      <c r="L22" s="6">
        <f>K22+J22</f>
        <v>215.47080370609785</v>
      </c>
      <c r="M22" s="6">
        <f>I22+L22</f>
        <v>-353.58758888170644</v>
      </c>
    </row>
    <row r="23" spans="1:13" x14ac:dyDescent="0.3">
      <c r="A23">
        <v>4</v>
      </c>
      <c r="B23" s="6">
        <f>F22</f>
        <v>-353.58758888170644</v>
      </c>
      <c r="C23" s="6">
        <f>C20</f>
        <v>-100</v>
      </c>
      <c r="D23" s="6">
        <f>$H$4</f>
        <v>315.47080370609785</v>
      </c>
      <c r="E23" s="6">
        <f>D23+C23</f>
        <v>215.47080370609785</v>
      </c>
      <c r="F23" s="6">
        <f>B23+E23</f>
        <v>-138.11678517560858</v>
      </c>
      <c r="H23">
        <v>4</v>
      </c>
      <c r="I23" s="6">
        <f>M22</f>
        <v>-353.58758888170644</v>
      </c>
      <c r="J23" s="6">
        <f>J22</f>
        <v>-100</v>
      </c>
      <c r="K23" s="6">
        <f>$H$4</f>
        <v>315.47080370609785</v>
      </c>
      <c r="L23" s="6">
        <f>K23+J23</f>
        <v>215.47080370609785</v>
      </c>
      <c r="M23" s="6">
        <f>I23+L23</f>
        <v>-138.11678517560858</v>
      </c>
    </row>
    <row r="24" spans="1:13" ht="15" thickBot="1" x14ac:dyDescent="0.35">
      <c r="C24" s="17">
        <f>SUM(C20:C23)</f>
        <v>-400</v>
      </c>
      <c r="E24" s="17">
        <f>SUM(E20:E23)</f>
        <v>861.88321482439142</v>
      </c>
      <c r="H24">
        <v>5</v>
      </c>
      <c r="I24" s="6">
        <f>M23</f>
        <v>-138.11678517560858</v>
      </c>
      <c r="J24" s="6">
        <f>J23</f>
        <v>-100</v>
      </c>
      <c r="K24" s="6">
        <f>$H$4</f>
        <v>315.47080370609785</v>
      </c>
      <c r="L24" s="6">
        <f>K24+J24</f>
        <v>215.47080370609785</v>
      </c>
      <c r="M24" s="6">
        <f>I24+L24</f>
        <v>77.35401853048927</v>
      </c>
    </row>
    <row r="25" spans="1:13" ht="15.6" thickTop="1" thickBot="1" x14ac:dyDescent="0.35">
      <c r="I25" s="6"/>
      <c r="J25" s="16">
        <f>SUM(J20:J24)</f>
        <v>-500</v>
      </c>
      <c r="K25" s="25">
        <f>IRR(K19:K24)</f>
        <v>0.17403943155880319</v>
      </c>
      <c r="L25" s="16">
        <f>SUM(L20:L24)</f>
        <v>1077.3540185304892</v>
      </c>
      <c r="M25" s="6"/>
    </row>
    <row r="26" spans="1:13" ht="15" thickTop="1" x14ac:dyDescent="0.3">
      <c r="D26" s="24"/>
    </row>
    <row r="27" spans="1:13" x14ac:dyDescent="0.3">
      <c r="A27" t="s">
        <v>65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workbookViewId="0">
      <selection activeCell="B23" sqref="B23"/>
    </sheetView>
  </sheetViews>
  <sheetFormatPr baseColWidth="10" defaultRowHeight="14.4" x14ac:dyDescent="0.3"/>
  <cols>
    <col min="2" max="2" width="12.5546875" bestFit="1" customWidth="1"/>
    <col min="4" max="4" width="13.33203125" customWidth="1"/>
  </cols>
  <sheetData>
    <row r="1" spans="1:4" x14ac:dyDescent="0.3">
      <c r="A1" t="s">
        <v>18</v>
      </c>
    </row>
    <row r="2" spans="1:4" x14ac:dyDescent="0.3">
      <c r="A2" t="s">
        <v>49</v>
      </c>
    </row>
    <row r="3" spans="1:4" x14ac:dyDescent="0.3">
      <c r="A3" t="s">
        <v>81</v>
      </c>
    </row>
    <row r="4" spans="1:4" x14ac:dyDescent="0.3">
      <c r="A4" t="s">
        <v>82</v>
      </c>
    </row>
    <row r="5" spans="1:4" x14ac:dyDescent="0.3">
      <c r="A5" t="s">
        <v>83</v>
      </c>
    </row>
    <row r="6" spans="1:4" x14ac:dyDescent="0.3">
      <c r="A6" t="s">
        <v>84</v>
      </c>
    </row>
    <row r="8" spans="1:4" x14ac:dyDescent="0.3">
      <c r="A8" s="4" t="s">
        <v>19</v>
      </c>
      <c r="B8" s="4" t="s">
        <v>20</v>
      </c>
      <c r="C8" s="4" t="s">
        <v>21</v>
      </c>
      <c r="D8" s="4" t="s">
        <v>22</v>
      </c>
    </row>
    <row r="9" spans="1:4" x14ac:dyDescent="0.3">
      <c r="A9">
        <v>0</v>
      </c>
      <c r="B9" s="20">
        <v>-500000</v>
      </c>
      <c r="C9" s="2">
        <v>0</v>
      </c>
      <c r="D9" s="3">
        <f>NPV(C9,$B$10:$B$19)+$B$9</f>
        <v>300000</v>
      </c>
    </row>
    <row r="10" spans="1:4" x14ac:dyDescent="0.3">
      <c r="A10">
        <v>1</v>
      </c>
      <c r="B10" s="21">
        <v>10000</v>
      </c>
      <c r="C10" s="2">
        <v>0.1</v>
      </c>
      <c r="D10" s="3">
        <f t="shared" ref="D10:D19" si="0">NPV(C10,$B$10:$B$19)+$B$9</f>
        <v>-168674.02634228126</v>
      </c>
    </row>
    <row r="11" spans="1:4" x14ac:dyDescent="0.3">
      <c r="A11">
        <v>2</v>
      </c>
      <c r="B11" s="21">
        <v>10000</v>
      </c>
      <c r="C11" s="2">
        <v>0.2</v>
      </c>
      <c r="D11" s="3">
        <f t="shared" si="0"/>
        <v>-345021.37112160027</v>
      </c>
    </row>
    <row r="12" spans="1:4" x14ac:dyDescent="0.3">
      <c r="A12">
        <v>3</v>
      </c>
      <c r="B12" s="21">
        <v>10000</v>
      </c>
      <c r="C12" s="2">
        <v>0.3</v>
      </c>
      <c r="D12" s="3">
        <f t="shared" si="0"/>
        <v>-418307.89980906289</v>
      </c>
    </row>
    <row r="13" spans="1:4" x14ac:dyDescent="0.3">
      <c r="A13">
        <v>4</v>
      </c>
      <c r="B13" s="21">
        <v>10000</v>
      </c>
      <c r="C13" s="2">
        <v>0.4</v>
      </c>
      <c r="D13" s="3">
        <f t="shared" si="0"/>
        <v>-451664.16120231472</v>
      </c>
    </row>
    <row r="14" spans="1:4" x14ac:dyDescent="0.3">
      <c r="A14">
        <v>5</v>
      </c>
      <c r="B14" s="21">
        <v>10000</v>
      </c>
      <c r="C14" s="2">
        <v>0.5</v>
      </c>
      <c r="D14" s="3">
        <f t="shared" si="0"/>
        <v>-468207.75965723384</v>
      </c>
    </row>
    <row r="15" spans="1:4" x14ac:dyDescent="0.3">
      <c r="A15">
        <v>6</v>
      </c>
      <c r="B15" s="21">
        <v>10000</v>
      </c>
      <c r="C15" s="2">
        <v>0.6</v>
      </c>
      <c r="D15" s="3">
        <f t="shared" si="0"/>
        <v>-477118.45287121832</v>
      </c>
    </row>
    <row r="16" spans="1:4" x14ac:dyDescent="0.3">
      <c r="A16">
        <v>7</v>
      </c>
      <c r="B16" s="21">
        <v>10000</v>
      </c>
      <c r="C16" s="2">
        <v>0.7</v>
      </c>
      <c r="D16" s="3">
        <f t="shared" si="0"/>
        <v>-482312.91487897927</v>
      </c>
    </row>
    <row r="17" spans="1:4" x14ac:dyDescent="0.3">
      <c r="A17">
        <v>8</v>
      </c>
      <c r="B17" s="21">
        <v>10000</v>
      </c>
      <c r="C17" s="2">
        <v>0.8</v>
      </c>
      <c r="D17" s="3">
        <f t="shared" si="0"/>
        <v>-485574.48169563495</v>
      </c>
    </row>
    <row r="18" spans="1:4" x14ac:dyDescent="0.3">
      <c r="A18">
        <v>9</v>
      </c>
      <c r="B18" s="21">
        <v>10000</v>
      </c>
      <c r="C18" s="2">
        <v>0.9</v>
      </c>
      <c r="D18" s="3">
        <f t="shared" si="0"/>
        <v>-487765.28516333405</v>
      </c>
    </row>
    <row r="19" spans="1:4" x14ac:dyDescent="0.3">
      <c r="A19">
        <v>10</v>
      </c>
      <c r="B19" s="23">
        <f>10000+700000</f>
        <v>710000</v>
      </c>
      <c r="C19" s="2">
        <v>1</v>
      </c>
      <c r="D19" s="3">
        <f t="shared" si="0"/>
        <v>-489326.171875</v>
      </c>
    </row>
    <row r="20" spans="1:4" x14ac:dyDescent="0.3">
      <c r="A20" t="s">
        <v>96</v>
      </c>
      <c r="B20" s="2">
        <f>IRR(B9:B19)</f>
        <v>5.1569583852555168E-2</v>
      </c>
      <c r="C20" s="2"/>
      <c r="D20" s="3"/>
    </row>
    <row r="21" spans="1:4" x14ac:dyDescent="0.3">
      <c r="A21" t="s">
        <v>97</v>
      </c>
      <c r="B21" s="2">
        <f>RATE(A19,B10,B9,700000)</f>
        <v>5.1569583852554286E-2</v>
      </c>
      <c r="C21" s="2"/>
      <c r="D21" s="3"/>
    </row>
    <row r="22" spans="1:4" x14ac:dyDescent="0.3">
      <c r="A22" t="s">
        <v>131</v>
      </c>
      <c r="B22" s="6">
        <f>NPV(B20,B10:B19)+B9</f>
        <v>-5.6461431086063385E-9</v>
      </c>
      <c r="C22" s="2"/>
      <c r="D22" s="3"/>
    </row>
    <row r="23" spans="1:4" x14ac:dyDescent="0.3">
      <c r="C23" s="2"/>
      <c r="D23" s="3"/>
    </row>
    <row r="24" spans="1:4" x14ac:dyDescent="0.3">
      <c r="C24" s="2"/>
      <c r="D24" s="3"/>
    </row>
    <row r="25" spans="1:4" x14ac:dyDescent="0.3">
      <c r="C25" s="2"/>
      <c r="D25" s="3"/>
    </row>
    <row r="26" spans="1:4" x14ac:dyDescent="0.3">
      <c r="C26" s="2"/>
      <c r="D26" s="3"/>
    </row>
    <row r="27" spans="1:4" x14ac:dyDescent="0.3">
      <c r="C27" s="2"/>
      <c r="D27" s="3"/>
    </row>
    <row r="28" spans="1:4" x14ac:dyDescent="0.3">
      <c r="C28" s="2"/>
      <c r="D28" s="3"/>
    </row>
  </sheetData>
  <phoneticPr fontId="3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3"/>
  <sheetViews>
    <sheetView zoomScale="101" workbookViewId="0">
      <selection activeCell="A18" sqref="A18"/>
    </sheetView>
  </sheetViews>
  <sheetFormatPr baseColWidth="10" defaultRowHeight="14.4" x14ac:dyDescent="0.3"/>
  <cols>
    <col min="1" max="1" width="13.44140625" customWidth="1"/>
    <col min="4" max="4" width="12.6640625" customWidth="1"/>
    <col min="5" max="5" width="19.44140625" customWidth="1"/>
  </cols>
  <sheetData>
    <row r="1" spans="1:6" x14ac:dyDescent="0.3">
      <c r="A1" t="s">
        <v>98</v>
      </c>
    </row>
    <row r="2" spans="1:6" x14ac:dyDescent="0.3">
      <c r="A2" t="s">
        <v>90</v>
      </c>
    </row>
    <row r="3" spans="1:6" x14ac:dyDescent="0.3">
      <c r="A3" t="s">
        <v>30</v>
      </c>
    </row>
    <row r="4" spans="1:6" x14ac:dyDescent="0.3">
      <c r="A4" t="s">
        <v>31</v>
      </c>
    </row>
    <row r="6" spans="1:6" ht="28.8" x14ac:dyDescent="0.3">
      <c r="A6" s="8" t="s">
        <v>32</v>
      </c>
      <c r="B6" s="9" t="s">
        <v>33</v>
      </c>
      <c r="C6" s="9" t="s">
        <v>40</v>
      </c>
      <c r="D6" s="9" t="s">
        <v>34</v>
      </c>
      <c r="E6" s="9" t="s">
        <v>39</v>
      </c>
    </row>
    <row r="7" spans="1:6" ht="15.6" x14ac:dyDescent="0.35">
      <c r="A7">
        <v>0</v>
      </c>
      <c r="B7" s="3">
        <v>2000</v>
      </c>
      <c r="C7" s="10" t="s">
        <v>41</v>
      </c>
      <c r="D7" s="7" t="s">
        <v>35</v>
      </c>
      <c r="E7" s="3">
        <f>B7</f>
        <v>2000</v>
      </c>
      <c r="F7" s="7" t="s">
        <v>41</v>
      </c>
    </row>
    <row r="8" spans="1:6" ht="15.6" x14ac:dyDescent="0.35">
      <c r="A8">
        <v>1</v>
      </c>
      <c r="B8" s="3">
        <v>-500</v>
      </c>
      <c r="C8" s="7" t="s">
        <v>42</v>
      </c>
      <c r="D8" s="7" t="s">
        <v>36</v>
      </c>
      <c r="E8" s="3">
        <f>E7+B8</f>
        <v>1500</v>
      </c>
      <c r="F8" s="7" t="s">
        <v>41</v>
      </c>
    </row>
    <row r="9" spans="1:6" ht="15.6" x14ac:dyDescent="0.35">
      <c r="A9">
        <v>2</v>
      </c>
      <c r="B9" s="3">
        <v>-8100</v>
      </c>
      <c r="C9" s="7" t="s">
        <v>42</v>
      </c>
      <c r="D9" s="7" t="s">
        <v>37</v>
      </c>
      <c r="E9" s="3">
        <f>E8+B9</f>
        <v>-6600</v>
      </c>
      <c r="F9" s="7" t="s">
        <v>42</v>
      </c>
    </row>
    <row r="10" spans="1:6" ht="15.6" x14ac:dyDescent="0.35">
      <c r="A10">
        <v>3</v>
      </c>
      <c r="B10" s="3">
        <v>6800</v>
      </c>
      <c r="C10" s="7" t="s">
        <v>41</v>
      </c>
      <c r="D10" s="7" t="s">
        <v>38</v>
      </c>
      <c r="E10" s="3">
        <f>E9+B10</f>
        <v>200</v>
      </c>
      <c r="F10" s="7" t="s">
        <v>41</v>
      </c>
    </row>
    <row r="11" spans="1:6" ht="15" thickBot="1" x14ac:dyDescent="0.35">
      <c r="C11" s="11">
        <v>2</v>
      </c>
      <c r="F11" s="12">
        <v>2</v>
      </c>
    </row>
    <row r="14" spans="1:6" ht="28.8" x14ac:dyDescent="0.3">
      <c r="A14" s="8" t="s">
        <v>32</v>
      </c>
      <c r="B14" s="9" t="s">
        <v>33</v>
      </c>
      <c r="C14" s="8" t="s">
        <v>44</v>
      </c>
      <c r="D14" s="8" t="s">
        <v>22</v>
      </c>
    </row>
    <row r="15" spans="1:6" x14ac:dyDescent="0.3">
      <c r="A15">
        <v>0</v>
      </c>
      <c r="B15" s="3">
        <v>2000</v>
      </c>
      <c r="C15" s="1">
        <v>0</v>
      </c>
      <c r="D15" s="6">
        <f>NPV(C15,$B$16:$B$18)+$B$15</f>
        <v>200</v>
      </c>
    </row>
    <row r="16" spans="1:6" x14ac:dyDescent="0.3">
      <c r="A16">
        <v>1</v>
      </c>
      <c r="B16" s="3">
        <v>-500</v>
      </c>
      <c r="C16" s="35">
        <v>0.05</v>
      </c>
      <c r="D16" s="36">
        <f t="shared" ref="D16:D25" si="0">NPV(C16,$B$16:$B$18)+$B$15</f>
        <v>50.966418313357735</v>
      </c>
    </row>
    <row r="17" spans="1:14" x14ac:dyDescent="0.3">
      <c r="A17">
        <v>2</v>
      </c>
      <c r="B17" s="3">
        <v>-8100</v>
      </c>
      <c r="C17" s="35">
        <v>0.1</v>
      </c>
      <c r="D17" s="36">
        <f t="shared" si="0"/>
        <v>-39.819684447783402</v>
      </c>
      <c r="F17" t="s">
        <v>132</v>
      </c>
      <c r="G17" s="2">
        <f>IRR(B15:B18)</f>
        <v>7.4679580953558533E-2</v>
      </c>
    </row>
    <row r="18" spans="1:14" x14ac:dyDescent="0.3">
      <c r="A18">
        <v>3</v>
      </c>
      <c r="B18" s="3">
        <v>6800</v>
      </c>
      <c r="C18" s="1">
        <v>0.15</v>
      </c>
      <c r="D18" s="6">
        <f t="shared" si="0"/>
        <v>-88.435933262102026</v>
      </c>
    </row>
    <row r="19" spans="1:14" x14ac:dyDescent="0.3">
      <c r="A19" s="2"/>
      <c r="B19" s="2"/>
      <c r="C19" s="1">
        <v>0.2</v>
      </c>
      <c r="D19" s="6">
        <f t="shared" si="0"/>
        <v>-106.4814814814813</v>
      </c>
    </row>
    <row r="20" spans="1:14" x14ac:dyDescent="0.3">
      <c r="A20" s="2"/>
      <c r="B20" s="2"/>
      <c r="C20" s="1">
        <v>0.25</v>
      </c>
      <c r="D20" s="6">
        <f t="shared" si="0"/>
        <v>-102.40000000000009</v>
      </c>
    </row>
    <row r="21" spans="1:14" x14ac:dyDescent="0.3">
      <c r="C21" s="1">
        <v>0.3</v>
      </c>
      <c r="D21" s="6">
        <f t="shared" si="0"/>
        <v>-82.385070550751152</v>
      </c>
    </row>
    <row r="22" spans="1:14" x14ac:dyDescent="0.3">
      <c r="C22" s="1">
        <v>0.35</v>
      </c>
      <c r="D22" s="6">
        <f t="shared" si="0"/>
        <v>-51.008484478992159</v>
      </c>
    </row>
    <row r="23" spans="1:14" x14ac:dyDescent="0.3">
      <c r="C23" s="35">
        <v>0.4</v>
      </c>
      <c r="D23" s="36">
        <f t="shared" si="0"/>
        <v>-11.661807580175036</v>
      </c>
      <c r="F23" t="s">
        <v>133</v>
      </c>
      <c r="G23" s="2">
        <f>IRR(B15:B18,C23)</f>
        <v>0.41351830815307178</v>
      </c>
    </row>
    <row r="24" spans="1:14" x14ac:dyDescent="0.3">
      <c r="C24" s="35">
        <v>0.45</v>
      </c>
      <c r="D24" s="36">
        <f t="shared" si="0"/>
        <v>33.12968961416982</v>
      </c>
    </row>
    <row r="25" spans="1:14" x14ac:dyDescent="0.3">
      <c r="C25" s="1">
        <v>0.5</v>
      </c>
      <c r="D25" s="6">
        <f t="shared" si="0"/>
        <v>81.481481481481524</v>
      </c>
    </row>
    <row r="28" spans="1:14" x14ac:dyDescent="0.3">
      <c r="A28" t="s">
        <v>45</v>
      </c>
      <c r="B28" s="1">
        <v>-0.05</v>
      </c>
      <c r="C28" s="1">
        <v>0</v>
      </c>
      <c r="D28" s="1">
        <v>0.05</v>
      </c>
      <c r="E28" s="1">
        <v>0.1</v>
      </c>
      <c r="F28" s="1">
        <v>0.15</v>
      </c>
      <c r="G28" s="1">
        <v>0.2</v>
      </c>
      <c r="H28" s="1">
        <v>0.25</v>
      </c>
      <c r="I28" s="1">
        <v>0.3</v>
      </c>
      <c r="J28" s="1">
        <v>0.35</v>
      </c>
      <c r="K28" s="1">
        <v>0.4</v>
      </c>
      <c r="L28" s="1">
        <v>0.45</v>
      </c>
      <c r="M28" s="1">
        <v>0.5</v>
      </c>
      <c r="N28" s="1"/>
    </row>
    <row r="30" spans="1:14" x14ac:dyDescent="0.3">
      <c r="A30" t="s">
        <v>46</v>
      </c>
      <c r="B30" s="2">
        <f>IRR($B$15:$B$18,B28)</f>
        <v>7.4679580953019853E-2</v>
      </c>
      <c r="C30" s="2">
        <f t="shared" ref="C30:M30" si="1">IRR($B$15:$B$18,C28)</f>
        <v>7.4679580952632829E-2</v>
      </c>
      <c r="D30" s="2">
        <f t="shared" si="1"/>
        <v>7.4679580952983438E-2</v>
      </c>
      <c r="E30" s="2">
        <f t="shared" si="1"/>
        <v>7.4679580953558533E-2</v>
      </c>
      <c r="F30" s="2">
        <f t="shared" si="1"/>
        <v>7.4679580952780489E-2</v>
      </c>
      <c r="G30" s="2">
        <f t="shared" si="1"/>
        <v>7.4679580964414738E-2</v>
      </c>
      <c r="H30" s="2">
        <f t="shared" si="1"/>
        <v>0.41351830815300872</v>
      </c>
      <c r="I30" s="2">
        <f t="shared" si="1"/>
        <v>0.41351830814319257</v>
      </c>
      <c r="J30" s="2">
        <f t="shared" si="1"/>
        <v>0.41351830814893376</v>
      </c>
      <c r="K30" s="2">
        <f t="shared" si="1"/>
        <v>0.41351830815307178</v>
      </c>
      <c r="L30" s="2">
        <f t="shared" si="1"/>
        <v>0.41351830815302759</v>
      </c>
      <c r="M30" s="2">
        <f t="shared" si="1"/>
        <v>0.41351830815375812</v>
      </c>
      <c r="N30" s="2"/>
    </row>
    <row r="32" spans="1:14" x14ac:dyDescent="0.3">
      <c r="A32" t="s">
        <v>61</v>
      </c>
      <c r="B32" s="3">
        <f>NPV(B30,B16:B18)+B15</f>
        <v>2.0918378140777349E-11</v>
      </c>
    </row>
    <row r="33" spans="1:2" x14ac:dyDescent="0.3">
      <c r="A33" t="s">
        <v>62</v>
      </c>
      <c r="B33" s="3">
        <f>NPV(H30,B16:B18)+B15</f>
        <v>-1.6143530956469476E-11</v>
      </c>
    </row>
  </sheetData>
  <phoneticPr fontId="3" type="noConversion"/>
  <pageMargins left="0.7" right="0.7" top="0.75" bottom="0.75" header="0.3" footer="0.3"/>
  <drawing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6"/>
  <sheetViews>
    <sheetView zoomScale="90" workbookViewId="0">
      <selection activeCell="G13" sqref="G13"/>
    </sheetView>
  </sheetViews>
  <sheetFormatPr baseColWidth="10" defaultRowHeight="14.4" x14ac:dyDescent="0.3"/>
  <cols>
    <col min="1" max="1" width="12.44140625" customWidth="1"/>
    <col min="2" max="2" width="23.88671875" customWidth="1"/>
    <col min="3" max="3" width="16" customWidth="1"/>
    <col min="4" max="4" width="14.33203125" customWidth="1"/>
  </cols>
  <sheetData>
    <row r="1" spans="1:5" x14ac:dyDescent="0.3">
      <c r="A1" t="s">
        <v>53</v>
      </c>
    </row>
    <row r="2" spans="1:5" x14ac:dyDescent="0.3">
      <c r="A2" t="s">
        <v>63</v>
      </c>
    </row>
    <row r="3" spans="1:5" x14ac:dyDescent="0.3">
      <c r="A3" t="s">
        <v>99</v>
      </c>
    </row>
    <row r="4" spans="1:5" x14ac:dyDescent="0.3">
      <c r="A4" t="s">
        <v>47</v>
      </c>
    </row>
    <row r="5" spans="1:5" x14ac:dyDescent="0.3">
      <c r="A5" t="s">
        <v>48</v>
      </c>
    </row>
    <row r="6" spans="1:5" x14ac:dyDescent="0.3">
      <c r="A6" t="s">
        <v>67</v>
      </c>
    </row>
    <row r="8" spans="1:5" x14ac:dyDescent="0.3">
      <c r="A8" s="8"/>
      <c r="B8" s="38" t="s">
        <v>70</v>
      </c>
      <c r="C8" s="39"/>
    </row>
    <row r="9" spans="1:5" x14ac:dyDescent="0.3">
      <c r="A9" s="8" t="s">
        <v>32</v>
      </c>
      <c r="B9" s="8" t="s">
        <v>68</v>
      </c>
      <c r="C9" s="8" t="s">
        <v>69</v>
      </c>
      <c r="D9" s="8" t="s">
        <v>50</v>
      </c>
      <c r="E9" s="8" t="s">
        <v>22</v>
      </c>
    </row>
    <row r="10" spans="1:5" x14ac:dyDescent="0.3">
      <c r="A10">
        <v>1</v>
      </c>
      <c r="B10" s="3">
        <v>-2000</v>
      </c>
      <c r="C10" s="3">
        <f>B10</f>
        <v>-2000</v>
      </c>
      <c r="D10" s="2">
        <v>0</v>
      </c>
      <c r="E10" s="6">
        <f>NPV(D10,$B$10:$B$19)</f>
        <v>100</v>
      </c>
    </row>
    <row r="11" spans="1:5" x14ac:dyDescent="0.3">
      <c r="A11">
        <v>2</v>
      </c>
      <c r="B11" s="3">
        <v>-2000</v>
      </c>
      <c r="C11" s="3">
        <f>C10+B11</f>
        <v>-4000</v>
      </c>
      <c r="D11" s="2">
        <v>2.5000000000000001E-3</v>
      </c>
      <c r="E11" s="6">
        <f t="shared" ref="E11:E19" si="0">NPV(D11,$B$10:$B$19)</f>
        <v>66.609727491578468</v>
      </c>
    </row>
    <row r="12" spans="1:5" x14ac:dyDescent="0.3">
      <c r="A12">
        <v>3</v>
      </c>
      <c r="B12" s="3">
        <v>2500</v>
      </c>
      <c r="C12" s="3">
        <f t="shared" ref="C12:C19" si="1">C11+B12</f>
        <v>-1500</v>
      </c>
      <c r="D12" s="2">
        <v>5.0000000000000001E-3</v>
      </c>
      <c r="E12" s="6">
        <f t="shared" si="0"/>
        <v>33.927963186110297</v>
      </c>
    </row>
    <row r="13" spans="1:5" x14ac:dyDescent="0.3">
      <c r="A13">
        <v>4</v>
      </c>
      <c r="B13" s="3">
        <v>-500</v>
      </c>
      <c r="C13" s="3">
        <f t="shared" si="1"/>
        <v>-2000</v>
      </c>
      <c r="D13" s="37">
        <v>7.4999999999999997E-3</v>
      </c>
      <c r="E13" s="36">
        <f t="shared" si="0"/>
        <v>1.938603656906134</v>
      </c>
    </row>
    <row r="14" spans="1:5" x14ac:dyDescent="0.3">
      <c r="A14">
        <v>5</v>
      </c>
      <c r="B14" s="3">
        <v>600</v>
      </c>
      <c r="C14" s="3">
        <f t="shared" si="1"/>
        <v>-1400</v>
      </c>
      <c r="D14" s="37">
        <v>0.01</v>
      </c>
      <c r="E14" s="36">
        <f t="shared" si="0"/>
        <v>-29.374041902137183</v>
      </c>
    </row>
    <row r="15" spans="1:5" x14ac:dyDescent="0.3">
      <c r="A15">
        <v>6</v>
      </c>
      <c r="B15" s="3">
        <v>500</v>
      </c>
      <c r="C15" s="3">
        <f t="shared" si="1"/>
        <v>-900</v>
      </c>
      <c r="D15" s="2">
        <v>1.2500000000000001E-2</v>
      </c>
      <c r="E15" s="6">
        <f t="shared" si="0"/>
        <v>-60.025263486954678</v>
      </c>
    </row>
    <row r="16" spans="1:5" x14ac:dyDescent="0.3">
      <c r="A16">
        <v>7</v>
      </c>
      <c r="B16" s="3">
        <v>400</v>
      </c>
      <c r="C16" s="3">
        <f t="shared" si="1"/>
        <v>-500</v>
      </c>
      <c r="D16" s="2">
        <v>1.4999999999999999E-2</v>
      </c>
      <c r="E16" s="6">
        <f t="shared" si="0"/>
        <v>-90.029961721136004</v>
      </c>
    </row>
    <row r="17" spans="1:9" x14ac:dyDescent="0.3">
      <c r="A17">
        <v>8</v>
      </c>
      <c r="B17" s="3">
        <v>300</v>
      </c>
      <c r="C17" s="3">
        <f t="shared" si="1"/>
        <v>-200</v>
      </c>
      <c r="D17" s="2">
        <v>1.7500000000000002E-2</v>
      </c>
      <c r="E17" s="6">
        <f t="shared" si="0"/>
        <v>-119.40265893403286</v>
      </c>
    </row>
    <row r="18" spans="1:9" x14ac:dyDescent="0.3">
      <c r="A18">
        <v>9</v>
      </c>
      <c r="B18" s="3">
        <v>200</v>
      </c>
      <c r="C18" s="3">
        <f t="shared" si="1"/>
        <v>0</v>
      </c>
      <c r="D18" s="2">
        <v>0.02</v>
      </c>
      <c r="E18" s="6">
        <f t="shared" si="0"/>
        <v>-148.15750989141554</v>
      </c>
    </row>
    <row r="19" spans="1:9" x14ac:dyDescent="0.3">
      <c r="A19">
        <v>10</v>
      </c>
      <c r="B19" s="3">
        <v>100</v>
      </c>
      <c r="C19" s="3">
        <f t="shared" si="1"/>
        <v>100</v>
      </c>
      <c r="D19" s="2">
        <v>2.2499999999999999E-2</v>
      </c>
      <c r="E19" s="6">
        <f t="shared" si="0"/>
        <v>-176.30831219061056</v>
      </c>
    </row>
    <row r="20" spans="1:9" x14ac:dyDescent="0.3">
      <c r="A20" t="s">
        <v>125</v>
      </c>
    </row>
    <row r="21" spans="1:9" x14ac:dyDescent="0.3">
      <c r="A21" t="s">
        <v>126</v>
      </c>
    </row>
    <row r="22" spans="1:9" x14ac:dyDescent="0.3">
      <c r="A22" t="s">
        <v>96</v>
      </c>
      <c r="B22" s="2">
        <f>IRR(B10:B19)</f>
        <v>7.6532362546990473E-3</v>
      </c>
    </row>
    <row r="23" spans="1:9" x14ac:dyDescent="0.3">
      <c r="A23" t="s">
        <v>52</v>
      </c>
      <c r="B23" s="3">
        <f>NPV(D26,B10:B19)</f>
        <v>1.1189822212192902E-9</v>
      </c>
    </row>
    <row r="24" spans="1:9" x14ac:dyDescent="0.3">
      <c r="C24" t="s">
        <v>51</v>
      </c>
      <c r="D24" s="1">
        <v>-0.1</v>
      </c>
      <c r="E24" s="1">
        <v>-0.05</v>
      </c>
      <c r="F24" s="1">
        <v>0</v>
      </c>
      <c r="G24" s="1">
        <v>0.05</v>
      </c>
      <c r="H24" s="1">
        <v>0.1</v>
      </c>
      <c r="I24" s="1">
        <v>0.15</v>
      </c>
    </row>
    <row r="26" spans="1:9" x14ac:dyDescent="0.3">
      <c r="C26" t="s">
        <v>43</v>
      </c>
      <c r="D26" s="2">
        <f t="shared" ref="D26:I26" si="2">IRR($B$10:$B$19,D24)</f>
        <v>7.6532362546082311E-3</v>
      </c>
      <c r="E26" s="2">
        <f t="shared" si="2"/>
        <v>7.6532362527419462E-3</v>
      </c>
      <c r="F26" s="2">
        <f t="shared" si="2"/>
        <v>7.6532362546894994E-3</v>
      </c>
      <c r="G26" s="2">
        <f t="shared" si="2"/>
        <v>7.6532362547296895E-3</v>
      </c>
      <c r="H26" s="2">
        <f t="shared" si="2"/>
        <v>7.6532362546990473E-3</v>
      </c>
      <c r="I26" s="2">
        <f t="shared" si="2"/>
        <v>7.6532362546966048E-3</v>
      </c>
    </row>
  </sheetData>
  <mergeCells count="1">
    <mergeCell ref="B8:C8"/>
  </mergeCells>
  <phoneticPr fontId="3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workbookViewId="0">
      <selection activeCell="P12" sqref="P12"/>
    </sheetView>
  </sheetViews>
  <sheetFormatPr baseColWidth="10" defaultRowHeight="14.4" x14ac:dyDescent="0.3"/>
  <cols>
    <col min="4" max="4" width="24.44140625" customWidth="1"/>
    <col min="5" max="5" width="14.33203125" customWidth="1"/>
  </cols>
  <sheetData>
    <row r="1" spans="1:9" x14ac:dyDescent="0.3">
      <c r="A1" t="s">
        <v>54</v>
      </c>
    </row>
    <row r="2" spans="1:9" x14ac:dyDescent="0.3">
      <c r="A2" t="s">
        <v>55</v>
      </c>
    </row>
    <row r="3" spans="1:9" x14ac:dyDescent="0.3">
      <c r="A3" t="s">
        <v>56</v>
      </c>
    </row>
    <row r="4" spans="1:9" ht="24.6" x14ac:dyDescent="0.55000000000000004">
      <c r="I4" s="13" t="s">
        <v>57</v>
      </c>
    </row>
    <row r="5" spans="1:9" ht="28.8" x14ac:dyDescent="0.3">
      <c r="A5" s="8" t="s">
        <v>32</v>
      </c>
      <c r="B5" s="9" t="s">
        <v>33</v>
      </c>
      <c r="C5" t="s">
        <v>118</v>
      </c>
      <c r="D5" s="2">
        <v>7.4700000000000003E-2</v>
      </c>
      <c r="E5" s="1">
        <v>0.2</v>
      </c>
      <c r="I5" t="s">
        <v>58</v>
      </c>
    </row>
    <row r="6" spans="1:9" ht="15.6" x14ac:dyDescent="0.35">
      <c r="A6">
        <v>0</v>
      </c>
      <c r="B6" s="3">
        <v>2000</v>
      </c>
      <c r="C6" t="s">
        <v>114</v>
      </c>
      <c r="D6" s="3">
        <f>B6</f>
        <v>2000</v>
      </c>
      <c r="E6" s="3">
        <f>B6</f>
        <v>2000</v>
      </c>
      <c r="I6" t="s">
        <v>59</v>
      </c>
    </row>
    <row r="7" spans="1:9" ht="15.6" x14ac:dyDescent="0.35">
      <c r="A7">
        <v>1</v>
      </c>
      <c r="B7" s="3">
        <v>-500</v>
      </c>
      <c r="C7" t="s">
        <v>115</v>
      </c>
      <c r="D7" s="6">
        <f xml:space="preserve"> D6*(1+$D$5)+B7</f>
        <v>1649.4</v>
      </c>
      <c r="E7" s="6">
        <f xml:space="preserve"> E6*(1+$E$5)+B7</f>
        <v>1900</v>
      </c>
      <c r="I7" t="s">
        <v>60</v>
      </c>
    </row>
    <row r="8" spans="1:9" ht="15.6" x14ac:dyDescent="0.35">
      <c r="A8">
        <v>2</v>
      </c>
      <c r="B8" s="3">
        <v>-8100</v>
      </c>
      <c r="C8" t="s">
        <v>116</v>
      </c>
      <c r="D8" s="6">
        <f xml:space="preserve"> D7*(1+$D$5)+B8</f>
        <v>-6327.3898200000003</v>
      </c>
      <c r="E8" s="6">
        <f xml:space="preserve"> E7*(1+$E$5)+B8</f>
        <v>-5820</v>
      </c>
      <c r="I8" t="s">
        <v>112</v>
      </c>
    </row>
    <row r="9" spans="1:9" ht="16.8" x14ac:dyDescent="0.35">
      <c r="A9">
        <v>3</v>
      </c>
      <c r="B9" s="3">
        <v>6800</v>
      </c>
      <c r="C9" t="s">
        <v>117</v>
      </c>
      <c r="D9" s="6" t="str">
        <f>"-6,327.39*(1+i')+6,800"</f>
        <v>-6,327.39*(1+i')+6,800</v>
      </c>
      <c r="E9" s="6" t="str">
        <f xml:space="preserve"> "-5,820*(1+i`)+ 6,800"</f>
        <v>-5,820*(1+i`)+ 6,800</v>
      </c>
      <c r="I9" t="s">
        <v>113</v>
      </c>
    </row>
    <row r="10" spans="1:9" x14ac:dyDescent="0.3">
      <c r="D10" t="s">
        <v>119</v>
      </c>
      <c r="E10" t="s">
        <v>71</v>
      </c>
    </row>
    <row r="13" spans="1:9" ht="15.6" x14ac:dyDescent="0.3">
      <c r="A13" s="27" t="s">
        <v>89</v>
      </c>
    </row>
    <row r="14" spans="1:9" ht="15.6" x14ac:dyDescent="0.3">
      <c r="A14" s="27" t="s">
        <v>88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5"/>
  <sheetViews>
    <sheetView workbookViewId="0">
      <selection activeCell="J16" sqref="J16"/>
    </sheetView>
  </sheetViews>
  <sheetFormatPr baseColWidth="10" defaultColWidth="8.88671875" defaultRowHeight="14.4" x14ac:dyDescent="0.3"/>
  <cols>
    <col min="2" max="2" width="10.109375" style="24" bestFit="1" customWidth="1"/>
  </cols>
  <sheetData>
    <row r="1" spans="1:10" x14ac:dyDescent="0.3">
      <c r="A1" t="s">
        <v>101</v>
      </c>
    </row>
    <row r="2" spans="1:10" x14ac:dyDescent="0.3">
      <c r="A2" t="s">
        <v>102</v>
      </c>
    </row>
    <row r="3" spans="1:10" x14ac:dyDescent="0.3">
      <c r="A3" t="s">
        <v>103</v>
      </c>
    </row>
    <row r="4" spans="1:10" x14ac:dyDescent="0.3">
      <c r="A4" t="s">
        <v>104</v>
      </c>
    </row>
    <row r="5" spans="1:10" x14ac:dyDescent="0.3">
      <c r="A5" t="s">
        <v>105</v>
      </c>
    </row>
    <row r="7" spans="1:10" x14ac:dyDescent="0.3">
      <c r="A7" s="2"/>
      <c r="E7" t="s">
        <v>2</v>
      </c>
      <c r="F7">
        <f>1000*0.04/2</f>
        <v>20</v>
      </c>
      <c r="I7" s="2">
        <f>RATE(40,F7,B12,1000)</f>
        <v>2.8434939329546029E-2</v>
      </c>
      <c r="J7" t="s">
        <v>134</v>
      </c>
    </row>
    <row r="8" spans="1:10" x14ac:dyDescent="0.3">
      <c r="A8" s="2"/>
      <c r="F8" s="2"/>
      <c r="I8" s="31">
        <f>I7*2</f>
        <v>5.6869878659092057E-2</v>
      </c>
      <c r="J8" t="s">
        <v>135</v>
      </c>
    </row>
    <row r="9" spans="1:10" x14ac:dyDescent="0.3">
      <c r="I9" s="31">
        <f>EFFECT(I8,2)</f>
        <v>5.7678424433766917E-2</v>
      </c>
      <c r="J9" t="s">
        <v>136</v>
      </c>
    </row>
    <row r="10" spans="1:10" x14ac:dyDescent="0.3">
      <c r="A10" t="s">
        <v>106</v>
      </c>
      <c r="C10" s="2">
        <f>(1+A7)^2 -1</f>
        <v>0</v>
      </c>
      <c r="F10" s="2"/>
    </row>
    <row r="11" spans="1:10" x14ac:dyDescent="0.3">
      <c r="E11" s="2"/>
    </row>
    <row r="12" spans="1:10" x14ac:dyDescent="0.3">
      <c r="A12">
        <v>0</v>
      </c>
      <c r="B12" s="24">
        <v>-800</v>
      </c>
      <c r="E12" s="31"/>
    </row>
    <row r="13" spans="1:10" x14ac:dyDescent="0.3">
      <c r="A13">
        <v>1</v>
      </c>
      <c r="B13" s="24">
        <v>20</v>
      </c>
      <c r="E13" s="31"/>
    </row>
    <row r="14" spans="1:10" x14ac:dyDescent="0.3">
      <c r="A14">
        <v>2</v>
      </c>
      <c r="B14" s="24">
        <v>20</v>
      </c>
    </row>
    <row r="15" spans="1:10" x14ac:dyDescent="0.3">
      <c r="A15">
        <v>3</v>
      </c>
      <c r="B15" s="24">
        <v>20</v>
      </c>
    </row>
    <row r="16" spans="1:10" x14ac:dyDescent="0.3">
      <c r="A16">
        <v>4</v>
      </c>
      <c r="B16" s="24">
        <v>20</v>
      </c>
    </row>
    <row r="17" spans="1:2" x14ac:dyDescent="0.3">
      <c r="A17">
        <v>5</v>
      </c>
      <c r="B17" s="24">
        <v>20</v>
      </c>
    </row>
    <row r="18" spans="1:2" x14ac:dyDescent="0.3">
      <c r="A18">
        <v>6</v>
      </c>
      <c r="B18" s="24">
        <v>20</v>
      </c>
    </row>
    <row r="19" spans="1:2" x14ac:dyDescent="0.3">
      <c r="A19">
        <v>7</v>
      </c>
      <c r="B19" s="24">
        <v>20</v>
      </c>
    </row>
    <row r="20" spans="1:2" x14ac:dyDescent="0.3">
      <c r="A20">
        <v>8</v>
      </c>
      <c r="B20" s="24">
        <v>20</v>
      </c>
    </row>
    <row r="21" spans="1:2" x14ac:dyDescent="0.3">
      <c r="A21">
        <v>9</v>
      </c>
      <c r="B21" s="24">
        <v>20</v>
      </c>
    </row>
    <row r="22" spans="1:2" x14ac:dyDescent="0.3">
      <c r="A22">
        <v>10</v>
      </c>
      <c r="B22" s="24">
        <v>20</v>
      </c>
    </row>
    <row r="23" spans="1:2" x14ac:dyDescent="0.3">
      <c r="A23">
        <v>11</v>
      </c>
      <c r="B23" s="24">
        <v>20</v>
      </c>
    </row>
    <row r="24" spans="1:2" x14ac:dyDescent="0.3">
      <c r="A24">
        <v>12</v>
      </c>
      <c r="B24" s="24">
        <v>20</v>
      </c>
    </row>
    <row r="25" spans="1:2" x14ac:dyDescent="0.3">
      <c r="A25">
        <v>13</v>
      </c>
      <c r="B25" s="24">
        <v>20</v>
      </c>
    </row>
    <row r="26" spans="1:2" x14ac:dyDescent="0.3">
      <c r="A26">
        <v>14</v>
      </c>
      <c r="B26" s="24">
        <v>20</v>
      </c>
    </row>
    <row r="27" spans="1:2" x14ac:dyDescent="0.3">
      <c r="A27">
        <v>15</v>
      </c>
      <c r="B27" s="24">
        <v>20</v>
      </c>
    </row>
    <row r="28" spans="1:2" x14ac:dyDescent="0.3">
      <c r="A28">
        <v>16</v>
      </c>
      <c r="B28" s="24">
        <v>20</v>
      </c>
    </row>
    <row r="29" spans="1:2" x14ac:dyDescent="0.3">
      <c r="A29">
        <v>17</v>
      </c>
      <c r="B29" s="24">
        <v>20</v>
      </c>
    </row>
    <row r="30" spans="1:2" x14ac:dyDescent="0.3">
      <c r="A30">
        <v>18</v>
      </c>
      <c r="B30" s="24">
        <v>20</v>
      </c>
    </row>
    <row r="31" spans="1:2" x14ac:dyDescent="0.3">
      <c r="A31">
        <v>19</v>
      </c>
      <c r="B31" s="24">
        <v>20</v>
      </c>
    </row>
    <row r="32" spans="1:2" x14ac:dyDescent="0.3">
      <c r="A32">
        <v>20</v>
      </c>
      <c r="B32" s="24">
        <v>20</v>
      </c>
    </row>
    <row r="33" spans="1:2" x14ac:dyDescent="0.3">
      <c r="A33">
        <v>21</v>
      </c>
      <c r="B33" s="24">
        <v>20</v>
      </c>
    </row>
    <row r="34" spans="1:2" x14ac:dyDescent="0.3">
      <c r="A34">
        <v>22</v>
      </c>
      <c r="B34" s="24">
        <v>20</v>
      </c>
    </row>
    <row r="35" spans="1:2" x14ac:dyDescent="0.3">
      <c r="A35">
        <v>23</v>
      </c>
      <c r="B35" s="24">
        <v>20</v>
      </c>
    </row>
    <row r="36" spans="1:2" x14ac:dyDescent="0.3">
      <c r="A36">
        <v>24</v>
      </c>
      <c r="B36" s="24">
        <v>20</v>
      </c>
    </row>
    <row r="37" spans="1:2" x14ac:dyDescent="0.3">
      <c r="A37">
        <v>25</v>
      </c>
      <c r="B37" s="24">
        <v>20</v>
      </c>
    </row>
    <row r="38" spans="1:2" x14ac:dyDescent="0.3">
      <c r="A38">
        <v>26</v>
      </c>
      <c r="B38" s="24">
        <v>20</v>
      </c>
    </row>
    <row r="39" spans="1:2" x14ac:dyDescent="0.3">
      <c r="A39">
        <v>27</v>
      </c>
      <c r="B39" s="24">
        <v>20</v>
      </c>
    </row>
    <row r="40" spans="1:2" x14ac:dyDescent="0.3">
      <c r="A40">
        <v>28</v>
      </c>
      <c r="B40" s="24">
        <v>20</v>
      </c>
    </row>
    <row r="41" spans="1:2" x14ac:dyDescent="0.3">
      <c r="A41">
        <v>29</v>
      </c>
      <c r="B41" s="24">
        <v>20</v>
      </c>
    </row>
    <row r="42" spans="1:2" x14ac:dyDescent="0.3">
      <c r="A42">
        <v>30</v>
      </c>
      <c r="B42" s="24">
        <v>20</v>
      </c>
    </row>
    <row r="43" spans="1:2" x14ac:dyDescent="0.3">
      <c r="A43">
        <v>31</v>
      </c>
      <c r="B43" s="24">
        <v>20</v>
      </c>
    </row>
    <row r="44" spans="1:2" x14ac:dyDescent="0.3">
      <c r="A44">
        <v>32</v>
      </c>
      <c r="B44" s="24">
        <v>20</v>
      </c>
    </row>
    <row r="45" spans="1:2" x14ac:dyDescent="0.3">
      <c r="A45">
        <v>33</v>
      </c>
      <c r="B45" s="24">
        <v>20</v>
      </c>
    </row>
    <row r="46" spans="1:2" x14ac:dyDescent="0.3">
      <c r="A46">
        <v>34</v>
      </c>
      <c r="B46" s="24">
        <v>20</v>
      </c>
    </row>
    <row r="47" spans="1:2" x14ac:dyDescent="0.3">
      <c r="A47">
        <v>35</v>
      </c>
      <c r="B47" s="24">
        <v>20</v>
      </c>
    </row>
    <row r="48" spans="1:2" x14ac:dyDescent="0.3">
      <c r="A48">
        <v>36</v>
      </c>
      <c r="B48" s="24">
        <v>20</v>
      </c>
    </row>
    <row r="49" spans="1:3" x14ac:dyDescent="0.3">
      <c r="A49">
        <v>37</v>
      </c>
      <c r="B49" s="24">
        <v>20</v>
      </c>
    </row>
    <row r="50" spans="1:3" x14ac:dyDescent="0.3">
      <c r="A50">
        <v>38</v>
      </c>
      <c r="B50" s="24">
        <v>20</v>
      </c>
    </row>
    <row r="51" spans="1:3" x14ac:dyDescent="0.3">
      <c r="A51">
        <v>39</v>
      </c>
      <c r="B51" s="24">
        <v>20</v>
      </c>
    </row>
    <row r="52" spans="1:3" x14ac:dyDescent="0.3">
      <c r="A52">
        <v>40</v>
      </c>
      <c r="B52" s="24">
        <f>20+1000</f>
        <v>1020</v>
      </c>
    </row>
    <row r="53" spans="1:3" x14ac:dyDescent="0.3">
      <c r="B53" s="31">
        <f>IRR(B12:B52)</f>
        <v>2.8434939329490261E-2</v>
      </c>
      <c r="C53" t="s">
        <v>137</v>
      </c>
    </row>
    <row r="54" spans="1:3" x14ac:dyDescent="0.3">
      <c r="B54" s="31">
        <f>2*B53</f>
        <v>5.6869878658980522E-2</v>
      </c>
      <c r="C54" t="s">
        <v>138</v>
      </c>
    </row>
    <row r="55" spans="1:3" x14ac:dyDescent="0.3">
      <c r="B55" s="31">
        <f>EFFECT(B54,2)</f>
        <v>5.7678424433652342E-2</v>
      </c>
      <c r="C55" t="s">
        <v>139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2"/>
  <sheetViews>
    <sheetView topLeftCell="A8" workbookViewId="0">
      <selection activeCell="F36" sqref="F36"/>
    </sheetView>
  </sheetViews>
  <sheetFormatPr baseColWidth="10" defaultColWidth="8.88671875" defaultRowHeight="14.4" x14ac:dyDescent="0.3"/>
  <cols>
    <col min="2" max="2" width="13.44140625" customWidth="1"/>
    <col min="5" max="5" width="29.44140625" customWidth="1"/>
    <col min="6" max="6" width="13.109375" customWidth="1"/>
    <col min="10" max="10" width="9.44140625" bestFit="1" customWidth="1"/>
  </cols>
  <sheetData>
    <row r="1" spans="1:10" x14ac:dyDescent="0.3">
      <c r="A1" t="s">
        <v>107</v>
      </c>
    </row>
    <row r="2" spans="1:10" x14ac:dyDescent="0.3">
      <c r="A2" t="s">
        <v>0</v>
      </c>
    </row>
    <row r="3" spans="1:10" x14ac:dyDescent="0.3">
      <c r="A3" t="s">
        <v>1</v>
      </c>
    </row>
    <row r="4" spans="1:10" x14ac:dyDescent="0.3">
      <c r="A4" t="s">
        <v>120</v>
      </c>
    </row>
    <row r="5" spans="1:10" x14ac:dyDescent="0.3">
      <c r="A5" t="s">
        <v>121</v>
      </c>
    </row>
    <row r="6" spans="1:10" x14ac:dyDescent="0.3">
      <c r="A6" t="s">
        <v>80</v>
      </c>
    </row>
    <row r="9" spans="1:10" x14ac:dyDescent="0.3">
      <c r="A9">
        <v>0</v>
      </c>
      <c r="B9" s="3">
        <v>-4240</v>
      </c>
      <c r="C9" s="14"/>
      <c r="F9" s="2"/>
    </row>
    <row r="10" spans="1:10" x14ac:dyDescent="0.3">
      <c r="A10">
        <v>1</v>
      </c>
      <c r="B10" s="3">
        <v>0</v>
      </c>
      <c r="E10" t="s">
        <v>108</v>
      </c>
      <c r="F10" s="3">
        <v>10000</v>
      </c>
      <c r="I10">
        <v>0</v>
      </c>
      <c r="J10">
        <v>0</v>
      </c>
    </row>
    <row r="11" spans="1:10" x14ac:dyDescent="0.3">
      <c r="A11">
        <v>2</v>
      </c>
      <c r="B11" s="3">
        <v>0</v>
      </c>
      <c r="E11" t="s">
        <v>109</v>
      </c>
      <c r="F11" s="1">
        <v>0.08</v>
      </c>
      <c r="I11">
        <v>1</v>
      </c>
      <c r="J11">
        <v>200</v>
      </c>
    </row>
    <row r="12" spans="1:10" x14ac:dyDescent="0.3">
      <c r="A12">
        <v>3</v>
      </c>
      <c r="B12" s="3">
        <v>0</v>
      </c>
      <c r="E12" t="s">
        <v>111</v>
      </c>
      <c r="F12" s="3">
        <f>F10*F11/4</f>
        <v>200</v>
      </c>
      <c r="I12">
        <v>2</v>
      </c>
      <c r="J12">
        <v>200</v>
      </c>
    </row>
    <row r="13" spans="1:10" x14ac:dyDescent="0.3">
      <c r="A13">
        <v>4</v>
      </c>
      <c r="B13" s="3">
        <v>0</v>
      </c>
      <c r="E13" t="s">
        <v>110</v>
      </c>
      <c r="F13" s="24">
        <f>PV(4.1%,4,-F12)</f>
        <v>724.27136304817327</v>
      </c>
      <c r="I13">
        <v>3</v>
      </c>
      <c r="J13">
        <v>200</v>
      </c>
    </row>
    <row r="14" spans="1:10" x14ac:dyDescent="0.3">
      <c r="A14">
        <v>5</v>
      </c>
      <c r="B14" s="3">
        <v>0</v>
      </c>
      <c r="F14" s="15"/>
      <c r="I14">
        <v>4</v>
      </c>
      <c r="J14">
        <v>200</v>
      </c>
    </row>
    <row r="15" spans="1:10" x14ac:dyDescent="0.3">
      <c r="A15">
        <v>6</v>
      </c>
      <c r="B15" s="3">
        <v>0</v>
      </c>
      <c r="J15" s="15"/>
    </row>
    <row r="16" spans="1:10" x14ac:dyDescent="0.3">
      <c r="A16">
        <v>7</v>
      </c>
      <c r="B16" s="3">
        <v>0</v>
      </c>
      <c r="E16" s="1"/>
      <c r="J16" s="15"/>
    </row>
    <row r="17" spans="1:6" x14ac:dyDescent="0.3">
      <c r="A17">
        <v>8</v>
      </c>
      <c r="B17" s="3">
        <v>0</v>
      </c>
      <c r="E17" s="14"/>
      <c r="F17" s="14"/>
    </row>
    <row r="18" spans="1:6" x14ac:dyDescent="0.3">
      <c r="A18">
        <v>9</v>
      </c>
      <c r="B18" s="3">
        <v>0</v>
      </c>
      <c r="F18" s="24"/>
    </row>
    <row r="19" spans="1:6" x14ac:dyDescent="0.3">
      <c r="A19">
        <v>10</v>
      </c>
      <c r="B19" s="3">
        <v>0</v>
      </c>
      <c r="F19" s="3"/>
    </row>
    <row r="20" spans="1:6" x14ac:dyDescent="0.3">
      <c r="A20">
        <v>11</v>
      </c>
      <c r="B20" s="3">
        <v>0</v>
      </c>
      <c r="F20" s="3"/>
    </row>
    <row r="21" spans="1:6" x14ac:dyDescent="0.3">
      <c r="A21">
        <v>12</v>
      </c>
      <c r="B21" s="3">
        <v>0</v>
      </c>
      <c r="F21" s="3"/>
    </row>
    <row r="22" spans="1:6" x14ac:dyDescent="0.3">
      <c r="A22">
        <v>13</v>
      </c>
      <c r="B22" s="3">
        <v>200</v>
      </c>
      <c r="F22" s="24"/>
    </row>
    <row r="23" spans="1:6" x14ac:dyDescent="0.3">
      <c r="A23">
        <v>14</v>
      </c>
      <c r="B23" s="3">
        <v>200</v>
      </c>
      <c r="F23" s="24"/>
    </row>
    <row r="24" spans="1:6" x14ac:dyDescent="0.3">
      <c r="A24">
        <v>15</v>
      </c>
      <c r="B24" s="3">
        <v>200</v>
      </c>
      <c r="F24" s="24"/>
    </row>
    <row r="25" spans="1:6" x14ac:dyDescent="0.3">
      <c r="A25">
        <v>16</v>
      </c>
      <c r="B25" s="3">
        <v>200</v>
      </c>
      <c r="F25" s="24"/>
    </row>
    <row r="26" spans="1:6" x14ac:dyDescent="0.3">
      <c r="A26">
        <v>17</v>
      </c>
      <c r="B26" s="3">
        <v>200</v>
      </c>
      <c r="F26" s="24"/>
    </row>
    <row r="27" spans="1:6" x14ac:dyDescent="0.3">
      <c r="A27">
        <v>18</v>
      </c>
      <c r="B27" s="3">
        <v>200</v>
      </c>
      <c r="F27" s="24"/>
    </row>
    <row r="28" spans="1:6" x14ac:dyDescent="0.3">
      <c r="A28">
        <v>19</v>
      </c>
      <c r="B28" s="3">
        <v>200</v>
      </c>
      <c r="F28" s="24"/>
    </row>
    <row r="29" spans="1:6" x14ac:dyDescent="0.3">
      <c r="A29">
        <v>20</v>
      </c>
      <c r="B29" s="3">
        <v>200</v>
      </c>
      <c r="F29" s="2"/>
    </row>
    <row r="30" spans="1:6" x14ac:dyDescent="0.3">
      <c r="A30">
        <v>21</v>
      </c>
      <c r="B30" s="3">
        <v>200</v>
      </c>
      <c r="F30" s="2"/>
    </row>
    <row r="31" spans="1:6" x14ac:dyDescent="0.3">
      <c r="A31">
        <v>22</v>
      </c>
      <c r="B31" s="3">
        <v>200</v>
      </c>
    </row>
    <row r="32" spans="1:6" x14ac:dyDescent="0.3">
      <c r="A32">
        <v>23</v>
      </c>
      <c r="B32" s="3">
        <v>200</v>
      </c>
    </row>
    <row r="33" spans="1:2" x14ac:dyDescent="0.3">
      <c r="A33">
        <v>24</v>
      </c>
      <c r="B33" s="3">
        <v>200</v>
      </c>
    </row>
    <row r="34" spans="1:2" x14ac:dyDescent="0.3">
      <c r="A34">
        <v>25</v>
      </c>
      <c r="B34" s="3">
        <v>200</v>
      </c>
    </row>
    <row r="35" spans="1:2" x14ac:dyDescent="0.3">
      <c r="A35">
        <v>26</v>
      </c>
      <c r="B35" s="3">
        <v>200</v>
      </c>
    </row>
    <row r="36" spans="1:2" x14ac:dyDescent="0.3">
      <c r="A36">
        <v>27</v>
      </c>
      <c r="B36" s="3">
        <v>200</v>
      </c>
    </row>
    <row r="37" spans="1:2" x14ac:dyDescent="0.3">
      <c r="A37">
        <v>28</v>
      </c>
      <c r="B37" s="3">
        <v>200</v>
      </c>
    </row>
    <row r="38" spans="1:2" x14ac:dyDescent="0.3">
      <c r="A38">
        <v>29</v>
      </c>
      <c r="B38" s="3">
        <v>200</v>
      </c>
    </row>
    <row r="39" spans="1:2" x14ac:dyDescent="0.3">
      <c r="A39">
        <v>30</v>
      </c>
      <c r="B39" s="3">
        <v>200</v>
      </c>
    </row>
    <row r="40" spans="1:2" x14ac:dyDescent="0.3">
      <c r="A40">
        <v>31</v>
      </c>
      <c r="B40" s="3">
        <v>200</v>
      </c>
    </row>
    <row r="41" spans="1:2" x14ac:dyDescent="0.3">
      <c r="A41">
        <v>32</v>
      </c>
      <c r="B41" s="3">
        <v>200</v>
      </c>
    </row>
    <row r="42" spans="1:2" x14ac:dyDescent="0.3">
      <c r="A42">
        <v>33</v>
      </c>
      <c r="B42" s="3">
        <v>200</v>
      </c>
    </row>
    <row r="43" spans="1:2" x14ac:dyDescent="0.3">
      <c r="A43">
        <v>34</v>
      </c>
      <c r="B43" s="3">
        <v>200</v>
      </c>
    </row>
    <row r="44" spans="1:2" x14ac:dyDescent="0.3">
      <c r="A44">
        <v>35</v>
      </c>
      <c r="B44" s="3">
        <v>200</v>
      </c>
    </row>
    <row r="45" spans="1:2" x14ac:dyDescent="0.3">
      <c r="A45">
        <v>36</v>
      </c>
      <c r="B45" s="3">
        <v>200</v>
      </c>
    </row>
    <row r="46" spans="1:2" x14ac:dyDescent="0.3">
      <c r="A46">
        <v>37</v>
      </c>
      <c r="B46" s="3">
        <v>200</v>
      </c>
    </row>
    <row r="47" spans="1:2" x14ac:dyDescent="0.3">
      <c r="A47">
        <v>38</v>
      </c>
      <c r="B47" s="3">
        <v>200</v>
      </c>
    </row>
    <row r="48" spans="1:2" x14ac:dyDescent="0.3">
      <c r="A48">
        <v>39</v>
      </c>
      <c r="B48" s="3">
        <v>200</v>
      </c>
    </row>
    <row r="49" spans="1:3" x14ac:dyDescent="0.3">
      <c r="A49">
        <v>40</v>
      </c>
      <c r="B49" s="3">
        <f>200+11000</f>
        <v>11200</v>
      </c>
    </row>
    <row r="50" spans="1:3" x14ac:dyDescent="0.3">
      <c r="B50" s="2">
        <f>IRR(B9:B49)</f>
        <v>4.0991814510335178E-2</v>
      </c>
      <c r="C50" t="s">
        <v>140</v>
      </c>
    </row>
    <row r="51" spans="1:3" x14ac:dyDescent="0.3">
      <c r="B51" s="2">
        <f>4*B50</f>
        <v>0.16396725804134071</v>
      </c>
      <c r="C51" t="s">
        <v>141</v>
      </c>
    </row>
    <row r="52" spans="1:3" x14ac:dyDescent="0.3">
      <c r="B52" s="31">
        <f>EFFECT(B51,4)</f>
        <v>0.1743275736027714</v>
      </c>
      <c r="C52" t="s">
        <v>139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9"/>
  <sheetViews>
    <sheetView topLeftCell="A14" workbookViewId="0">
      <selection activeCell="C39" sqref="C39"/>
    </sheetView>
  </sheetViews>
  <sheetFormatPr baseColWidth="10" defaultColWidth="9.109375" defaultRowHeight="14.4" x14ac:dyDescent="0.3"/>
  <cols>
    <col min="1" max="1" width="9.109375" customWidth="1"/>
    <col min="2" max="2" width="17.33203125" customWidth="1"/>
    <col min="3" max="3" width="9.109375" customWidth="1"/>
    <col min="4" max="4" width="9.109375" hidden="1" customWidth="1"/>
  </cols>
  <sheetData>
    <row r="1" spans="1:7" x14ac:dyDescent="0.3">
      <c r="A1" t="s">
        <v>77</v>
      </c>
    </row>
    <row r="2" spans="1:7" x14ac:dyDescent="0.3">
      <c r="A2" t="s">
        <v>66</v>
      </c>
    </row>
    <row r="3" spans="1:7" x14ac:dyDescent="0.3">
      <c r="A3" t="s">
        <v>122</v>
      </c>
    </row>
    <row r="4" spans="1:7" x14ac:dyDescent="0.3">
      <c r="A4" t="s">
        <v>123</v>
      </c>
    </row>
    <row r="5" spans="1:7" x14ac:dyDescent="0.3">
      <c r="E5" t="s">
        <v>3</v>
      </c>
      <c r="F5">
        <f>33000-27000</f>
        <v>6000</v>
      </c>
      <c r="G5" t="s">
        <v>142</v>
      </c>
    </row>
    <row r="6" spans="1:7" x14ac:dyDescent="0.3">
      <c r="A6">
        <v>0</v>
      </c>
      <c r="B6" s="3">
        <v>-150000</v>
      </c>
      <c r="D6" s="2">
        <f>RATE(30,6000,-150000)</f>
        <v>1.2190826326175392E-2</v>
      </c>
    </row>
    <row r="7" spans="1:7" x14ac:dyDescent="0.3">
      <c r="A7">
        <v>1</v>
      </c>
      <c r="B7" s="3">
        <v>6000</v>
      </c>
    </row>
    <row r="8" spans="1:7" x14ac:dyDescent="0.3">
      <c r="A8">
        <v>2</v>
      </c>
      <c r="B8" s="3">
        <v>6000</v>
      </c>
    </row>
    <row r="9" spans="1:7" x14ac:dyDescent="0.3">
      <c r="A9">
        <v>3</v>
      </c>
      <c r="B9" s="3">
        <v>6000</v>
      </c>
    </row>
    <row r="10" spans="1:7" x14ac:dyDescent="0.3">
      <c r="A10">
        <v>4</v>
      </c>
      <c r="B10" s="3">
        <v>6000</v>
      </c>
    </row>
    <row r="11" spans="1:7" x14ac:dyDescent="0.3">
      <c r="A11">
        <v>5</v>
      </c>
      <c r="B11" s="3">
        <v>6000</v>
      </c>
    </row>
    <row r="12" spans="1:7" x14ac:dyDescent="0.3">
      <c r="A12">
        <v>6</v>
      </c>
      <c r="B12" s="3">
        <v>6000</v>
      </c>
    </row>
    <row r="13" spans="1:7" x14ac:dyDescent="0.3">
      <c r="A13">
        <v>7</v>
      </c>
      <c r="B13" s="3">
        <v>6000</v>
      </c>
    </row>
    <row r="14" spans="1:7" x14ac:dyDescent="0.3">
      <c r="A14">
        <v>8</v>
      </c>
      <c r="B14" s="3">
        <v>6000</v>
      </c>
    </row>
    <row r="15" spans="1:7" x14ac:dyDescent="0.3">
      <c r="A15">
        <v>9</v>
      </c>
      <c r="B15" s="3">
        <v>6000</v>
      </c>
    </row>
    <row r="16" spans="1:7" x14ac:dyDescent="0.3">
      <c r="A16">
        <v>10</v>
      </c>
      <c r="B16" s="3">
        <v>6000</v>
      </c>
    </row>
    <row r="17" spans="1:2" x14ac:dyDescent="0.3">
      <c r="A17">
        <v>11</v>
      </c>
      <c r="B17" s="3">
        <v>6000</v>
      </c>
    </row>
    <row r="18" spans="1:2" x14ac:dyDescent="0.3">
      <c r="A18">
        <v>12</v>
      </c>
      <c r="B18" s="3">
        <v>6000</v>
      </c>
    </row>
    <row r="19" spans="1:2" x14ac:dyDescent="0.3">
      <c r="A19">
        <v>13</v>
      </c>
      <c r="B19" s="3">
        <v>6000</v>
      </c>
    </row>
    <row r="20" spans="1:2" x14ac:dyDescent="0.3">
      <c r="A20">
        <v>14</v>
      </c>
      <c r="B20" s="3">
        <v>6000</v>
      </c>
    </row>
    <row r="21" spans="1:2" x14ac:dyDescent="0.3">
      <c r="A21">
        <v>15</v>
      </c>
      <c r="B21" s="3">
        <v>6000</v>
      </c>
    </row>
    <row r="22" spans="1:2" x14ac:dyDescent="0.3">
      <c r="A22">
        <v>16</v>
      </c>
      <c r="B22" s="3">
        <v>6000</v>
      </c>
    </row>
    <row r="23" spans="1:2" x14ac:dyDescent="0.3">
      <c r="A23">
        <v>17</v>
      </c>
      <c r="B23" s="3">
        <v>6000</v>
      </c>
    </row>
    <row r="24" spans="1:2" x14ac:dyDescent="0.3">
      <c r="A24">
        <v>18</v>
      </c>
      <c r="B24" s="3">
        <v>6000</v>
      </c>
    </row>
    <row r="25" spans="1:2" x14ac:dyDescent="0.3">
      <c r="A25">
        <v>19</v>
      </c>
      <c r="B25" s="3">
        <v>6000</v>
      </c>
    </row>
    <row r="26" spans="1:2" x14ac:dyDescent="0.3">
      <c r="A26">
        <v>20</v>
      </c>
      <c r="B26" s="3">
        <v>6000</v>
      </c>
    </row>
    <row r="27" spans="1:2" x14ac:dyDescent="0.3">
      <c r="A27">
        <v>21</v>
      </c>
      <c r="B27" s="3">
        <v>6000</v>
      </c>
    </row>
    <row r="28" spans="1:2" x14ac:dyDescent="0.3">
      <c r="A28">
        <v>22</v>
      </c>
      <c r="B28" s="3">
        <v>6000</v>
      </c>
    </row>
    <row r="29" spans="1:2" x14ac:dyDescent="0.3">
      <c r="A29">
        <v>23</v>
      </c>
      <c r="B29" s="3">
        <v>6000</v>
      </c>
    </row>
    <row r="30" spans="1:2" x14ac:dyDescent="0.3">
      <c r="A30">
        <v>24</v>
      </c>
      <c r="B30" s="3">
        <v>6000</v>
      </c>
    </row>
    <row r="31" spans="1:2" x14ac:dyDescent="0.3">
      <c r="A31">
        <v>25</v>
      </c>
      <c r="B31" s="3">
        <v>6000</v>
      </c>
    </row>
    <row r="32" spans="1:2" x14ac:dyDescent="0.3">
      <c r="A32">
        <v>26</v>
      </c>
      <c r="B32" s="3">
        <v>6000</v>
      </c>
    </row>
    <row r="33" spans="1:2" x14ac:dyDescent="0.3">
      <c r="A33">
        <v>27</v>
      </c>
      <c r="B33" s="3">
        <v>6000</v>
      </c>
    </row>
    <row r="34" spans="1:2" x14ac:dyDescent="0.3">
      <c r="A34">
        <v>28</v>
      </c>
      <c r="B34" s="3">
        <v>6000</v>
      </c>
    </row>
    <row r="35" spans="1:2" x14ac:dyDescent="0.3">
      <c r="A35">
        <v>29</v>
      </c>
      <c r="B35" s="3">
        <v>6000</v>
      </c>
    </row>
    <row r="36" spans="1:2" x14ac:dyDescent="0.3">
      <c r="A36">
        <v>30</v>
      </c>
      <c r="B36" s="3">
        <v>6000</v>
      </c>
    </row>
    <row r="37" spans="1:2" x14ac:dyDescent="0.3">
      <c r="A37" t="s">
        <v>96</v>
      </c>
      <c r="B37" s="2">
        <f>IRR(B6:B36)</f>
        <v>1.2190826326145876E-2</v>
      </c>
    </row>
    <row r="38" spans="1:2" x14ac:dyDescent="0.3">
      <c r="A38" t="s">
        <v>97</v>
      </c>
      <c r="B38" s="2">
        <f>B37*12</f>
        <v>0.14628991591375051</v>
      </c>
    </row>
    <row r="39" spans="1:2" x14ac:dyDescent="0.3">
      <c r="A39" t="s">
        <v>4</v>
      </c>
      <c r="B39" s="2">
        <f>EFFECT(B38,12)</f>
        <v>0.15650832352706057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6"/>
  <sheetViews>
    <sheetView workbookViewId="0">
      <selection activeCell="E15" sqref="E15"/>
    </sheetView>
  </sheetViews>
  <sheetFormatPr baseColWidth="10" defaultColWidth="9.109375" defaultRowHeight="14.4" x14ac:dyDescent="0.3"/>
  <cols>
    <col min="1" max="1" width="9.109375" customWidth="1"/>
    <col min="2" max="2" width="9.6640625" bestFit="1" customWidth="1"/>
    <col min="3" max="3" width="11.88671875" customWidth="1"/>
    <col min="4" max="4" width="12.33203125" customWidth="1"/>
  </cols>
  <sheetData>
    <row r="1" spans="1:4" x14ac:dyDescent="0.3">
      <c r="A1" t="s">
        <v>124</v>
      </c>
    </row>
    <row r="2" spans="1:4" x14ac:dyDescent="0.3">
      <c r="A2" t="s">
        <v>14</v>
      </c>
    </row>
    <row r="3" spans="1:4" x14ac:dyDescent="0.3">
      <c r="A3" t="s">
        <v>72</v>
      </c>
    </row>
    <row r="4" spans="1:4" x14ac:dyDescent="0.3">
      <c r="A4" t="s">
        <v>73</v>
      </c>
    </row>
    <row r="5" spans="1:4" x14ac:dyDescent="0.3">
      <c r="A5" t="s">
        <v>74</v>
      </c>
    </row>
    <row r="7" spans="1:4" x14ac:dyDescent="0.3">
      <c r="A7" t="s">
        <v>32</v>
      </c>
      <c r="B7" s="3" t="s">
        <v>12</v>
      </c>
      <c r="C7" t="s">
        <v>13</v>
      </c>
      <c r="D7" t="s">
        <v>100</v>
      </c>
    </row>
    <row r="8" spans="1:4" x14ac:dyDescent="0.3">
      <c r="A8">
        <v>0</v>
      </c>
      <c r="B8" s="3"/>
      <c r="C8" s="3">
        <v>-30000</v>
      </c>
      <c r="D8" s="3">
        <f t="shared" ref="D8:D13" si="0">B8+C8</f>
        <v>-30000</v>
      </c>
    </row>
    <row r="9" spans="1:4" x14ac:dyDescent="0.3">
      <c r="A9">
        <v>1</v>
      </c>
      <c r="B9" s="3">
        <v>27000</v>
      </c>
      <c r="C9" s="3">
        <v>-18000</v>
      </c>
      <c r="D9" s="3">
        <f t="shared" si="0"/>
        <v>9000</v>
      </c>
    </row>
    <row r="10" spans="1:4" x14ac:dyDescent="0.3">
      <c r="A10">
        <v>2</v>
      </c>
      <c r="B10" s="3">
        <v>27000</v>
      </c>
      <c r="C10" s="3">
        <v>-18000</v>
      </c>
      <c r="D10" s="3">
        <f t="shared" si="0"/>
        <v>9000</v>
      </c>
    </row>
    <row r="11" spans="1:4" x14ac:dyDescent="0.3">
      <c r="A11">
        <v>3</v>
      </c>
      <c r="B11" s="3">
        <v>27000</v>
      </c>
      <c r="C11" s="3">
        <v>-18000</v>
      </c>
      <c r="D11" s="3">
        <f t="shared" si="0"/>
        <v>9000</v>
      </c>
    </row>
    <row r="12" spans="1:4" x14ac:dyDescent="0.3">
      <c r="A12">
        <v>4</v>
      </c>
      <c r="B12" s="3">
        <v>27000</v>
      </c>
      <c r="C12" s="3">
        <v>-18000</v>
      </c>
      <c r="D12" s="3">
        <f t="shared" si="0"/>
        <v>9000</v>
      </c>
    </row>
    <row r="13" spans="1:4" x14ac:dyDescent="0.3">
      <c r="A13">
        <v>5</v>
      </c>
      <c r="B13" s="3">
        <f>27000+4000</f>
        <v>31000</v>
      </c>
      <c r="C13" s="3">
        <v>-18000</v>
      </c>
      <c r="D13" s="3">
        <f t="shared" si="0"/>
        <v>13000</v>
      </c>
    </row>
    <row r="14" spans="1:4" x14ac:dyDescent="0.3">
      <c r="C14" t="s">
        <v>96</v>
      </c>
      <c r="D14" s="2">
        <f>IRR(D8:D13)</f>
        <v>0.17850035342675596</v>
      </c>
    </row>
    <row r="15" spans="1:4" x14ac:dyDescent="0.3">
      <c r="C15" t="s">
        <v>97</v>
      </c>
      <c r="D15" s="2">
        <f>RATE(5,D9,D8,4000)</f>
        <v>0.1785003534267747</v>
      </c>
    </row>
    <row r="16" spans="1:4" x14ac:dyDescent="0.3">
      <c r="D16" s="2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4"/>
  <sheetViews>
    <sheetView workbookViewId="0">
      <selection activeCell="F8" sqref="F8"/>
    </sheetView>
  </sheetViews>
  <sheetFormatPr baseColWidth="10" defaultColWidth="9.109375" defaultRowHeight="14.4" x14ac:dyDescent="0.3"/>
  <cols>
    <col min="1" max="1" width="9.109375" customWidth="1"/>
    <col min="2" max="2" width="10.44140625" customWidth="1"/>
    <col min="3" max="3" width="11.109375" customWidth="1"/>
    <col min="4" max="4" width="12.44140625" customWidth="1"/>
  </cols>
  <sheetData>
    <row r="1" spans="1:5" x14ac:dyDescent="0.3">
      <c r="A1" t="s">
        <v>8</v>
      </c>
    </row>
    <row r="2" spans="1:5" x14ac:dyDescent="0.3">
      <c r="A2" t="s">
        <v>75</v>
      </c>
    </row>
    <row r="3" spans="1:5" x14ac:dyDescent="0.3">
      <c r="A3" t="s">
        <v>76</v>
      </c>
    </row>
    <row r="4" spans="1:5" x14ac:dyDescent="0.3">
      <c r="A4" t="s">
        <v>5</v>
      </c>
    </row>
    <row r="6" spans="1:5" x14ac:dyDescent="0.3">
      <c r="A6" s="8" t="s">
        <v>19</v>
      </c>
      <c r="B6" s="8" t="s">
        <v>6</v>
      </c>
      <c r="C6" s="8" t="s">
        <v>7</v>
      </c>
      <c r="D6" s="8" t="s">
        <v>100</v>
      </c>
      <c r="E6" s="4" t="s">
        <v>143</v>
      </c>
    </row>
    <row r="7" spans="1:5" x14ac:dyDescent="0.3">
      <c r="A7" s="7">
        <v>0</v>
      </c>
      <c r="B7" s="7">
        <v>-10</v>
      </c>
      <c r="C7" s="7">
        <v>0</v>
      </c>
      <c r="D7">
        <f>B7+C7</f>
        <v>-10</v>
      </c>
      <c r="E7">
        <f>D7</f>
        <v>-10</v>
      </c>
    </row>
    <row r="8" spans="1:5" x14ac:dyDescent="0.3">
      <c r="A8" s="7">
        <v>1</v>
      </c>
      <c r="B8" s="7">
        <v>-4</v>
      </c>
      <c r="C8" s="7">
        <v>2</v>
      </c>
      <c r="D8">
        <f t="shared" ref="D8:D13" si="0">B8+C8</f>
        <v>-2</v>
      </c>
      <c r="E8">
        <f>D8+E7</f>
        <v>-12</v>
      </c>
    </row>
    <row r="9" spans="1:5" x14ac:dyDescent="0.3">
      <c r="A9" s="7">
        <v>2</v>
      </c>
      <c r="B9" s="7">
        <v>-4</v>
      </c>
      <c r="C9" s="7">
        <v>3</v>
      </c>
      <c r="D9">
        <f t="shared" si="0"/>
        <v>-1</v>
      </c>
      <c r="E9">
        <f t="shared" ref="E9:E14" si="1">D9+E8</f>
        <v>-13</v>
      </c>
    </row>
    <row r="10" spans="1:5" x14ac:dyDescent="0.3">
      <c r="A10" s="7">
        <v>3</v>
      </c>
      <c r="B10" s="7">
        <v>-4</v>
      </c>
      <c r="C10" s="7">
        <v>9</v>
      </c>
      <c r="D10">
        <f t="shared" si="0"/>
        <v>5</v>
      </c>
      <c r="E10">
        <f t="shared" si="1"/>
        <v>-8</v>
      </c>
    </row>
    <row r="11" spans="1:5" x14ac:dyDescent="0.3">
      <c r="A11" s="7">
        <v>4</v>
      </c>
      <c r="B11" s="7">
        <v>-3</v>
      </c>
      <c r="C11" s="7">
        <v>9</v>
      </c>
      <c r="D11">
        <f t="shared" si="0"/>
        <v>6</v>
      </c>
      <c r="E11">
        <f t="shared" si="1"/>
        <v>-2</v>
      </c>
    </row>
    <row r="12" spans="1:5" x14ac:dyDescent="0.3">
      <c r="A12" s="7">
        <v>5</v>
      </c>
      <c r="B12" s="7">
        <v>-3</v>
      </c>
      <c r="C12" s="7">
        <v>9</v>
      </c>
      <c r="D12">
        <f t="shared" si="0"/>
        <v>6</v>
      </c>
      <c r="E12">
        <f t="shared" si="1"/>
        <v>4</v>
      </c>
    </row>
    <row r="13" spans="1:5" x14ac:dyDescent="0.3">
      <c r="A13" s="7">
        <v>6</v>
      </c>
      <c r="B13" s="7">
        <v>-3</v>
      </c>
      <c r="C13" s="7">
        <v>9</v>
      </c>
      <c r="D13">
        <f t="shared" si="0"/>
        <v>6</v>
      </c>
      <c r="E13">
        <f t="shared" si="1"/>
        <v>10</v>
      </c>
    </row>
    <row r="14" spans="1:5" x14ac:dyDescent="0.3">
      <c r="A14" s="7"/>
      <c r="C14" t="s">
        <v>96</v>
      </c>
      <c r="D14" s="2">
        <f>IRR(D7:D13)</f>
        <v>0.1455219000810597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"/>
  <sheetViews>
    <sheetView workbookViewId="0">
      <selection activeCell="K28" sqref="K28"/>
    </sheetView>
  </sheetViews>
  <sheetFormatPr baseColWidth="10" defaultColWidth="9.109375" defaultRowHeight="14.4" x14ac:dyDescent="0.3"/>
  <cols>
    <col min="1" max="1" width="9.109375" customWidth="1"/>
    <col min="2" max="2" width="12.109375" customWidth="1"/>
    <col min="3" max="3" width="14.33203125" customWidth="1"/>
    <col min="4" max="4" width="12.33203125" customWidth="1"/>
  </cols>
  <sheetData>
    <row r="1" spans="1:5" x14ac:dyDescent="0.3">
      <c r="A1" t="s">
        <v>9</v>
      </c>
    </row>
    <row r="2" spans="1:5" x14ac:dyDescent="0.3">
      <c r="A2" t="s">
        <v>87</v>
      </c>
    </row>
    <row r="3" spans="1:5" x14ac:dyDescent="0.3">
      <c r="A3" t="s">
        <v>15</v>
      </c>
    </row>
    <row r="5" spans="1:5" x14ac:dyDescent="0.3">
      <c r="A5" s="8" t="s">
        <v>32</v>
      </c>
      <c r="B5" s="8" t="s">
        <v>16</v>
      </c>
      <c r="C5" s="8" t="s">
        <v>17</v>
      </c>
      <c r="D5" s="8" t="s">
        <v>100</v>
      </c>
      <c r="E5" s="4" t="s">
        <v>144</v>
      </c>
    </row>
    <row r="6" spans="1:5" x14ac:dyDescent="0.3">
      <c r="A6" s="7">
        <v>0</v>
      </c>
      <c r="B6" s="7">
        <v>-40</v>
      </c>
      <c r="C6" s="7">
        <v>0</v>
      </c>
      <c r="D6">
        <f>B6+C6</f>
        <v>-40</v>
      </c>
      <c r="E6">
        <f>D6</f>
        <v>-40</v>
      </c>
    </row>
    <row r="7" spans="1:5" x14ac:dyDescent="0.3">
      <c r="A7" s="7">
        <v>1</v>
      </c>
      <c r="B7" s="7">
        <v>-40</v>
      </c>
      <c r="C7" s="7">
        <v>12</v>
      </c>
      <c r="D7">
        <f t="shared" ref="D7:D16" si="0">B7+C7</f>
        <v>-28</v>
      </c>
      <c r="E7">
        <f>E6+D7</f>
        <v>-68</v>
      </c>
    </row>
    <row r="8" spans="1:5" x14ac:dyDescent="0.3">
      <c r="A8" s="7">
        <v>2</v>
      </c>
      <c r="B8" s="7">
        <v>-43</v>
      </c>
      <c r="C8" s="7">
        <v>15</v>
      </c>
      <c r="D8">
        <f t="shared" si="0"/>
        <v>-28</v>
      </c>
      <c r="E8">
        <f t="shared" ref="E8:E17" si="1">E7+D8</f>
        <v>-96</v>
      </c>
    </row>
    <row r="9" spans="1:5" x14ac:dyDescent="0.3">
      <c r="A9" s="7">
        <v>3</v>
      </c>
      <c r="B9" s="7">
        <v>-45</v>
      </c>
      <c r="C9" s="7">
        <v>17</v>
      </c>
      <c r="D9">
        <f t="shared" si="0"/>
        <v>-28</v>
      </c>
      <c r="E9">
        <f t="shared" si="1"/>
        <v>-124</v>
      </c>
    </row>
    <row r="10" spans="1:5" x14ac:dyDescent="0.3">
      <c r="A10" s="7">
        <v>4</v>
      </c>
      <c r="B10" s="7">
        <v>-46</v>
      </c>
      <c r="C10" s="7">
        <v>51</v>
      </c>
      <c r="D10">
        <f t="shared" si="0"/>
        <v>5</v>
      </c>
      <c r="E10">
        <f t="shared" si="1"/>
        <v>-119</v>
      </c>
    </row>
    <row r="11" spans="1:5" x14ac:dyDescent="0.3">
      <c r="A11" s="7">
        <v>5</v>
      </c>
      <c r="B11" s="7">
        <v>-48</v>
      </c>
      <c r="C11" s="7">
        <v>63</v>
      </c>
      <c r="D11">
        <f t="shared" si="0"/>
        <v>15</v>
      </c>
      <c r="E11">
        <f t="shared" si="1"/>
        <v>-104</v>
      </c>
    </row>
    <row r="12" spans="1:5" x14ac:dyDescent="0.3">
      <c r="A12" s="7">
        <v>6</v>
      </c>
      <c r="B12" s="7">
        <v>-50</v>
      </c>
      <c r="C12" s="7">
        <v>80</v>
      </c>
      <c r="D12">
        <f t="shared" si="0"/>
        <v>30</v>
      </c>
      <c r="E12">
        <f t="shared" si="1"/>
        <v>-74</v>
      </c>
    </row>
    <row r="13" spans="1:5" x14ac:dyDescent="0.3">
      <c r="A13" s="7">
        <v>7</v>
      </c>
      <c r="B13" s="7">
        <v>-50</v>
      </c>
      <c r="C13" s="7">
        <v>80</v>
      </c>
      <c r="D13">
        <f t="shared" si="0"/>
        <v>30</v>
      </c>
      <c r="E13">
        <f t="shared" si="1"/>
        <v>-44</v>
      </c>
    </row>
    <row r="14" spans="1:5" x14ac:dyDescent="0.3">
      <c r="A14" s="7">
        <v>8</v>
      </c>
      <c r="B14" s="7">
        <v>-50</v>
      </c>
      <c r="C14" s="7">
        <v>80</v>
      </c>
      <c r="D14">
        <f t="shared" si="0"/>
        <v>30</v>
      </c>
      <c r="E14">
        <f t="shared" si="1"/>
        <v>-14</v>
      </c>
    </row>
    <row r="15" spans="1:5" x14ac:dyDescent="0.3">
      <c r="A15" s="7">
        <v>9</v>
      </c>
      <c r="B15" s="7">
        <v>-50</v>
      </c>
      <c r="C15" s="7">
        <v>80</v>
      </c>
      <c r="D15">
        <f t="shared" si="0"/>
        <v>30</v>
      </c>
      <c r="E15">
        <f t="shared" si="1"/>
        <v>16</v>
      </c>
    </row>
    <row r="16" spans="1:5" x14ac:dyDescent="0.3">
      <c r="A16" s="7">
        <v>10</v>
      </c>
      <c r="B16" s="7">
        <v>-50</v>
      </c>
      <c r="C16" s="7">
        <v>80</v>
      </c>
      <c r="D16">
        <f t="shared" si="0"/>
        <v>30</v>
      </c>
      <c r="E16">
        <f t="shared" si="1"/>
        <v>46</v>
      </c>
    </row>
    <row r="17" spans="3:4" x14ac:dyDescent="0.3">
      <c r="C17" t="s">
        <v>96</v>
      </c>
      <c r="D17" s="2">
        <f>IRR(D6:D16)</f>
        <v>5.2010267936479782E-2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5"/>
  <sheetViews>
    <sheetView tabSelected="1" topLeftCell="A50" workbookViewId="0">
      <selection activeCell="E71" sqref="E71"/>
    </sheetView>
  </sheetViews>
  <sheetFormatPr baseColWidth="10" defaultColWidth="9.109375" defaultRowHeight="14.4" x14ac:dyDescent="0.3"/>
  <cols>
    <col min="1" max="1" width="9.109375" customWidth="1"/>
    <col min="2" max="2" width="13.6640625" customWidth="1"/>
  </cols>
  <sheetData>
    <row r="1" spans="1:5" x14ac:dyDescent="0.3">
      <c r="A1" t="s">
        <v>85</v>
      </c>
    </row>
    <row r="2" spans="1:5" x14ac:dyDescent="0.3">
      <c r="A2" t="s">
        <v>11</v>
      </c>
    </row>
    <row r="3" spans="1:5" x14ac:dyDescent="0.3">
      <c r="A3" t="s">
        <v>91</v>
      </c>
    </row>
    <row r="4" spans="1:5" x14ac:dyDescent="0.3">
      <c r="A4" t="s">
        <v>92</v>
      </c>
    </row>
    <row r="5" spans="1:5" x14ac:dyDescent="0.3">
      <c r="A5" t="s">
        <v>10</v>
      </c>
    </row>
    <row r="6" spans="1:5" x14ac:dyDescent="0.3">
      <c r="A6" t="s">
        <v>78</v>
      </c>
    </row>
    <row r="8" spans="1:5" x14ac:dyDescent="0.3">
      <c r="A8" t="s">
        <v>97</v>
      </c>
      <c r="B8" s="2"/>
      <c r="C8" s="2"/>
    </row>
    <row r="9" spans="1:5" x14ac:dyDescent="0.3">
      <c r="B9" s="3"/>
    </row>
    <row r="10" spans="1:5" x14ac:dyDescent="0.3">
      <c r="B10" s="2"/>
    </row>
    <row r="11" spans="1:5" x14ac:dyDescent="0.3">
      <c r="A11">
        <v>0</v>
      </c>
      <c r="B11" s="3">
        <v>-110000</v>
      </c>
      <c r="E11" s="2"/>
    </row>
    <row r="12" spans="1:5" x14ac:dyDescent="0.3">
      <c r="A12">
        <v>1</v>
      </c>
      <c r="B12" s="3">
        <v>4800</v>
      </c>
    </row>
    <row r="13" spans="1:5" x14ac:dyDescent="0.3">
      <c r="A13">
        <v>2</v>
      </c>
      <c r="B13" s="3">
        <v>4800</v>
      </c>
    </row>
    <row r="14" spans="1:5" x14ac:dyDescent="0.3">
      <c r="A14">
        <v>3</v>
      </c>
      <c r="B14" s="3">
        <v>4800</v>
      </c>
    </row>
    <row r="15" spans="1:5" x14ac:dyDescent="0.3">
      <c r="A15">
        <v>4</v>
      </c>
      <c r="B15" s="3">
        <v>4800</v>
      </c>
    </row>
    <row r="16" spans="1:5" x14ac:dyDescent="0.3">
      <c r="A16">
        <v>5</v>
      </c>
      <c r="B16" s="3">
        <v>4800</v>
      </c>
    </row>
    <row r="17" spans="1:2" x14ac:dyDescent="0.3">
      <c r="A17">
        <v>6</v>
      </c>
      <c r="B17" s="3">
        <v>4800</v>
      </c>
    </row>
    <row r="18" spans="1:2" x14ac:dyDescent="0.3">
      <c r="A18">
        <v>7</v>
      </c>
      <c r="B18" s="3">
        <v>4800</v>
      </c>
    </row>
    <row r="19" spans="1:2" x14ac:dyDescent="0.3">
      <c r="A19">
        <v>8</v>
      </c>
      <c r="B19" s="3">
        <v>4800</v>
      </c>
    </row>
    <row r="20" spans="1:2" x14ac:dyDescent="0.3">
      <c r="A20">
        <v>9</v>
      </c>
      <c r="B20" s="3">
        <v>4800</v>
      </c>
    </row>
    <row r="21" spans="1:2" x14ac:dyDescent="0.3">
      <c r="A21">
        <v>10</v>
      </c>
      <c r="B21" s="3">
        <v>4800</v>
      </c>
    </row>
    <row r="22" spans="1:2" x14ac:dyDescent="0.3">
      <c r="A22">
        <v>11</v>
      </c>
      <c r="B22" s="3">
        <v>4800</v>
      </c>
    </row>
    <row r="23" spans="1:2" x14ac:dyDescent="0.3">
      <c r="A23">
        <v>12</v>
      </c>
      <c r="B23" s="3">
        <v>4800</v>
      </c>
    </row>
    <row r="24" spans="1:2" x14ac:dyDescent="0.3">
      <c r="A24">
        <v>13</v>
      </c>
      <c r="B24" s="3">
        <v>4800</v>
      </c>
    </row>
    <row r="25" spans="1:2" x14ac:dyDescent="0.3">
      <c r="A25">
        <v>14</v>
      </c>
      <c r="B25" s="3">
        <v>4800</v>
      </c>
    </row>
    <row r="26" spans="1:2" x14ac:dyDescent="0.3">
      <c r="A26">
        <v>15</v>
      </c>
      <c r="B26" s="3">
        <v>4800</v>
      </c>
    </row>
    <row r="27" spans="1:2" x14ac:dyDescent="0.3">
      <c r="A27">
        <v>16</v>
      </c>
      <c r="B27" s="3">
        <v>4800</v>
      </c>
    </row>
    <row r="28" spans="1:2" x14ac:dyDescent="0.3">
      <c r="A28">
        <v>17</v>
      </c>
      <c r="B28" s="3">
        <v>4800</v>
      </c>
    </row>
    <row r="29" spans="1:2" x14ac:dyDescent="0.3">
      <c r="A29">
        <v>18</v>
      </c>
      <c r="B29" s="3">
        <v>4800</v>
      </c>
    </row>
    <row r="30" spans="1:2" x14ac:dyDescent="0.3">
      <c r="A30">
        <v>19</v>
      </c>
      <c r="B30" s="3">
        <v>4800</v>
      </c>
    </row>
    <row r="31" spans="1:2" x14ac:dyDescent="0.3">
      <c r="A31">
        <v>20</v>
      </c>
      <c r="B31" s="3">
        <v>4800</v>
      </c>
    </row>
    <row r="32" spans="1:2" x14ac:dyDescent="0.3">
      <c r="A32">
        <v>21</v>
      </c>
      <c r="B32" s="3">
        <v>4800</v>
      </c>
    </row>
    <row r="33" spans="1:2" x14ac:dyDescent="0.3">
      <c r="A33">
        <v>22</v>
      </c>
      <c r="B33" s="3">
        <v>4800</v>
      </c>
    </row>
    <row r="34" spans="1:2" x14ac:dyDescent="0.3">
      <c r="A34">
        <v>23</v>
      </c>
      <c r="B34" s="3">
        <v>4800</v>
      </c>
    </row>
    <row r="35" spans="1:2" x14ac:dyDescent="0.3">
      <c r="A35">
        <v>24</v>
      </c>
      <c r="B35" s="3">
        <v>4800</v>
      </c>
    </row>
    <row r="36" spans="1:2" x14ac:dyDescent="0.3">
      <c r="A36">
        <v>25</v>
      </c>
      <c r="B36" s="3">
        <v>4800</v>
      </c>
    </row>
    <row r="37" spans="1:2" x14ac:dyDescent="0.3">
      <c r="A37">
        <v>26</v>
      </c>
      <c r="B37" s="3">
        <v>4800</v>
      </c>
    </row>
    <row r="38" spans="1:2" x14ac:dyDescent="0.3">
      <c r="A38">
        <v>27</v>
      </c>
      <c r="B38" s="3">
        <v>4800</v>
      </c>
    </row>
    <row r="39" spans="1:2" x14ac:dyDescent="0.3">
      <c r="A39">
        <v>28</v>
      </c>
      <c r="B39" s="3">
        <v>4800</v>
      </c>
    </row>
    <row r="40" spans="1:2" x14ac:dyDescent="0.3">
      <c r="A40">
        <v>29</v>
      </c>
      <c r="B40" s="3">
        <v>4800</v>
      </c>
    </row>
    <row r="41" spans="1:2" x14ac:dyDescent="0.3">
      <c r="A41">
        <v>30</v>
      </c>
      <c r="B41" s="3">
        <v>4800</v>
      </c>
    </row>
    <row r="42" spans="1:2" x14ac:dyDescent="0.3">
      <c r="A42">
        <v>31</v>
      </c>
      <c r="B42" s="3">
        <v>4800</v>
      </c>
    </row>
    <row r="43" spans="1:2" x14ac:dyDescent="0.3">
      <c r="A43">
        <v>32</v>
      </c>
      <c r="B43" s="3">
        <v>4800</v>
      </c>
    </row>
    <row r="44" spans="1:2" x14ac:dyDescent="0.3">
      <c r="A44">
        <v>33</v>
      </c>
      <c r="B44" s="3">
        <v>4800</v>
      </c>
    </row>
    <row r="45" spans="1:2" x14ac:dyDescent="0.3">
      <c r="A45">
        <v>34</v>
      </c>
      <c r="B45" s="3">
        <v>4800</v>
      </c>
    </row>
    <row r="46" spans="1:2" x14ac:dyDescent="0.3">
      <c r="A46">
        <v>35</v>
      </c>
      <c r="B46" s="3">
        <v>4800</v>
      </c>
    </row>
    <row r="47" spans="1:2" x14ac:dyDescent="0.3">
      <c r="A47">
        <v>36</v>
      </c>
      <c r="B47" s="3">
        <v>4800</v>
      </c>
    </row>
    <row r="48" spans="1:2" x14ac:dyDescent="0.3">
      <c r="A48">
        <v>37</v>
      </c>
      <c r="B48" s="3">
        <v>4800</v>
      </c>
    </row>
    <row r="49" spans="1:2" x14ac:dyDescent="0.3">
      <c r="A49">
        <v>38</v>
      </c>
      <c r="B49" s="3">
        <v>4800</v>
      </c>
    </row>
    <row r="50" spans="1:2" x14ac:dyDescent="0.3">
      <c r="A50">
        <v>39</v>
      </c>
      <c r="B50" s="3">
        <v>4800</v>
      </c>
    </row>
    <row r="51" spans="1:2" x14ac:dyDescent="0.3">
      <c r="A51">
        <v>40</v>
      </c>
      <c r="B51" s="3">
        <v>4800</v>
      </c>
    </row>
    <row r="52" spans="1:2" x14ac:dyDescent="0.3">
      <c r="A52">
        <v>41</v>
      </c>
      <c r="B52" s="3">
        <v>4800</v>
      </c>
    </row>
    <row r="53" spans="1:2" x14ac:dyDescent="0.3">
      <c r="A53">
        <v>42</v>
      </c>
      <c r="B53" s="3">
        <v>4800</v>
      </c>
    </row>
    <row r="54" spans="1:2" x14ac:dyDescent="0.3">
      <c r="A54">
        <v>43</v>
      </c>
      <c r="B54" s="3">
        <v>4800</v>
      </c>
    </row>
    <row r="55" spans="1:2" x14ac:dyDescent="0.3">
      <c r="A55">
        <v>44</v>
      </c>
      <c r="B55" s="3">
        <v>4800</v>
      </c>
    </row>
    <row r="56" spans="1:2" x14ac:dyDescent="0.3">
      <c r="A56">
        <v>45</v>
      </c>
      <c r="B56" s="3">
        <v>4800</v>
      </c>
    </row>
    <row r="57" spans="1:2" x14ac:dyDescent="0.3">
      <c r="A57">
        <v>46</v>
      </c>
      <c r="B57" s="3">
        <v>4800</v>
      </c>
    </row>
    <row r="58" spans="1:2" x14ac:dyDescent="0.3">
      <c r="A58">
        <v>47</v>
      </c>
      <c r="B58" s="3">
        <v>4800</v>
      </c>
    </row>
    <row r="59" spans="1:2" x14ac:dyDescent="0.3">
      <c r="A59">
        <v>48</v>
      </c>
      <c r="B59" s="3">
        <v>4800</v>
      </c>
    </row>
    <row r="60" spans="1:2" x14ac:dyDescent="0.3">
      <c r="A60">
        <v>49</v>
      </c>
      <c r="B60" s="3">
        <v>4800</v>
      </c>
    </row>
    <row r="61" spans="1:2" x14ac:dyDescent="0.3">
      <c r="A61">
        <v>50</v>
      </c>
      <c r="B61" s="3">
        <v>4800</v>
      </c>
    </row>
    <row r="62" spans="1:2" x14ac:dyDescent="0.3">
      <c r="A62">
        <v>51</v>
      </c>
      <c r="B62" s="3">
        <v>4800</v>
      </c>
    </row>
    <row r="63" spans="1:2" x14ac:dyDescent="0.3">
      <c r="A63">
        <v>52</v>
      </c>
      <c r="B63" s="3">
        <v>4800</v>
      </c>
    </row>
    <row r="64" spans="1:2" x14ac:dyDescent="0.3">
      <c r="A64">
        <v>53</v>
      </c>
      <c r="B64" s="3">
        <v>4800</v>
      </c>
    </row>
    <row r="65" spans="1:3" x14ac:dyDescent="0.3">
      <c r="A65">
        <v>54</v>
      </c>
      <c r="B65" s="3">
        <v>4800</v>
      </c>
    </row>
    <row r="66" spans="1:3" x14ac:dyDescent="0.3">
      <c r="A66">
        <v>55</v>
      </c>
      <c r="B66" s="3">
        <v>4800</v>
      </c>
    </row>
    <row r="67" spans="1:3" x14ac:dyDescent="0.3">
      <c r="A67">
        <v>56</v>
      </c>
      <c r="B67" s="3">
        <v>4800</v>
      </c>
    </row>
    <row r="68" spans="1:3" x14ac:dyDescent="0.3">
      <c r="A68">
        <v>57</v>
      </c>
      <c r="B68" s="3">
        <v>4800</v>
      </c>
    </row>
    <row r="69" spans="1:3" x14ac:dyDescent="0.3">
      <c r="A69">
        <v>58</v>
      </c>
      <c r="B69" s="3">
        <v>4800</v>
      </c>
    </row>
    <row r="70" spans="1:3" x14ac:dyDescent="0.3">
      <c r="A70">
        <v>59</v>
      </c>
      <c r="B70" s="3">
        <v>4800</v>
      </c>
    </row>
    <row r="71" spans="1:3" x14ac:dyDescent="0.3">
      <c r="A71">
        <v>60</v>
      </c>
      <c r="B71" s="3">
        <v>4800</v>
      </c>
    </row>
    <row r="72" spans="1:3" x14ac:dyDescent="0.3">
      <c r="A72" t="s">
        <v>79</v>
      </c>
      <c r="B72" s="2">
        <f>IRR(B11:B71)</f>
        <v>3.932299755065638E-2</v>
      </c>
      <c r="C72" t="s">
        <v>146</v>
      </c>
    </row>
    <row r="73" spans="1:3" x14ac:dyDescent="0.3">
      <c r="A73" t="s">
        <v>29</v>
      </c>
      <c r="B73" s="2">
        <f>RATE(60,B71,-110000)</f>
        <v>3.9322997550656644E-2</v>
      </c>
    </row>
    <row r="74" spans="1:3" x14ac:dyDescent="0.3">
      <c r="B74" s="31">
        <f>B72*12</f>
        <v>0.47187597060787656</v>
      </c>
      <c r="C74" t="s">
        <v>145</v>
      </c>
    </row>
    <row r="75" spans="1:3" x14ac:dyDescent="0.3">
      <c r="B75" s="31">
        <f>EFFECT(B74,12)</f>
        <v>0.58857032883745397</v>
      </c>
      <c r="C75" t="s">
        <v>139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Ejercicio 7.1</vt:lpstr>
      <vt:lpstr> SOLUCION 7.1</vt:lpstr>
      <vt:lpstr>Ejercicio 7.2</vt:lpstr>
      <vt:lpstr>Ejercicio 7.4</vt:lpstr>
      <vt:lpstr>EJERCICIO 7.5</vt:lpstr>
      <vt:lpstr>EJERCICIO 7.6</vt:lpstr>
      <vt:lpstr>EJEMPLO 7.8</vt:lpstr>
      <vt:lpstr>EJEMPLO 7.9</vt:lpstr>
      <vt:lpstr>PROBLEMA 7.5</vt:lpstr>
      <vt:lpstr>PROBLEMA 7.7</vt:lpstr>
      <vt:lpstr>PROBLEMA 7.10</vt:lpstr>
      <vt:lpstr>PROBLEMA 7.12</vt:lpstr>
      <vt:lpstr>PROBLEMA 7.16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Cristhofer Patzán</cp:lastModifiedBy>
  <dcterms:created xsi:type="dcterms:W3CDTF">2010-05-04T22:08:08Z</dcterms:created>
  <dcterms:modified xsi:type="dcterms:W3CDTF">2023-09-22T02:22:56Z</dcterms:modified>
</cp:coreProperties>
</file>