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18\"/>
    </mc:Choice>
  </mc:AlternateContent>
  <xr:revisionPtr revIDLastSave="0" documentId="13_ncr:1_{C5383C62-EE06-4701-AB36-5F2AC27490FC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18.11-18.14" sheetId="1" r:id="rId1"/>
    <sheet name="18.16" sheetId="2" r:id="rId2"/>
    <sheet name="18.19" sheetId="3" r:id="rId3"/>
    <sheet name="18.26" sheetId="4" r:id="rId4"/>
    <sheet name="18.3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1" i="5" l="1"/>
  <c r="C10" i="5"/>
  <c r="C9" i="5"/>
  <c r="C3" i="5"/>
  <c r="C4" i="5"/>
  <c r="C2" i="5"/>
  <c r="C3" i="4"/>
  <c r="C4" i="4"/>
  <c r="C5" i="4"/>
  <c r="C6" i="4"/>
  <c r="C2" i="4"/>
  <c r="D14" i="3"/>
  <c r="D15" i="3"/>
  <c r="D13" i="3"/>
  <c r="C14" i="3"/>
  <c r="C15" i="3"/>
  <c r="C13" i="3"/>
  <c r="B15" i="3"/>
  <c r="B14" i="3"/>
  <c r="B13" i="3"/>
  <c r="B12" i="3"/>
  <c r="F10" i="2"/>
  <c r="F11" i="2"/>
  <c r="F12" i="2"/>
  <c r="F13" i="2"/>
  <c r="F9" i="2"/>
  <c r="E10" i="2"/>
  <c r="E11" i="2"/>
  <c r="E12" i="2"/>
  <c r="E13" i="2"/>
  <c r="E9" i="2"/>
  <c r="D10" i="2"/>
  <c r="D11" i="2"/>
  <c r="D12" i="2"/>
  <c r="D13" i="2"/>
  <c r="D9" i="2"/>
  <c r="C10" i="2"/>
  <c r="C11" i="2"/>
  <c r="C12" i="2"/>
  <c r="C13" i="2"/>
  <c r="C9" i="2"/>
  <c r="B10" i="2"/>
  <c r="B11" i="2"/>
  <c r="B12" i="2"/>
  <c r="B13" i="2"/>
  <c r="B9" i="2"/>
  <c r="E16" i="1"/>
  <c r="E17" i="1"/>
  <c r="E18" i="1"/>
  <c r="E19" i="1"/>
  <c r="E20" i="1"/>
  <c r="E21" i="1"/>
  <c r="E15" i="1"/>
  <c r="C34" i="1"/>
  <c r="C35" i="1"/>
  <c r="C36" i="1"/>
  <c r="C37" i="1"/>
  <c r="C38" i="1"/>
  <c r="C39" i="1"/>
  <c r="C33" i="1"/>
  <c r="D16" i="1"/>
  <c r="D17" i="1"/>
  <c r="D18" i="1"/>
  <c r="D19" i="1"/>
  <c r="D20" i="1"/>
  <c r="D21" i="1"/>
  <c r="D15" i="1"/>
  <c r="C26" i="1"/>
  <c r="C27" i="1"/>
  <c r="C28" i="1"/>
  <c r="C29" i="1"/>
  <c r="C30" i="1"/>
  <c r="C31" i="1"/>
  <c r="C25" i="1"/>
  <c r="C16" i="1"/>
  <c r="C17" i="1"/>
  <c r="C18" i="1"/>
  <c r="C19" i="1"/>
  <c r="C20" i="1"/>
  <c r="C21" i="1"/>
  <c r="C22" i="1"/>
  <c r="C15" i="1"/>
  <c r="B34" i="1" l="1"/>
  <c r="B35" i="1"/>
  <c r="B36" i="1"/>
  <c r="B37" i="1"/>
  <c r="B38" i="1"/>
  <c r="B39" i="1"/>
  <c r="B33" i="1"/>
  <c r="B26" i="1"/>
  <c r="B27" i="1"/>
  <c r="B28" i="1"/>
  <c r="B29" i="1"/>
  <c r="B30" i="1"/>
  <c r="B31" i="1"/>
  <c r="B25" i="1"/>
  <c r="B16" i="1"/>
  <c r="B17" i="1"/>
  <c r="B18" i="1"/>
  <c r="B19" i="1"/>
  <c r="B20" i="1"/>
  <c r="B21" i="1"/>
  <c r="B22" i="1"/>
  <c r="B15" i="1"/>
  <c r="E14" i="1" l="1"/>
  <c r="D14" i="1"/>
  <c r="B7" i="4"/>
  <c r="D2" i="4"/>
  <c r="D3" i="4"/>
  <c r="D4" i="4"/>
  <c r="D5" i="4"/>
  <c r="D6" i="4"/>
  <c r="D7" i="4" s="1"/>
  <c r="C7" i="4"/>
</calcChain>
</file>

<file path=xl/sharedStrings.xml><?xml version="1.0" encoding="utf-8"?>
<sst xmlns="http://schemas.openxmlformats.org/spreadsheetml/2006/main" count="47" uniqueCount="42">
  <si>
    <t>P</t>
    <phoneticPr fontId="2" type="noConversion"/>
  </si>
  <si>
    <t>COA</t>
    <phoneticPr fontId="2" type="noConversion"/>
  </si>
  <si>
    <t>VU (años)</t>
    <phoneticPr fontId="2" type="noConversion"/>
  </si>
  <si>
    <t>IA</t>
    <phoneticPr fontId="2" type="noConversion"/>
  </si>
  <si>
    <t>TMAR</t>
    <phoneticPr fontId="2" type="noConversion"/>
  </si>
  <si>
    <t>Sensi VP?</t>
    <phoneticPr fontId="2" type="noConversion"/>
  </si>
  <si>
    <t>VP Sensi IA</t>
    <phoneticPr fontId="2" type="noConversion"/>
  </si>
  <si>
    <t>VP Sensi VU</t>
    <phoneticPr fontId="2" type="noConversion"/>
  </si>
  <si>
    <t>VP Sensi P</t>
    <phoneticPr fontId="2" type="noConversion"/>
  </si>
  <si>
    <t>P</t>
    <phoneticPr fontId="2" type="noConversion"/>
  </si>
  <si>
    <t>S</t>
    <phoneticPr fontId="2" type="noConversion"/>
  </si>
  <si>
    <t>n (años)</t>
    <phoneticPr fontId="2" type="noConversion"/>
  </si>
  <si>
    <t>COA</t>
    <phoneticPr fontId="2" type="noConversion"/>
  </si>
  <si>
    <t>IA</t>
    <phoneticPr fontId="2" type="noConversion"/>
  </si>
  <si>
    <t>TMAR</t>
    <phoneticPr fontId="2" type="noConversion"/>
  </si>
  <si>
    <t>VA P</t>
    <phoneticPr fontId="2" type="noConversion"/>
  </si>
  <si>
    <t>VA COA</t>
    <phoneticPr fontId="2" type="noConversion"/>
  </si>
  <si>
    <t>VA n</t>
    <phoneticPr fontId="2" type="noConversion"/>
  </si>
  <si>
    <t>VA TMAR</t>
    <phoneticPr fontId="2" type="noConversion"/>
  </si>
  <si>
    <t>VA IA</t>
    <phoneticPr fontId="2" type="noConversion"/>
  </si>
  <si>
    <t>Es más sensible al ingreso anual y menos sensible al número de años.</t>
    <phoneticPr fontId="2" type="noConversion"/>
  </si>
  <si>
    <t>VA Contrato</t>
    <phoneticPr fontId="2" type="noConversion"/>
  </si>
  <si>
    <t>S</t>
    <phoneticPr fontId="2" type="noConversion"/>
  </si>
  <si>
    <t>n</t>
    <phoneticPr fontId="2" type="noConversion"/>
  </si>
  <si>
    <t>TMAR</t>
    <phoneticPr fontId="2" type="noConversion"/>
  </si>
  <si>
    <t>COA</t>
    <phoneticPr fontId="2" type="noConversion"/>
  </si>
  <si>
    <t>OP</t>
    <phoneticPr fontId="2" type="noConversion"/>
  </si>
  <si>
    <t>MP</t>
    <phoneticPr fontId="2" type="noConversion"/>
  </si>
  <si>
    <t>OP</t>
    <phoneticPr fontId="2" type="noConversion"/>
  </si>
  <si>
    <t>MP</t>
    <phoneticPr fontId="2" type="noConversion"/>
  </si>
  <si>
    <t>Ingreso</t>
    <phoneticPr fontId="2" type="noConversion"/>
  </si>
  <si>
    <t>Número de meses</t>
    <phoneticPr fontId="2" type="noConversion"/>
  </si>
  <si>
    <t>E(X)</t>
    <phoneticPr fontId="2" type="noConversion"/>
  </si>
  <si>
    <t>Nodo 1</t>
    <phoneticPr fontId="2" type="noConversion"/>
  </si>
  <si>
    <t>Valor ($)</t>
    <phoneticPr fontId="2" type="noConversion"/>
  </si>
  <si>
    <t>Nodo 2</t>
    <phoneticPr fontId="2" type="noConversion"/>
  </si>
  <si>
    <t>RC</t>
  </si>
  <si>
    <t>Ejercicios Cap. 18</t>
  </si>
  <si>
    <t>%</t>
  </si>
  <si>
    <t>https://www.academia.edu/18883027/Ingenier%C3%ADa_Econ%C3%B3mica_7ma_Edicion_Leland_Blank_Anthony_Tarquin_Lib</t>
  </si>
  <si>
    <t>Si se justifica</t>
  </si>
  <si>
    <t>No se justifica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</si>
</sst>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409]* #,##0_ ;_-[$$-409]* \-#,##0\ ;_-[$$-409]* &quot;-&quot;_ ;_-@_ "/>
    <numFmt numFmtId="165" formatCode="_-[$$-409]* #,##0.00_ ;_-[$$-409]* \-#,##0.00\ ;_-[$$-409]* &quot;-&quot;??_ ;_-@_ "/>
    <numFmt numFmtId="166" formatCode="0.0"/>
    <numFmt numFmtId="167" formatCode="#,##0_ ;\-#,##0\ "/>
    <numFmt numFmtId="168" formatCode="_-[$$-540A]* #,##0.00_ ;_-[$$-540A]* \-#,##0.00\ ;_-[$$-540A]* &quot;-&quot;??_ ;_-@_ "/>
  </numFmts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0" fillId="0" borderId="1" xfId="0" applyBorder="1"/>
    <xf numFmtId="165" fontId="0" fillId="2" borderId="0" xfId="0" applyNumberFormat="1" applyFill="1"/>
    <xf numFmtId="168" fontId="0" fillId="0" borderId="0" xfId="0" applyNumberFormat="1"/>
    <xf numFmtId="0" fontId="3" fillId="0" borderId="0" xfId="0" applyFont="1"/>
    <xf numFmtId="164" fontId="1" fillId="0" borderId="1" xfId="0" applyNumberFormat="1" applyFont="1" applyBorder="1"/>
    <xf numFmtId="164" fontId="0" fillId="3" borderId="0" xfId="0" applyNumberFormat="1" applyFill="1"/>
    <xf numFmtId="0" fontId="1" fillId="3" borderId="0" xfId="0" applyFont="1" applyFill="1" applyAlignment="1">
      <alignment horizontal="center"/>
    </xf>
    <xf numFmtId="164" fontId="0" fillId="4" borderId="0" xfId="0" applyNumberForma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9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'18.11-18.14'!$C$14</c:f>
              <c:strCache>
                <c:ptCount val="1"/>
                <c:pt idx="0">
                  <c:v>VP Sensi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'18.11-18.14'!$A$15:$B$22</c:f>
              <c:multiLvlStrCache>
                <c:ptCount val="8"/>
                <c:lvl>
                  <c:pt idx="0">
                    <c:v> $-150,000.00 </c:v>
                  </c:pt>
                  <c:pt idx="1">
                    <c:v> $-160,000.00 </c:v>
                  </c:pt>
                  <c:pt idx="2">
                    <c:v> $-180,000.00 </c:v>
                  </c:pt>
                  <c:pt idx="3">
                    <c:v> $-200,000.00 </c:v>
                  </c:pt>
                  <c:pt idx="4">
                    <c:v> $-220,000.00 </c:v>
                  </c:pt>
                  <c:pt idx="5">
                    <c:v> $-240,000.00 </c:v>
                  </c:pt>
                  <c:pt idx="6">
                    <c:v> $-250,000.00 </c:v>
                  </c:pt>
                  <c:pt idx="7">
                    <c:v> $-280,000.00 </c:v>
                  </c:pt>
                </c:lvl>
                <c:lvl>
                  <c:pt idx="0">
                    <c:v>-25%</c:v>
                  </c:pt>
                  <c:pt idx="1">
                    <c:v>-20%</c:v>
                  </c:pt>
                  <c:pt idx="2">
                    <c:v>-10%</c:v>
                  </c:pt>
                  <c:pt idx="3">
                    <c:v>0%</c:v>
                  </c:pt>
                  <c:pt idx="4">
                    <c:v>10%</c:v>
                  </c:pt>
                  <c:pt idx="5">
                    <c:v>20%</c:v>
                  </c:pt>
                  <c:pt idx="6">
                    <c:v>25%</c:v>
                  </c:pt>
                  <c:pt idx="7">
                    <c:v>40%</c:v>
                  </c:pt>
                </c:lvl>
              </c:multiLvlStrCache>
            </c:multiLvlStrRef>
          </c:xVal>
          <c:yVal>
            <c:numRef>
              <c:f>'18.11-18.14'!$C$15:$C$22</c:f>
              <c:numCache>
                <c:formatCode>_-[$$-409]* #,##0.00_ ;_-[$$-409]* \-#,##0.00\ ;_-[$$-409]* "-"??_ ;_-@_ </c:formatCode>
                <c:ptCount val="8"/>
                <c:pt idx="0">
                  <c:v>58493.272317464754</c:v>
                </c:pt>
                <c:pt idx="1">
                  <c:v>48493.272317464754</c:v>
                </c:pt>
                <c:pt idx="2">
                  <c:v>28493.272317464754</c:v>
                </c:pt>
                <c:pt idx="3">
                  <c:v>8493.2723174647545</c:v>
                </c:pt>
                <c:pt idx="4">
                  <c:v>-11506.727682535275</c:v>
                </c:pt>
                <c:pt idx="5">
                  <c:v>-31506.727682535246</c:v>
                </c:pt>
                <c:pt idx="6">
                  <c:v>-41506.727682535246</c:v>
                </c:pt>
                <c:pt idx="7">
                  <c:v>-71506.727682535246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A-464C-B33D-8D67C8EF9476}"/>
            </c:ext>
          </c:extLst>
        </c:ser>
        <c:ser>
          <c:idx val="1"/>
          <c:order val="1"/>
          <c:tx>
            <c:strRef>
              <c:f>'18.11-18.14'!$D$14</c:f>
              <c:strCache>
                <c:ptCount val="1"/>
                <c:pt idx="0">
                  <c:v>VP Sensi 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'18.11-18.14'!$A$15:$B$22</c:f>
              <c:multiLvlStrCache>
                <c:ptCount val="8"/>
                <c:lvl>
                  <c:pt idx="0">
                    <c:v> $-150,000.00 </c:v>
                  </c:pt>
                  <c:pt idx="1">
                    <c:v> $-160,000.00 </c:v>
                  </c:pt>
                  <c:pt idx="2">
                    <c:v> $-180,000.00 </c:v>
                  </c:pt>
                  <c:pt idx="3">
                    <c:v> $-200,000.00 </c:v>
                  </c:pt>
                  <c:pt idx="4">
                    <c:v> $-220,000.00 </c:v>
                  </c:pt>
                  <c:pt idx="5">
                    <c:v> $-240,000.00 </c:v>
                  </c:pt>
                  <c:pt idx="6">
                    <c:v> $-250,000.00 </c:v>
                  </c:pt>
                  <c:pt idx="7">
                    <c:v> $-280,000.00 </c:v>
                  </c:pt>
                </c:lvl>
                <c:lvl>
                  <c:pt idx="0">
                    <c:v>-25%</c:v>
                  </c:pt>
                  <c:pt idx="1">
                    <c:v>-20%</c:v>
                  </c:pt>
                  <c:pt idx="2">
                    <c:v>-10%</c:v>
                  </c:pt>
                  <c:pt idx="3">
                    <c:v>0%</c:v>
                  </c:pt>
                  <c:pt idx="4">
                    <c:v>10%</c:v>
                  </c:pt>
                  <c:pt idx="5">
                    <c:v>20%</c:v>
                  </c:pt>
                  <c:pt idx="6">
                    <c:v>25%</c:v>
                  </c:pt>
                  <c:pt idx="7">
                    <c:v>40%</c:v>
                  </c:pt>
                </c:lvl>
              </c:multiLvlStrCache>
            </c:multiLvlStrRef>
          </c:xVal>
          <c:yVal>
            <c:numRef>
              <c:f>'18.11-18.14'!$D$15:$D$22</c:f>
              <c:numCache>
                <c:formatCode>_-[$$-409]* #,##0.00_ ;_-[$$-409]* \-#,##0.00\ ;_-[$$-409]* "-"??_ ;_-@_ </c:formatCode>
                <c:ptCount val="8"/>
                <c:pt idx="0">
                  <c:v>-48368.529223661986</c:v>
                </c:pt>
                <c:pt idx="1">
                  <c:v>-36996.168915436632</c:v>
                </c:pt>
                <c:pt idx="2">
                  <c:v>-14251.448298985953</c:v>
                </c:pt>
                <c:pt idx="3">
                  <c:v>8493.2723174647545</c:v>
                </c:pt>
                <c:pt idx="4">
                  <c:v>31237.992933915462</c:v>
                </c:pt>
                <c:pt idx="5">
                  <c:v>53982.71355036617</c:v>
                </c:pt>
                <c:pt idx="6">
                  <c:v>65355.073858591553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A-464C-B33D-8D67C8EF9476}"/>
            </c:ext>
          </c:extLst>
        </c:ser>
        <c:ser>
          <c:idx val="2"/>
          <c:order val="2"/>
          <c:tx>
            <c:strRef>
              <c:f>'18.11-18.14'!$E$14</c:f>
              <c:strCache>
                <c:ptCount val="1"/>
                <c:pt idx="0">
                  <c:v>VP Sensi VU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'18.11-18.14'!$A$15:$B$22</c:f>
              <c:multiLvlStrCache>
                <c:ptCount val="8"/>
                <c:lvl>
                  <c:pt idx="0">
                    <c:v> $-150,000.00 </c:v>
                  </c:pt>
                  <c:pt idx="1">
                    <c:v> $-160,000.00 </c:v>
                  </c:pt>
                  <c:pt idx="2">
                    <c:v> $-180,000.00 </c:v>
                  </c:pt>
                  <c:pt idx="3">
                    <c:v> $-200,000.00 </c:v>
                  </c:pt>
                  <c:pt idx="4">
                    <c:v> $-220,000.00 </c:v>
                  </c:pt>
                  <c:pt idx="5">
                    <c:v> $-240,000.00 </c:v>
                  </c:pt>
                  <c:pt idx="6">
                    <c:v> $-250,000.00 </c:v>
                  </c:pt>
                  <c:pt idx="7">
                    <c:v> $-280,000.00 </c:v>
                  </c:pt>
                </c:lvl>
                <c:lvl>
                  <c:pt idx="0">
                    <c:v>-25%</c:v>
                  </c:pt>
                  <c:pt idx="1">
                    <c:v>-20%</c:v>
                  </c:pt>
                  <c:pt idx="2">
                    <c:v>-10%</c:v>
                  </c:pt>
                  <c:pt idx="3">
                    <c:v>0%</c:v>
                  </c:pt>
                  <c:pt idx="4">
                    <c:v>10%</c:v>
                  </c:pt>
                  <c:pt idx="5">
                    <c:v>20%</c:v>
                  </c:pt>
                  <c:pt idx="6">
                    <c:v>25%</c:v>
                  </c:pt>
                  <c:pt idx="7">
                    <c:v>40%</c:v>
                  </c:pt>
                </c:lvl>
              </c:multiLvlStrCache>
            </c:multiLvlStrRef>
          </c:xVal>
          <c:yVal>
            <c:numRef>
              <c:f>'18.11-18.14'!$E$15:$E$22</c:f>
              <c:numCache>
                <c:formatCode>_-[$$-409]* #,##0.00_ ;_-[$$-409]* \-#,##0.00\ ;_-[$$-409]* "-"??_ ;_-@_ </c:formatCode>
                <c:ptCount val="8"/>
                <c:pt idx="0">
                  <c:v>-25657.400450788788</c:v>
                </c:pt>
                <c:pt idx="1">
                  <c:v>-8175.2777030773868</c:v>
                </c:pt>
                <c:pt idx="2">
                  <c:v>8493.2723174647545</c:v>
                </c:pt>
                <c:pt idx="3">
                  <c:v>24386.111179020547</c:v>
                </c:pt>
                <c:pt idx="4">
                  <c:v>39539.338470422546</c:v>
                </c:pt>
                <c:pt idx="5">
                  <c:v>46849.417365831236</c:v>
                </c:pt>
                <c:pt idx="6">
                  <c:v>67763.034973111411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A-464C-B33D-8D67C8EF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98624"/>
        <c:axId val="573500264"/>
      </c:scatterChart>
      <c:valAx>
        <c:axId val="5734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3500264"/>
        <c:crosses val="autoZero"/>
        <c:crossBetween val="midCat"/>
      </c:valAx>
      <c:valAx>
        <c:axId val="5735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349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'18.16'!$B$8</c:f>
              <c:strCache>
                <c:ptCount val="1"/>
                <c:pt idx="0">
                  <c:v>VA P</c:v>
                </c:pt>
              </c:strCache>
            </c:strRef>
          </c:tx>
          <c:xVal>
            <c:numRef>
              <c:f>'18.16'!$A$9:$A$13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 formatCode="General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'18.16'!$B$9:$B$13</c:f>
              <c:numCache>
                <c:formatCode>_-[$$-409]* #,##0.00_ ;_-[$$-409]* \-#,##0.00\ ;_-[$$-409]* "-"??_ ;_-@_ </c:formatCode>
                <c:ptCount val="5"/>
                <c:pt idx="0">
                  <c:v>5916.6782472567647</c:v>
                </c:pt>
                <c:pt idx="1">
                  <c:v>1533.1328718698933</c:v>
                </c:pt>
                <c:pt idx="2">
                  <c:v>-2850.4125035169709</c:v>
                </c:pt>
                <c:pt idx="3">
                  <c:v>-7233.9578789038351</c:v>
                </c:pt>
                <c:pt idx="4">
                  <c:v>-11617.503254290699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807-8AF3-86BA9E0BF79D}"/>
            </c:ext>
          </c:extLst>
        </c:ser>
        <c:ser>
          <c:idx val="1"/>
          <c:order val="1"/>
          <c:tx>
            <c:strRef>
              <c:f>'18.16'!$C$8</c:f>
              <c:strCache>
                <c:ptCount val="1"/>
                <c:pt idx="0">
                  <c:v>VA COA</c:v>
                </c:pt>
              </c:strCache>
            </c:strRef>
          </c:tx>
          <c:xVal>
            <c:numRef>
              <c:f>'18.16'!$A$9:$A$13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 formatCode="General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'18.16'!$C$9:$C$13</c:f>
              <c:numCache>
                <c:formatCode>_-[$$-409]* #,##0.00_ ;_-[$$-409]* \-#,##0.00\ ;_-[$$-409]* "-"??_ ;_-@_ </c:formatCode>
                <c:ptCount val="5"/>
                <c:pt idx="0">
                  <c:v>3149.5874964830291</c:v>
                </c:pt>
                <c:pt idx="1">
                  <c:v>149.5874964830291</c:v>
                </c:pt>
                <c:pt idx="2">
                  <c:v>-2850.4125035169709</c:v>
                </c:pt>
                <c:pt idx="3">
                  <c:v>-5850.4125035169709</c:v>
                </c:pt>
                <c:pt idx="4">
                  <c:v>-8850.4125035169709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807-8AF3-86BA9E0BF79D}"/>
            </c:ext>
          </c:extLst>
        </c:ser>
        <c:ser>
          <c:idx val="2"/>
          <c:order val="2"/>
          <c:tx>
            <c:strRef>
              <c:f>'18.16'!$D$8</c:f>
              <c:strCache>
                <c:ptCount val="1"/>
                <c:pt idx="0">
                  <c:v>VA IA</c:v>
                </c:pt>
              </c:strCache>
            </c:strRef>
          </c:tx>
          <c:xVal>
            <c:numRef>
              <c:f>'18.16'!$A$9:$A$13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 formatCode="General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'18.16'!$D$9:$D$13</c:f>
              <c:numCache>
                <c:formatCode>_-[$$-409]* #,##0.00_ ;_-[$$-409]* \-#,##0.00\ ;_-[$$-409]* "-"??_ ;_-@_ </c:formatCode>
                <c:ptCount val="5"/>
                <c:pt idx="0">
                  <c:v>-16850.412503516971</c:v>
                </c:pt>
                <c:pt idx="1">
                  <c:v>-9850.4125035169709</c:v>
                </c:pt>
                <c:pt idx="2">
                  <c:v>-2850.4125035169709</c:v>
                </c:pt>
                <c:pt idx="3">
                  <c:v>4149.5874964830291</c:v>
                </c:pt>
                <c:pt idx="4">
                  <c:v>11149.587496483029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E-4807-8AF3-86BA9E0BF79D}"/>
            </c:ext>
          </c:extLst>
        </c:ser>
        <c:ser>
          <c:idx val="3"/>
          <c:order val="3"/>
          <c:tx>
            <c:strRef>
              <c:f>'18.16'!$E$8</c:f>
              <c:strCache>
                <c:ptCount val="1"/>
                <c:pt idx="0">
                  <c:v>VA n</c:v>
                </c:pt>
              </c:strCache>
            </c:strRef>
          </c:tx>
          <c:xVal>
            <c:numRef>
              <c:f>'18.16'!$A$9:$A$13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 formatCode="General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'18.16'!$E$9:$E$13</c:f>
              <c:numCache>
                <c:formatCode>_-[$$-409]* #,##0.00_ ;_-[$$-409]* \-#,##0.00\ ;_-[$$-409]* "-"??_ ;_-@_ </c:formatCode>
                <c:ptCount val="5"/>
                <c:pt idx="0">
                  <c:v>-7570.0179176280799</c:v>
                </c:pt>
                <c:pt idx="1">
                  <c:v>-4914.8030013518</c:v>
                </c:pt>
                <c:pt idx="2">
                  <c:v>-2850.4125035169709</c:v>
                </c:pt>
                <c:pt idx="3">
                  <c:v>-1213.7965915506065</c:v>
                </c:pt>
                <c:pt idx="4">
                  <c:v>103.84477383209742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E-4807-8AF3-86BA9E0BF79D}"/>
            </c:ext>
          </c:extLst>
        </c:ser>
        <c:ser>
          <c:idx val="4"/>
          <c:order val="4"/>
          <c:tx>
            <c:strRef>
              <c:f>'18.16'!$F$8</c:f>
              <c:strCache>
                <c:ptCount val="1"/>
                <c:pt idx="0">
                  <c:v>VA TMAR</c:v>
                </c:pt>
              </c:strCache>
            </c:strRef>
          </c:tx>
          <c:xVal>
            <c:numRef>
              <c:f>'18.16'!$A$9:$A$13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 formatCode="General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'18.16'!$F$9:$F$13</c:f>
              <c:numCache>
                <c:formatCode>_-[$$-409]* #,##0.00_ ;_-[$$-409]* \-#,##0.00\ ;_-[$$-409]* "-"??_ ;_-@_ </c:formatCode>
                <c:ptCount val="5"/>
                <c:pt idx="0">
                  <c:v>2203.1671680311847</c:v>
                </c:pt>
                <c:pt idx="1">
                  <c:v>-297.39559837168781</c:v>
                </c:pt>
                <c:pt idx="2">
                  <c:v>-2850.4125035169709</c:v>
                </c:pt>
                <c:pt idx="3">
                  <c:v>-5453.1554044514196</c:v>
                </c:pt>
                <c:pt idx="4">
                  <c:v>-8102.9282650576788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E-4807-8AF3-86BA9E0B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76872"/>
        <c:axId val="456714072"/>
      </c:scatterChart>
      <c:valAx>
        <c:axId val="5722768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456714072"/>
        <c:crosses val="autoZero"/>
        <c:crossBetween val="midCat"/>
      </c:valAx>
      <c:valAx>
        <c:axId val="456714072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572276872"/>
        <c:crossesAt val="-0.2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42</xdr:row>
      <xdr:rowOff>38100</xdr:rowOff>
    </xdr:from>
    <xdr:to>
      <xdr:col>5</xdr:col>
      <xdr:colOff>552450</xdr:colOff>
      <xdr:row>59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5DF395-546E-4640-AF28-CEBFC4CCD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22860</xdr:rowOff>
    </xdr:from>
    <xdr:to>
      <xdr:col>12</xdr:col>
      <xdr:colOff>452528</xdr:colOff>
      <xdr:row>9</xdr:row>
      <xdr:rowOff>60959</xdr:rowOff>
    </xdr:to>
    <xdr:pic>
      <xdr:nvPicPr>
        <xdr:cNvPr id="3" name="Imagen 2" descr="Texto, Carta&#10;&#10;Descripción generada automáticamente">
          <a:extLst>
            <a:ext uri="{FF2B5EF4-FFF2-40B4-BE49-F238E27FC236}">
              <a16:creationId xmlns:a16="http://schemas.microsoft.com/office/drawing/2014/main" id="{E0902A44-0A54-6BFC-389C-691EA1102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3960" y="22860"/>
          <a:ext cx="4110128" cy="1478279"/>
        </a:xfrm>
        <a:prstGeom prst="rect">
          <a:avLst/>
        </a:prstGeom>
      </xdr:spPr>
    </xdr:pic>
    <xdr:clientData/>
  </xdr:twoCellAnchor>
  <xdr:twoCellAnchor editAs="oneCell">
    <xdr:from>
      <xdr:col>7</xdr:col>
      <xdr:colOff>890101</xdr:colOff>
      <xdr:row>9</xdr:row>
      <xdr:rowOff>45720</xdr:rowOff>
    </xdr:from>
    <xdr:to>
      <xdr:col>12</xdr:col>
      <xdr:colOff>129541</xdr:colOff>
      <xdr:row>23</xdr:row>
      <xdr:rowOff>76423</xdr:rowOff>
    </xdr:to>
    <xdr:pic>
      <xdr:nvPicPr>
        <xdr:cNvPr id="5" name="Imagen 4" descr="Una captura de pantalla de un celular con texto e imagen&#10;&#10;Descripción generada automáticamente con confianza media">
          <a:extLst>
            <a:ext uri="{FF2B5EF4-FFF2-40B4-BE49-F238E27FC236}">
              <a16:creationId xmlns:a16="http://schemas.microsoft.com/office/drawing/2014/main" id="{50CBDE4A-8DD9-EB20-B075-6EB5DEE0C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99661" y="1485900"/>
          <a:ext cx="3811440" cy="2270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893445</xdr:colOff>
      <xdr:row>28</xdr:row>
      <xdr:rowOff>76200</xdr:rowOff>
    </xdr:from>
    <xdr:to>
      <xdr:col>11</xdr:col>
      <xdr:colOff>264795</xdr:colOff>
      <xdr:row>45</xdr:row>
      <xdr:rowOff>78104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zoomScaleNormal="100" workbookViewId="0">
      <selection activeCell="G18" sqref="G18"/>
    </sheetView>
  </sheetViews>
  <sheetFormatPr baseColWidth="10" defaultRowHeight="12.6" x14ac:dyDescent="0.2"/>
  <cols>
    <col min="1" max="1" width="13.453125" bestFit="1" customWidth="1"/>
    <col min="2" max="2" width="13.6328125" customWidth="1"/>
    <col min="3" max="7" width="13.453125" bestFit="1" customWidth="1"/>
  </cols>
  <sheetData>
    <row r="1" spans="1:7" x14ac:dyDescent="0.2">
      <c r="A1" s="8" t="s">
        <v>37</v>
      </c>
    </row>
    <row r="3" spans="1:7" x14ac:dyDescent="0.2">
      <c r="A3" t="s">
        <v>39</v>
      </c>
    </row>
    <row r="5" spans="1:7" x14ac:dyDescent="0.2">
      <c r="A5" s="12">
        <v>18.11</v>
      </c>
    </row>
    <row r="6" spans="1:7" x14ac:dyDescent="0.2">
      <c r="A6" t="s">
        <v>0</v>
      </c>
      <c r="B6" s="14">
        <v>-200000</v>
      </c>
      <c r="C6" s="3"/>
    </row>
    <row r="7" spans="1:7" x14ac:dyDescent="0.2">
      <c r="A7" t="s">
        <v>1</v>
      </c>
      <c r="B7" s="1">
        <v>-5000</v>
      </c>
      <c r="C7" s="3"/>
    </row>
    <row r="8" spans="1:7" x14ac:dyDescent="0.2">
      <c r="A8" t="s">
        <v>2</v>
      </c>
      <c r="B8" s="20">
        <v>5</v>
      </c>
    </row>
    <row r="9" spans="1:7" x14ac:dyDescent="0.2">
      <c r="A9" t="s">
        <v>3</v>
      </c>
      <c r="B9" s="16">
        <v>60000</v>
      </c>
      <c r="C9" s="3"/>
    </row>
    <row r="10" spans="1:7" x14ac:dyDescent="0.2">
      <c r="A10" t="s">
        <v>4</v>
      </c>
      <c r="B10" s="2">
        <v>0.1</v>
      </c>
      <c r="C10" s="11"/>
    </row>
    <row r="11" spans="1:7" x14ac:dyDescent="0.2">
      <c r="A11" t="s">
        <v>5</v>
      </c>
      <c r="B11" s="3"/>
      <c r="C11" s="10"/>
    </row>
    <row r="14" spans="1:7" x14ac:dyDescent="0.2">
      <c r="C14" s="15" t="s">
        <v>8</v>
      </c>
      <c r="D14" s="17" t="str">
        <f>C24</f>
        <v>VP Sensi IA</v>
      </c>
      <c r="E14" s="19" t="str">
        <f>C32</f>
        <v>VP Sensi VU</v>
      </c>
      <c r="F14" s="26"/>
      <c r="G14" s="26"/>
    </row>
    <row r="15" spans="1:7" x14ac:dyDescent="0.2">
      <c r="A15" s="2">
        <v>-0.25</v>
      </c>
      <c r="B15" s="3">
        <f>$B$6*(1+A15)</f>
        <v>-150000</v>
      </c>
      <c r="C15" s="3">
        <f>-PV($B$10,$B$8,$B$7+$B$9)+B15</f>
        <v>58493.272317464754</v>
      </c>
      <c r="D15" s="3">
        <f>C25</f>
        <v>-48368.529223661986</v>
      </c>
      <c r="E15" s="3">
        <f>C33</f>
        <v>-25657.400450788788</v>
      </c>
      <c r="G15" s="1"/>
    </row>
    <row r="16" spans="1:7" x14ac:dyDescent="0.2">
      <c r="A16" s="2">
        <v>-0.2</v>
      </c>
      <c r="B16" s="3">
        <f t="shared" ref="B16:B22" si="0">$B$6*(1+A16)</f>
        <v>-160000</v>
      </c>
      <c r="C16" s="3">
        <f t="shared" ref="C16:C22" si="1">-PV($B$10,$B$8,$B$7+$B$9)+B16</f>
        <v>48493.272317464754</v>
      </c>
      <c r="D16" s="3">
        <f t="shared" ref="D16:D21" si="2">C26</f>
        <v>-36996.168915436632</v>
      </c>
      <c r="E16" s="3">
        <f t="shared" ref="E16:E21" si="3">C34</f>
        <v>-8175.2777030773868</v>
      </c>
      <c r="G16" s="1"/>
    </row>
    <row r="17" spans="1:13" x14ac:dyDescent="0.2">
      <c r="A17" s="2">
        <v>-0.1</v>
      </c>
      <c r="B17" s="3">
        <f t="shared" si="0"/>
        <v>-180000</v>
      </c>
      <c r="C17" s="3">
        <f t="shared" si="1"/>
        <v>28493.272317464754</v>
      </c>
      <c r="D17" s="3">
        <f t="shared" si="2"/>
        <v>-14251.448298985953</v>
      </c>
      <c r="E17" s="3">
        <f t="shared" si="3"/>
        <v>8493.2723174647545</v>
      </c>
      <c r="G17" s="1"/>
    </row>
    <row r="18" spans="1:13" x14ac:dyDescent="0.2">
      <c r="A18" s="2">
        <v>0</v>
      </c>
      <c r="B18" s="3">
        <f t="shared" si="0"/>
        <v>-200000</v>
      </c>
      <c r="C18" s="3">
        <f t="shared" si="1"/>
        <v>8493.2723174647545</v>
      </c>
      <c r="D18" s="3">
        <f t="shared" si="2"/>
        <v>8493.2723174647545</v>
      </c>
      <c r="E18" s="3">
        <f t="shared" si="3"/>
        <v>24386.111179020547</v>
      </c>
      <c r="G18" s="1"/>
    </row>
    <row r="19" spans="1:13" x14ac:dyDescent="0.2">
      <c r="A19" s="2">
        <v>0.1</v>
      </c>
      <c r="B19" s="3">
        <f t="shared" si="0"/>
        <v>-220000.00000000003</v>
      </c>
      <c r="C19" s="3">
        <f t="shared" si="1"/>
        <v>-11506.727682535275</v>
      </c>
      <c r="D19" s="3">
        <f t="shared" si="2"/>
        <v>31237.992933915462</v>
      </c>
      <c r="E19" s="3">
        <f t="shared" si="3"/>
        <v>39539.338470422546</v>
      </c>
      <c r="G19" s="1"/>
    </row>
    <row r="20" spans="1:13" x14ac:dyDescent="0.2">
      <c r="A20" s="2">
        <v>0.2</v>
      </c>
      <c r="B20" s="3">
        <f t="shared" si="0"/>
        <v>-240000</v>
      </c>
      <c r="C20" s="3">
        <f t="shared" si="1"/>
        <v>-31506.727682535246</v>
      </c>
      <c r="D20" s="3">
        <f t="shared" si="2"/>
        <v>53982.71355036617</v>
      </c>
      <c r="E20" s="3">
        <f t="shared" si="3"/>
        <v>46849.417365831236</v>
      </c>
      <c r="G20" s="1"/>
    </row>
    <row r="21" spans="1:13" x14ac:dyDescent="0.2">
      <c r="A21" s="2">
        <v>0.25</v>
      </c>
      <c r="B21" s="3">
        <f t="shared" si="0"/>
        <v>-250000</v>
      </c>
      <c r="C21" s="3">
        <f t="shared" si="1"/>
        <v>-41506.727682535246</v>
      </c>
      <c r="D21" s="3">
        <f t="shared" si="2"/>
        <v>65355.073858591553</v>
      </c>
      <c r="E21" s="3">
        <f t="shared" si="3"/>
        <v>67763.034973111411</v>
      </c>
    </row>
    <row r="22" spans="1:13" x14ac:dyDescent="0.2">
      <c r="A22" s="2">
        <v>0.4</v>
      </c>
      <c r="B22" s="3">
        <f t="shared" si="0"/>
        <v>-280000</v>
      </c>
      <c r="C22" s="3">
        <f t="shared" si="1"/>
        <v>-71506.727682535246</v>
      </c>
      <c r="D22" s="3"/>
      <c r="E22" s="3"/>
    </row>
    <row r="23" spans="1:13" x14ac:dyDescent="0.2">
      <c r="A23" s="2"/>
      <c r="B23" s="3"/>
      <c r="C23" s="3"/>
      <c r="D23" s="3"/>
      <c r="E23" s="3"/>
    </row>
    <row r="24" spans="1:13" x14ac:dyDescent="0.2">
      <c r="C24" s="18" t="s">
        <v>6</v>
      </c>
      <c r="E24" s="26"/>
      <c r="F24" s="26"/>
      <c r="G24" s="26"/>
      <c r="H24" s="26"/>
      <c r="I24" s="26"/>
      <c r="J24" s="26"/>
      <c r="K24" s="26"/>
      <c r="L24" s="26"/>
      <c r="M24" s="26"/>
    </row>
    <row r="25" spans="1:13" x14ac:dyDescent="0.2">
      <c r="A25" s="2">
        <v>-0.25</v>
      </c>
      <c r="B25" s="1">
        <f>$B$9*(1+A25)</f>
        <v>45000</v>
      </c>
      <c r="C25" s="3">
        <f>-PV($B$10,$B$8,$B$7+B25)+$B$6</f>
        <v>-48368.529223661986</v>
      </c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2">
        <v>-0.2</v>
      </c>
      <c r="B26" s="1">
        <f t="shared" ref="B26:B31" si="4">$B$9*(1+A26)</f>
        <v>48000</v>
      </c>
      <c r="C26" s="3">
        <f t="shared" ref="C26:C31" si="5">-PV($B$10,$B$8,$B$7+B26)+$B$6</f>
        <v>-36996.168915436632</v>
      </c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2">
        <v>-0.1</v>
      </c>
      <c r="B27" s="1">
        <f t="shared" si="4"/>
        <v>54000</v>
      </c>
      <c r="C27" s="3">
        <f t="shared" si="5"/>
        <v>-14251.448298985953</v>
      </c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2">
        <v>0</v>
      </c>
      <c r="B28" s="1">
        <f t="shared" si="4"/>
        <v>60000</v>
      </c>
      <c r="C28" s="3">
        <f t="shared" si="5"/>
        <v>8493.2723174647545</v>
      </c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2">
        <v>0.1</v>
      </c>
      <c r="B29" s="1">
        <f t="shared" si="4"/>
        <v>66000</v>
      </c>
      <c r="C29" s="3">
        <f t="shared" si="5"/>
        <v>31237.992933915462</v>
      </c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2">
        <v>0.2</v>
      </c>
      <c r="B30" s="1">
        <f t="shared" si="4"/>
        <v>72000</v>
      </c>
      <c r="C30" s="3">
        <f t="shared" si="5"/>
        <v>53982.71355036617</v>
      </c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2">
        <v>0.25</v>
      </c>
      <c r="B31" s="1">
        <f t="shared" si="4"/>
        <v>75000</v>
      </c>
      <c r="C31" s="3">
        <f t="shared" si="5"/>
        <v>65355.073858591553</v>
      </c>
    </row>
    <row r="32" spans="1:13" x14ac:dyDescent="0.2">
      <c r="C32" s="20" t="s">
        <v>7</v>
      </c>
    </row>
    <row r="33" spans="1:3" x14ac:dyDescent="0.2">
      <c r="A33" s="2">
        <v>-0.2</v>
      </c>
      <c r="B33" s="6">
        <f>$B$8*(1+A33)</f>
        <v>4</v>
      </c>
      <c r="C33" s="3">
        <f>-PV($B$10,B33,$B$7+$B$9)+$B$6</f>
        <v>-25657.400450788788</v>
      </c>
    </row>
    <row r="34" spans="1:3" x14ac:dyDescent="0.2">
      <c r="A34" s="2">
        <v>-0.1</v>
      </c>
      <c r="B34" s="6">
        <f t="shared" ref="B34:B39" si="6">$B$8*(1+A34)</f>
        <v>4.5</v>
      </c>
      <c r="C34" s="3">
        <f t="shared" ref="C34:C39" si="7">-PV($B$10,B34,$B$7+$B$9)+$B$6</f>
        <v>-8175.2777030773868</v>
      </c>
    </row>
    <row r="35" spans="1:3" x14ac:dyDescent="0.2">
      <c r="A35" s="2">
        <v>0</v>
      </c>
      <c r="B35" s="6">
        <f t="shared" si="6"/>
        <v>5</v>
      </c>
      <c r="C35" s="3">
        <f t="shared" si="7"/>
        <v>8493.2723174647545</v>
      </c>
    </row>
    <row r="36" spans="1:3" x14ac:dyDescent="0.2">
      <c r="A36" s="2">
        <v>0.1</v>
      </c>
      <c r="B36" s="6">
        <f t="shared" si="6"/>
        <v>5.5</v>
      </c>
      <c r="C36" s="3">
        <f t="shared" si="7"/>
        <v>24386.111179020547</v>
      </c>
    </row>
    <row r="37" spans="1:3" x14ac:dyDescent="0.2">
      <c r="A37" s="2">
        <v>0.2</v>
      </c>
      <c r="B37" s="6">
        <f t="shared" si="6"/>
        <v>6</v>
      </c>
      <c r="C37" s="3">
        <f t="shared" si="7"/>
        <v>39539.338470422546</v>
      </c>
    </row>
    <row r="38" spans="1:3" x14ac:dyDescent="0.2">
      <c r="A38" s="2">
        <v>0.25</v>
      </c>
      <c r="B38" s="6">
        <f t="shared" si="6"/>
        <v>6.25</v>
      </c>
      <c r="C38" s="3">
        <f t="shared" si="7"/>
        <v>46849.417365831236</v>
      </c>
    </row>
    <row r="39" spans="1:3" x14ac:dyDescent="0.2">
      <c r="A39" s="2">
        <v>0.4</v>
      </c>
      <c r="B39" s="6">
        <f t="shared" si="6"/>
        <v>7</v>
      </c>
      <c r="C39" s="3">
        <f t="shared" si="7"/>
        <v>67763.034973111411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G20" sqref="G20"/>
    </sheetView>
  </sheetViews>
  <sheetFormatPr baseColWidth="10" defaultRowHeight="12.6" x14ac:dyDescent="0.2"/>
  <cols>
    <col min="2" max="2" width="12.453125" bestFit="1" customWidth="1"/>
    <col min="3" max="3" width="14.7265625" customWidth="1"/>
    <col min="4" max="4" width="15.90625" customWidth="1"/>
    <col min="5" max="5" width="14.36328125" customWidth="1"/>
    <col min="6" max="6" width="11.453125" bestFit="1" customWidth="1"/>
  </cols>
  <sheetData>
    <row r="1" spans="1:6" x14ac:dyDescent="0.2">
      <c r="A1" t="s">
        <v>9</v>
      </c>
      <c r="B1" s="1">
        <v>-220000</v>
      </c>
    </row>
    <row r="2" spans="1:6" x14ac:dyDescent="0.2">
      <c r="A2" t="s">
        <v>10</v>
      </c>
      <c r="B2" s="1">
        <v>20000</v>
      </c>
    </row>
    <row r="3" spans="1:6" x14ac:dyDescent="0.2">
      <c r="A3" t="s">
        <v>11</v>
      </c>
      <c r="B3">
        <v>10</v>
      </c>
    </row>
    <row r="4" spans="1:6" x14ac:dyDescent="0.2">
      <c r="A4" t="s">
        <v>12</v>
      </c>
      <c r="B4" s="1">
        <v>-30000</v>
      </c>
    </row>
    <row r="5" spans="1:6" x14ac:dyDescent="0.2">
      <c r="A5" t="s">
        <v>13</v>
      </c>
      <c r="B5" s="1">
        <v>70000</v>
      </c>
    </row>
    <row r="6" spans="1:6" x14ac:dyDescent="0.2">
      <c r="A6" t="s">
        <v>14</v>
      </c>
      <c r="B6" s="2">
        <v>0.15</v>
      </c>
    </row>
    <row r="8" spans="1:6" x14ac:dyDescent="0.2">
      <c r="B8" s="4" t="s">
        <v>15</v>
      </c>
      <c r="C8" s="4" t="s">
        <v>16</v>
      </c>
      <c r="D8" s="4" t="s">
        <v>19</v>
      </c>
      <c r="E8" s="4" t="s">
        <v>17</v>
      </c>
      <c r="F8" s="4" t="s">
        <v>18</v>
      </c>
    </row>
    <row r="9" spans="1:6" x14ac:dyDescent="0.2">
      <c r="A9" s="2">
        <v>-0.2</v>
      </c>
      <c r="B9" s="10">
        <f>-PMT($B$6,$B$3,$B$1*(1+A9),$B$2)+$B$4+$B$5</f>
        <v>5916.6782472567647</v>
      </c>
      <c r="C9" s="10">
        <f>-PMT($B$6,$B$3,$B$1,$B$2)+$B$4*(1+A9)+$B$5</f>
        <v>3149.5874964830291</v>
      </c>
      <c r="D9" s="10">
        <f>-PMT($B$6,$B$3,$B$1,$B$2)+$B$4+$B$5*(1+A9)</f>
        <v>-16850.412503516971</v>
      </c>
      <c r="E9" s="3">
        <f>-PMT($B$6,$B$3*(1+A9),$B$1,$B$2)+$B$4+$B$5</f>
        <v>-7570.0179176280799</v>
      </c>
      <c r="F9" s="3">
        <f>-PMT($B$6*(1+A9),$B$3,$B$1,$B$2)+$B$4+$B$5</f>
        <v>2203.1671680311847</v>
      </c>
    </row>
    <row r="10" spans="1:6" x14ac:dyDescent="0.2">
      <c r="A10" s="2">
        <v>-0.1</v>
      </c>
      <c r="B10" s="10">
        <f t="shared" ref="B10:B13" si="0">-PMT($B$6,$B$3,$B$1*(1+A10),$B$2)+$B$4+$B$5</f>
        <v>1533.1328718698933</v>
      </c>
      <c r="C10" s="10">
        <f t="shared" ref="C10:C13" si="1">-PMT($B$6,$B$3,$B$1,$B$2)+$B$4*(1+A10)+$B$5</f>
        <v>149.5874964830291</v>
      </c>
      <c r="D10" s="10">
        <f t="shared" ref="D10:D13" si="2">-PMT($B$6,$B$3,$B$1,$B$2)+$B$4+$B$5*(1+A10)</f>
        <v>-9850.4125035169709</v>
      </c>
      <c r="E10" s="3">
        <f t="shared" ref="E10:E13" si="3">-PMT($B$6,$B$3*(1+A10),$B$1,$B$2)+$B$4+$B$5</f>
        <v>-4914.8030013518</v>
      </c>
      <c r="F10" s="3">
        <f t="shared" ref="F10:F13" si="4">-PMT($B$6*(1+A10),$B$3,$B$1,$B$2)+$B$4+$B$5</f>
        <v>-297.39559837168781</v>
      </c>
    </row>
    <row r="11" spans="1:6" x14ac:dyDescent="0.2">
      <c r="A11">
        <v>0</v>
      </c>
      <c r="B11" s="10">
        <f t="shared" si="0"/>
        <v>-2850.4125035169709</v>
      </c>
      <c r="C11" s="10">
        <f t="shared" si="1"/>
        <v>-2850.4125035169709</v>
      </c>
      <c r="D11" s="10">
        <f t="shared" si="2"/>
        <v>-2850.4125035169709</v>
      </c>
      <c r="E11" s="3">
        <f t="shared" si="3"/>
        <v>-2850.4125035169709</v>
      </c>
      <c r="F11" s="3">
        <f t="shared" si="4"/>
        <v>-2850.4125035169709</v>
      </c>
    </row>
    <row r="12" spans="1:6" x14ac:dyDescent="0.2">
      <c r="A12" s="2">
        <v>0.1</v>
      </c>
      <c r="B12" s="10">
        <f t="shared" si="0"/>
        <v>-7233.9578789038351</v>
      </c>
      <c r="C12" s="10">
        <f t="shared" si="1"/>
        <v>-5850.4125035169709</v>
      </c>
      <c r="D12" s="10">
        <f t="shared" si="2"/>
        <v>4149.5874964830291</v>
      </c>
      <c r="E12" s="3">
        <f t="shared" si="3"/>
        <v>-1213.7965915506065</v>
      </c>
      <c r="F12" s="3">
        <f t="shared" si="4"/>
        <v>-5453.1554044514196</v>
      </c>
    </row>
    <row r="13" spans="1:6" x14ac:dyDescent="0.2">
      <c r="A13" s="2">
        <v>0.2</v>
      </c>
      <c r="B13" s="10">
        <f t="shared" si="0"/>
        <v>-11617.503254290699</v>
      </c>
      <c r="C13" s="10">
        <f t="shared" si="1"/>
        <v>-8850.4125035169709</v>
      </c>
      <c r="D13" s="10">
        <f t="shared" si="2"/>
        <v>11149.587496483029</v>
      </c>
      <c r="E13" s="3">
        <f t="shared" si="3"/>
        <v>103.84477383209742</v>
      </c>
      <c r="F13" s="3">
        <f t="shared" si="4"/>
        <v>-8102.9282650576788</v>
      </c>
    </row>
    <row r="16" spans="1:6" x14ac:dyDescent="0.2">
      <c r="B16" s="4"/>
      <c r="C16" s="4"/>
      <c r="D16" s="4"/>
      <c r="E16" s="4"/>
      <c r="F16" s="4"/>
    </row>
    <row r="17" spans="1:8" x14ac:dyDescent="0.2">
      <c r="A17" s="2"/>
      <c r="B17" s="3"/>
      <c r="C17" s="3"/>
      <c r="D17" s="3"/>
      <c r="E17" s="3"/>
      <c r="F17" s="3"/>
    </row>
    <row r="18" spans="1:8" x14ac:dyDescent="0.2">
      <c r="A18" s="2"/>
      <c r="B18" s="3"/>
      <c r="C18" s="3"/>
      <c r="D18" s="3"/>
      <c r="E18" s="3"/>
      <c r="F18" s="3"/>
    </row>
    <row r="19" spans="1:8" x14ac:dyDescent="0.2">
      <c r="B19" s="3"/>
      <c r="C19" s="3"/>
      <c r="D19" s="3"/>
      <c r="E19" s="3"/>
      <c r="F19" s="3"/>
    </row>
    <row r="20" spans="1:8" x14ac:dyDescent="0.2">
      <c r="A20" s="2"/>
      <c r="B20" s="3"/>
      <c r="C20" s="3"/>
      <c r="D20" s="3"/>
      <c r="E20" s="3"/>
      <c r="F20" s="3"/>
    </row>
    <row r="21" spans="1:8" x14ac:dyDescent="0.2">
      <c r="A21" s="2"/>
      <c r="B21" s="3"/>
      <c r="C21" s="3"/>
      <c r="D21" s="3"/>
      <c r="E21" s="3"/>
      <c r="F21" s="3"/>
    </row>
    <row r="22" spans="1:8" x14ac:dyDescent="0.2">
      <c r="B22" s="5"/>
      <c r="F22" s="5"/>
    </row>
    <row r="23" spans="1:8" x14ac:dyDescent="0.2">
      <c r="A23" s="5"/>
    </row>
    <row r="28" spans="1:8" x14ac:dyDescent="0.2">
      <c r="H28" t="s">
        <v>20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E16" sqref="E16"/>
    </sheetView>
  </sheetViews>
  <sheetFormatPr baseColWidth="10" defaultRowHeight="12.6" x14ac:dyDescent="0.2"/>
  <cols>
    <col min="2" max="2" width="15.7265625" customWidth="1"/>
    <col min="3" max="3" width="13.453125" bestFit="1" customWidth="1"/>
    <col min="4" max="4" width="11.1796875" bestFit="1" customWidth="1"/>
    <col min="5" max="5" width="13.453125" bestFit="1" customWidth="1"/>
    <col min="6" max="6" width="17" bestFit="1" customWidth="1"/>
    <col min="7" max="7" width="11.6328125" bestFit="1" customWidth="1"/>
  </cols>
  <sheetData>
    <row r="1" spans="1:5" x14ac:dyDescent="0.2">
      <c r="A1" t="s">
        <v>21</v>
      </c>
      <c r="B1" s="1">
        <v>-190000</v>
      </c>
    </row>
    <row r="2" spans="1:5" x14ac:dyDescent="0.2">
      <c r="A2" t="s">
        <v>0</v>
      </c>
      <c r="B2" s="1">
        <v>-240000</v>
      </c>
    </row>
    <row r="3" spans="1:5" x14ac:dyDescent="0.2">
      <c r="A3" t="s">
        <v>22</v>
      </c>
      <c r="B3" s="1">
        <v>30000</v>
      </c>
    </row>
    <row r="4" spans="1:5" x14ac:dyDescent="0.2">
      <c r="A4" s="4" t="s">
        <v>25</v>
      </c>
    </row>
    <row r="5" spans="1:5" x14ac:dyDescent="0.2">
      <c r="A5" s="8" t="s">
        <v>28</v>
      </c>
      <c r="B5" s="1">
        <v>-60000</v>
      </c>
    </row>
    <row r="6" spans="1:5" x14ac:dyDescent="0.2">
      <c r="A6" s="8" t="s">
        <v>29</v>
      </c>
      <c r="B6" s="1">
        <v>-85000</v>
      </c>
    </row>
    <row r="7" spans="1:5" x14ac:dyDescent="0.2">
      <c r="A7" s="8" t="s">
        <v>0</v>
      </c>
      <c r="B7" s="1">
        <v>-120000</v>
      </c>
    </row>
    <row r="8" spans="1:5" x14ac:dyDescent="0.2">
      <c r="A8" t="s">
        <v>23</v>
      </c>
      <c r="B8" s="7">
        <v>5</v>
      </c>
    </row>
    <row r="9" spans="1:5" x14ac:dyDescent="0.2">
      <c r="A9" t="s">
        <v>24</v>
      </c>
      <c r="B9" s="2">
        <v>0.2</v>
      </c>
    </row>
    <row r="12" spans="1:5" x14ac:dyDescent="0.2">
      <c r="A12" s="8" t="s">
        <v>36</v>
      </c>
      <c r="B12" s="10">
        <f>-PMT(B9,B8,B2,B3)</f>
        <v>-76219.73769081918</v>
      </c>
      <c r="C12" s="3"/>
    </row>
    <row r="13" spans="1:5" x14ac:dyDescent="0.2">
      <c r="A13" s="8" t="s">
        <v>26</v>
      </c>
      <c r="B13" s="10">
        <f>$B$12+B5</f>
        <v>-136219.73769081919</v>
      </c>
      <c r="C13" s="3">
        <f>$B$1</f>
        <v>-190000</v>
      </c>
      <c r="D13" s="3">
        <f>B13-C13</f>
        <v>53780.262309180805</v>
      </c>
      <c r="E13" t="s">
        <v>40</v>
      </c>
    </row>
    <row r="14" spans="1:5" x14ac:dyDescent="0.2">
      <c r="A14" s="8" t="s">
        <v>27</v>
      </c>
      <c r="B14" s="10">
        <f t="shared" ref="B14" si="0">$B$12+B6</f>
        <v>-161219.73769081919</v>
      </c>
      <c r="C14" s="3">
        <f t="shared" ref="C14:C15" si="1">$B$1</f>
        <v>-190000</v>
      </c>
      <c r="D14" s="3">
        <f t="shared" ref="D14:D15" si="2">B14-C14</f>
        <v>28780.262309180805</v>
      </c>
      <c r="E14" t="s">
        <v>40</v>
      </c>
    </row>
    <row r="15" spans="1:5" x14ac:dyDescent="0.2">
      <c r="A15" s="8" t="s">
        <v>0</v>
      </c>
      <c r="B15" s="10">
        <f>$B$12+B7</f>
        <v>-196219.73769081919</v>
      </c>
      <c r="C15" s="3">
        <f t="shared" si="1"/>
        <v>-190000</v>
      </c>
      <c r="D15" s="3">
        <f t="shared" si="2"/>
        <v>-6219.7376908191945</v>
      </c>
      <c r="E15" t="s">
        <v>41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="120" zoomScaleNormal="120" workbookViewId="0">
      <selection activeCell="D18" sqref="D18"/>
    </sheetView>
  </sheetViews>
  <sheetFormatPr baseColWidth="10" defaultRowHeight="12.6" x14ac:dyDescent="0.2"/>
  <cols>
    <col min="2" max="2" width="15.36328125" customWidth="1"/>
  </cols>
  <sheetData>
    <row r="1" spans="1:4" x14ac:dyDescent="0.2">
      <c r="A1" t="s">
        <v>30</v>
      </c>
      <c r="B1" t="s">
        <v>31</v>
      </c>
      <c r="C1" s="4" t="s">
        <v>38</v>
      </c>
      <c r="D1" t="s">
        <v>32</v>
      </c>
    </row>
    <row r="2" spans="1:4" x14ac:dyDescent="0.2">
      <c r="A2" s="1">
        <v>500000</v>
      </c>
      <c r="B2">
        <v>4</v>
      </c>
      <c r="C2" s="21">
        <f>B2/$B$7</f>
        <v>0.33333333333333331</v>
      </c>
      <c r="D2" s="22">
        <f>A2*C2</f>
        <v>166666.66666666666</v>
      </c>
    </row>
    <row r="3" spans="1:4" x14ac:dyDescent="0.2">
      <c r="A3" s="1">
        <v>600000</v>
      </c>
      <c r="B3">
        <v>2</v>
      </c>
      <c r="C3" s="21">
        <f t="shared" ref="C3:C6" si="0">B3/$B$7</f>
        <v>0.16666666666666666</v>
      </c>
      <c r="D3" s="22">
        <f t="shared" ref="D3:D6" si="1">A3*C3</f>
        <v>100000</v>
      </c>
    </row>
    <row r="4" spans="1:4" x14ac:dyDescent="0.2">
      <c r="A4" s="1">
        <v>700000</v>
      </c>
      <c r="B4">
        <v>1</v>
      </c>
      <c r="C4" s="21">
        <f t="shared" si="0"/>
        <v>8.3333333333333329E-2</v>
      </c>
      <c r="D4" s="22">
        <f t="shared" si="1"/>
        <v>58333.333333333328</v>
      </c>
    </row>
    <row r="5" spans="1:4" x14ac:dyDescent="0.2">
      <c r="A5" s="1">
        <v>800000</v>
      </c>
      <c r="B5">
        <v>2</v>
      </c>
      <c r="C5" s="21">
        <f t="shared" si="0"/>
        <v>0.16666666666666666</v>
      </c>
      <c r="D5" s="22">
        <f t="shared" si="1"/>
        <v>133333.33333333331</v>
      </c>
    </row>
    <row r="6" spans="1:4" x14ac:dyDescent="0.2">
      <c r="A6" s="1">
        <v>900000</v>
      </c>
      <c r="B6">
        <v>3</v>
      </c>
      <c r="C6" s="21">
        <f t="shared" si="0"/>
        <v>0.25</v>
      </c>
      <c r="D6" s="22">
        <f t="shared" si="1"/>
        <v>225000</v>
      </c>
    </row>
    <row r="7" spans="1:4" ht="13.2" thickBot="1" x14ac:dyDescent="0.25">
      <c r="B7" s="9">
        <f>SUM(B2:B6)</f>
        <v>12</v>
      </c>
      <c r="C7" s="2">
        <f>SUM(C2:C6)</f>
        <v>1</v>
      </c>
      <c r="D7" s="13">
        <f>SUM(D2:D6)</f>
        <v>683333.33333333326</v>
      </c>
    </row>
    <row r="8" spans="1:4" ht="13.2" thickTop="1" x14ac:dyDescent="0.2"/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tabSelected="1" view="pageLayout" workbookViewId="0">
      <selection activeCell="C12" sqref="C12"/>
    </sheetView>
  </sheetViews>
  <sheetFormatPr baseColWidth="10" defaultRowHeight="12.6" x14ac:dyDescent="0.2"/>
  <sheetData>
    <row r="1" spans="1:4" x14ac:dyDescent="0.2">
      <c r="A1" t="s">
        <v>33</v>
      </c>
      <c r="B1" t="s">
        <v>34</v>
      </c>
    </row>
    <row r="2" spans="1:4" x14ac:dyDescent="0.2">
      <c r="A2">
        <v>0.4</v>
      </c>
      <c r="B2">
        <v>55</v>
      </c>
      <c r="C2" s="23">
        <f>B2*A2</f>
        <v>22</v>
      </c>
    </row>
    <row r="3" spans="1:4" x14ac:dyDescent="0.2">
      <c r="A3">
        <v>0.3</v>
      </c>
      <c r="B3">
        <v>-30</v>
      </c>
      <c r="C3" s="23">
        <f t="shared" ref="C3:C4" si="0">B3*A3</f>
        <v>-9</v>
      </c>
    </row>
    <row r="4" spans="1:4" x14ac:dyDescent="0.2">
      <c r="A4">
        <v>0.3</v>
      </c>
      <c r="B4">
        <v>10</v>
      </c>
      <c r="C4" s="23">
        <f t="shared" si="0"/>
        <v>3</v>
      </c>
    </row>
    <row r="5" spans="1:4" ht="13.2" thickBot="1" x14ac:dyDescent="0.25">
      <c r="C5" s="24"/>
    </row>
    <row r="6" spans="1:4" ht="13.2" thickTop="1" x14ac:dyDescent="0.2"/>
    <row r="7" spans="1:4" x14ac:dyDescent="0.2">
      <c r="D7" s="8"/>
    </row>
    <row r="8" spans="1:4" x14ac:dyDescent="0.2">
      <c r="A8" t="s">
        <v>35</v>
      </c>
      <c r="B8" t="s">
        <v>34</v>
      </c>
    </row>
    <row r="9" spans="1:4" x14ac:dyDescent="0.2">
      <c r="A9">
        <v>0.6</v>
      </c>
      <c r="B9">
        <v>-17</v>
      </c>
      <c r="C9" s="23">
        <f>B9*A9</f>
        <v>-10.199999999999999</v>
      </c>
    </row>
    <row r="10" spans="1:4" x14ac:dyDescent="0.2">
      <c r="A10">
        <v>0.4</v>
      </c>
      <c r="B10">
        <v>0</v>
      </c>
      <c r="C10" s="23">
        <f>B10*A10</f>
        <v>0</v>
      </c>
    </row>
    <row r="11" spans="1:4" ht="13.2" thickBot="1" x14ac:dyDescent="0.25">
      <c r="C11" s="25">
        <f>SUM(C9:C10)</f>
        <v>-10.199999999999999</v>
      </c>
    </row>
    <row r="12" spans="1:4" ht="13.2" thickTop="1" x14ac:dyDescent="0.2"/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18.11-18.14</vt:lpstr>
      <vt:lpstr>18.16</vt:lpstr>
      <vt:lpstr>18.19</vt:lpstr>
      <vt:lpstr>18.26</vt:lpstr>
      <vt:lpstr>18.35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2012-11-07T22:27:17Z</dcterms:created>
  <dcterms:modified xsi:type="dcterms:W3CDTF">2023-11-10T03:05:35Z</dcterms:modified>
</cp:coreProperties>
</file>