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8\"/>
    </mc:Choice>
  </mc:AlternateContent>
  <xr:revisionPtr revIDLastSave="0" documentId="13_ncr:1_{976C70E4-BD67-4C44-90BE-CB4D8A141698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Ejemplo 18.1" sheetId="1" r:id="rId1"/>
    <sheet name="Ejemplo 18.3" sheetId="2" r:id="rId2"/>
    <sheet name="Ejemplo 18.4" sheetId="3" r:id="rId3"/>
    <sheet name="Ejemplo 18.5" sheetId="4" r:id="rId4"/>
    <sheet name="Ejemplo 18.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7" i="5" l="1"/>
  <c r="D17" i="5"/>
  <c r="B17" i="5"/>
  <c r="B19" i="5" s="1"/>
  <c r="E16" i="4"/>
  <c r="E15" i="4"/>
  <c r="E14" i="4"/>
  <c r="D16" i="4"/>
  <c r="D15" i="4"/>
  <c r="D14" i="4"/>
  <c r="C17" i="3"/>
  <c r="C18" i="3"/>
  <c r="C19" i="3"/>
  <c r="C16" i="3"/>
  <c r="D30" i="2"/>
  <c r="F22" i="2" s="1"/>
  <c r="D31" i="2"/>
  <c r="F23" i="2" s="1"/>
  <c r="D29" i="2"/>
  <c r="F21" i="2" s="1"/>
  <c r="C30" i="2"/>
  <c r="F17" i="2" s="1"/>
  <c r="C31" i="2"/>
  <c r="F18" i="2" s="1"/>
  <c r="C29" i="2"/>
  <c r="F16" i="2" s="1"/>
  <c r="B30" i="2"/>
  <c r="B31" i="2"/>
  <c r="B29" i="2"/>
  <c r="F11" i="2" s="1"/>
  <c r="D39" i="1"/>
  <c r="D38" i="1"/>
  <c r="D37" i="1"/>
  <c r="D27" i="1"/>
  <c r="C27" i="1"/>
  <c r="B27" i="1"/>
  <c r="D17" i="1"/>
  <c r="D18" i="1"/>
  <c r="D19" i="1"/>
  <c r="D21" i="1"/>
  <c r="D22" i="1"/>
  <c r="D23" i="1"/>
  <c r="D24" i="1"/>
  <c r="D25" i="1"/>
  <c r="D26" i="1"/>
  <c r="D16" i="1"/>
  <c r="F12" i="2"/>
  <c r="B18" i="1"/>
  <c r="C19" i="5"/>
  <c r="B38" i="1"/>
  <c r="B39" i="1"/>
  <c r="B40" i="1"/>
  <c r="B41" i="1"/>
  <c r="B42" i="1"/>
  <c r="B43" i="1"/>
  <c r="B44" i="1"/>
  <c r="B45" i="1"/>
  <c r="B46" i="1"/>
  <c r="B47" i="1"/>
  <c r="B48" i="1"/>
  <c r="B49" i="1"/>
  <c r="B17" i="1"/>
  <c r="B19" i="1"/>
  <c r="B20" i="1"/>
  <c r="B21" i="1"/>
  <c r="B22" i="1"/>
  <c r="B23" i="1"/>
  <c r="B24" i="1"/>
  <c r="B25" i="1"/>
  <c r="B26" i="1"/>
  <c r="F13" i="2"/>
  <c r="B20" i="3"/>
  <c r="C20" i="3"/>
  <c r="B17" i="4"/>
  <c r="D19" i="5"/>
  <c r="E19" i="5" l="1"/>
  <c r="D17" i="4" l="1"/>
  <c r="E17" i="4"/>
  <c r="E21" i="4" s="1"/>
</calcChain>
</file>

<file path=xl/sharedStrings.xml><?xml version="1.0" encoding="utf-8"?>
<sst xmlns="http://schemas.openxmlformats.org/spreadsheetml/2006/main" count="122" uniqueCount="106">
  <si>
    <t>b)</t>
    <phoneticPr fontId="2" type="noConversion"/>
  </si>
  <si>
    <t>"n"</t>
    <phoneticPr fontId="2" type="noConversion"/>
  </si>
  <si>
    <t>2.) Variar en 2 años en el rango de 8 a 12</t>
    <phoneticPr fontId="2" type="noConversion"/>
  </si>
  <si>
    <t>4.)  Calcular con función EXCEL:  =VNA(15%, rango)+P(INV INI)</t>
    <phoneticPr fontId="2" type="noConversion"/>
  </si>
  <si>
    <t>Vida, "n"</t>
    <phoneticPr fontId="2" type="noConversion"/>
  </si>
  <si>
    <t>TMAR=</t>
    <phoneticPr fontId="2" type="noConversion"/>
  </si>
  <si>
    <t>No es tan sensible a las variaciones de "n"</t>
    <phoneticPr fontId="2" type="noConversion"/>
  </si>
  <si>
    <t>Es sensible a las variaciones de TMAR</t>
    <phoneticPr fontId="2" type="noConversion"/>
  </si>
  <si>
    <t>Ejemplo 18.3</t>
    <phoneticPr fontId="2" type="noConversion"/>
  </si>
  <si>
    <t>Una ingeniera está evaluando tres alternativas para las cuales formuló tres estimaciones para la vida,</t>
    <phoneticPr fontId="2" type="noConversion"/>
  </si>
  <si>
    <t>el valor de salvamento y los COA.  Los costos iniciales se conocen, de manera que tienen el mismo valor.</t>
    <phoneticPr fontId="2" type="noConversion"/>
  </si>
  <si>
    <t>Realice una análisis de sensibilidad y determine la alternativa más económica, utilizando el análisis de VA</t>
    <phoneticPr fontId="2" type="noConversion"/>
  </si>
  <si>
    <t>Estrategia</t>
    <phoneticPr fontId="2" type="noConversion"/>
  </si>
  <si>
    <t>Ejemplo 18.1</t>
    <phoneticPr fontId="2" type="noConversion"/>
  </si>
  <si>
    <t>Wild Rice, Inc. Està considerando la compra de un nuevo activo para el manejo automatizado del arroz.</t>
    <phoneticPr fontId="2" type="noConversion"/>
  </si>
  <si>
    <t>Las estimaciones más probables son un costo inicial de $80,000, un valor de salvamento de cero y un</t>
    <phoneticPr fontId="2" type="noConversion"/>
  </si>
  <si>
    <t>flujo de efectivo antes de impuestos  por año "t" de la forma $27,000 - 2,000*t.  La TMAR de la compañía</t>
    <phoneticPr fontId="2" type="noConversion"/>
  </si>
  <si>
    <t>maquinaria similar varía entre 8 y 12 años.  Evalúe la sensibilidad de VP variando a) La TMAR, a la vez</t>
    <phoneticPr fontId="2" type="noConversion"/>
  </si>
  <si>
    <t>que supone un valor n constante de 10 años y b) "n", mientas la TMAR es constante al 15% anual.</t>
    <phoneticPr fontId="2" type="noConversion"/>
  </si>
  <si>
    <t>AÑO</t>
    <phoneticPr fontId="2" type="noConversion"/>
  </si>
  <si>
    <t>FNE</t>
    <phoneticPr fontId="2" type="noConversion"/>
  </si>
  <si>
    <t>a)</t>
    <phoneticPr fontId="2" type="noConversion"/>
  </si>
  <si>
    <t>TMAR</t>
    <phoneticPr fontId="2" type="noConversion"/>
  </si>
  <si>
    <t>1.) Parámetro de Interés:</t>
    <phoneticPr fontId="2" type="noConversion"/>
  </si>
  <si>
    <t>2.) Variar 5% en el rango de 10% a 25%</t>
    <phoneticPr fontId="2" type="noConversion"/>
  </si>
  <si>
    <t>varía entre 10 y 25% anual para los diferentes tipos de inversiones en activos.  La vida económica de</t>
    <phoneticPr fontId="2" type="noConversion"/>
  </si>
  <si>
    <t>Se debe ajustar la tarifa!!  Gastos mayores a ingresos</t>
    <phoneticPr fontId="2" type="noConversion"/>
  </si>
  <si>
    <t>existe una posibilidad de 50% de tener un flujo de efectivo neto de $5,000; y una posibilidad de</t>
    <phoneticPr fontId="2" type="noConversion"/>
  </si>
  <si>
    <t>Una nueva pieza del equipo cuesta $5,000 y tiene una vida de 3 años.  Los flujos de efectivo estimados</t>
    <phoneticPr fontId="2" type="noConversion"/>
  </si>
  <si>
    <t xml:space="preserve">flujo de efectivo y un 10% de que exista una pérdida de $500, que es el costo estimado para </t>
    <phoneticPr fontId="2" type="noConversion"/>
  </si>
  <si>
    <t>personal adicional y recursos para ofrecer el servicio.  Determine el flujo de efectivo neto esperado.</t>
    <phoneticPr fontId="2" type="noConversion"/>
  </si>
  <si>
    <t>X: Flujo de efectivo neto ($)</t>
    <phoneticPr fontId="2" type="noConversion"/>
  </si>
  <si>
    <t>P(X): la probalidad asociada.</t>
    <phoneticPr fontId="2" type="noConversion"/>
  </si>
  <si>
    <t>E(X): = X*P(X)</t>
    <phoneticPr fontId="2" type="noConversion"/>
  </si>
  <si>
    <t>X</t>
    <phoneticPr fontId="2" type="noConversion"/>
  </si>
  <si>
    <t>P(X)</t>
    <phoneticPr fontId="2" type="noConversion"/>
  </si>
  <si>
    <t>E(X)</t>
    <phoneticPr fontId="2" type="noConversion"/>
  </si>
  <si>
    <t>Es el Flujo neto de efectivo esperado</t>
    <phoneticPr fontId="2" type="noConversion"/>
  </si>
  <si>
    <t>Ejemplo 18.5</t>
    <phoneticPr fontId="2" type="noConversion"/>
  </si>
  <si>
    <t>Una empresa de energía eléctrica está experimentando dificultades en la obtención de gas</t>
    <phoneticPr fontId="2" type="noConversion"/>
  </si>
  <si>
    <t>natural para la generación de electricidad.  Los combustibles diferentes del gas natural se</t>
    <phoneticPr fontId="2" type="noConversion"/>
  </si>
  <si>
    <t>compran con un costo extra, el cual se transfiere al consumidor.  Los gastos de combustibles</t>
    <phoneticPr fontId="2" type="noConversion"/>
  </si>
  <si>
    <t>totales mensuales están promediando ahora $7,750,000.  Un ingeniero de esta empresa de</t>
    <phoneticPr fontId="2" type="noConversion"/>
  </si>
  <si>
    <t>Vida "n", años</t>
    <phoneticPr fontId="2" type="noConversion"/>
  </si>
  <si>
    <t>EST. PESIMISTA</t>
    <phoneticPr fontId="2" type="noConversion"/>
  </si>
  <si>
    <t>EST. MAS PROBABLE</t>
    <phoneticPr fontId="2" type="noConversion"/>
  </si>
  <si>
    <t>EST. OPTIMISTA</t>
    <phoneticPr fontId="2" type="noConversion"/>
  </si>
  <si>
    <t>ALTERNATIVA A</t>
    <phoneticPr fontId="2" type="noConversion"/>
  </si>
  <si>
    <t>Costo inicial ($)</t>
    <phoneticPr fontId="2" type="noConversion"/>
  </si>
  <si>
    <t>Salvamento ($)</t>
    <phoneticPr fontId="2" type="noConversion"/>
  </si>
  <si>
    <t>COA ($)</t>
    <phoneticPr fontId="2" type="noConversion"/>
  </si>
  <si>
    <t>ALTERNATIVA B</t>
    <phoneticPr fontId="2" type="noConversion"/>
  </si>
  <si>
    <t>ALTERNATIVA C</t>
    <phoneticPr fontId="2" type="noConversion"/>
  </si>
  <si>
    <t>PESIMISTA</t>
    <phoneticPr fontId="2" type="noConversion"/>
  </si>
  <si>
    <t>MAS PROBABLE</t>
    <phoneticPr fontId="2" type="noConversion"/>
  </si>
  <si>
    <t>OPTIMISTA</t>
    <phoneticPr fontId="2" type="noConversion"/>
  </si>
  <si>
    <t>ESTIMACION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</si>
  <si>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</si>
  <si>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</si>
  <si>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</si>
  <si>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VALORES ANUALES ALTERNATIVOS</t>
    <phoneticPr fontId="2" type="noConversion"/>
  </si>
  <si>
    <t xml:space="preserve">y una TMAR= </t>
    <phoneticPr fontId="2" type="noConversion"/>
  </si>
  <si>
    <t>LA MEJOR ALTERNATIVA ES LA B!!!</t>
    <phoneticPr fontId="2" type="noConversion"/>
  </si>
  <si>
    <t>Ejemplo 18.4</t>
    <phoneticPr fontId="2" type="noConversion"/>
  </si>
  <si>
    <t>Un hotel del centro de la ciudad está ofreciendo un nuevo servicio para viajeros de fin de semana,</t>
    <phoneticPr fontId="2" type="noConversion"/>
  </si>
  <si>
    <t>a través de su centro de negocios y de viajes.  El gerente estima que, para un fin de semana tipico,</t>
    <phoneticPr fontId="2" type="noConversion"/>
  </si>
  <si>
    <t>3.)  Medida de valor:</t>
    <phoneticPr fontId="2" type="noConversion"/>
  </si>
  <si>
    <t>Valor presente neto (VPN)</t>
    <phoneticPr fontId="2" type="noConversion"/>
  </si>
  <si>
    <t>Dado que el Valor esperado &lt;0--&gt; no se justifica el equipo utilizando el análisis de valor esperado.</t>
    <phoneticPr fontId="2" type="noConversion"/>
  </si>
  <si>
    <t>4.)  Calcular con función EXCEL:  =VNA(Tasa, rango)+P(INV INI)</t>
    <phoneticPr fontId="2" type="noConversion"/>
  </si>
  <si>
    <t>VPN</t>
    <phoneticPr fontId="2" type="noConversion"/>
  </si>
  <si>
    <t>TMAR</t>
    <phoneticPr fontId="2" type="noConversion"/>
  </si>
  <si>
    <t>VPN</t>
    <phoneticPr fontId="2" type="noConversion"/>
  </si>
  <si>
    <t>Lite-Weight Weelchair Company tiene una inversión sustancial en equipo de doblado de acero tubular.</t>
    <phoneticPr fontId="2" type="noConversion"/>
  </si>
  <si>
    <t>dependen de las condiciones económicas clasificadas como recesión, estables o en expansión.  Se</t>
    <phoneticPr fontId="2" type="noConversion"/>
  </si>
  <si>
    <t>estima la probabilidad de que cada una de las condiciones económicas prevalecerá durante el período</t>
    <phoneticPr fontId="2" type="noConversion"/>
  </si>
  <si>
    <t>de 3 años.  Aplique el análisis de valor esperado y de VP para determinar si debe comprarse el equipo.</t>
    <phoneticPr fontId="2" type="noConversion"/>
  </si>
  <si>
    <t>Flujo de efectivo del equipo y probabilidades</t>
    <phoneticPr fontId="2" type="noConversion"/>
  </si>
  <si>
    <t>Año</t>
    <phoneticPr fontId="2" type="noConversion"/>
  </si>
  <si>
    <t>Recesión (Prob. = 0.2)</t>
    <phoneticPr fontId="2" type="noConversion"/>
  </si>
  <si>
    <t>Estable  (Prob. = 0.6)</t>
    <phoneticPr fontId="2" type="noConversion"/>
  </si>
  <si>
    <t>En expansión  (Prob. = 0.2)</t>
    <phoneticPr fontId="2" type="noConversion"/>
  </si>
  <si>
    <t>Estimaciones del flujo de efectivo anual ($)</t>
    <phoneticPr fontId="2" type="noConversion"/>
  </si>
  <si>
    <t xml:space="preserve">Use TMAR = </t>
    <phoneticPr fontId="2" type="noConversion"/>
  </si>
  <si>
    <t>Prob.</t>
    <phoneticPr fontId="2" type="noConversion"/>
  </si>
  <si>
    <t>Notese: que sólo en una economía en expansión los flujos rendirán el 15% y se justifican.</t>
    <phoneticPr fontId="2" type="noConversion"/>
  </si>
  <si>
    <t>servicio calculó el ingreso promedio de los últimos 24 meses utilizando tres situaciones de</t>
    <phoneticPr fontId="2" type="noConversion"/>
  </si>
  <si>
    <t>mezcla de combustible, a saber, totalmente cargado de gas, menos de 30% de otros combustibles</t>
    <phoneticPr fontId="2" type="noConversion"/>
  </si>
  <si>
    <t>y el 30% o más de otros combustibles.  La empresa de energía puede esperar cubrir los gastos</t>
    <phoneticPr fontId="2" type="noConversion"/>
  </si>
  <si>
    <t>mensuales futuros con base en información 24 meses, si continúa un patrón similiar de mezcla</t>
    <phoneticPr fontId="2" type="noConversion"/>
  </si>
  <si>
    <t>de combustible?</t>
    <phoneticPr fontId="2" type="noConversion"/>
  </si>
  <si>
    <t>Útimos 24 meses</t>
    <phoneticPr fontId="2" type="noConversion"/>
  </si>
  <si>
    <t>Ingreso promedio ($) mensual</t>
    <phoneticPr fontId="2" type="noConversion"/>
  </si>
  <si>
    <t>Situación de mezcla de combustible</t>
    <phoneticPr fontId="2" type="noConversion"/>
  </si>
  <si>
    <t>Puro gas</t>
    <phoneticPr fontId="2" type="noConversion"/>
  </si>
  <si>
    <t>&lt;30% otros</t>
    <phoneticPr fontId="2" type="noConversion"/>
  </si>
  <si>
    <t>&gt;=30% otros</t>
    <phoneticPr fontId="2" type="noConversion"/>
  </si>
  <si>
    <t>Probabilidad de ocurrencia</t>
    <phoneticPr fontId="2" type="noConversion"/>
  </si>
  <si>
    <t>E(Ingreso)</t>
    <phoneticPr fontId="2" type="noConversion"/>
  </si>
  <si>
    <t>P(X)</t>
    <phoneticPr fontId="2" type="noConversion"/>
  </si>
  <si>
    <t>X</t>
    <phoneticPr fontId="2" type="noConversion"/>
  </si>
  <si>
    <t>E(X)</t>
    <phoneticPr fontId="2" type="noConversion"/>
  </si>
  <si>
    <t>Gastos totales mensuales</t>
    <phoneticPr fontId="2" type="noConversion"/>
  </si>
  <si>
    <t>Faltante de ingreso mensual:</t>
    <phoneticPr fontId="2" type="noConversion"/>
  </si>
  <si>
    <t>Ejemplo 18.6</t>
    <phoneticPr fontId="2" type="noConversion"/>
  </si>
  <si>
    <t>35% de tener $10,000.  También estima que existe una pequeña posibilidad (5%) de que no haya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</si>
</sst>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#,##0_ ;\-#,##0\ "/>
  </numFmts>
  <fonts count="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9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/>
    <xf numFmtId="0" fontId="0" fillId="2" borderId="0" xfId="0" applyFill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3" borderId="0" xfId="0" applyNumberFormat="1" applyFill="1"/>
    <xf numFmtId="165" fontId="0" fillId="0" borderId="0" xfId="0" applyNumberFormat="1" applyFill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265341832271001"/>
          <c:y val="7.6044957190268603E-2"/>
          <c:w val="0.51148131483564496"/>
          <c:h val="0.8951355873904189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'Ejemplo 18.1'!$C$16:$C$19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'Ejemplo 18.1'!$D$16:$D$19</c:f>
              <c:numCache>
                <c:formatCode>_-[$$-409]* #,##0.00_ ;_-[$$-409]* \-#,##0.00\ ;_-[$$-409]* "-"??_ ;_-@_ </c:formatCode>
                <c:ptCount val="4"/>
                <c:pt idx="0">
                  <c:v>27831.493414429715</c:v>
                </c:pt>
                <c:pt idx="1">
                  <c:v>11510.261451214785</c:v>
                </c:pt>
                <c:pt idx="2">
                  <c:v>-962.36042775383976</c:v>
                </c:pt>
                <c:pt idx="3">
                  <c:v>-10711.509811200012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8-4793-9119-C35C10CE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17192"/>
        <c:axId val="502711608"/>
      </c:scatterChart>
      <c:valAx>
        <c:axId val="502717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711608"/>
        <c:crosses val="autoZero"/>
        <c:crossBetween val="midCat"/>
      </c:valAx>
      <c:valAx>
        <c:axId val="502711608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71719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'Ejemplo 18.1'!$C$37:$C$39</c:f>
              <c:numCache>
                <c:formatCode>0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numCache>
            </c:numRef>
          </c:xVal>
          <c:yVal>
            <c:numRef>
              <c:f>'Ejemplo 18.1'!$D$37:$D$39</c:f>
              <c:numCache>
                <c:formatCode>_-[$$-409]* #,##0.00_ ;_-[$$-409]* \-#,##0.00\ ;_-[$$-409]* "-"??_ ;_-@_ </c:formatCode>
                <c:ptCount val="3"/>
                <c:pt idx="0">
                  <c:v>7221.6068000004016</c:v>
                </c:pt>
                <c:pt idx="1">
                  <c:v>11510.261451214785</c:v>
                </c:pt>
                <c:pt idx="2">
                  <c:v>13145.699015348117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9-4144-A774-B4F98EF0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7288"/>
        <c:axId val="502780520"/>
      </c:scatterChart>
      <c:valAx>
        <c:axId val="5027772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780520"/>
        <c:crosses val="autoZero"/>
        <c:crossBetween val="midCat"/>
      </c:valAx>
      <c:valAx>
        <c:axId val="50278052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77728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18.3'!$F$10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'Ejemplo 18.3'!$E$11:$E$13</c:f>
              <c:numCache>
                <c:formatCode>#,##0_ ;\-#,##0\ 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'Ejemplo 18.3'!$F$11:$F$13</c:f>
              <c:numCache>
                <c:formatCode>_-[$$-409]* #,##0.00_ ;_-[$$-409]* \-#,##0.00\ ;_-[$$-409]* "-"??_ ;_-@_ </c:formatCode>
                <c:ptCount val="3"/>
                <c:pt idx="0">
                  <c:v>19326.979611190138</c:v>
                </c:pt>
                <c:pt idx="1">
                  <c:v>14548.194638820978</c:v>
                </c:pt>
                <c:pt idx="2">
                  <c:v>9026.0568275320056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4-4E3D-AE92-DBB28AAFF75A}"/>
            </c:ext>
          </c:extLst>
        </c:ser>
        <c:ser>
          <c:idx val="1"/>
          <c:order val="1"/>
          <c:tx>
            <c:strRef>
              <c:f>'Ejemplo 18.3'!$F$15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'Ejemplo 18.3'!$E$16:$E$18</c:f>
              <c:numCache>
                <c:formatCode>#,##0_ ;\-#,##0\ </c:formatCode>
                <c:ptCount val="3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'Ejemplo 18.3'!$F$16:$F$18</c:f>
              <c:numCache>
                <c:formatCode>_-[$$-409]* #,##0.00_ ;_-[$$-409]* \-#,##0.00\ ;_-[$$-409]* "-"??_ ;_-@_ </c:formatCode>
                <c:ptCount val="3"/>
                <c:pt idx="0">
                  <c:v>12639.622641509435</c:v>
                </c:pt>
                <c:pt idx="1">
                  <c:v>8229.2821082796581</c:v>
                </c:pt>
                <c:pt idx="2">
                  <c:v>5088.5305667180819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4-4E3D-AE92-DBB28AAFF75A}"/>
            </c:ext>
          </c:extLst>
        </c:ser>
        <c:ser>
          <c:idx val="2"/>
          <c:order val="2"/>
          <c:tx>
            <c:strRef>
              <c:f>'Ejemplo 18.3'!$F$20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'Ejemplo 18.3'!$E$21:$E$23</c:f>
              <c:numCache>
                <c:formatCode>#,##0_ ;\-#,##0\ 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xVal>
          <c:yVal>
            <c:numRef>
              <c:f>'Ejemplo 18.3'!$F$21:$F$23</c:f>
              <c:numCache>
                <c:formatCode>_-[$$-409]* #,##0.00_ ;_-[$$-409]* \-#,##0.00\ ;_-[$$-409]* "-"??_ ;_-@_ </c:formatCode>
                <c:ptCount val="3"/>
                <c:pt idx="0">
                  <c:v>19601.422475106687</c:v>
                </c:pt>
                <c:pt idx="1">
                  <c:v>13276.178869337553</c:v>
                </c:pt>
                <c:pt idx="2">
                  <c:v>8927.3299966998366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4-4E3D-AE92-DBB28AAF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35848"/>
        <c:axId val="502839128"/>
      </c:scatterChart>
      <c:valAx>
        <c:axId val="502835848"/>
        <c:scaling>
          <c:orientation val="minMax"/>
        </c:scaling>
        <c:delete val="0"/>
        <c:axPos val="b"/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839128"/>
        <c:crosses val="autoZero"/>
        <c:crossBetween val="midCat"/>
      </c:valAx>
      <c:valAx>
        <c:axId val="502839128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028358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882650</xdr:colOff>
      <xdr:row>4</xdr:row>
      <xdr:rowOff>635</xdr:rowOff>
    </xdr:from>
    <xdr:to>
      <xdr:col>11</xdr:col>
      <xdr:colOff>615950</xdr:colOff>
      <xdr:row>20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896620</xdr:colOff>
      <xdr:row>27</xdr:row>
      <xdr:rowOff>0</xdr:rowOff>
    </xdr:from>
    <xdr:to>
      <xdr:col>11</xdr:col>
      <xdr:colOff>728980</xdr:colOff>
      <xdr:row>43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50800</xdr:rowOff>
    </xdr:from>
    <xdr:to>
      <xdr:col>12</xdr:col>
      <xdr:colOff>0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25" workbookViewId="0">
      <selection activeCell="F45" sqref="F45"/>
    </sheetView>
  </sheetViews>
  <sheetFormatPr baseColWidth="10" defaultRowHeight="12.6" x14ac:dyDescent="0.2"/>
  <cols>
    <col min="3" max="3" width="11.1796875" customWidth="1"/>
    <col min="4" max="4" width="21.54296875" bestFit="1" customWidth="1"/>
  </cols>
  <sheetData>
    <row r="1" spans="1:5" x14ac:dyDescent="0.2">
      <c r="A1" t="s">
        <v>13</v>
      </c>
    </row>
    <row r="3" spans="1:5" x14ac:dyDescent="0.2">
      <c r="A3" t="s">
        <v>14</v>
      </c>
    </row>
    <row r="4" spans="1:5" x14ac:dyDescent="0.2">
      <c r="A4" t="s">
        <v>15</v>
      </c>
    </row>
    <row r="5" spans="1:5" x14ac:dyDescent="0.2">
      <c r="A5" t="s">
        <v>16</v>
      </c>
    </row>
    <row r="6" spans="1:5" x14ac:dyDescent="0.2">
      <c r="A6" t="s">
        <v>25</v>
      </c>
    </row>
    <row r="7" spans="1:5" x14ac:dyDescent="0.2">
      <c r="A7" t="s">
        <v>17</v>
      </c>
    </row>
    <row r="8" spans="1:5" x14ac:dyDescent="0.2">
      <c r="A8" t="s">
        <v>18</v>
      </c>
    </row>
    <row r="10" spans="1:5" x14ac:dyDescent="0.2">
      <c r="A10" t="s">
        <v>21</v>
      </c>
      <c r="B10" t="s">
        <v>23</v>
      </c>
      <c r="D10" t="s">
        <v>22</v>
      </c>
    </row>
    <row r="11" spans="1:5" x14ac:dyDescent="0.2">
      <c r="B11" t="s">
        <v>24</v>
      </c>
    </row>
    <row r="12" spans="1:5" x14ac:dyDescent="0.2">
      <c r="B12" t="s">
        <v>66</v>
      </c>
      <c r="D12" t="s">
        <v>67</v>
      </c>
    </row>
    <row r="13" spans="1:5" x14ac:dyDescent="0.2">
      <c r="B13" t="s">
        <v>69</v>
      </c>
    </row>
    <row r="15" spans="1:5" x14ac:dyDescent="0.2">
      <c r="A15" t="s">
        <v>19</v>
      </c>
      <c r="B15" t="s">
        <v>20</v>
      </c>
      <c r="C15" s="7" t="s">
        <v>71</v>
      </c>
      <c r="D15" s="7" t="s">
        <v>72</v>
      </c>
      <c r="E15" s="6"/>
    </row>
    <row r="16" spans="1:5" x14ac:dyDescent="0.2">
      <c r="A16">
        <v>0</v>
      </c>
      <c r="B16" s="1">
        <v>-80000</v>
      </c>
      <c r="C16" s="2">
        <v>0.1</v>
      </c>
      <c r="D16" s="3">
        <f>NPV(C16,$B$17:$B$26)+$B$16</f>
        <v>27831.493414429715</v>
      </c>
    </row>
    <row r="17" spans="1:8" x14ac:dyDescent="0.2">
      <c r="A17">
        <v>1</v>
      </c>
      <c r="B17" s="1">
        <f>27000-2000*A17</f>
        <v>25000</v>
      </c>
      <c r="C17" s="4">
        <v>0.15</v>
      </c>
      <c r="D17" s="24">
        <f t="shared" ref="D17:D27" si="0">NPV(C17,$B$17:$B$26)+$B$16</f>
        <v>11510.261451214785</v>
      </c>
    </row>
    <row r="18" spans="1:8" x14ac:dyDescent="0.2">
      <c r="A18">
        <v>2</v>
      </c>
      <c r="B18" s="1">
        <f>27000-2000*A18</f>
        <v>23000</v>
      </c>
      <c r="C18" s="4">
        <v>0.2</v>
      </c>
      <c r="D18" s="24">
        <f t="shared" si="0"/>
        <v>-962.36042775383976</v>
      </c>
    </row>
    <row r="19" spans="1:8" x14ac:dyDescent="0.2">
      <c r="A19">
        <v>3</v>
      </c>
      <c r="B19" s="1">
        <f t="shared" ref="B19:B26" si="1">27000-2000*A19</f>
        <v>21000</v>
      </c>
      <c r="C19" s="2">
        <v>0.25</v>
      </c>
      <c r="D19" s="3">
        <f t="shared" si="0"/>
        <v>-10711.509811200012</v>
      </c>
    </row>
    <row r="20" spans="1:8" x14ac:dyDescent="0.2">
      <c r="A20">
        <v>4</v>
      </c>
      <c r="B20" s="1">
        <f t="shared" si="1"/>
        <v>19000</v>
      </c>
      <c r="D20" s="3"/>
    </row>
    <row r="21" spans="1:8" x14ac:dyDescent="0.2">
      <c r="A21">
        <v>5</v>
      </c>
      <c r="B21" s="1">
        <f t="shared" si="1"/>
        <v>17000</v>
      </c>
      <c r="C21" s="2">
        <v>0.15</v>
      </c>
      <c r="D21" s="3">
        <f t="shared" si="0"/>
        <v>11510.261451214785</v>
      </c>
    </row>
    <row r="22" spans="1:8" x14ac:dyDescent="0.2">
      <c r="A22">
        <v>6</v>
      </c>
      <c r="B22" s="1">
        <f t="shared" si="1"/>
        <v>15000</v>
      </c>
      <c r="C22" s="2">
        <v>0.16</v>
      </c>
      <c r="D22" s="3">
        <f t="shared" si="0"/>
        <v>8750.793911568966</v>
      </c>
      <c r="H22" t="s">
        <v>7</v>
      </c>
    </row>
    <row r="23" spans="1:8" x14ac:dyDescent="0.2">
      <c r="A23">
        <v>7</v>
      </c>
      <c r="B23" s="1">
        <f t="shared" si="1"/>
        <v>13000</v>
      </c>
      <c r="C23" s="2">
        <v>0.17</v>
      </c>
      <c r="D23" s="3">
        <f t="shared" si="0"/>
        <v>6132.9754594498518</v>
      </c>
    </row>
    <row r="24" spans="1:8" x14ac:dyDescent="0.2">
      <c r="A24">
        <v>8</v>
      </c>
      <c r="B24" s="1">
        <f t="shared" si="1"/>
        <v>11000</v>
      </c>
      <c r="C24" s="2">
        <v>0.18</v>
      </c>
      <c r="D24" s="3">
        <f t="shared" si="0"/>
        <v>3647.2504199063696</v>
      </c>
    </row>
    <row r="25" spans="1:8" x14ac:dyDescent="0.2">
      <c r="A25">
        <v>9</v>
      </c>
      <c r="B25" s="1">
        <f t="shared" si="1"/>
        <v>9000</v>
      </c>
      <c r="C25" s="4">
        <v>0.19</v>
      </c>
      <c r="D25" s="24">
        <f t="shared" si="0"/>
        <v>1284.8336299599905</v>
      </c>
    </row>
    <row r="26" spans="1:8" x14ac:dyDescent="0.2">
      <c r="A26">
        <v>10</v>
      </c>
      <c r="B26" s="1">
        <f t="shared" si="1"/>
        <v>7000</v>
      </c>
      <c r="C26" s="4">
        <v>0.2</v>
      </c>
      <c r="D26" s="24">
        <f t="shared" si="0"/>
        <v>-962.36042775383976</v>
      </c>
    </row>
    <row r="27" spans="1:8" x14ac:dyDescent="0.2">
      <c r="B27" s="21">
        <f>IRR(B16:B26)</f>
        <v>0.1956567021865363</v>
      </c>
      <c r="C27" s="21">
        <f>B27</f>
        <v>0.1956567021865363</v>
      </c>
      <c r="D27" s="25">
        <f t="shared" si="0"/>
        <v>0</v>
      </c>
    </row>
    <row r="30" spans="1:8" x14ac:dyDescent="0.2">
      <c r="A30" t="s">
        <v>0</v>
      </c>
      <c r="B30" t="s">
        <v>23</v>
      </c>
      <c r="D30" t="s">
        <v>1</v>
      </c>
    </row>
    <row r="31" spans="1:8" x14ac:dyDescent="0.2">
      <c r="B31" t="s">
        <v>2</v>
      </c>
    </row>
    <row r="32" spans="1:8" x14ac:dyDescent="0.2">
      <c r="B32" t="s">
        <v>66</v>
      </c>
      <c r="D32" t="s">
        <v>67</v>
      </c>
    </row>
    <row r="33" spans="1:8" x14ac:dyDescent="0.2">
      <c r="B33" t="s">
        <v>3</v>
      </c>
    </row>
    <row r="34" spans="1:8" x14ac:dyDescent="0.2">
      <c r="C34" t="s">
        <v>5</v>
      </c>
      <c r="D34" s="2">
        <v>0.15</v>
      </c>
    </row>
    <row r="36" spans="1:8" x14ac:dyDescent="0.2">
      <c r="A36" t="s">
        <v>19</v>
      </c>
      <c r="B36" t="s">
        <v>20</v>
      </c>
      <c r="C36" s="7" t="s">
        <v>4</v>
      </c>
      <c r="D36" s="7" t="s">
        <v>72</v>
      </c>
    </row>
    <row r="37" spans="1:8" x14ac:dyDescent="0.2">
      <c r="A37">
        <v>0</v>
      </c>
      <c r="B37" s="1">
        <v>-80000</v>
      </c>
      <c r="C37" s="8">
        <v>8</v>
      </c>
      <c r="D37" s="3">
        <f>NPV($D$34,$B$38:B45)+$B$37</f>
        <v>7221.6068000004016</v>
      </c>
    </row>
    <row r="38" spans="1:8" x14ac:dyDescent="0.2">
      <c r="A38">
        <v>1</v>
      </c>
      <c r="B38" s="1">
        <f>27000-2000*A38</f>
        <v>25000</v>
      </c>
      <c r="C38" s="8">
        <v>10</v>
      </c>
      <c r="D38" s="3">
        <f>NPV($D$34,$B$38:B47)+$B$37</f>
        <v>11510.261451214785</v>
      </c>
    </row>
    <row r="39" spans="1:8" x14ac:dyDescent="0.2">
      <c r="A39">
        <v>2</v>
      </c>
      <c r="B39" s="1">
        <f t="shared" ref="B39:B49" si="2">27000-2000*A39</f>
        <v>23000</v>
      </c>
      <c r="C39" s="8">
        <v>12</v>
      </c>
      <c r="D39" s="3">
        <f>NPV($D$34,$B$38:B49)+$B$37</f>
        <v>13145.699015348117</v>
      </c>
    </row>
    <row r="40" spans="1:8" x14ac:dyDescent="0.2">
      <c r="A40">
        <v>3</v>
      </c>
      <c r="B40" s="1">
        <f t="shared" si="2"/>
        <v>21000</v>
      </c>
      <c r="C40" s="8"/>
      <c r="D40" s="3"/>
    </row>
    <row r="41" spans="1:8" x14ac:dyDescent="0.2">
      <c r="A41">
        <v>4</v>
      </c>
      <c r="B41" s="1">
        <f t="shared" si="2"/>
        <v>19000</v>
      </c>
    </row>
    <row r="42" spans="1:8" x14ac:dyDescent="0.2">
      <c r="A42">
        <v>5</v>
      </c>
      <c r="B42" s="1">
        <f t="shared" si="2"/>
        <v>17000</v>
      </c>
      <c r="C42" s="8"/>
      <c r="D42" s="3"/>
    </row>
    <row r="43" spans="1:8" x14ac:dyDescent="0.2">
      <c r="A43">
        <v>6</v>
      </c>
      <c r="B43" s="1">
        <f t="shared" si="2"/>
        <v>15000</v>
      </c>
      <c r="C43" s="8"/>
      <c r="D43" s="3"/>
    </row>
    <row r="44" spans="1:8" x14ac:dyDescent="0.2">
      <c r="A44">
        <v>7</v>
      </c>
      <c r="B44" s="1">
        <f t="shared" si="2"/>
        <v>13000</v>
      </c>
      <c r="C44" s="8"/>
      <c r="D44" s="3"/>
    </row>
    <row r="45" spans="1:8" x14ac:dyDescent="0.2">
      <c r="A45">
        <v>8</v>
      </c>
      <c r="B45" s="1">
        <f t="shared" si="2"/>
        <v>11000</v>
      </c>
      <c r="C45" s="8"/>
      <c r="D45" s="3"/>
      <c r="H45" t="s">
        <v>6</v>
      </c>
    </row>
    <row r="46" spans="1:8" x14ac:dyDescent="0.2">
      <c r="A46">
        <v>9</v>
      </c>
      <c r="B46" s="1">
        <f t="shared" si="2"/>
        <v>9000</v>
      </c>
      <c r="C46" s="8"/>
      <c r="D46" s="3"/>
    </row>
    <row r="47" spans="1:8" x14ac:dyDescent="0.2">
      <c r="A47">
        <v>10</v>
      </c>
      <c r="B47" s="1">
        <f t="shared" si="2"/>
        <v>7000</v>
      </c>
      <c r="C47" s="8"/>
      <c r="D47" s="3"/>
    </row>
    <row r="48" spans="1:8" x14ac:dyDescent="0.2">
      <c r="A48">
        <v>11</v>
      </c>
      <c r="B48" s="1">
        <f t="shared" si="2"/>
        <v>5000</v>
      </c>
    </row>
    <row r="49" spans="1:2" x14ac:dyDescent="0.2">
      <c r="A49">
        <v>12</v>
      </c>
      <c r="B49" s="1">
        <f t="shared" si="2"/>
        <v>3000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5" workbookViewId="0">
      <selection activeCell="E30" sqref="E30"/>
    </sheetView>
  </sheetViews>
  <sheetFormatPr baseColWidth="10" defaultRowHeight="12.6" x14ac:dyDescent="0.2"/>
  <cols>
    <col min="1" max="1" width="17.08984375" customWidth="1"/>
    <col min="2" max="3" width="15.36328125" bestFit="1" customWidth="1"/>
    <col min="4" max="4" width="12.36328125" bestFit="1" customWidth="1"/>
    <col min="5" max="5" width="12.7265625" bestFit="1" customWidth="1"/>
    <col min="6" max="6" width="11.6328125" bestFit="1" customWidth="1"/>
  </cols>
  <sheetData>
    <row r="1" spans="1:6" x14ac:dyDescent="0.2">
      <c r="A1" t="s">
        <v>8</v>
      </c>
    </row>
    <row r="3" spans="1:6" x14ac:dyDescent="0.2">
      <c r="A3" t="s">
        <v>9</v>
      </c>
    </row>
    <row r="4" spans="1:6" x14ac:dyDescent="0.2">
      <c r="A4" t="s">
        <v>10</v>
      </c>
    </row>
    <row r="5" spans="1:6" x14ac:dyDescent="0.2">
      <c r="A5" t="s">
        <v>11</v>
      </c>
    </row>
    <row r="6" spans="1:6" x14ac:dyDescent="0.2">
      <c r="A6" t="s">
        <v>61</v>
      </c>
      <c r="B6" s="10">
        <v>0.12</v>
      </c>
    </row>
    <row r="8" spans="1:6" x14ac:dyDescent="0.2">
      <c r="A8" t="s">
        <v>12</v>
      </c>
      <c r="B8" s="7" t="s">
        <v>48</v>
      </c>
      <c r="C8" s="7" t="s">
        <v>49</v>
      </c>
      <c r="D8" s="7" t="s">
        <v>50</v>
      </c>
      <c r="E8" s="7" t="s">
        <v>43</v>
      </c>
    </row>
    <row r="10" spans="1:6" x14ac:dyDescent="0.2">
      <c r="A10" s="7" t="s">
        <v>47</v>
      </c>
      <c r="B10" s="1"/>
      <c r="C10" s="1"/>
      <c r="D10" s="1"/>
      <c r="F10" s="7" t="s">
        <v>57</v>
      </c>
    </row>
    <row r="11" spans="1:6" x14ac:dyDescent="0.2">
      <c r="A11" t="s">
        <v>44</v>
      </c>
      <c r="B11" s="1">
        <v>-20000</v>
      </c>
      <c r="C11" s="1">
        <v>0</v>
      </c>
      <c r="D11" s="1">
        <v>-11000</v>
      </c>
      <c r="E11" s="9">
        <v>3</v>
      </c>
      <c r="F11" s="3">
        <f>-B29</f>
        <v>19326.979611190138</v>
      </c>
    </row>
    <row r="12" spans="1:6" x14ac:dyDescent="0.2">
      <c r="A12" t="s">
        <v>45</v>
      </c>
      <c r="B12" s="1">
        <v>-20000</v>
      </c>
      <c r="C12" s="1">
        <v>0</v>
      </c>
      <c r="D12" s="1">
        <v>-9000</v>
      </c>
      <c r="E12" s="9">
        <v>5</v>
      </c>
      <c r="F12" s="3">
        <f>-B30</f>
        <v>14548.194638820978</v>
      </c>
    </row>
    <row r="13" spans="1:6" x14ac:dyDescent="0.2">
      <c r="A13" t="s">
        <v>46</v>
      </c>
      <c r="B13" s="1">
        <v>-20000</v>
      </c>
      <c r="C13" s="1">
        <v>0</v>
      </c>
      <c r="D13" s="1">
        <v>-5000</v>
      </c>
      <c r="E13" s="9">
        <v>8</v>
      </c>
      <c r="F13" s="3">
        <f>-B31</f>
        <v>9026.0568275320056</v>
      </c>
    </row>
    <row r="15" spans="1:6" x14ac:dyDescent="0.2">
      <c r="A15" s="7" t="s">
        <v>51</v>
      </c>
      <c r="B15" s="1"/>
      <c r="C15" s="1"/>
      <c r="D15" s="1"/>
      <c r="F15" s="7" t="s">
        <v>58</v>
      </c>
    </row>
    <row r="16" spans="1:6" x14ac:dyDescent="0.2">
      <c r="A16" t="s">
        <v>44</v>
      </c>
      <c r="B16" s="1">
        <v>-15000</v>
      </c>
      <c r="C16" s="1">
        <v>500</v>
      </c>
      <c r="D16" s="1">
        <v>-4000</v>
      </c>
      <c r="E16" s="9">
        <v>2</v>
      </c>
      <c r="F16" s="3">
        <f>-C29</f>
        <v>12639.622641509435</v>
      </c>
    </row>
    <row r="17" spans="1:6" x14ac:dyDescent="0.2">
      <c r="A17" t="s">
        <v>45</v>
      </c>
      <c r="B17" s="1">
        <v>-15000</v>
      </c>
      <c r="C17" s="1">
        <v>1000</v>
      </c>
      <c r="D17" s="1">
        <v>-3500</v>
      </c>
      <c r="E17" s="9">
        <v>4</v>
      </c>
      <c r="F17" s="3">
        <f>-C30</f>
        <v>8229.2821082796581</v>
      </c>
    </row>
    <row r="18" spans="1:6" x14ac:dyDescent="0.2">
      <c r="A18" t="s">
        <v>46</v>
      </c>
      <c r="B18" s="1">
        <v>-15000</v>
      </c>
      <c r="C18" s="1">
        <v>2000</v>
      </c>
      <c r="D18" s="1">
        <v>-2000</v>
      </c>
      <c r="E18" s="9">
        <v>7</v>
      </c>
      <c r="F18" s="3">
        <f>-C31</f>
        <v>5088.5305667180819</v>
      </c>
    </row>
    <row r="19" spans="1:6" x14ac:dyDescent="0.2">
      <c r="B19" s="1"/>
    </row>
    <row r="20" spans="1:6" x14ac:dyDescent="0.2">
      <c r="A20" s="7" t="s">
        <v>52</v>
      </c>
      <c r="B20" s="1"/>
      <c r="C20" s="1"/>
      <c r="D20" s="1"/>
      <c r="F20" s="7" t="s">
        <v>59</v>
      </c>
    </row>
    <row r="21" spans="1:6" x14ac:dyDescent="0.2">
      <c r="A21" t="s">
        <v>44</v>
      </c>
      <c r="B21" s="1">
        <v>-30000</v>
      </c>
      <c r="C21" s="1">
        <v>3000</v>
      </c>
      <c r="D21" s="1">
        <v>-8000</v>
      </c>
      <c r="E21" s="9">
        <v>3</v>
      </c>
      <c r="F21" s="3">
        <f>-D29</f>
        <v>19601.422475106687</v>
      </c>
    </row>
    <row r="22" spans="1:6" x14ac:dyDescent="0.2">
      <c r="A22" t="s">
        <v>45</v>
      </c>
      <c r="B22" s="1">
        <v>-30000</v>
      </c>
      <c r="C22" s="1">
        <v>3000</v>
      </c>
      <c r="D22" s="1">
        <v>-7000</v>
      </c>
      <c r="E22" s="9">
        <v>7</v>
      </c>
      <c r="F22" s="3">
        <f>-D30</f>
        <v>13276.178869337553</v>
      </c>
    </row>
    <row r="23" spans="1:6" x14ac:dyDescent="0.2">
      <c r="A23" t="s">
        <v>46</v>
      </c>
      <c r="B23" s="1">
        <v>-30000</v>
      </c>
      <c r="C23" s="1">
        <v>3000</v>
      </c>
      <c r="D23" s="1">
        <v>-3500</v>
      </c>
      <c r="E23" s="9">
        <v>9</v>
      </c>
      <c r="F23" s="3">
        <f>-D31</f>
        <v>8927.3299966998366</v>
      </c>
    </row>
    <row r="27" spans="1:6" x14ac:dyDescent="0.2">
      <c r="B27" s="22" t="s">
        <v>60</v>
      </c>
      <c r="C27" s="22"/>
      <c r="D27" s="22"/>
    </row>
    <row r="28" spans="1:6" x14ac:dyDescent="0.2">
      <c r="A28" s="7" t="s">
        <v>56</v>
      </c>
      <c r="B28" s="7" t="s">
        <v>57</v>
      </c>
      <c r="C28" s="7" t="s">
        <v>58</v>
      </c>
      <c r="D28" s="7" t="s">
        <v>59</v>
      </c>
    </row>
    <row r="29" spans="1:6" x14ac:dyDescent="0.2">
      <c r="A29" t="s">
        <v>53</v>
      </c>
      <c r="B29" s="3">
        <f>-PMT($B$6,E11,B11,C11)+D11</f>
        <v>-19326.979611190138</v>
      </c>
      <c r="C29" s="5">
        <f>-PMT($B$6,E16,B16,C16)+D16</f>
        <v>-12639.622641509435</v>
      </c>
      <c r="D29" s="3">
        <f>-PMT($B$6,E21,B21,C21)+D21</f>
        <v>-19601.422475106687</v>
      </c>
    </row>
    <row r="30" spans="1:6" x14ac:dyDescent="0.2">
      <c r="A30" t="s">
        <v>54</v>
      </c>
      <c r="B30" s="3">
        <f t="shared" ref="B30:B31" si="0">-PMT($B$6,E12,B12,C12)+D12</f>
        <v>-14548.194638820978</v>
      </c>
      <c r="C30" s="5">
        <f t="shared" ref="C30:C31" si="1">-PMT($B$6,E17,B17,C17)+D17</f>
        <v>-8229.2821082796581</v>
      </c>
      <c r="D30" s="3">
        <f t="shared" ref="D30:D31" si="2">-PMT($B$6,E22,B22,C22)+D22</f>
        <v>-13276.178869337553</v>
      </c>
    </row>
    <row r="31" spans="1:6" x14ac:dyDescent="0.2">
      <c r="A31" t="s">
        <v>55</v>
      </c>
      <c r="B31" s="3">
        <f t="shared" si="0"/>
        <v>-9026.0568275320056</v>
      </c>
      <c r="C31" s="5">
        <f t="shared" si="1"/>
        <v>-5088.5305667180819</v>
      </c>
      <c r="D31" s="3">
        <f t="shared" si="2"/>
        <v>-8927.3299966998366</v>
      </c>
    </row>
    <row r="33" spans="1:4" x14ac:dyDescent="0.2">
      <c r="A33" t="s">
        <v>62</v>
      </c>
    </row>
    <row r="34" spans="1:4" x14ac:dyDescent="0.2">
      <c r="B34" s="3"/>
      <c r="C34" s="3"/>
      <c r="D34" s="3"/>
    </row>
    <row r="35" spans="1:4" x14ac:dyDescent="0.2">
      <c r="B35" s="3"/>
      <c r="C35" s="3"/>
      <c r="D35" s="3"/>
    </row>
    <row r="36" spans="1:4" x14ac:dyDescent="0.2">
      <c r="B36" s="3"/>
      <c r="C36" s="3"/>
      <c r="D36" s="3"/>
    </row>
    <row r="37" spans="1:4" x14ac:dyDescent="0.2">
      <c r="D37" s="3"/>
    </row>
  </sheetData>
  <mergeCells count="1">
    <mergeCell ref="B27:D27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E16" sqref="E16"/>
    </sheetView>
  </sheetViews>
  <sheetFormatPr baseColWidth="10" defaultRowHeight="12.6" x14ac:dyDescent="0.2"/>
  <sheetData>
    <row r="1" spans="1:3" x14ac:dyDescent="0.2">
      <c r="A1" t="s">
        <v>63</v>
      </c>
    </row>
    <row r="3" spans="1:3" x14ac:dyDescent="0.2">
      <c r="A3" t="s">
        <v>64</v>
      </c>
    </row>
    <row r="4" spans="1:3" x14ac:dyDescent="0.2">
      <c r="A4" t="s">
        <v>65</v>
      </c>
    </row>
    <row r="5" spans="1:3" x14ac:dyDescent="0.2">
      <c r="A5" t="s">
        <v>27</v>
      </c>
    </row>
    <row r="6" spans="1:3" x14ac:dyDescent="0.2">
      <c r="A6" t="s">
        <v>105</v>
      </c>
    </row>
    <row r="7" spans="1:3" x14ac:dyDescent="0.2">
      <c r="A7" t="s">
        <v>29</v>
      </c>
    </row>
    <row r="8" spans="1:3" x14ac:dyDescent="0.2">
      <c r="A8" t="s">
        <v>30</v>
      </c>
    </row>
    <row r="10" spans="1:3" x14ac:dyDescent="0.2">
      <c r="A10" t="s">
        <v>31</v>
      </c>
    </row>
    <row r="11" spans="1:3" x14ac:dyDescent="0.2">
      <c r="A11" t="s">
        <v>32</v>
      </c>
    </row>
    <row r="13" spans="1:3" x14ac:dyDescent="0.2">
      <c r="A13" t="s">
        <v>33</v>
      </c>
    </row>
    <row r="15" spans="1:3" x14ac:dyDescent="0.2">
      <c r="A15" t="s">
        <v>34</v>
      </c>
      <c r="B15" t="s">
        <v>35</v>
      </c>
      <c r="C15" t="s">
        <v>36</v>
      </c>
    </row>
    <row r="16" spans="1:3" x14ac:dyDescent="0.2">
      <c r="A16" s="1">
        <v>5000</v>
      </c>
      <c r="B16" s="2">
        <v>0.5</v>
      </c>
      <c r="C16" s="1">
        <f>A16*B16</f>
        <v>2500</v>
      </c>
    </row>
    <row r="17" spans="1:4" x14ac:dyDescent="0.2">
      <c r="A17" s="1">
        <v>10000</v>
      </c>
      <c r="B17" s="2">
        <v>0.35</v>
      </c>
      <c r="C17" s="1">
        <f t="shared" ref="C17:C19" si="0">A17*B17</f>
        <v>3500</v>
      </c>
    </row>
    <row r="18" spans="1:4" x14ac:dyDescent="0.2">
      <c r="A18" s="1">
        <v>0</v>
      </c>
      <c r="B18" s="2">
        <v>0.05</v>
      </c>
      <c r="C18" s="1">
        <f t="shared" si="0"/>
        <v>0</v>
      </c>
    </row>
    <row r="19" spans="1:4" x14ac:dyDescent="0.2">
      <c r="A19" s="1">
        <v>-500</v>
      </c>
      <c r="B19" s="2">
        <v>0.1</v>
      </c>
      <c r="C19" s="1">
        <f t="shared" si="0"/>
        <v>-50</v>
      </c>
    </row>
    <row r="20" spans="1:4" x14ac:dyDescent="0.2">
      <c r="B20" s="2">
        <f>SUM(B16:B19)</f>
        <v>1</v>
      </c>
      <c r="C20" s="11">
        <f>SUM(C16:C19)</f>
        <v>5950</v>
      </c>
      <c r="D20" t="s">
        <v>37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E23" sqref="E23"/>
    </sheetView>
  </sheetViews>
  <sheetFormatPr baseColWidth="10" defaultRowHeight="12.6" x14ac:dyDescent="0.2"/>
  <cols>
    <col min="1" max="1" width="13.26953125" customWidth="1"/>
    <col min="3" max="3" width="14.08984375" customWidth="1"/>
    <col min="4" max="4" width="12.26953125" customWidth="1"/>
    <col min="5" max="5" width="12.6328125" customWidth="1"/>
  </cols>
  <sheetData>
    <row r="1" spans="1:5" x14ac:dyDescent="0.2">
      <c r="A1" t="s">
        <v>38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t="s">
        <v>42</v>
      </c>
    </row>
    <row r="7" spans="1:5" x14ac:dyDescent="0.2">
      <c r="A7" t="s">
        <v>86</v>
      </c>
    </row>
    <row r="8" spans="1:5" x14ac:dyDescent="0.2">
      <c r="A8" t="s">
        <v>87</v>
      </c>
    </row>
    <row r="9" spans="1:5" x14ac:dyDescent="0.2">
      <c r="A9" t="s">
        <v>88</v>
      </c>
    </row>
    <row r="10" spans="1:5" x14ac:dyDescent="0.2">
      <c r="A10" t="s">
        <v>89</v>
      </c>
    </row>
    <row r="11" spans="1:5" x14ac:dyDescent="0.2">
      <c r="A11" t="s">
        <v>90</v>
      </c>
    </row>
    <row r="12" spans="1:5" x14ac:dyDescent="0.2">
      <c r="C12" t="s">
        <v>100</v>
      </c>
      <c r="D12" t="s">
        <v>99</v>
      </c>
      <c r="E12" t="s">
        <v>101</v>
      </c>
    </row>
    <row r="13" spans="1:5" ht="37.799999999999997" x14ac:dyDescent="0.2">
      <c r="A13" s="12" t="s">
        <v>93</v>
      </c>
      <c r="B13" s="12" t="s">
        <v>91</v>
      </c>
      <c r="C13" s="12" t="s">
        <v>92</v>
      </c>
      <c r="D13" s="12" t="s">
        <v>97</v>
      </c>
      <c r="E13" s="12" t="s">
        <v>98</v>
      </c>
    </row>
    <row r="14" spans="1:5" x14ac:dyDescent="0.2">
      <c r="A14" t="s">
        <v>94</v>
      </c>
      <c r="B14">
        <v>12</v>
      </c>
      <c r="C14" s="1">
        <v>5270000</v>
      </c>
      <c r="D14" s="6">
        <f>B14/$B$17</f>
        <v>0.5</v>
      </c>
      <c r="E14" s="1">
        <f>D14*C14</f>
        <v>2635000</v>
      </c>
    </row>
    <row r="15" spans="1:5" x14ac:dyDescent="0.2">
      <c r="A15" t="s">
        <v>95</v>
      </c>
      <c r="B15">
        <v>6</v>
      </c>
      <c r="C15" s="1">
        <v>7850000</v>
      </c>
      <c r="D15" s="6">
        <f>B15/$B$17</f>
        <v>0.25</v>
      </c>
      <c r="E15" s="1">
        <f>D15*C15</f>
        <v>1962500</v>
      </c>
    </row>
    <row r="16" spans="1:5" x14ac:dyDescent="0.2">
      <c r="A16" t="s">
        <v>96</v>
      </c>
      <c r="B16">
        <v>6</v>
      </c>
      <c r="C16" s="1">
        <v>12130000</v>
      </c>
      <c r="D16" s="6">
        <f>B16/B17</f>
        <v>0.25</v>
      </c>
      <c r="E16" s="1">
        <f>D16*C16</f>
        <v>3032500</v>
      </c>
    </row>
    <row r="17" spans="2:5" ht="13.2" thickBot="1" x14ac:dyDescent="0.25">
      <c r="B17" s="13">
        <f>SUM(B14:B16)</f>
        <v>24</v>
      </c>
      <c r="D17" s="15">
        <f>SUM(D14:D16)</f>
        <v>1</v>
      </c>
      <c r="E17" s="19">
        <f>SUM(E14:E16)</f>
        <v>7630000</v>
      </c>
    </row>
    <row r="18" spans="2:5" ht="13.2" thickTop="1" x14ac:dyDescent="0.2"/>
    <row r="20" spans="2:5" x14ac:dyDescent="0.2">
      <c r="C20" t="s">
        <v>102</v>
      </c>
      <c r="E20" s="1">
        <v>7750000</v>
      </c>
    </row>
    <row r="21" spans="2:5" ht="13.2" thickBot="1" x14ac:dyDescent="0.25">
      <c r="C21" t="s">
        <v>103</v>
      </c>
      <c r="E21" s="14">
        <f>E17-E20</f>
        <v>-120000</v>
      </c>
    </row>
    <row r="22" spans="2:5" ht="13.2" thickTop="1" x14ac:dyDescent="0.2"/>
    <row r="24" spans="2:5" x14ac:dyDescent="0.2">
      <c r="C24" s="20" t="s">
        <v>26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tabSelected="1" workbookViewId="0">
      <selection activeCell="F11" sqref="F11"/>
    </sheetView>
  </sheetViews>
  <sheetFormatPr baseColWidth="10" defaultRowHeight="12.6" x14ac:dyDescent="0.2"/>
  <sheetData>
    <row r="1" spans="1:4" x14ac:dyDescent="0.2">
      <c r="A1" t="s">
        <v>104</v>
      </c>
    </row>
    <row r="3" spans="1:4" x14ac:dyDescent="0.2">
      <c r="A3" t="s">
        <v>73</v>
      </c>
    </row>
    <row r="4" spans="1:4" x14ac:dyDescent="0.2">
      <c r="A4" t="s">
        <v>28</v>
      </c>
    </row>
    <row r="5" spans="1:4" x14ac:dyDescent="0.2">
      <c r="A5" t="s">
        <v>74</v>
      </c>
    </row>
    <row r="6" spans="1:4" x14ac:dyDescent="0.2">
      <c r="A6" t="s">
        <v>75</v>
      </c>
    </row>
    <row r="7" spans="1:4" x14ac:dyDescent="0.2">
      <c r="A7" t="s">
        <v>76</v>
      </c>
    </row>
    <row r="8" spans="1:4" x14ac:dyDescent="0.2">
      <c r="A8" t="s">
        <v>83</v>
      </c>
      <c r="B8" s="2">
        <v>0.15</v>
      </c>
    </row>
    <row r="10" spans="1:4" x14ac:dyDescent="0.2">
      <c r="A10" s="23" t="s">
        <v>77</v>
      </c>
      <c r="B10" s="23"/>
      <c r="C10" s="23"/>
      <c r="D10" s="23"/>
    </row>
    <row r="11" spans="1:4" ht="50.4" x14ac:dyDescent="0.2">
      <c r="A11" s="16" t="s">
        <v>78</v>
      </c>
      <c r="B11" s="17" t="s">
        <v>79</v>
      </c>
      <c r="C11" s="17" t="s">
        <v>80</v>
      </c>
      <c r="D11" s="17" t="s">
        <v>81</v>
      </c>
    </row>
    <row r="12" spans="1:4" x14ac:dyDescent="0.2">
      <c r="A12" s="16"/>
      <c r="B12" s="16" t="s">
        <v>82</v>
      </c>
      <c r="C12" s="16"/>
      <c r="D12" s="16"/>
    </row>
    <row r="13" spans="1:4" x14ac:dyDescent="0.2">
      <c r="A13">
        <v>0</v>
      </c>
      <c r="B13" s="1">
        <v>-5000</v>
      </c>
      <c r="C13" s="1">
        <v>-5000</v>
      </c>
      <c r="D13" s="1">
        <v>-5000</v>
      </c>
    </row>
    <row r="14" spans="1:4" x14ac:dyDescent="0.2">
      <c r="A14">
        <v>1</v>
      </c>
      <c r="B14" s="1">
        <v>2500</v>
      </c>
      <c r="C14" s="1">
        <v>2000</v>
      </c>
      <c r="D14" s="1">
        <v>2000</v>
      </c>
    </row>
    <row r="15" spans="1:4" x14ac:dyDescent="0.2">
      <c r="A15">
        <v>2</v>
      </c>
      <c r="B15" s="1">
        <v>2000</v>
      </c>
      <c r="C15" s="1">
        <v>2000</v>
      </c>
      <c r="D15" s="1">
        <v>3000</v>
      </c>
    </row>
    <row r="16" spans="1:4" x14ac:dyDescent="0.2">
      <c r="A16">
        <v>3</v>
      </c>
      <c r="B16" s="1">
        <v>1000</v>
      </c>
      <c r="C16" s="1">
        <v>2000</v>
      </c>
      <c r="D16" s="1">
        <v>3500</v>
      </c>
    </row>
    <row r="17" spans="1:5" ht="13.2" thickBot="1" x14ac:dyDescent="0.25">
      <c r="A17" s="13" t="s">
        <v>70</v>
      </c>
      <c r="B17" s="14">
        <f>NPV($B$8,B14:B16)+B13</f>
        <v>-656.28338949617773</v>
      </c>
      <c r="C17" s="14">
        <f t="shared" ref="C17:D17" si="0">NPV($B$8,C14:C16)+C13</f>
        <v>-433.54976575984165</v>
      </c>
      <c r="D17" s="26">
        <f t="shared" si="0"/>
        <v>1308.868250184928</v>
      </c>
      <c r="E17" t="s">
        <v>85</v>
      </c>
    </row>
    <row r="18" spans="1:5" ht="13.2" thickTop="1" x14ac:dyDescent="0.2">
      <c r="A18" t="s">
        <v>84</v>
      </c>
      <c r="B18" s="18">
        <v>0.2</v>
      </c>
      <c r="C18" s="18">
        <v>0.6</v>
      </c>
      <c r="D18" s="18">
        <v>0.2</v>
      </c>
    </row>
    <row r="19" spans="1:5" x14ac:dyDescent="0.2">
      <c r="A19" t="s">
        <v>36</v>
      </c>
      <c r="B19" s="3">
        <f>B17*B18</f>
        <v>-131.25667789923554</v>
      </c>
      <c r="C19" s="3">
        <f t="shared" ref="C19:D19" si="1">C17*C18</f>
        <v>-260.12985945590498</v>
      </c>
      <c r="D19" s="3">
        <f t="shared" si="1"/>
        <v>261.7736500369856</v>
      </c>
      <c r="E19" s="5">
        <f>SUM(B19:D19)</f>
        <v>-129.61288731815489</v>
      </c>
    </row>
    <row r="21" spans="1:5" x14ac:dyDescent="0.2">
      <c r="E21" t="s">
        <v>68</v>
      </c>
    </row>
  </sheetData>
  <mergeCells count="1">
    <mergeCell ref="A10:D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18.1</vt:lpstr>
      <vt:lpstr>Ejemplo 18.3</vt:lpstr>
      <vt:lpstr>Ejemplo 18.4</vt:lpstr>
      <vt:lpstr>Ejemplo 18.5</vt:lpstr>
      <vt:lpstr>Ejemplo 18.6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2011-11-14T20:20:26Z</dcterms:created>
  <dcterms:modified xsi:type="dcterms:W3CDTF">2023-11-08T02:13:52Z</dcterms:modified>
</cp:coreProperties>
</file>