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 Pat\Desktop\U\Semestre_10\Ing_economica\labora3\"/>
    </mc:Choice>
  </mc:AlternateContent>
  <xr:revisionPtr revIDLastSave="0" documentId="13_ncr:1_{6F37B046-3593-4412-A47C-ECFD74749B62}" xr6:coauthVersionLast="47" xr6:coauthVersionMax="47" xr10:uidLastSave="{00000000-0000-0000-0000-000000000000}"/>
  <bookViews>
    <workbookView xWindow="-108" yWindow="-108" windowWidth="23256" windowHeight="12576" xr2:uid="{383D021C-89AA-4DA6-80EA-121F3F7610EE}"/>
  </bookViews>
  <sheets>
    <sheet name="Hoj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3" i="2" l="1"/>
  <c r="D79" i="2"/>
  <c r="G72" i="2"/>
  <c r="F72" i="2"/>
  <c r="F56" i="2"/>
  <c r="G71" i="2"/>
  <c r="E72" i="2"/>
  <c r="D72" i="2"/>
  <c r="E71" i="2"/>
  <c r="F71" i="2"/>
  <c r="D71" i="2"/>
  <c r="B50" i="2"/>
  <c r="B49" i="2"/>
  <c r="C45" i="2"/>
  <c r="D38" i="2"/>
  <c r="D37" i="2"/>
  <c r="D35" i="2"/>
  <c r="D34" i="2"/>
  <c r="B31" i="2"/>
  <c r="C25" i="2"/>
  <c r="C26" i="2"/>
  <c r="C27" i="2"/>
  <c r="C28" i="2"/>
  <c r="C24" i="2"/>
  <c r="B21" i="2"/>
  <c r="B17" i="2"/>
  <c r="B16" i="2"/>
  <c r="B12" i="2"/>
  <c r="C44" i="2" l="1"/>
  <c r="G77" i="2"/>
  <c r="E77" i="2"/>
  <c r="C77" i="2"/>
  <c r="G56" i="2"/>
  <c r="D67" i="2"/>
  <c r="E56" i="2"/>
  <c r="D56" i="2"/>
  <c r="F55" i="2"/>
  <c r="E55" i="2"/>
  <c r="D55" i="2"/>
  <c r="C61" i="2"/>
  <c r="E81" i="2" l="1"/>
  <c r="G55" i="2"/>
  <c r="G61" i="2" s="1"/>
  <c r="D64" i="2" s="1"/>
  <c r="E61" i="2"/>
  <c r="E69" i="2" l="1"/>
  <c r="E84" i="2" l="1"/>
</calcChain>
</file>

<file path=xl/sharedStrings.xml><?xml version="1.0" encoding="utf-8"?>
<sst xmlns="http://schemas.openxmlformats.org/spreadsheetml/2006/main" count="80" uniqueCount="65">
  <si>
    <t xml:space="preserve">1.) </t>
  </si>
  <si>
    <t>a.)</t>
  </si>
  <si>
    <t>b.)</t>
  </si>
  <si>
    <t>c.)</t>
  </si>
  <si>
    <t>2.)</t>
  </si>
  <si>
    <t>3.)</t>
  </si>
  <si>
    <t>4.)</t>
  </si>
  <si>
    <t>5.)</t>
  </si>
  <si>
    <t>6.)</t>
  </si>
  <si>
    <t>7.)</t>
  </si>
  <si>
    <t>8.)</t>
  </si>
  <si>
    <t>9.)</t>
  </si>
  <si>
    <t>r=ln(1+i)</t>
  </si>
  <si>
    <t>10.)</t>
  </si>
  <si>
    <t>Laboratorio #3</t>
  </si>
  <si>
    <t xml:space="preserve">c.) </t>
  </si>
  <si>
    <t>m</t>
  </si>
  <si>
    <t>Tasa nominal:</t>
  </si>
  <si>
    <t>Tasa efectiva</t>
  </si>
  <si>
    <t>Semestral</t>
  </si>
  <si>
    <t>semanal compuesto semalmente</t>
  </si>
  <si>
    <t>F/P 3 años</t>
  </si>
  <si>
    <t>Interés efectivo anual:</t>
  </si>
  <si>
    <t>Interés efectivo semestral:</t>
  </si>
  <si>
    <t>F/P 6 semestres</t>
  </si>
  <si>
    <t>PP</t>
  </si>
  <si>
    <t>semanalmente</t>
  </si>
  <si>
    <t>PC</t>
  </si>
  <si>
    <t xml:space="preserve">Interés semanal:  </t>
  </si>
  <si>
    <t>Tasa anual</t>
  </si>
  <si>
    <t>Trimestral</t>
  </si>
  <si>
    <t>Suma factores</t>
  </si>
  <si>
    <t>F=A*(suma de factores)</t>
  </si>
  <si>
    <t>A=F/(suma de factores)</t>
  </si>
  <si>
    <t>Valor anual</t>
  </si>
  <si>
    <t>Calcular la anualidad utilizando la tasa promedio</t>
  </si>
  <si>
    <t>Diferencia:</t>
  </si>
  <si>
    <t>semestral compuesto semestralmente</t>
  </si>
  <si>
    <t>interés efectivo anual</t>
  </si>
  <si>
    <t>F en año 4</t>
  </si>
  <si>
    <t>F en año 5</t>
  </si>
  <si>
    <t xml:space="preserve">i=(e^r ) -1 </t>
  </si>
  <si>
    <t>valor anual</t>
  </si>
  <si>
    <t>Promedio tasa</t>
  </si>
  <si>
    <t>usando tasa promedio:</t>
  </si>
  <si>
    <t>Triestre</t>
  </si>
  <si>
    <t>Bimestre</t>
  </si>
  <si>
    <t>Diaria</t>
  </si>
  <si>
    <t>Mensual</t>
  </si>
  <si>
    <t>semanal compuesto semanalmente</t>
  </si>
  <si>
    <t>mensualmente</t>
  </si>
  <si>
    <t>trimestralmente</t>
  </si>
  <si>
    <t>nominal</t>
  </si>
  <si>
    <t>efectivo</t>
  </si>
  <si>
    <t>semestralmente</t>
  </si>
  <si>
    <t>anualmente</t>
  </si>
  <si>
    <t>compuesto</t>
  </si>
  <si>
    <t>semestral</t>
  </si>
  <si>
    <t>compuesta</t>
  </si>
  <si>
    <t>bienal</t>
  </si>
  <si>
    <t>(cada 2 años)</t>
  </si>
  <si>
    <t>anual efectivo</t>
  </si>
  <si>
    <t>0.16 anual compuesto trimestralmente</t>
  </si>
  <si>
    <t>Frecuencia de composición</t>
  </si>
  <si>
    <t>anual compuesto continuamente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</si>
</sst>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[$$-540A]* #,##0.00_ ;_-[$$-540A]* \-#,##0.00\ ;_-[$$-540A]* &quot;-&quot;??_ ;_-@_ "/>
    <numFmt numFmtId="166" formatCode="&quot;Q&quot;#,##0.0000;[Red]\-&quot;Q&quot;#,##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65" fontId="0" fillId="0" borderId="1" xfId="0" applyNumberFormat="1" applyBorder="1"/>
    <xf numFmtId="10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  <xf numFmtId="0" fontId="0" fillId="2" borderId="0" xfId="0" applyFill="1"/>
    <xf numFmtId="165" fontId="0" fillId="2" borderId="0" xfId="0" applyNumberFormat="1" applyFill="1"/>
    <xf numFmtId="164" fontId="0" fillId="0" borderId="1" xfId="0" applyNumberFormat="1" applyBorder="1"/>
    <xf numFmtId="166" fontId="0" fillId="0" borderId="0" xfId="0" applyNumberFormat="1"/>
    <xf numFmtId="10" fontId="0" fillId="0" borderId="1" xfId="0" applyNumberFormat="1" applyBorder="1"/>
    <xf numFmtId="9" fontId="0" fillId="2" borderId="0" xfId="0" applyNumberFormat="1" applyFill="1"/>
    <xf numFmtId="10" fontId="0" fillId="2" borderId="0" xfId="0" applyNumberFormat="1" applyFill="1"/>
    <xf numFmtId="10" fontId="0" fillId="2" borderId="0" xfId="1" applyNumberFormat="1" applyFont="1" applyFill="1"/>
    <xf numFmtId="164" fontId="0" fillId="2" borderId="0" xfId="0" applyNumberForma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0C9C6-C171-4FF8-898F-5A728E345DF8}">
  <dimension ref="A1:H84"/>
  <sheetViews>
    <sheetView tabSelected="1" topLeftCell="A62" workbookViewId="0">
      <selection activeCell="E84" sqref="E84"/>
    </sheetView>
  </sheetViews>
  <sheetFormatPr baseColWidth="10" defaultRowHeight="14.4" x14ac:dyDescent="0.3"/>
  <cols>
    <col min="2" max="2" width="16.109375" customWidth="1"/>
    <col min="3" max="3" width="15.5546875" customWidth="1"/>
    <col min="4" max="4" width="12.109375" bestFit="1" customWidth="1"/>
    <col min="6" max="6" width="15.88671875" bestFit="1" customWidth="1"/>
  </cols>
  <sheetData>
    <row r="1" spans="1:5" x14ac:dyDescent="0.3">
      <c r="A1" t="s">
        <v>14</v>
      </c>
    </row>
    <row r="3" spans="1:5" x14ac:dyDescent="0.3">
      <c r="A3" t="s">
        <v>0</v>
      </c>
    </row>
    <row r="4" spans="1:5" x14ac:dyDescent="0.3">
      <c r="A4" t="s">
        <v>1</v>
      </c>
      <c r="B4" s="9" t="s">
        <v>50</v>
      </c>
      <c r="C4" t="s">
        <v>53</v>
      </c>
    </row>
    <row r="5" spans="1:5" x14ac:dyDescent="0.3">
      <c r="A5" t="s">
        <v>2</v>
      </c>
      <c r="B5" s="9" t="s">
        <v>51</v>
      </c>
      <c r="C5" t="s">
        <v>53</v>
      </c>
    </row>
    <row r="6" spans="1:5" x14ac:dyDescent="0.3">
      <c r="A6" t="s">
        <v>15</v>
      </c>
      <c r="B6" s="9" t="s">
        <v>54</v>
      </c>
      <c r="C6" t="s">
        <v>52</v>
      </c>
    </row>
    <row r="9" spans="1:5" x14ac:dyDescent="0.3">
      <c r="A9" t="s">
        <v>4</v>
      </c>
    </row>
    <row r="10" spans="1:5" x14ac:dyDescent="0.3">
      <c r="A10" t="s">
        <v>1</v>
      </c>
      <c r="B10" s="9">
        <v>1</v>
      </c>
    </row>
    <row r="11" spans="1:5" x14ac:dyDescent="0.3">
      <c r="A11" t="s">
        <v>2</v>
      </c>
      <c r="B11" s="9">
        <v>4</v>
      </c>
    </row>
    <row r="12" spans="1:5" x14ac:dyDescent="0.3">
      <c r="A12" t="s">
        <v>3</v>
      </c>
      <c r="B12" s="9">
        <f>4*3</f>
        <v>12</v>
      </c>
    </row>
    <row r="15" spans="1:5" x14ac:dyDescent="0.3">
      <c r="A15" t="s">
        <v>5</v>
      </c>
      <c r="B15" s="14">
        <v>0.1</v>
      </c>
      <c r="C15" t="s">
        <v>55</v>
      </c>
      <c r="D15" t="s">
        <v>56</v>
      </c>
      <c r="E15" t="s">
        <v>51</v>
      </c>
    </row>
    <row r="16" spans="1:5" x14ac:dyDescent="0.3">
      <c r="A16" t="s">
        <v>1</v>
      </c>
      <c r="B16" s="15">
        <f>B15/2</f>
        <v>0.05</v>
      </c>
      <c r="C16" t="s">
        <v>57</v>
      </c>
      <c r="D16" t="s">
        <v>58</v>
      </c>
      <c r="E16" s="1" t="s">
        <v>51</v>
      </c>
    </row>
    <row r="17" spans="1:6" x14ac:dyDescent="0.3">
      <c r="A17" t="s">
        <v>2</v>
      </c>
      <c r="B17" s="15">
        <f>B15*2</f>
        <v>0.2</v>
      </c>
      <c r="C17" t="s">
        <v>59</v>
      </c>
      <c r="D17" t="s">
        <v>58</v>
      </c>
      <c r="E17" t="s">
        <v>51</v>
      </c>
      <c r="F17" s="1"/>
    </row>
    <row r="18" spans="1:6" x14ac:dyDescent="0.3">
      <c r="C18" t="s">
        <v>60</v>
      </c>
    </row>
    <row r="20" spans="1:6" x14ac:dyDescent="0.3">
      <c r="A20" t="s">
        <v>6</v>
      </c>
      <c r="B20" s="1">
        <v>0.16</v>
      </c>
      <c r="C20">
        <v>4</v>
      </c>
      <c r="E20" t="s">
        <v>62</v>
      </c>
    </row>
    <row r="21" spans="1:6" x14ac:dyDescent="0.3">
      <c r="B21" s="9">
        <f>EFFECT(B20,C20)</f>
        <v>0.16985856000000021</v>
      </c>
      <c r="C21" t="s">
        <v>61</v>
      </c>
    </row>
    <row r="22" spans="1:6" x14ac:dyDescent="0.3">
      <c r="B22" t="s">
        <v>17</v>
      </c>
      <c r="C22" s="4">
        <v>0.18</v>
      </c>
    </row>
    <row r="23" spans="1:6" x14ac:dyDescent="0.3">
      <c r="A23" t="s">
        <v>7</v>
      </c>
      <c r="B23" s="8" t="s">
        <v>16</v>
      </c>
      <c r="C23" t="s">
        <v>18</v>
      </c>
      <c r="D23" t="s">
        <v>63</v>
      </c>
    </row>
    <row r="24" spans="1:6" x14ac:dyDescent="0.3">
      <c r="B24">
        <v>2</v>
      </c>
      <c r="C24" s="16">
        <f>EFFECT($C$22,B24)</f>
        <v>0.18810000000000016</v>
      </c>
      <c r="D24" t="s">
        <v>19</v>
      </c>
    </row>
    <row r="25" spans="1:6" x14ac:dyDescent="0.3">
      <c r="B25">
        <v>4</v>
      </c>
      <c r="C25" s="16">
        <f t="shared" ref="C25:C28" si="0">EFFECT($C$22,B25)</f>
        <v>0.19251860062499948</v>
      </c>
      <c r="D25" t="s">
        <v>45</v>
      </c>
    </row>
    <row r="26" spans="1:6" x14ac:dyDescent="0.3">
      <c r="B26">
        <v>6</v>
      </c>
      <c r="C26" s="16">
        <f t="shared" si="0"/>
        <v>0.19405229652899991</v>
      </c>
      <c r="D26" t="s">
        <v>46</v>
      </c>
    </row>
    <row r="27" spans="1:6" x14ac:dyDescent="0.3">
      <c r="B27">
        <v>12</v>
      </c>
      <c r="C27" s="16">
        <f t="shared" si="0"/>
        <v>0.19561817146153326</v>
      </c>
      <c r="D27" t="s">
        <v>48</v>
      </c>
    </row>
    <row r="28" spans="1:6" x14ac:dyDescent="0.3">
      <c r="B28">
        <v>365</v>
      </c>
      <c r="C28" s="16">
        <f t="shared" si="0"/>
        <v>0.19716424499274088</v>
      </c>
      <c r="D28" t="s">
        <v>47</v>
      </c>
    </row>
    <row r="30" spans="1:6" x14ac:dyDescent="0.3">
      <c r="B30" s="6">
        <v>6.8000000000000005E-2</v>
      </c>
    </row>
    <row r="31" spans="1:6" x14ac:dyDescent="0.3">
      <c r="A31" t="s">
        <v>8</v>
      </c>
      <c r="B31" s="16">
        <f>EFFECT(B30/26,1)</f>
        <v>2.615384615384686E-3</v>
      </c>
      <c r="C31" t="s">
        <v>20</v>
      </c>
    </row>
    <row r="32" spans="1:6" x14ac:dyDescent="0.3">
      <c r="C32" s="1"/>
    </row>
    <row r="33" spans="1:6" x14ac:dyDescent="0.3">
      <c r="B33" s="3"/>
      <c r="C33" s="3"/>
      <c r="D33" s="12"/>
    </row>
    <row r="34" spans="1:6" x14ac:dyDescent="0.3">
      <c r="A34" t="s">
        <v>9</v>
      </c>
      <c r="B34" t="s">
        <v>22</v>
      </c>
      <c r="D34" s="16">
        <f>EFFECT(0.08,2)</f>
        <v>8.1600000000000117E-2</v>
      </c>
      <c r="E34" t="s">
        <v>38</v>
      </c>
    </row>
    <row r="35" spans="1:6" x14ac:dyDescent="0.3">
      <c r="B35" t="s">
        <v>21</v>
      </c>
      <c r="D35" s="17">
        <f>-FV(D34,3,,1)</f>
        <v>1.2653190184960004</v>
      </c>
    </row>
    <row r="37" spans="1:6" x14ac:dyDescent="0.3">
      <c r="B37" t="s">
        <v>23</v>
      </c>
      <c r="D37" s="15">
        <f>EFFECT(0.08/2,1)</f>
        <v>4.0000000000000036E-2</v>
      </c>
      <c r="E37" t="s">
        <v>37</v>
      </c>
    </row>
    <row r="38" spans="1:6" x14ac:dyDescent="0.3">
      <c r="B38" t="s">
        <v>24</v>
      </c>
      <c r="D38" s="17">
        <f>-FV(D37,3*2,,1)</f>
        <v>1.2653190184960004</v>
      </c>
    </row>
    <row r="39" spans="1:6" x14ac:dyDescent="0.3">
      <c r="D39" s="2"/>
    </row>
    <row r="41" spans="1:6" x14ac:dyDescent="0.3">
      <c r="A41" t="s">
        <v>10</v>
      </c>
      <c r="B41" t="s">
        <v>25</v>
      </c>
      <c r="C41" t="s">
        <v>26</v>
      </c>
      <c r="D41">
        <v>2.99</v>
      </c>
    </row>
    <row r="42" spans="1:6" x14ac:dyDescent="0.3">
      <c r="B42" t="s">
        <v>27</v>
      </c>
      <c r="C42" t="s">
        <v>26</v>
      </c>
    </row>
    <row r="44" spans="1:6" x14ac:dyDescent="0.3">
      <c r="B44" t="s">
        <v>28</v>
      </c>
      <c r="C44" s="16">
        <f>1%/4</f>
        <v>2.5000000000000001E-3</v>
      </c>
      <c r="D44" t="s">
        <v>49</v>
      </c>
    </row>
    <row r="45" spans="1:6" x14ac:dyDescent="0.3">
      <c r="C45" s="10">
        <f>PV(C44,40,-2.99)</f>
        <v>113.67939144161303</v>
      </c>
    </row>
    <row r="46" spans="1:6" x14ac:dyDescent="0.3">
      <c r="C46" s="3"/>
    </row>
    <row r="47" spans="1:6" x14ac:dyDescent="0.3">
      <c r="B47" t="s">
        <v>41</v>
      </c>
    </row>
    <row r="48" spans="1:6" x14ac:dyDescent="0.3">
      <c r="A48" t="s">
        <v>11</v>
      </c>
      <c r="B48" t="s">
        <v>12</v>
      </c>
      <c r="E48" s="6">
        <v>0.127</v>
      </c>
      <c r="F48" t="s">
        <v>64</v>
      </c>
    </row>
    <row r="49" spans="1:8" x14ac:dyDescent="0.3">
      <c r="B49" s="16">
        <f>LN(1+E48)</f>
        <v>0.11955923505763925</v>
      </c>
      <c r="C49" t="s">
        <v>29</v>
      </c>
      <c r="D49" s="1"/>
    </row>
    <row r="50" spans="1:8" x14ac:dyDescent="0.3">
      <c r="B50" s="16">
        <f>B49/4</f>
        <v>2.9889808764409814E-2</v>
      </c>
      <c r="C50" t="s">
        <v>30</v>
      </c>
      <c r="D50" s="1"/>
    </row>
    <row r="53" spans="1:8" x14ac:dyDescent="0.3">
      <c r="A53" t="s">
        <v>13</v>
      </c>
    </row>
    <row r="54" spans="1:8" x14ac:dyDescent="0.3">
      <c r="D54" s="3" t="s">
        <v>39</v>
      </c>
      <c r="E54" s="3" t="s">
        <v>40</v>
      </c>
      <c r="F54" s="3"/>
      <c r="G54" s="3"/>
    </row>
    <row r="55" spans="1:8" x14ac:dyDescent="0.3">
      <c r="A55">
        <v>0</v>
      </c>
      <c r="B55" s="3">
        <v>5000</v>
      </c>
      <c r="C55" s="7">
        <v>0.12</v>
      </c>
      <c r="D55" s="3">
        <f>FV(C55,4,,-B55)</f>
        <v>7867.5968000000021</v>
      </c>
      <c r="E55" s="3">
        <f>FV(C60,1,,-D55)</f>
        <v>9441.1161600000014</v>
      </c>
      <c r="F55" s="2">
        <f>FV(C55,4,,-1)</f>
        <v>1.5735193600000004</v>
      </c>
      <c r="G55" s="2">
        <f>FV(C60,1,,-F55)</f>
        <v>1.8882232320000003</v>
      </c>
    </row>
    <row r="56" spans="1:8" x14ac:dyDescent="0.3">
      <c r="A56">
        <v>1</v>
      </c>
      <c r="B56" s="3">
        <v>6000</v>
      </c>
      <c r="C56" s="7">
        <v>0.12</v>
      </c>
      <c r="D56" s="3">
        <f>FV(C56,4,-B56)</f>
        <v>28675.968000000019</v>
      </c>
      <c r="E56" s="3">
        <f>FV(C60,1,,-D56)</f>
        <v>34411.161600000021</v>
      </c>
      <c r="F56" s="2">
        <f>FV(C56,4,-1)</f>
        <v>4.7793280000000031</v>
      </c>
      <c r="G56" s="2">
        <f>FV(C60,1,,-F56)</f>
        <v>5.7351936000000032</v>
      </c>
    </row>
    <row r="57" spans="1:8" x14ac:dyDescent="0.3">
      <c r="A57">
        <v>2</v>
      </c>
      <c r="B57" s="3">
        <v>6000</v>
      </c>
      <c r="C57" s="7">
        <v>0.12</v>
      </c>
      <c r="D57" s="3"/>
      <c r="E57" s="3"/>
      <c r="F57" s="2"/>
      <c r="G57" s="2"/>
    </row>
    <row r="58" spans="1:8" x14ac:dyDescent="0.3">
      <c r="A58">
        <v>3</v>
      </c>
      <c r="B58" s="3">
        <v>6000</v>
      </c>
      <c r="C58" s="7">
        <v>0.12</v>
      </c>
      <c r="D58" s="3"/>
      <c r="E58" s="3"/>
      <c r="F58" s="2"/>
      <c r="G58" s="2"/>
    </row>
    <row r="59" spans="1:8" x14ac:dyDescent="0.3">
      <c r="A59">
        <v>4</v>
      </c>
      <c r="B59" s="3">
        <v>6000</v>
      </c>
      <c r="C59" s="7">
        <v>0.12</v>
      </c>
      <c r="D59" s="3"/>
      <c r="E59" s="3"/>
      <c r="F59" s="2"/>
      <c r="G59" s="2"/>
    </row>
    <row r="60" spans="1:8" x14ac:dyDescent="0.3">
      <c r="A60">
        <v>5</v>
      </c>
      <c r="B60" s="3">
        <v>9000</v>
      </c>
      <c r="C60" s="7">
        <v>0.2</v>
      </c>
      <c r="D60" s="3"/>
      <c r="E60" s="3">
        <v>9000</v>
      </c>
      <c r="F60" s="2"/>
      <c r="G60" s="2">
        <v>1</v>
      </c>
    </row>
    <row r="61" spans="1:8" ht="15" thickBot="1" x14ac:dyDescent="0.35">
      <c r="C61" s="6">
        <f>AVERAGE(C55:C60)</f>
        <v>0.13333333333333333</v>
      </c>
      <c r="E61" s="5">
        <f>SUM(E55:E60)</f>
        <v>52852.277760000026</v>
      </c>
      <c r="G61" s="11">
        <f>SUM(G55:G60)</f>
        <v>8.6234168320000038</v>
      </c>
      <c r="H61" t="s">
        <v>31</v>
      </c>
    </row>
    <row r="62" spans="1:8" ht="15" thickTop="1" x14ac:dyDescent="0.3"/>
    <row r="63" spans="1:8" x14ac:dyDescent="0.3">
      <c r="B63" t="s">
        <v>32</v>
      </c>
    </row>
    <row r="64" spans="1:8" x14ac:dyDescent="0.3">
      <c r="B64" t="s">
        <v>33</v>
      </c>
      <c r="D64" s="10">
        <f>E61/G61</f>
        <v>6128.925319239399</v>
      </c>
      <c r="E64" s="9" t="s">
        <v>34</v>
      </c>
    </row>
    <row r="66" spans="1:8" x14ac:dyDescent="0.3">
      <c r="C66" t="s">
        <v>35</v>
      </c>
    </row>
    <row r="67" spans="1:8" x14ac:dyDescent="0.3">
      <c r="D67" s="3">
        <f>PMT(C61,6,,-E61)</f>
        <v>6297.1483084886877</v>
      </c>
    </row>
    <row r="69" spans="1:8" x14ac:dyDescent="0.3">
      <c r="D69" t="s">
        <v>36</v>
      </c>
      <c r="E69" s="3">
        <f>D64-D67</f>
        <v>-168.22298924928873</v>
      </c>
    </row>
    <row r="70" spans="1:8" x14ac:dyDescent="0.3">
      <c r="D70" s="3"/>
      <c r="E70" s="3"/>
      <c r="G70" s="3"/>
    </row>
    <row r="71" spans="1:8" x14ac:dyDescent="0.3">
      <c r="A71">
        <v>0</v>
      </c>
      <c r="B71" s="3">
        <v>5000</v>
      </c>
      <c r="C71" s="7">
        <v>0.12</v>
      </c>
      <c r="D71" s="3">
        <f>-FV(C71,A75,,B71)</f>
        <v>7867.5968000000021</v>
      </c>
      <c r="E71" s="3">
        <f>-FV(C76,1,,D71)</f>
        <v>9441.1161600000014</v>
      </c>
      <c r="F71" s="2">
        <f>-FV(C71,4,,1)</f>
        <v>1.5735193600000004</v>
      </c>
      <c r="G71" s="2">
        <f>-FV(C76,1,,F71)</f>
        <v>1.8882232320000003</v>
      </c>
    </row>
    <row r="72" spans="1:8" x14ac:dyDescent="0.3">
      <c r="A72">
        <v>1</v>
      </c>
      <c r="B72" s="3">
        <v>6000</v>
      </c>
      <c r="C72" s="7">
        <v>0.12</v>
      </c>
      <c r="D72" s="3">
        <f>-FV(C72,4,B72)</f>
        <v>28675.968000000019</v>
      </c>
      <c r="E72" s="3">
        <f>-FV(C76,1,,D72)</f>
        <v>34411.161600000021</v>
      </c>
      <c r="F72" s="2">
        <f>-FV(C72,4,1)</f>
        <v>4.7793280000000031</v>
      </c>
      <c r="G72" s="2">
        <f>-FV(C76,1,,F72)</f>
        <v>5.7351936000000032</v>
      </c>
    </row>
    <row r="73" spans="1:8" x14ac:dyDescent="0.3">
      <c r="A73">
        <v>2</v>
      </c>
      <c r="B73" s="3">
        <v>6000</v>
      </c>
      <c r="C73" s="7">
        <v>0.12</v>
      </c>
    </row>
    <row r="74" spans="1:8" x14ac:dyDescent="0.3">
      <c r="A74">
        <v>3</v>
      </c>
      <c r="B74" s="3">
        <v>6000</v>
      </c>
      <c r="C74" s="7">
        <v>0.12</v>
      </c>
    </row>
    <row r="75" spans="1:8" x14ac:dyDescent="0.3">
      <c r="A75">
        <v>4</v>
      </c>
      <c r="B75" s="3">
        <v>6000</v>
      </c>
      <c r="C75" s="7">
        <v>0.12</v>
      </c>
    </row>
    <row r="76" spans="1:8" x14ac:dyDescent="0.3">
      <c r="A76">
        <v>5</v>
      </c>
      <c r="B76" s="3">
        <v>9000</v>
      </c>
      <c r="C76" s="7">
        <v>0.2</v>
      </c>
      <c r="E76" s="3">
        <v>9000</v>
      </c>
      <c r="G76">
        <v>1</v>
      </c>
    </row>
    <row r="77" spans="1:8" ht="15" thickBot="1" x14ac:dyDescent="0.35">
      <c r="B77" t="s">
        <v>43</v>
      </c>
      <c r="C77" s="13">
        <f>AVERAGE(C71:C76)</f>
        <v>0.13333333333333333</v>
      </c>
      <c r="D77" t="s">
        <v>1</v>
      </c>
      <c r="E77" s="5">
        <f>SUM(E71:E76)</f>
        <v>52852.277760000026</v>
      </c>
      <c r="G77" s="11">
        <f>SUM(G71:G76)</f>
        <v>8.6234168320000038</v>
      </c>
      <c r="H77" t="s">
        <v>31</v>
      </c>
    </row>
    <row r="78" spans="1:8" ht="15" thickTop="1" x14ac:dyDescent="0.3"/>
    <row r="79" spans="1:8" x14ac:dyDescent="0.3">
      <c r="B79" t="s">
        <v>32</v>
      </c>
      <c r="D79" s="3">
        <f>E77/G77</f>
        <v>6128.925319239399</v>
      </c>
    </row>
    <row r="80" spans="1:8" x14ac:dyDescent="0.3">
      <c r="B80" t="s">
        <v>33</v>
      </c>
    </row>
    <row r="81" spans="4:6" x14ac:dyDescent="0.3">
      <c r="D81" t="s">
        <v>2</v>
      </c>
      <c r="E81" s="3">
        <f>E77/G77</f>
        <v>6128.925319239399</v>
      </c>
      <c r="F81" t="s">
        <v>42</v>
      </c>
    </row>
    <row r="82" spans="4:6" x14ac:dyDescent="0.3">
      <c r="D82" t="s">
        <v>44</v>
      </c>
    </row>
    <row r="83" spans="4:6" x14ac:dyDescent="0.3">
      <c r="E83" s="3">
        <f>PMT(C77,6,,-E77)</f>
        <v>6297.1483084886877</v>
      </c>
    </row>
    <row r="84" spans="4:6" x14ac:dyDescent="0.3">
      <c r="E84" s="3">
        <f>E83-E81</f>
        <v>168.22298924928873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Empresas Agrícolas</dc:creator>
  <cp:lastModifiedBy>Cristhofer Patzán</cp:lastModifiedBy>
  <dcterms:created xsi:type="dcterms:W3CDTF">2020-08-11T18:03:43Z</dcterms:created>
  <dcterms:modified xsi:type="dcterms:W3CDTF">2023-08-04T02:07:46Z</dcterms:modified>
</cp:coreProperties>
</file>