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parcial3\"/>
    </mc:Choice>
  </mc:AlternateContent>
  <xr:revisionPtr revIDLastSave="0" documentId="13_ncr:1_{35C88C6F-9389-4CF2-B66E-615B67E9633E}" xr6:coauthVersionLast="47" xr6:coauthVersionMax="47" xr10:uidLastSave="{00000000-0000-0000-0000-000000000000}"/>
  <bookViews>
    <workbookView xWindow="-108" yWindow="-108" windowWidth="23256" windowHeight="12576" activeTab="3" xr2:uid="{8F7B1E52-154F-C540-8621-65BBE952DC31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 l="1"/>
  <c r="D22" i="4"/>
  <c r="C22" i="4"/>
  <c r="D13" i="4"/>
  <c r="D14" i="4"/>
  <c r="D15" i="4"/>
  <c r="D16" i="4"/>
  <c r="D17" i="4"/>
  <c r="D18" i="4"/>
  <c r="D19" i="4"/>
  <c r="D20" i="4"/>
  <c r="D21" i="4"/>
  <c r="D12" i="4"/>
  <c r="D11" i="4"/>
  <c r="C21" i="4"/>
  <c r="C14" i="4"/>
  <c r="C15" i="4" s="1"/>
  <c r="C16" i="4" s="1"/>
  <c r="C17" i="4" s="1"/>
  <c r="C18" i="4" s="1"/>
  <c r="C19" i="4" s="1"/>
  <c r="C20" i="4" s="1"/>
  <c r="C13" i="4"/>
  <c r="H18" i="3"/>
  <c r="H19" i="3"/>
  <c r="H20" i="3"/>
  <c r="H21" i="3"/>
  <c r="H22" i="3"/>
  <c r="H23" i="3"/>
  <c r="H17" i="3"/>
  <c r="G18" i="3"/>
  <c r="G19" i="3"/>
  <c r="G20" i="3"/>
  <c r="G21" i="3"/>
  <c r="G22" i="3"/>
  <c r="G23" i="3"/>
  <c r="G17" i="3"/>
  <c r="F18" i="3"/>
  <c r="F19" i="3"/>
  <c r="F20" i="3"/>
  <c r="F21" i="3"/>
  <c r="F22" i="3"/>
  <c r="F23" i="3"/>
  <c r="F17" i="3"/>
  <c r="D24" i="3"/>
  <c r="D18" i="3"/>
  <c r="D19" i="3"/>
  <c r="D20" i="3"/>
  <c r="D21" i="3"/>
  <c r="D22" i="3"/>
  <c r="D23" i="3"/>
  <c r="C23" i="3"/>
  <c r="B23" i="3"/>
  <c r="B22" i="3"/>
  <c r="B21" i="3"/>
  <c r="B20" i="3"/>
  <c r="B19" i="3"/>
  <c r="D17" i="3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10" i="2"/>
  <c r="K19" i="1"/>
  <c r="K18" i="1"/>
  <c r="N11" i="1"/>
  <c r="N12" i="1"/>
  <c r="N13" i="1"/>
  <c r="N14" i="1"/>
  <c r="N15" i="1"/>
  <c r="N16" i="1"/>
  <c r="N17" i="1"/>
  <c r="N10" i="1"/>
  <c r="L12" i="1" l="1"/>
  <c r="L13" i="1" s="1"/>
  <c r="L14" i="1" s="1"/>
  <c r="L15" i="1" s="1"/>
  <c r="L16" i="1" s="1"/>
  <c r="L17" i="1" s="1"/>
  <c r="L11" i="1"/>
  <c r="L10" i="1"/>
</calcChain>
</file>

<file path=xl/sharedStrings.xml><?xml version="1.0" encoding="utf-8"?>
<sst xmlns="http://schemas.openxmlformats.org/spreadsheetml/2006/main" count="35" uniqueCount="31">
  <si>
    <t>NOMBRE</t>
  </si>
  <si>
    <t>CARNÉ</t>
  </si>
  <si>
    <t>Cristhofer Isaac Patzán Martínez</t>
  </si>
  <si>
    <t>años</t>
  </si>
  <si>
    <t>FNE</t>
  </si>
  <si>
    <t>FEA</t>
  </si>
  <si>
    <t>Valor i</t>
  </si>
  <si>
    <t>VP</t>
  </si>
  <si>
    <t>TIR</t>
  </si>
  <si>
    <t>Descartes:</t>
  </si>
  <si>
    <t>Norstrom:</t>
  </si>
  <si>
    <t>Indica hasta 2 posible raices (FNE)</t>
  </si>
  <si>
    <t>Empieza negativo y tiene un cambio de signo cumple</t>
  </si>
  <si>
    <t>TMAR</t>
  </si>
  <si>
    <t>i (anual)</t>
  </si>
  <si>
    <t>Estimacion i*</t>
  </si>
  <si>
    <t>VP incremental</t>
  </si>
  <si>
    <t>Maquina X</t>
  </si>
  <si>
    <t>Maquina Y</t>
  </si>
  <si>
    <t>VP X</t>
  </si>
  <si>
    <t>VP Y</t>
  </si>
  <si>
    <t>Y-X</t>
  </si>
  <si>
    <t>Se justifica el cambio ya que es por encima de la TMAR</t>
  </si>
  <si>
    <t>i</t>
  </si>
  <si>
    <t>Antes impuestos</t>
  </si>
  <si>
    <t>Despues impuestos</t>
  </si>
  <si>
    <t>Tasa</t>
  </si>
  <si>
    <t>mensual</t>
  </si>
  <si>
    <t>anual, compuesto mensualmente</t>
  </si>
  <si>
    <t>anual efectivo</t>
  </si>
  <si>
    <t>Debería aceptarlo, ya que es casi el doble de la  TMAR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</si>
</sst>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[$$-409]* #,##0.00_ ;_-[$$-409]* \-#,##0.00\ ;_-[$$-409]* &quot;-&quot;??_ ;_-@_ "/>
  </numFmts>
  <fonts count="3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0" fontId="0" fillId="2" borderId="1" xfId="0" applyFill="1" applyBorder="1"/>
    <xf numFmtId="10" fontId="0" fillId="2" borderId="1" xfId="0" applyNumberFormat="1" applyFill="1" applyBorder="1"/>
    <xf numFmtId="44" fontId="0" fillId="0" borderId="0" xfId="1" applyFont="1"/>
    <xf numFmtId="0" fontId="0" fillId="0" borderId="0" xfId="0" applyAlignment="1">
      <alignment horizontal="center" vertical="center"/>
    </xf>
    <xf numFmtId="10" fontId="0" fillId="2" borderId="1" xfId="2" applyNumberFormat="1" applyFont="1" applyFill="1" applyBorder="1"/>
    <xf numFmtId="10" fontId="0" fillId="2" borderId="1" xfId="1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'PROBLEMA 1'!$N$9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1'!$M$10:$M$17</c:f>
              <c:numCache>
                <c:formatCode>0.00%</c:formatCode>
                <c:ptCount val="8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0.35</c:v>
                </c:pt>
              </c:numCache>
            </c:numRef>
          </c:xVal>
          <c:yVal>
            <c:numRef>
              <c:f>'PROBLEMA 1'!$N$10:$N$17</c:f>
              <c:numCache>
                <c:formatCode>_-[$$-409]* #,##0.00_ ;_-[$$-409]* \-#,##0.00\ ;_-[$$-409]* "-"??_ ;_-@_ </c:formatCode>
                <c:ptCount val="8"/>
                <c:pt idx="0">
                  <c:v>-47710.532419072275</c:v>
                </c:pt>
                <c:pt idx="1">
                  <c:v>683.59375000002183</c:v>
                </c:pt>
                <c:pt idx="2">
                  <c:v>10153.499844970778</c:v>
                </c:pt>
                <c:pt idx="3">
                  <c:v>9000</c:v>
                </c:pt>
                <c:pt idx="4">
                  <c:v>5260.528837151378</c:v>
                </c:pt>
                <c:pt idx="5">
                  <c:v>1307.0844764517642</c:v>
                </c:pt>
                <c:pt idx="6">
                  <c:v>-2206.1720598113898</c:v>
                </c:pt>
                <c:pt idx="7">
                  <c:v>-3752.9922281917825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3-43A9-BE8A-71F11C5A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10143"/>
        <c:axId val="916352511"/>
      </c:scatterChart>
      <c:valAx>
        <c:axId val="1160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6352511"/>
        <c:crosses val="autoZero"/>
        <c:crossBetween val="midCat"/>
      </c:valAx>
      <c:valAx>
        <c:axId val="9163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05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3'!$F$16</c:f>
              <c:strCache>
                <c:ptCount val="1"/>
                <c:pt idx="0">
                  <c:v>VP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3'!$E$17:$E$23</c:f>
              <c:numCache>
                <c:formatCode>0%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</c:numCache>
            </c:numRef>
          </c:cat>
          <c:val>
            <c:numRef>
              <c:f>'PROBLEMA 3'!$F$17:$F$23</c:f>
              <c:numCache>
                <c:formatCode>_-[$$-409]* #,##0.00_ ;_-[$$-409]* \-#,##0.00\ ;_-[$$-409]* "-"??_ ;_-@_ </c:formatCode>
                <c:ptCount val="7"/>
                <c:pt idx="0">
                  <c:v>-690000</c:v>
                </c:pt>
                <c:pt idx="1">
                  <c:v>-455874.86187217763</c:v>
                </c:pt>
                <c:pt idx="2">
                  <c:v>-333721.19137094502</c:v>
                </c:pt>
                <c:pt idx="3">
                  <c:v>-262535.0058357917</c:v>
                </c:pt>
                <c:pt idx="4">
                  <c:v>-217420.86410522461</c:v>
                </c:pt>
                <c:pt idx="5">
                  <c:v>-186913.70092393475</c:v>
                </c:pt>
                <c:pt idx="6">
                  <c:v>-165203.79435555689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612-835F-64F187989CB8}"/>
            </c:ext>
          </c:extLst>
        </c:ser>
        <c:ser>
          <c:idx val="1"/>
          <c:order val="1"/>
          <c:tx>
            <c:strRef>
              <c:f>'PROBLEMA 3'!$G$16</c:f>
              <c:strCache>
                <c:ptCount val="1"/>
                <c:pt idx="0">
                  <c:v>VP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3'!$E$17:$E$23</c:f>
              <c:numCache>
                <c:formatCode>0%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</c:numCache>
            </c:numRef>
          </c:cat>
          <c:val>
            <c:numRef>
              <c:f>'PROBLEMA 3'!$G$17:$G$23</c:f>
              <c:numCache>
                <c:formatCode>_-[$$-409]* #,##0.00_ ;_-[$$-409]* \-#,##0.00\ ;_-[$$-409]* "-"??_ ;_-@_ </c:formatCode>
                <c:ptCount val="7"/>
                <c:pt idx="0">
                  <c:v>-594000</c:v>
                </c:pt>
                <c:pt idx="1">
                  <c:v>-411925.42542842438</c:v>
                </c:pt>
                <c:pt idx="2">
                  <c:v>-317354.46855261934</c:v>
                </c:pt>
                <c:pt idx="3">
                  <c:v>-262381.84900453826</c:v>
                </c:pt>
                <c:pt idx="4">
                  <c:v>-227567.02423095703</c:v>
                </c:pt>
                <c:pt idx="5">
                  <c:v>-204004.61542384553</c:v>
                </c:pt>
                <c:pt idx="6">
                  <c:v>-187203.13357507327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E-4612-835F-64F187989CB8}"/>
            </c:ext>
          </c:extLst>
        </c:ser>
        <c:ser>
          <c:idx val="2"/>
          <c:order val="2"/>
          <c:tx>
            <c:strRef>
              <c:f>'PROBLEMA 3'!$H$16</c:f>
              <c:strCache>
                <c:ptCount val="1"/>
                <c:pt idx="0">
                  <c:v>VP 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'PROBLEMA 3'!$E$17:$E$23</c:f>
              <c:numCache>
                <c:formatCode>0%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</c:numCache>
            </c:numRef>
          </c:cat>
          <c:val>
            <c:numRef>
              <c:f>'PROBLEMA 3'!$H$17:$H$23</c:f>
              <c:numCache>
                <c:formatCode>_-[$$-409]* #,##0.00_ ;_-[$$-409]* \-#,##0.00\ ;_-[$$-409]* "-"??_ ;_-@_ </c:formatCode>
                <c:ptCount val="7"/>
                <c:pt idx="0">
                  <c:v>96000</c:v>
                </c:pt>
                <c:pt idx="1">
                  <c:v>43949.436443753177</c:v>
                </c:pt>
                <c:pt idx="2">
                  <c:v>16366.722818325725</c:v>
                </c:pt>
                <c:pt idx="3">
                  <c:v>153.15683125342912</c:v>
                </c:pt>
                <c:pt idx="4">
                  <c:v>-10146.160125732422</c:v>
                </c:pt>
                <c:pt idx="5">
                  <c:v>-17090.914499910752</c:v>
                </c:pt>
                <c:pt idx="6">
                  <c:v>-21999.339219516369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E-4612-835F-64F18798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74399"/>
        <c:axId val="929051679"/>
      </c:lineChart>
      <c:catAx>
        <c:axId val="11266743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9051679"/>
        <c:crosses val="autoZero"/>
        <c:auto val="1"/>
        <c:lblAlgn val="ctr"/>
        <c:lblOffset val="100"/>
        <c:noMultiLvlLbl val="0"/>
      </c:catAx>
      <c:valAx>
        <c:axId val="9290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66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609600</xdr:colOff>
          <xdr:row>19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118110</xdr:colOff>
      <xdr:row>5</xdr:row>
      <xdr:rowOff>377190</xdr:rowOff>
    </xdr:from>
    <xdr:to>
      <xdr:col>19</xdr:col>
      <xdr:colOff>422910</xdr:colOff>
      <xdr:row>19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2FF3AA-5BE6-7A21-E0CC-05551E46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30480</xdr:rowOff>
        </xdr:from>
        <xdr:to>
          <xdr:col>7</xdr:col>
          <xdr:colOff>106680</xdr:colOff>
          <xdr:row>6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30480</xdr:rowOff>
        </xdr:from>
        <xdr:to>
          <xdr:col>6</xdr:col>
          <xdr:colOff>754380</xdr:colOff>
          <xdr:row>12</xdr:row>
          <xdr:rowOff>190500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95250</xdr:colOff>
      <xdr:row>7</xdr:row>
      <xdr:rowOff>182880</xdr:rowOff>
    </xdr:from>
    <xdr:to>
      <xdr:col>14</xdr:col>
      <xdr:colOff>53340</xdr:colOff>
      <xdr:row>24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D03B0-8392-7E50-0A3E-699DD9646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182880</xdr:colOff>
          <xdr:row>7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3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9BD8-FB4B-FA4E-BAEC-E9F68FE7B013}">
  <dimension ref="J4:N21"/>
  <sheetViews>
    <sheetView topLeftCell="A4" workbookViewId="0">
      <selection activeCell="K19" sqref="K19"/>
    </sheetView>
  </sheetViews>
  <sheetFormatPr baseColWidth="10" defaultRowHeight="15.6" x14ac:dyDescent="0.3"/>
  <cols>
    <col min="11" max="12" width="11.59765625" bestFit="1" customWidth="1"/>
    <col min="14" max="14" width="11.59765625" bestFit="1" customWidth="1"/>
  </cols>
  <sheetData>
    <row r="4" spans="10:14" ht="36.6" x14ac:dyDescent="0.7">
      <c r="J4" s="1" t="s">
        <v>0</v>
      </c>
      <c r="L4" t="s">
        <v>2</v>
      </c>
    </row>
    <row r="5" spans="10:14" ht="36.6" x14ac:dyDescent="0.7">
      <c r="J5" s="1"/>
    </row>
    <row r="6" spans="10:14" ht="36.6" x14ac:dyDescent="0.7">
      <c r="J6" s="1" t="s">
        <v>1</v>
      </c>
      <c r="L6">
        <v>19218</v>
      </c>
    </row>
    <row r="9" spans="10:14" x14ac:dyDescent="0.3">
      <c r="J9" t="s">
        <v>3</v>
      </c>
      <c r="K9" t="s">
        <v>4</v>
      </c>
      <c r="L9" t="s">
        <v>5</v>
      </c>
      <c r="M9" t="s">
        <v>6</v>
      </c>
      <c r="N9" t="s">
        <v>7</v>
      </c>
    </row>
    <row r="10" spans="10:14" x14ac:dyDescent="0.3">
      <c r="J10">
        <v>0</v>
      </c>
      <c r="K10" s="2">
        <v>-25000</v>
      </c>
      <c r="L10" s="2">
        <f>K10</f>
        <v>-25000</v>
      </c>
      <c r="M10" s="4">
        <v>-0.3</v>
      </c>
      <c r="N10" s="2">
        <f>NPV(M10,$K$11:$K$17)+$K$10</f>
        <v>-47710.532419072275</v>
      </c>
    </row>
    <row r="11" spans="10:14" x14ac:dyDescent="0.3">
      <c r="J11">
        <v>1</v>
      </c>
      <c r="K11" s="2">
        <v>10000</v>
      </c>
      <c r="L11" s="2">
        <f>L10+K11</f>
        <v>-15000</v>
      </c>
      <c r="M11" s="4">
        <v>-0.2</v>
      </c>
      <c r="N11" s="2">
        <f t="shared" ref="N11:N17" si="0">NPV(M11,$K$11:$K$17)+$K$10</f>
        <v>683.59375000002183</v>
      </c>
    </row>
    <row r="12" spans="10:14" x14ac:dyDescent="0.3">
      <c r="J12">
        <v>2</v>
      </c>
      <c r="K12" s="2">
        <v>10000</v>
      </c>
      <c r="L12" s="2">
        <f t="shared" ref="L12:L17" si="1">L11+K12</f>
        <v>-5000</v>
      </c>
      <c r="M12" s="4">
        <v>-0.1</v>
      </c>
      <c r="N12" s="2">
        <f t="shared" si="0"/>
        <v>10153.499844970778</v>
      </c>
    </row>
    <row r="13" spans="10:14" x14ac:dyDescent="0.3">
      <c r="J13">
        <v>3</v>
      </c>
      <c r="K13" s="2">
        <v>15000</v>
      </c>
      <c r="L13" s="2">
        <f t="shared" si="1"/>
        <v>10000</v>
      </c>
      <c r="M13" s="4">
        <v>0</v>
      </c>
      <c r="N13" s="2">
        <f t="shared" si="0"/>
        <v>9000</v>
      </c>
    </row>
    <row r="14" spans="10:14" x14ac:dyDescent="0.3">
      <c r="J14">
        <v>4</v>
      </c>
      <c r="K14" s="2">
        <v>17000</v>
      </c>
      <c r="L14" s="2">
        <f t="shared" si="1"/>
        <v>27000</v>
      </c>
      <c r="M14" s="4">
        <v>0.1</v>
      </c>
      <c r="N14" s="2">
        <f t="shared" si="0"/>
        <v>5260.528837151378</v>
      </c>
    </row>
    <row r="15" spans="10:14" x14ac:dyDescent="0.3">
      <c r="J15">
        <v>5</v>
      </c>
      <c r="K15" s="2">
        <v>-4000</v>
      </c>
      <c r="L15" s="2">
        <f t="shared" si="1"/>
        <v>23000</v>
      </c>
      <c r="M15" s="4">
        <v>0.2</v>
      </c>
      <c r="N15" s="2">
        <f t="shared" si="0"/>
        <v>1307.0844764517642</v>
      </c>
    </row>
    <row r="16" spans="10:14" x14ac:dyDescent="0.3">
      <c r="J16">
        <v>6</v>
      </c>
      <c r="K16" s="2">
        <v>-6000</v>
      </c>
      <c r="L16" s="2">
        <f t="shared" si="1"/>
        <v>17000</v>
      </c>
      <c r="M16" s="4">
        <v>0.3</v>
      </c>
      <c r="N16" s="2">
        <f t="shared" si="0"/>
        <v>-2206.1720598113898</v>
      </c>
    </row>
    <row r="17" spans="10:14" x14ac:dyDescent="0.3">
      <c r="J17">
        <v>7</v>
      </c>
      <c r="K17" s="2">
        <v>-8000</v>
      </c>
      <c r="L17" s="2">
        <f t="shared" si="1"/>
        <v>9000</v>
      </c>
      <c r="M17" s="4">
        <v>0.35</v>
      </c>
      <c r="N17" s="2">
        <f t="shared" si="0"/>
        <v>-3752.9922281917825</v>
      </c>
    </row>
    <row r="18" spans="10:14" x14ac:dyDescent="0.3">
      <c r="J18" s="7" t="s">
        <v>8</v>
      </c>
      <c r="K18" s="8">
        <f>IRR(K10:K17)</f>
        <v>0.23543275809448327</v>
      </c>
    </row>
    <row r="19" spans="10:14" x14ac:dyDescent="0.3">
      <c r="K19" s="8">
        <f>IRR(K10:K17,-0.2)</f>
        <v>-0.20317779241949929</v>
      </c>
    </row>
    <row r="20" spans="10:14" x14ac:dyDescent="0.3">
      <c r="J20" t="s">
        <v>9</v>
      </c>
      <c r="K20" t="s">
        <v>11</v>
      </c>
    </row>
    <row r="21" spans="10:14" x14ac:dyDescent="0.3">
      <c r="J21" t="s">
        <v>10</v>
      </c>
      <c r="K21" t="s">
        <v>12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609600</xdr:colOff>
                <xdr:row>19</xdr:row>
                <xdr:rowOff>45720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1D8D-44C8-3B44-A765-FFBE0E20CD96}">
  <dimension ref="B7:I44"/>
  <sheetViews>
    <sheetView workbookViewId="0">
      <selection activeCell="G14" sqref="G14"/>
    </sheetView>
  </sheetViews>
  <sheetFormatPr baseColWidth="10" defaultRowHeight="15.6" x14ac:dyDescent="0.3"/>
  <cols>
    <col min="3" max="3" width="12.3984375" style="9" bestFit="1" customWidth="1"/>
  </cols>
  <sheetData>
    <row r="7" spans="2:9" x14ac:dyDescent="0.3">
      <c r="H7" t="s">
        <v>13</v>
      </c>
      <c r="I7" s="5">
        <v>0.18</v>
      </c>
    </row>
    <row r="8" spans="2:9" x14ac:dyDescent="0.3">
      <c r="B8">
        <v>0</v>
      </c>
      <c r="C8" s="9">
        <v>160000</v>
      </c>
    </row>
    <row r="9" spans="2:9" x14ac:dyDescent="0.3">
      <c r="B9">
        <v>1</v>
      </c>
      <c r="C9" s="9">
        <v>-6792.25</v>
      </c>
      <c r="E9" s="7" t="s">
        <v>8</v>
      </c>
      <c r="F9" s="12">
        <f>IRR(C8:C44)</f>
        <v>2.4999978329110384E-2</v>
      </c>
      <c r="G9" t="s">
        <v>27</v>
      </c>
    </row>
    <row r="10" spans="2:9" x14ac:dyDescent="0.3">
      <c r="B10">
        <v>2</v>
      </c>
      <c r="C10" s="9">
        <f>C9</f>
        <v>-6792.25</v>
      </c>
      <c r="E10" t="s">
        <v>26</v>
      </c>
      <c r="F10" s="11">
        <f>F9*12</f>
        <v>0.29999973994932461</v>
      </c>
      <c r="G10" t="s">
        <v>28</v>
      </c>
    </row>
    <row r="11" spans="2:9" x14ac:dyDescent="0.3">
      <c r="B11">
        <v>3</v>
      </c>
      <c r="C11" s="9">
        <f t="shared" ref="C11:C44" si="0">C10</f>
        <v>-6792.25</v>
      </c>
      <c r="F11" s="11">
        <f>EFFECT(F10,12)</f>
        <v>0.34488848303731623</v>
      </c>
      <c r="G11" t="s">
        <v>29</v>
      </c>
    </row>
    <row r="12" spans="2:9" x14ac:dyDescent="0.3">
      <c r="B12">
        <v>4</v>
      </c>
      <c r="C12" s="9">
        <f t="shared" si="0"/>
        <v>-6792.25</v>
      </c>
    </row>
    <row r="13" spans="2:9" x14ac:dyDescent="0.3">
      <c r="B13">
        <v>5</v>
      </c>
      <c r="C13" s="9">
        <f t="shared" si="0"/>
        <v>-6792.25</v>
      </c>
      <c r="G13" t="s">
        <v>30</v>
      </c>
    </row>
    <row r="14" spans="2:9" x14ac:dyDescent="0.3">
      <c r="B14">
        <v>6</v>
      </c>
      <c r="C14" s="9">
        <f t="shared" si="0"/>
        <v>-6792.25</v>
      </c>
    </row>
    <row r="15" spans="2:9" x14ac:dyDescent="0.3">
      <c r="B15">
        <v>7</v>
      </c>
      <c r="C15" s="9">
        <f t="shared" si="0"/>
        <v>-6792.25</v>
      </c>
    </row>
    <row r="16" spans="2:9" x14ac:dyDescent="0.3">
      <c r="B16">
        <v>8</v>
      </c>
      <c r="C16" s="9">
        <f t="shared" si="0"/>
        <v>-6792.25</v>
      </c>
    </row>
    <row r="17" spans="2:3" x14ac:dyDescent="0.3">
      <c r="B17">
        <v>9</v>
      </c>
      <c r="C17" s="9">
        <f t="shared" si="0"/>
        <v>-6792.25</v>
      </c>
    </row>
    <row r="18" spans="2:3" x14ac:dyDescent="0.3">
      <c r="B18">
        <v>10</v>
      </c>
      <c r="C18" s="9">
        <f t="shared" si="0"/>
        <v>-6792.25</v>
      </c>
    </row>
    <row r="19" spans="2:3" x14ac:dyDescent="0.3">
      <c r="B19">
        <v>11</v>
      </c>
      <c r="C19" s="9">
        <f t="shared" si="0"/>
        <v>-6792.25</v>
      </c>
    </row>
    <row r="20" spans="2:3" x14ac:dyDescent="0.3">
      <c r="B20">
        <v>12</v>
      </c>
      <c r="C20" s="9">
        <f t="shared" si="0"/>
        <v>-6792.25</v>
      </c>
    </row>
    <row r="21" spans="2:3" x14ac:dyDescent="0.3">
      <c r="B21">
        <v>13</v>
      </c>
      <c r="C21" s="9">
        <f t="shared" si="0"/>
        <v>-6792.25</v>
      </c>
    </row>
    <row r="22" spans="2:3" x14ac:dyDescent="0.3">
      <c r="B22">
        <v>14</v>
      </c>
      <c r="C22" s="9">
        <f t="shared" si="0"/>
        <v>-6792.25</v>
      </c>
    </row>
    <row r="23" spans="2:3" x14ac:dyDescent="0.3">
      <c r="B23">
        <v>15</v>
      </c>
      <c r="C23" s="9">
        <f t="shared" si="0"/>
        <v>-6792.25</v>
      </c>
    </row>
    <row r="24" spans="2:3" x14ac:dyDescent="0.3">
      <c r="B24">
        <v>16</v>
      </c>
      <c r="C24" s="9">
        <f t="shared" si="0"/>
        <v>-6792.25</v>
      </c>
    </row>
    <row r="25" spans="2:3" x14ac:dyDescent="0.3">
      <c r="B25">
        <v>17</v>
      </c>
      <c r="C25" s="9">
        <f t="shared" si="0"/>
        <v>-6792.25</v>
      </c>
    </row>
    <row r="26" spans="2:3" x14ac:dyDescent="0.3">
      <c r="B26">
        <v>18</v>
      </c>
      <c r="C26" s="9">
        <f t="shared" si="0"/>
        <v>-6792.25</v>
      </c>
    </row>
    <row r="27" spans="2:3" x14ac:dyDescent="0.3">
      <c r="B27">
        <v>19</v>
      </c>
      <c r="C27" s="9">
        <f t="shared" si="0"/>
        <v>-6792.25</v>
      </c>
    </row>
    <row r="28" spans="2:3" x14ac:dyDescent="0.3">
      <c r="B28">
        <v>20</v>
      </c>
      <c r="C28" s="9">
        <f t="shared" si="0"/>
        <v>-6792.25</v>
      </c>
    </row>
    <row r="29" spans="2:3" x14ac:dyDescent="0.3">
      <c r="B29">
        <v>21</v>
      </c>
      <c r="C29" s="9">
        <f t="shared" si="0"/>
        <v>-6792.25</v>
      </c>
    </row>
    <row r="30" spans="2:3" x14ac:dyDescent="0.3">
      <c r="B30">
        <v>22</v>
      </c>
      <c r="C30" s="9">
        <f t="shared" si="0"/>
        <v>-6792.25</v>
      </c>
    </row>
    <row r="31" spans="2:3" x14ac:dyDescent="0.3">
      <c r="B31">
        <v>23</v>
      </c>
      <c r="C31" s="9">
        <f t="shared" si="0"/>
        <v>-6792.25</v>
      </c>
    </row>
    <row r="32" spans="2:3" x14ac:dyDescent="0.3">
      <c r="B32">
        <v>24</v>
      </c>
      <c r="C32" s="9">
        <f t="shared" si="0"/>
        <v>-6792.25</v>
      </c>
    </row>
    <row r="33" spans="2:3" x14ac:dyDescent="0.3">
      <c r="B33">
        <v>25</v>
      </c>
      <c r="C33" s="9">
        <f t="shared" si="0"/>
        <v>-6792.25</v>
      </c>
    </row>
    <row r="34" spans="2:3" x14ac:dyDescent="0.3">
      <c r="B34">
        <v>26</v>
      </c>
      <c r="C34" s="9">
        <f t="shared" si="0"/>
        <v>-6792.25</v>
      </c>
    </row>
    <row r="35" spans="2:3" x14ac:dyDescent="0.3">
      <c r="B35">
        <v>27</v>
      </c>
      <c r="C35" s="9">
        <f t="shared" si="0"/>
        <v>-6792.25</v>
      </c>
    </row>
    <row r="36" spans="2:3" x14ac:dyDescent="0.3">
      <c r="B36">
        <v>28</v>
      </c>
      <c r="C36" s="9">
        <f t="shared" si="0"/>
        <v>-6792.25</v>
      </c>
    </row>
    <row r="37" spans="2:3" x14ac:dyDescent="0.3">
      <c r="B37">
        <v>29</v>
      </c>
      <c r="C37" s="9">
        <f t="shared" si="0"/>
        <v>-6792.25</v>
      </c>
    </row>
    <row r="38" spans="2:3" x14ac:dyDescent="0.3">
      <c r="B38">
        <v>30</v>
      </c>
      <c r="C38" s="9">
        <f t="shared" si="0"/>
        <v>-6792.25</v>
      </c>
    </row>
    <row r="39" spans="2:3" x14ac:dyDescent="0.3">
      <c r="B39">
        <v>31</v>
      </c>
      <c r="C39" s="9">
        <f t="shared" si="0"/>
        <v>-6792.25</v>
      </c>
    </row>
    <row r="40" spans="2:3" x14ac:dyDescent="0.3">
      <c r="B40">
        <v>32</v>
      </c>
      <c r="C40" s="9">
        <f t="shared" si="0"/>
        <v>-6792.25</v>
      </c>
    </row>
    <row r="41" spans="2:3" x14ac:dyDescent="0.3">
      <c r="B41">
        <v>33</v>
      </c>
      <c r="C41" s="9">
        <f t="shared" si="0"/>
        <v>-6792.25</v>
      </c>
    </row>
    <row r="42" spans="2:3" x14ac:dyDescent="0.3">
      <c r="B42">
        <v>34</v>
      </c>
      <c r="C42" s="9">
        <f t="shared" si="0"/>
        <v>-6792.25</v>
      </c>
    </row>
    <row r="43" spans="2:3" x14ac:dyDescent="0.3">
      <c r="B43">
        <v>35</v>
      </c>
      <c r="C43" s="9">
        <f t="shared" si="0"/>
        <v>-6792.25</v>
      </c>
    </row>
    <row r="44" spans="2:3" x14ac:dyDescent="0.3">
      <c r="B44">
        <v>36</v>
      </c>
      <c r="C44" s="9">
        <f t="shared" si="0"/>
        <v>-6792.25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49" r:id="rId3">
          <objectPr defaultSize="0" r:id="rId4">
            <anchor moveWithCells="1">
              <from>
                <xdr:col>0</xdr:col>
                <xdr:colOff>38100</xdr:colOff>
                <xdr:row>0</xdr:row>
                <xdr:rowOff>30480</xdr:rowOff>
              </from>
              <to>
                <xdr:col>7</xdr:col>
                <xdr:colOff>106680</xdr:colOff>
                <xdr:row>6</xdr:row>
                <xdr:rowOff>0</xdr:rowOff>
              </to>
            </anchor>
          </objectPr>
        </oleObject>
      </mc:Choice>
      <mc:Fallback>
        <oleObject progId="Word.Document.12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D008-75A9-3840-98C2-1188400916CB}">
  <dimension ref="A15:H31"/>
  <sheetViews>
    <sheetView workbookViewId="0">
      <selection activeCell="D27" sqref="D27"/>
    </sheetView>
  </sheetViews>
  <sheetFormatPr baseColWidth="10" defaultRowHeight="15.6" x14ac:dyDescent="0.3"/>
  <cols>
    <col min="2" max="2" width="12.59765625" bestFit="1" customWidth="1"/>
    <col min="3" max="4" width="11.59765625" bestFit="1" customWidth="1"/>
    <col min="5" max="5" width="12" bestFit="1" customWidth="1"/>
    <col min="6" max="7" width="12.59765625" bestFit="1" customWidth="1"/>
    <col min="8" max="8" width="13.5" bestFit="1" customWidth="1"/>
  </cols>
  <sheetData>
    <row r="15" spans="1:8" x14ac:dyDescent="0.3">
      <c r="B15" t="s">
        <v>14</v>
      </c>
      <c r="E15" t="s">
        <v>13</v>
      </c>
      <c r="F15" s="6">
        <v>0.21</v>
      </c>
    </row>
    <row r="16" spans="1:8" x14ac:dyDescent="0.3">
      <c r="A16" s="10"/>
      <c r="B16" s="10" t="s">
        <v>17</v>
      </c>
      <c r="C16" s="10" t="s">
        <v>18</v>
      </c>
      <c r="D16" s="10" t="s">
        <v>21</v>
      </c>
      <c r="E16" s="10" t="s">
        <v>15</v>
      </c>
      <c r="F16" s="10" t="s">
        <v>19</v>
      </c>
      <c r="G16" s="10" t="s">
        <v>20</v>
      </c>
      <c r="H16" s="10" t="s">
        <v>16</v>
      </c>
    </row>
    <row r="17" spans="1:8" x14ac:dyDescent="0.3">
      <c r="A17">
        <v>0</v>
      </c>
      <c r="B17" s="2">
        <v>-50000</v>
      </c>
      <c r="C17" s="2">
        <v>-95000</v>
      </c>
      <c r="D17" s="2">
        <f>C17-B17</f>
        <v>-45000</v>
      </c>
      <c r="E17" s="3">
        <v>0</v>
      </c>
      <c r="F17" s="2">
        <f>NPV(E17,$B$18:$B$23)+$B$17</f>
        <v>-690000</v>
      </c>
      <c r="G17" s="2">
        <f>NPV(E17,$C$18:$C$23)+$C$17</f>
        <v>-594000</v>
      </c>
      <c r="H17" s="2">
        <f>NPV(E17,$D$18:$D$23)+$D$17</f>
        <v>96000</v>
      </c>
    </row>
    <row r="18" spans="1:8" x14ac:dyDescent="0.3">
      <c r="A18">
        <v>1</v>
      </c>
      <c r="B18" s="2">
        <v>-100000</v>
      </c>
      <c r="C18" s="2">
        <v>-85000</v>
      </c>
      <c r="D18" s="2">
        <f t="shared" ref="D18:D23" si="0">C18-B18</f>
        <v>15000</v>
      </c>
      <c r="E18" s="3">
        <v>0.15</v>
      </c>
      <c r="F18" s="2">
        <f t="shared" ref="F18:F24" si="1">NPV(E18,$B$18:$B$23)+$B$17</f>
        <v>-455874.86187217763</v>
      </c>
      <c r="G18" s="2">
        <f t="shared" ref="G18:G24" si="2">NPV(E18,$C$18:$C$23)+$C$17</f>
        <v>-411925.42542842438</v>
      </c>
      <c r="H18" s="2">
        <f t="shared" ref="H18:H24" si="3">NPV(E18,$D$18:$D$23)+$D$17</f>
        <v>43949.436443753177</v>
      </c>
    </row>
    <row r="19" spans="1:8" x14ac:dyDescent="0.3">
      <c r="A19">
        <v>2</v>
      </c>
      <c r="B19" s="2">
        <f>B18</f>
        <v>-100000</v>
      </c>
      <c r="C19" s="2">
        <v>-85000</v>
      </c>
      <c r="D19" s="2">
        <f t="shared" si="0"/>
        <v>15000</v>
      </c>
      <c r="E19" s="3">
        <v>0.3</v>
      </c>
      <c r="F19" s="2">
        <f t="shared" si="1"/>
        <v>-333721.19137094502</v>
      </c>
      <c r="G19" s="2">
        <f t="shared" si="2"/>
        <v>-317354.46855261934</v>
      </c>
      <c r="H19" s="2">
        <f t="shared" si="3"/>
        <v>16366.722818325725</v>
      </c>
    </row>
    <row r="20" spans="1:8" x14ac:dyDescent="0.3">
      <c r="A20">
        <v>3</v>
      </c>
      <c r="B20" s="2">
        <f>B19+B17+5000</f>
        <v>-145000</v>
      </c>
      <c r="C20" s="2">
        <v>-85000</v>
      </c>
      <c r="D20" s="2">
        <f t="shared" si="0"/>
        <v>60000</v>
      </c>
      <c r="E20" s="3">
        <v>0.45</v>
      </c>
      <c r="F20" s="2">
        <f t="shared" si="1"/>
        <v>-262535.0058357917</v>
      </c>
      <c r="G20" s="2">
        <f t="shared" si="2"/>
        <v>-262381.84900453826</v>
      </c>
      <c r="H20" s="2">
        <f t="shared" si="3"/>
        <v>153.15683125342912</v>
      </c>
    </row>
    <row r="21" spans="1:8" x14ac:dyDescent="0.3">
      <c r="A21">
        <v>4</v>
      </c>
      <c r="B21" s="2">
        <f>B19</f>
        <v>-100000</v>
      </c>
      <c r="C21" s="2">
        <v>-85000</v>
      </c>
      <c r="D21" s="2">
        <f t="shared" si="0"/>
        <v>15000</v>
      </c>
      <c r="E21" s="3">
        <v>0.6</v>
      </c>
      <c r="F21" s="2">
        <f t="shared" si="1"/>
        <v>-217420.86410522461</v>
      </c>
      <c r="G21" s="2">
        <f t="shared" si="2"/>
        <v>-227567.02423095703</v>
      </c>
      <c r="H21" s="2">
        <f t="shared" si="3"/>
        <v>-10146.160125732422</v>
      </c>
    </row>
    <row r="22" spans="1:8" x14ac:dyDescent="0.3">
      <c r="A22">
        <v>5</v>
      </c>
      <c r="B22" s="2">
        <f>B21</f>
        <v>-100000</v>
      </c>
      <c r="C22" s="2">
        <v>-85000</v>
      </c>
      <c r="D22" s="2">
        <f t="shared" si="0"/>
        <v>15000</v>
      </c>
      <c r="E22" s="3">
        <v>0.75</v>
      </c>
      <c r="F22" s="2">
        <f t="shared" si="1"/>
        <v>-186913.70092393475</v>
      </c>
      <c r="G22" s="2">
        <f t="shared" si="2"/>
        <v>-204004.61542384553</v>
      </c>
      <c r="H22" s="2">
        <f t="shared" si="3"/>
        <v>-17090.914499910752</v>
      </c>
    </row>
    <row r="23" spans="1:8" x14ac:dyDescent="0.3">
      <c r="A23">
        <v>6</v>
      </c>
      <c r="B23" s="2">
        <f>B22+5000</f>
        <v>-95000</v>
      </c>
      <c r="C23" s="2">
        <f>C22+11000</f>
        <v>-74000</v>
      </c>
      <c r="D23" s="2">
        <f t="shared" si="0"/>
        <v>21000</v>
      </c>
      <c r="E23" s="3">
        <v>0.9</v>
      </c>
      <c r="F23" s="2">
        <f t="shared" si="1"/>
        <v>-165203.79435555689</v>
      </c>
      <c r="G23" s="2">
        <f t="shared" si="2"/>
        <v>-187203.13357507327</v>
      </c>
      <c r="H23" s="2">
        <f t="shared" si="3"/>
        <v>-21999.339219516369</v>
      </c>
    </row>
    <row r="24" spans="1:8" x14ac:dyDescent="0.3">
      <c r="C24" s="7" t="s">
        <v>8</v>
      </c>
      <c r="D24" s="8">
        <f>IRR(D17:D23)</f>
        <v>0.45181800449863929</v>
      </c>
      <c r="E24" s="3"/>
      <c r="F24" s="2"/>
      <c r="G24" s="2"/>
      <c r="H24" s="2"/>
    </row>
    <row r="25" spans="1:8" x14ac:dyDescent="0.3">
      <c r="E25" s="3"/>
    </row>
    <row r="26" spans="1:8" x14ac:dyDescent="0.3">
      <c r="D26" t="s">
        <v>22</v>
      </c>
      <c r="E26" s="3"/>
    </row>
    <row r="27" spans="1:8" x14ac:dyDescent="0.3">
      <c r="E27" s="3"/>
    </row>
    <row r="28" spans="1:8" x14ac:dyDescent="0.3">
      <c r="E28" s="3"/>
    </row>
    <row r="29" spans="1:8" x14ac:dyDescent="0.3">
      <c r="E29" s="3"/>
    </row>
    <row r="30" spans="1:8" x14ac:dyDescent="0.3">
      <c r="E30" s="3"/>
    </row>
    <row r="31" spans="1:8" x14ac:dyDescent="0.3">
      <c r="E31" s="3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76200</xdr:colOff>
                <xdr:row>0</xdr:row>
                <xdr:rowOff>30480</xdr:rowOff>
              </from>
              <to>
                <xdr:col>6</xdr:col>
                <xdr:colOff>754380</xdr:colOff>
                <xdr:row>12</xdr:row>
                <xdr:rowOff>190500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B67-1D35-004D-A6DA-70C86EC4D2D3}">
  <dimension ref="B9:D22"/>
  <sheetViews>
    <sheetView tabSelected="1" workbookViewId="0">
      <selection activeCell="E22" sqref="E22"/>
    </sheetView>
  </sheetViews>
  <sheetFormatPr baseColWidth="10" defaultRowHeight="15.6" x14ac:dyDescent="0.3"/>
  <cols>
    <col min="3" max="3" width="16.09765625" style="2" bestFit="1" customWidth="1"/>
    <col min="4" max="4" width="17.19921875" bestFit="1" customWidth="1"/>
  </cols>
  <sheetData>
    <row r="9" spans="2:4" x14ac:dyDescent="0.3">
      <c r="C9" s="2" t="s">
        <v>23</v>
      </c>
      <c r="D9" s="5">
        <v>0.25</v>
      </c>
    </row>
    <row r="10" spans="2:4" x14ac:dyDescent="0.3">
      <c r="C10" s="2" t="s">
        <v>24</v>
      </c>
      <c r="D10" t="s">
        <v>25</v>
      </c>
    </row>
    <row r="11" spans="2:4" x14ac:dyDescent="0.3">
      <c r="B11">
        <v>0</v>
      </c>
      <c r="C11" s="2">
        <v>-2500000</v>
      </c>
      <c r="D11" s="2">
        <f>C11</f>
        <v>-2500000</v>
      </c>
    </row>
    <row r="12" spans="2:4" x14ac:dyDescent="0.3">
      <c r="B12">
        <v>1</v>
      </c>
      <c r="C12" s="2">
        <v>176000</v>
      </c>
      <c r="D12" s="2">
        <f>C12*(1-$D$9)</f>
        <v>132000</v>
      </c>
    </row>
    <row r="13" spans="2:4" x14ac:dyDescent="0.3">
      <c r="B13">
        <v>2</v>
      </c>
      <c r="C13" s="2">
        <f>C12</f>
        <v>176000</v>
      </c>
      <c r="D13" s="2">
        <f t="shared" ref="D13:D22" si="0">C13*(1-$D$9)</f>
        <v>132000</v>
      </c>
    </row>
    <row r="14" spans="2:4" x14ac:dyDescent="0.3">
      <c r="B14">
        <v>3</v>
      </c>
      <c r="C14" s="2">
        <f t="shared" ref="C14:C21" si="1">C13</f>
        <v>176000</v>
      </c>
      <c r="D14" s="2">
        <f t="shared" si="0"/>
        <v>132000</v>
      </c>
    </row>
    <row r="15" spans="2:4" x14ac:dyDescent="0.3">
      <c r="B15">
        <v>4</v>
      </c>
      <c r="C15" s="2">
        <f t="shared" si="1"/>
        <v>176000</v>
      </c>
      <c r="D15" s="2">
        <f t="shared" si="0"/>
        <v>132000</v>
      </c>
    </row>
    <row r="16" spans="2:4" x14ac:dyDescent="0.3">
      <c r="B16">
        <v>5</v>
      </c>
      <c r="C16" s="2">
        <f t="shared" si="1"/>
        <v>176000</v>
      </c>
      <c r="D16" s="2">
        <f t="shared" si="0"/>
        <v>132000</v>
      </c>
    </row>
    <row r="17" spans="2:4" x14ac:dyDescent="0.3">
      <c r="B17">
        <v>6</v>
      </c>
      <c r="C17" s="2">
        <f t="shared" si="1"/>
        <v>176000</v>
      </c>
      <c r="D17" s="2">
        <f t="shared" si="0"/>
        <v>132000</v>
      </c>
    </row>
    <row r="18" spans="2:4" x14ac:dyDescent="0.3">
      <c r="B18">
        <v>7</v>
      </c>
      <c r="C18" s="2">
        <f t="shared" si="1"/>
        <v>176000</v>
      </c>
      <c r="D18" s="2">
        <f t="shared" si="0"/>
        <v>132000</v>
      </c>
    </row>
    <row r="19" spans="2:4" x14ac:dyDescent="0.3">
      <c r="B19">
        <v>8</v>
      </c>
      <c r="C19" s="2">
        <f t="shared" si="1"/>
        <v>176000</v>
      </c>
      <c r="D19" s="2">
        <f t="shared" si="0"/>
        <v>132000</v>
      </c>
    </row>
    <row r="20" spans="2:4" x14ac:dyDescent="0.3">
      <c r="B20">
        <v>9</v>
      </c>
      <c r="C20" s="2">
        <f t="shared" si="1"/>
        <v>176000</v>
      </c>
      <c r="D20" s="2">
        <f t="shared" si="0"/>
        <v>132000</v>
      </c>
    </row>
    <row r="21" spans="2:4" x14ac:dyDescent="0.3">
      <c r="B21">
        <v>10</v>
      </c>
      <c r="C21" s="2">
        <f>C20+2500000</f>
        <v>2676000</v>
      </c>
      <c r="D21" s="2">
        <f t="shared" si="0"/>
        <v>2007000</v>
      </c>
    </row>
    <row r="22" spans="2:4" x14ac:dyDescent="0.3">
      <c r="B22" s="7" t="s">
        <v>8</v>
      </c>
      <c r="C22" s="11">
        <f>IRR(C11:C21)</f>
        <v>7.0399999999999796E-2</v>
      </c>
      <c r="D22" s="11">
        <f>IRR(D11:D21)</f>
        <v>3.1102901771972613E-2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182880</xdr:colOff>
                <xdr:row>7</xdr:row>
                <xdr:rowOff>38100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2019-05-01T20:26:31Z</dcterms:created>
  <dcterms:modified xsi:type="dcterms:W3CDTF">2023-10-27T01:45:11Z</dcterms:modified>
</cp:coreProperties>
</file>