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0\"/>
    </mc:Choice>
  </mc:AlternateContent>
  <xr:revisionPtr revIDLastSave="0" documentId="13_ncr:1_{BF136037-B764-48D1-9FA1-DAEE6809F258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Hoja1" sheetId="4" r:id="rId1"/>
    <sheet name="10.18" sheetId="1" r:id="rId2"/>
    <sheet name="10.21" sheetId="2" r:id="rId3"/>
    <sheet name="10.37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3" l="1"/>
  <c r="F3" i="1"/>
  <c r="B47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F30" i="3"/>
  <c r="D26" i="3"/>
  <c r="E18" i="3"/>
  <c r="B18" i="3"/>
  <c r="C13" i="2"/>
  <c r="C12" i="2"/>
  <c r="C4" i="2"/>
  <c r="C5" i="2"/>
  <c r="C6" i="2"/>
  <c r="C7" i="2"/>
  <c r="C8" i="2"/>
  <c r="C9" i="2"/>
  <c r="C10" i="2"/>
  <c r="C11" i="2"/>
  <c r="C3" i="2"/>
  <c r="B13" i="2"/>
  <c r="F4" i="1"/>
  <c r="F5" i="1"/>
  <c r="F6" i="1"/>
  <c r="F7" i="1"/>
  <c r="F8" i="1"/>
  <c r="F2" i="1"/>
  <c r="C32" i="4"/>
  <c r="C31" i="4"/>
  <c r="B28" i="4"/>
  <c r="C23" i="4"/>
  <c r="E18" i="4"/>
  <c r="E19" i="4"/>
  <c r="E17" i="4"/>
  <c r="D18" i="4"/>
  <c r="D19" i="4"/>
  <c r="D17" i="4"/>
  <c r="B13" i="4"/>
  <c r="B4" i="4"/>
  <c r="G27" i="3"/>
  <c r="G28" i="3"/>
  <c r="E14" i="4"/>
  <c r="D3" i="2"/>
  <c r="E2" i="2"/>
  <c r="C2" i="2"/>
  <c r="G3" i="1"/>
  <c r="B28" i="3"/>
  <c r="E3" i="2"/>
  <c r="B12" i="2"/>
  <c r="G5" i="1"/>
  <c r="G4" i="1"/>
  <c r="B20" i="4"/>
  <c r="E20" i="4"/>
  <c r="D20" i="4"/>
  <c r="C47" i="3"/>
  <c r="B31" i="3"/>
  <c r="G6" i="1"/>
  <c r="G7" i="1"/>
  <c r="G8" i="1"/>
  <c r="B26" i="3"/>
  <c r="G26" i="3"/>
  <c r="C4" i="1"/>
  <c r="C5" i="1"/>
  <c r="C6" i="1"/>
  <c r="C7" i="1"/>
  <c r="C8" i="1"/>
  <c r="C3" i="1"/>
  <c r="B27" i="3"/>
</calcChain>
</file>

<file path=xl/sharedStrings.xml><?xml version="1.0" encoding="utf-8"?>
<sst xmlns="http://schemas.openxmlformats.org/spreadsheetml/2006/main" count="60" uniqueCount="58">
  <si>
    <t>Antes de impuesto</t>
    <phoneticPr fontId="2" type="noConversion"/>
  </si>
  <si>
    <t>Después de impuesto</t>
    <phoneticPr fontId="2" type="noConversion"/>
  </si>
  <si>
    <t xml:space="preserve">Como TIR&gt;= TMAR es aceptable.  </t>
    <phoneticPr fontId="2" type="noConversion"/>
  </si>
  <si>
    <t>WACC=</t>
    <phoneticPr fontId="2" type="noConversion"/>
  </si>
  <si>
    <t>Préstamo</t>
    <phoneticPr fontId="2" type="noConversion"/>
  </si>
  <si>
    <t>La anualidad del préstamo=</t>
    <phoneticPr fontId="2" type="noConversion"/>
  </si>
  <si>
    <t>Inversión</t>
    <phoneticPr fontId="2" type="noConversion"/>
  </si>
  <si>
    <t>Diferencia=</t>
    <phoneticPr fontId="2" type="noConversion"/>
  </si>
  <si>
    <t>Anualidad anterior</t>
    <phoneticPr fontId="2" type="noConversion"/>
  </si>
  <si>
    <t>Anualidad de $150K</t>
    <phoneticPr fontId="2" type="noConversion"/>
  </si>
  <si>
    <t>FNE=</t>
    <phoneticPr fontId="2" type="noConversion"/>
  </si>
  <si>
    <t>Ingreso del proyecto-pago del préstamo</t>
    <phoneticPr fontId="2" type="noConversion"/>
  </si>
  <si>
    <t>Capital propio invertido</t>
    <phoneticPr fontId="2" type="noConversion"/>
  </si>
  <si>
    <t>Deuda</t>
    <phoneticPr fontId="2" type="noConversion"/>
  </si>
  <si>
    <t>Capital</t>
    <phoneticPr fontId="2" type="noConversion"/>
  </si>
  <si>
    <t>WACC</t>
    <phoneticPr fontId="2" type="noConversion"/>
  </si>
  <si>
    <t>Fracción Deuda</t>
    <phoneticPr fontId="2" type="noConversion"/>
  </si>
  <si>
    <t>Flujo neto del proyecto</t>
    <phoneticPr fontId="2" type="noConversion"/>
  </si>
  <si>
    <t>Pago de interés</t>
    <phoneticPr fontId="2" type="noConversion"/>
  </si>
  <si>
    <t>FNE</t>
    <phoneticPr fontId="2" type="noConversion"/>
  </si>
  <si>
    <t>Como Tir&gt;=TMR entonces se puede hacer con la mezcla DC 60 40</t>
    <phoneticPr fontId="2" type="noConversion"/>
  </si>
  <si>
    <t>VPN&gt;0 Es aceptable</t>
    <phoneticPr fontId="2" type="noConversion"/>
  </si>
  <si>
    <t>VPN &gt;0 se acepta</t>
    <phoneticPr fontId="2" type="noConversion"/>
  </si>
  <si>
    <t>TIR</t>
  </si>
  <si>
    <t>WACC</t>
  </si>
  <si>
    <t>100% Capital</t>
  </si>
  <si>
    <t xml:space="preserve">WACC </t>
  </si>
  <si>
    <t>10.3)</t>
  </si>
  <si>
    <t>10.6)</t>
  </si>
  <si>
    <t>TMAR A.I *( 1-TAX)= TMAR D.I</t>
  </si>
  <si>
    <t>TMAR A.I = TMAR D.I. / (1-TAX)</t>
  </si>
  <si>
    <t>10.12)</t>
  </si>
  <si>
    <t>10.13)</t>
  </si>
  <si>
    <t>Monto</t>
  </si>
  <si>
    <t>Tasa</t>
  </si>
  <si>
    <t>Acciones</t>
  </si>
  <si>
    <t>Bonos</t>
  </si>
  <si>
    <t>Utilidades Ret.</t>
  </si>
  <si>
    <t>Fraccion Inv.</t>
  </si>
  <si>
    <t>Re/ Rd</t>
  </si>
  <si>
    <t>10.27)</t>
  </si>
  <si>
    <t>Re= DV/P + g</t>
  </si>
  <si>
    <t>10.29)</t>
  </si>
  <si>
    <t>Re=Rf+Beta(Rm-Rf)</t>
  </si>
  <si>
    <t>10.32)</t>
  </si>
  <si>
    <t>Año pasado</t>
  </si>
  <si>
    <t>Este año</t>
  </si>
  <si>
    <t>Rf</t>
  </si>
  <si>
    <t>Beta</t>
  </si>
  <si>
    <t>Rm</t>
  </si>
  <si>
    <t>Ejercicios capítulo 10</t>
  </si>
  <si>
    <t>Capital</t>
  </si>
  <si>
    <t xml:space="preserve">La mejor mezlca D-C es: </t>
  </si>
  <si>
    <t>https://www.academia.edu/36908450/INGENIERIA_ECONOMICA_LELAND_BLANK_ANTHONY_TARQUIN_7MA_ED_</t>
  </si>
  <si>
    <t>TR= 20.4%</t>
  </si>
  <si>
    <t>Vp= 26.0%</t>
  </si>
  <si>
    <t>&lt; este numero debe estar entre 15 y 7</t>
  </si>
  <si>
    <t>30%-70%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</si>
</sst>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Q&quot;#,##0.00;[Red]\-&quot;Q&quot;#,##0.00"/>
    <numFmt numFmtId="164" formatCode="_-[$$-409]* #,##0_ ;_-[$$-409]* \-#,##0\ ;_-[$$-409]* &quot;-&quot;_ ;_-@_ "/>
    <numFmt numFmtId="165" formatCode="0.0%"/>
    <numFmt numFmtId="166" formatCode="_-[$$-409]* #,##0.00_ ;_-[$$-409]* \-#,##0.00\ ;_-[$$-409]* &quot;-&quot;??_ ;_-@_ "/>
    <numFmt numFmtId="167" formatCode="_-[$$-540A]* #,##0.00_ ;_-[$$-540A]* \-#,##0.00\ ;_-[$$-540A]* &quot;-&quot;??_ ;_-@_ "/>
    <numFmt numFmtId="168" formatCode="0.0000%"/>
    <numFmt numFmtId="169" formatCode="0.000%"/>
  </numFmts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u/>
      <sz val="10"/>
      <color theme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3" fillId="0" borderId="0" xfId="0" applyFont="1"/>
    <xf numFmtId="9" fontId="0" fillId="0" borderId="0" xfId="1" applyFont="1"/>
    <xf numFmtId="167" fontId="0" fillId="0" borderId="0" xfId="0" applyNumberFormat="1"/>
    <xf numFmtId="167" fontId="0" fillId="0" borderId="1" xfId="0" applyNumberFormat="1" applyBorder="1"/>
    <xf numFmtId="9" fontId="3" fillId="0" borderId="0" xfId="1" applyFont="1"/>
    <xf numFmtId="10" fontId="0" fillId="0" borderId="0" xfId="1" applyNumberFormat="1" applyFont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9" fontId="0" fillId="3" borderId="0" xfId="0" applyNumberFormat="1" applyFill="1"/>
    <xf numFmtId="0" fontId="1" fillId="0" borderId="0" xfId="0" applyFont="1"/>
    <xf numFmtId="165" fontId="0" fillId="0" borderId="0" xfId="1" applyNumberFormat="1" applyFont="1"/>
    <xf numFmtId="168" fontId="0" fillId="0" borderId="0" xfId="0" applyNumberFormat="1"/>
    <xf numFmtId="8" fontId="0" fillId="0" borderId="0" xfId="0" applyNumberFormat="1"/>
    <xf numFmtId="169" fontId="0" fillId="0" borderId="0" xfId="0" applyNumberFormat="1"/>
    <xf numFmtId="10" fontId="1" fillId="4" borderId="0" xfId="0" applyNumberFormat="1" applyFont="1" applyFill="1"/>
    <xf numFmtId="165" fontId="0" fillId="4" borderId="0" xfId="0" applyNumberFormat="1" applyFill="1"/>
    <xf numFmtId="10" fontId="0" fillId="4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3" fillId="4" borderId="0" xfId="0" applyFont="1" applyFill="1"/>
    <xf numFmtId="9" fontId="0" fillId="4" borderId="0" xfId="1" applyFont="1" applyFill="1"/>
    <xf numFmtId="10" fontId="3" fillId="4" borderId="0" xfId="1" applyNumberFormat="1" applyFont="1" applyFill="1"/>
    <xf numFmtId="0" fontId="4" fillId="0" borderId="0" xfId="2"/>
    <xf numFmtId="0" fontId="0" fillId="0" borderId="0" xfId="0" quotePrefix="1"/>
    <xf numFmtId="0" fontId="0" fillId="4" borderId="2" xfId="0" applyFill="1" applyBorder="1"/>
    <xf numFmtId="10" fontId="0" fillId="4" borderId="2" xfId="0" applyNumberForma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28537986805705E-2"/>
          <c:y val="0.12030075187969901"/>
          <c:w val="0.72824578060798495"/>
          <c:h val="0.6746178438221539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'10.18'!$E$2:$E$8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</c:numCache>
            </c:numRef>
          </c:xVal>
          <c:yVal>
            <c:numRef>
              <c:f>'10.18'!$F$2:$F$8</c:f>
              <c:numCache>
                <c:formatCode>0.00%</c:formatCode>
                <c:ptCount val="7"/>
                <c:pt idx="0">
                  <c:v>7.0000000000000007E-2</c:v>
                </c:pt>
                <c:pt idx="1">
                  <c:v>6.8000000000000019E-2</c:v>
                </c:pt>
                <c:pt idx="2">
                  <c:v>6.7000000000000004E-2</c:v>
                </c:pt>
                <c:pt idx="3">
                  <c:v>7.5000000000000011E-2</c:v>
                </c:pt>
                <c:pt idx="4">
                  <c:v>8.2000000000000003E-2</c:v>
                </c:pt>
                <c:pt idx="5">
                  <c:v>0.1</c:v>
                </c:pt>
                <c:pt idx="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6-44B4-9028-56DF552C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50072"/>
        <c:axId val="553054472"/>
      </c:scatterChart>
      <c:valAx>
        <c:axId val="5530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054472"/>
        <c:crosses val="autoZero"/>
        <c:crossBetween val="midCat"/>
      </c:valAx>
      <c:valAx>
        <c:axId val="553054472"/>
        <c:scaling>
          <c:orientation val="minMax"/>
          <c:max val="0.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53050072"/>
        <c:crosses val="autoZero"/>
        <c:crossBetween val="midCat"/>
        <c:minorUnit val="0.0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891540</xdr:colOff>
      <xdr:row>2</xdr:row>
      <xdr:rowOff>15240</xdr:rowOff>
    </xdr:from>
    <xdr:to>
      <xdr:col>9</xdr:col>
      <xdr:colOff>168049</xdr:colOff>
      <xdr:row>6</xdr:row>
      <xdr:rowOff>108687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4E9103-ED6F-6F26-BF6C-78993E2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3220" y="335280"/>
          <a:ext cx="2934109" cy="733527"/>
        </a:xfrm>
        <a:prstGeom prst="rect">
          <a:avLst/>
        </a:prstGeom>
      </xdr:spPr>
    </xdr:pic>
    <xdr:clientData/>
  </xdr:twoCellAnchor>
  <xdr:twoCellAnchor editAs="oneCell">
    <xdr:from>
      <xdr:col>5</xdr:col>
      <xdr:colOff>899160</xdr:colOff>
      <xdr:row>7</xdr:row>
      <xdr:rowOff>38100</xdr:rowOff>
    </xdr:from>
    <xdr:to>
      <xdr:col>9</xdr:col>
      <xdr:colOff>375722</xdr:colOff>
      <xdr:row>11</xdr:row>
      <xdr:rowOff>74389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0568C6-D80E-799B-F4DE-B304E914F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0840" y="1158240"/>
          <a:ext cx="3134162" cy="676369"/>
        </a:xfrm>
        <a:prstGeom prst="rect">
          <a:avLst/>
        </a:prstGeom>
      </xdr:spPr>
    </xdr:pic>
    <xdr:clientData/>
  </xdr:twoCellAnchor>
  <xdr:twoCellAnchor editAs="oneCell">
    <xdr:from>
      <xdr:col>5</xdr:col>
      <xdr:colOff>883920</xdr:colOff>
      <xdr:row>11</xdr:row>
      <xdr:rowOff>83820</xdr:rowOff>
    </xdr:from>
    <xdr:to>
      <xdr:col>9</xdr:col>
      <xdr:colOff>427167</xdr:colOff>
      <xdr:row>19</xdr:row>
      <xdr:rowOff>32556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5F80FD-2741-196C-70D4-A1017814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844040"/>
          <a:ext cx="3200847" cy="1228896"/>
        </a:xfrm>
        <a:prstGeom prst="rect">
          <a:avLst/>
        </a:prstGeom>
      </xdr:spPr>
    </xdr:pic>
    <xdr:clientData/>
  </xdr:twoCellAnchor>
  <xdr:twoCellAnchor editAs="oneCell">
    <xdr:from>
      <xdr:col>5</xdr:col>
      <xdr:colOff>883920</xdr:colOff>
      <xdr:row>20</xdr:row>
      <xdr:rowOff>7620</xdr:rowOff>
    </xdr:from>
    <xdr:to>
      <xdr:col>8</xdr:col>
      <xdr:colOff>865250</xdr:colOff>
      <xdr:row>25</xdr:row>
      <xdr:rowOff>47743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C7C142-0644-CF54-7BFA-8B4E59302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3215640"/>
          <a:ext cx="2724530" cy="8478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137160</xdr:rowOff>
    </xdr:from>
    <xdr:to>
      <xdr:col>9</xdr:col>
      <xdr:colOff>114699</xdr:colOff>
      <xdr:row>35</xdr:row>
      <xdr:rowOff>118331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4E2B306-23D0-D1A7-6539-E6F17F7FD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36080" y="4152900"/>
          <a:ext cx="2857899" cy="1581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11</xdr:row>
      <xdr:rowOff>12700</xdr:rowOff>
    </xdr:from>
    <xdr:to>
      <xdr:col>9</xdr:col>
      <xdr:colOff>368300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13</xdr:col>
      <xdr:colOff>829046</xdr:colOff>
      <xdr:row>17</xdr:row>
      <xdr:rowOff>88000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59788D-19B9-60B1-9B3D-4FA17938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160020"/>
          <a:ext cx="2657846" cy="2648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868680</xdr:colOff>
      <xdr:row>0</xdr:row>
      <xdr:rowOff>68580</xdr:rowOff>
    </xdr:from>
    <xdr:to>
      <xdr:col>8</xdr:col>
      <xdr:colOff>783326</xdr:colOff>
      <xdr:row>8</xdr:row>
      <xdr:rowOff>7790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B79D02-1011-6EAC-A74B-81F0583A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68580"/>
          <a:ext cx="2657846" cy="1219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0</xdr:row>
      <xdr:rowOff>76200</xdr:rowOff>
    </xdr:from>
    <xdr:to>
      <xdr:col>7</xdr:col>
      <xdr:colOff>880565</xdr:colOff>
      <xdr:row>13</xdr:row>
      <xdr:rowOff>25048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34D9F5-3938-CB4D-0E42-92371A16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0" y="76200"/>
          <a:ext cx="3258005" cy="202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cademia.edu/36908450/INGENIERIA_ECONOMICA_LELAND_BLANK_ANTHONY_TARQUIN_7MA_ED_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506D-4132-48A3-B953-3F355A4FEC66}">
  <dimension ref="A1:G32"/>
  <sheetViews>
    <sheetView topLeftCell="A7" workbookViewId="0">
      <selection activeCell="D26" sqref="D26"/>
    </sheetView>
  </sheetViews>
  <sheetFormatPr baseColWidth="10" defaultRowHeight="12.6" x14ac:dyDescent="0.2"/>
  <cols>
    <col min="1" max="1" width="12.7265625" bestFit="1" customWidth="1"/>
    <col min="2" max="2" width="15.26953125" bestFit="1" customWidth="1"/>
    <col min="4" max="5" width="15.26953125" bestFit="1" customWidth="1"/>
  </cols>
  <sheetData>
    <row r="1" spans="1:6" x14ac:dyDescent="0.2">
      <c r="A1" s="18" t="s">
        <v>50</v>
      </c>
    </row>
    <row r="2" spans="1:6" x14ac:dyDescent="0.2">
      <c r="A2" s="31" t="s">
        <v>53</v>
      </c>
    </row>
    <row r="4" spans="1:6" x14ac:dyDescent="0.2">
      <c r="A4" s="6" t="s">
        <v>27</v>
      </c>
      <c r="B4" s="29">
        <f>0.12/(1-0.4)</f>
        <v>0.2</v>
      </c>
      <c r="D4" s="19"/>
    </row>
    <row r="5" spans="1:6" x14ac:dyDescent="0.2">
      <c r="B5" s="6" t="s">
        <v>29</v>
      </c>
    </row>
    <row r="7" spans="1:6" x14ac:dyDescent="0.2">
      <c r="B7" s="6" t="s">
        <v>30</v>
      </c>
      <c r="E7" s="7"/>
    </row>
    <row r="9" spans="1:6" x14ac:dyDescent="0.2">
      <c r="A9" s="6" t="s">
        <v>28</v>
      </c>
      <c r="B9" s="28" t="s">
        <v>54</v>
      </c>
      <c r="C9" s="2"/>
    </row>
    <row r="10" spans="1:6" x14ac:dyDescent="0.2">
      <c r="B10" s="28" t="s">
        <v>55</v>
      </c>
      <c r="C10" s="1"/>
    </row>
    <row r="12" spans="1:6" x14ac:dyDescent="0.2">
      <c r="D12" s="8">
        <v>5000000</v>
      </c>
      <c r="F12" s="7"/>
    </row>
    <row r="13" spans="1:6" x14ac:dyDescent="0.2">
      <c r="A13" s="6" t="s">
        <v>31</v>
      </c>
      <c r="B13" s="29">
        <f>D12/E14</f>
        <v>0.25</v>
      </c>
      <c r="D13" s="8">
        <v>50000000</v>
      </c>
    </row>
    <row r="14" spans="1:6" x14ac:dyDescent="0.2">
      <c r="C14" s="6" t="s">
        <v>51</v>
      </c>
      <c r="D14" s="7">
        <v>0.4</v>
      </c>
      <c r="E14" s="8">
        <f>D14*D13</f>
        <v>20000000</v>
      </c>
    </row>
    <row r="16" spans="1:6" x14ac:dyDescent="0.2">
      <c r="A16" s="6" t="s">
        <v>32</v>
      </c>
      <c r="B16" s="6" t="s">
        <v>33</v>
      </c>
      <c r="C16" s="6" t="s">
        <v>34</v>
      </c>
      <c r="D16" s="6" t="s">
        <v>38</v>
      </c>
    </row>
    <row r="17" spans="1:7" x14ac:dyDescent="0.2">
      <c r="A17" s="6" t="s">
        <v>35</v>
      </c>
      <c r="B17" s="8">
        <v>3000000</v>
      </c>
      <c r="C17" s="7">
        <v>0.15</v>
      </c>
      <c r="D17" s="27">
        <f>B17/$B$20</f>
        <v>0.23076923076923078</v>
      </c>
      <c r="E17" s="25">
        <f>D17*C17</f>
        <v>3.4615384615384617E-2</v>
      </c>
    </row>
    <row r="18" spans="1:7" x14ac:dyDescent="0.2">
      <c r="A18" s="6" t="s">
        <v>36</v>
      </c>
      <c r="B18" s="8">
        <v>4000000</v>
      </c>
      <c r="C18" s="7">
        <v>0.09</v>
      </c>
      <c r="D18" s="27">
        <f t="shared" ref="D18:D19" si="0">B18/$B$20</f>
        <v>0.30769230769230771</v>
      </c>
      <c r="E18" s="25">
        <f t="shared" ref="E18:E19" si="1">D18*C18</f>
        <v>2.7692307692307693E-2</v>
      </c>
    </row>
    <row r="19" spans="1:7" x14ac:dyDescent="0.2">
      <c r="A19" s="6" t="s">
        <v>37</v>
      </c>
      <c r="B19" s="8">
        <v>6000000</v>
      </c>
      <c r="C19" s="10">
        <v>7.0000000000000007E-2</v>
      </c>
      <c r="D19" s="27">
        <f t="shared" si="0"/>
        <v>0.46153846153846156</v>
      </c>
      <c r="E19" s="25">
        <f t="shared" si="1"/>
        <v>3.2307692307692315E-2</v>
      </c>
    </row>
    <row r="20" spans="1:7" ht="13.2" thickBot="1" x14ac:dyDescent="0.25">
      <c r="B20" s="9">
        <f>SUM(B17:B19)</f>
        <v>13000000</v>
      </c>
      <c r="D20" s="12">
        <f>SUM(D17:D19)</f>
        <v>1</v>
      </c>
      <c r="E20" s="12">
        <f>SUM(E17:E19)</f>
        <v>9.4615384615384629E-2</v>
      </c>
      <c r="F20" s="32" t="s">
        <v>56</v>
      </c>
    </row>
    <row r="21" spans="1:7" ht="13.2" thickTop="1" x14ac:dyDescent="0.2"/>
    <row r="23" spans="1:7" x14ac:dyDescent="0.2">
      <c r="A23" s="6" t="s">
        <v>40</v>
      </c>
      <c r="B23" s="6" t="s">
        <v>41</v>
      </c>
      <c r="C23" s="27">
        <f>0.92/23+3.2%</f>
        <v>7.2000000000000008E-2</v>
      </c>
    </row>
    <row r="25" spans="1:7" x14ac:dyDescent="0.2">
      <c r="B25" s="11"/>
    </row>
    <row r="27" spans="1:7" x14ac:dyDescent="0.2">
      <c r="A27" s="6" t="s">
        <v>42</v>
      </c>
      <c r="B27" s="6" t="s">
        <v>43</v>
      </c>
    </row>
    <row r="28" spans="1:7" x14ac:dyDescent="0.2">
      <c r="B28" s="30">
        <f>3.2%+1.41*(3.8%)</f>
        <v>8.5579999999999989E-2</v>
      </c>
    </row>
    <row r="29" spans="1:7" x14ac:dyDescent="0.2">
      <c r="B29" s="11"/>
    </row>
    <row r="30" spans="1:7" x14ac:dyDescent="0.2">
      <c r="D30" s="6" t="s">
        <v>47</v>
      </c>
      <c r="E30" s="6" t="s">
        <v>48</v>
      </c>
      <c r="F30" s="6" t="s">
        <v>49</v>
      </c>
    </row>
    <row r="31" spans="1:7" x14ac:dyDescent="0.2">
      <c r="A31" s="6" t="s">
        <v>44</v>
      </c>
      <c r="B31" s="6" t="s">
        <v>45</v>
      </c>
      <c r="C31" s="25">
        <f>D31+E31*(F31-D31)</f>
        <v>5.2099999999999994E-2</v>
      </c>
      <c r="D31" s="1">
        <v>0.04</v>
      </c>
      <c r="E31">
        <v>1.1000000000000001</v>
      </c>
      <c r="F31" s="2">
        <v>5.0999999999999997E-2</v>
      </c>
      <c r="G31" s="20"/>
    </row>
    <row r="32" spans="1:7" x14ac:dyDescent="0.2">
      <c r="B32" s="6" t="s">
        <v>46</v>
      </c>
      <c r="C32" s="25">
        <f>D32+E32*(F32-D32)</f>
        <v>5.3159999999999999E-2</v>
      </c>
      <c r="D32" s="2">
        <v>3.9E-2</v>
      </c>
      <c r="E32">
        <v>1.18</v>
      </c>
      <c r="F32" s="2">
        <v>5.0999999999999997E-2</v>
      </c>
      <c r="G32" s="20"/>
    </row>
  </sheetData>
  <hyperlinks>
    <hyperlink ref="A2" r:id="rId1" xr:uid="{1A50582D-60B5-4CA4-A286-032C11653B6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opLeftCell="B1" workbookViewId="0">
      <selection activeCell="F3" sqref="F3"/>
    </sheetView>
  </sheetViews>
  <sheetFormatPr baseColWidth="10" defaultRowHeight="12.6" x14ac:dyDescent="0.2"/>
  <cols>
    <col min="5" max="5" width="13.6328125" bestFit="1" customWidth="1"/>
    <col min="7" max="7" width="0" hidden="1" customWidth="1"/>
  </cols>
  <sheetData>
    <row r="1" spans="1:7" x14ac:dyDescent="0.2">
      <c r="B1" s="14" t="s">
        <v>13</v>
      </c>
      <c r="C1" t="s">
        <v>14</v>
      </c>
      <c r="D1" s="6" t="s">
        <v>39</v>
      </c>
      <c r="E1" t="s">
        <v>16</v>
      </c>
      <c r="F1" s="13" t="s">
        <v>15</v>
      </c>
    </row>
    <row r="2" spans="1:7" x14ac:dyDescent="0.2">
      <c r="B2" s="15">
        <v>0</v>
      </c>
      <c r="C2" s="3">
        <v>100000</v>
      </c>
      <c r="D2" s="17">
        <v>7.0000000000000007E-2</v>
      </c>
      <c r="E2">
        <v>0</v>
      </c>
      <c r="F2" s="25">
        <f>E2+E8*D2</f>
        <v>7.0000000000000007E-2</v>
      </c>
    </row>
    <row r="3" spans="1:7" x14ac:dyDescent="0.2">
      <c r="A3">
        <v>0</v>
      </c>
      <c r="B3" s="15">
        <v>10000</v>
      </c>
      <c r="C3" s="3">
        <f>$C$2-B3</f>
        <v>90000</v>
      </c>
      <c r="D3" s="16">
        <v>0.05</v>
      </c>
      <c r="E3">
        <v>0.1</v>
      </c>
      <c r="F3" s="25">
        <f>E3*D3+(1-E3)*$D$2</f>
        <v>6.8000000000000019E-2</v>
      </c>
      <c r="G3" s="11">
        <f>E3*D3+(1-E3)*$D$2</f>
        <v>6.8000000000000019E-2</v>
      </c>
    </row>
    <row r="4" spans="1:7" x14ac:dyDescent="0.2">
      <c r="A4">
        <v>1</v>
      </c>
      <c r="B4" s="15">
        <v>30000</v>
      </c>
      <c r="C4" s="3">
        <f t="shared" ref="C4:C8" si="0">$C$2-B4</f>
        <v>70000</v>
      </c>
      <c r="D4" s="16">
        <v>0.06</v>
      </c>
      <c r="E4">
        <v>0.3</v>
      </c>
      <c r="F4" s="25">
        <f t="shared" ref="F4:F8" si="1">E4*D4+(1-E4)*$D$2</f>
        <v>6.7000000000000004E-2</v>
      </c>
      <c r="G4" s="11">
        <f>E4*D4+(1-E4)*$D$2</f>
        <v>6.7000000000000004E-2</v>
      </c>
    </row>
    <row r="5" spans="1:7" x14ac:dyDescent="0.2">
      <c r="A5">
        <v>2</v>
      </c>
      <c r="B5" s="15">
        <v>50000</v>
      </c>
      <c r="C5" s="3">
        <f t="shared" si="0"/>
        <v>50000</v>
      </c>
      <c r="D5" s="16">
        <v>0.08</v>
      </c>
      <c r="E5">
        <v>0.5</v>
      </c>
      <c r="F5" s="25">
        <f t="shared" si="1"/>
        <v>7.5000000000000011E-2</v>
      </c>
      <c r="G5" s="11">
        <f>E5*D5+(1-E5)*$D$2</f>
        <v>7.5000000000000011E-2</v>
      </c>
    </row>
    <row r="6" spans="1:7" x14ac:dyDescent="0.2">
      <c r="A6">
        <v>3</v>
      </c>
      <c r="B6" s="15">
        <v>60000</v>
      </c>
      <c r="C6" s="3">
        <f t="shared" si="0"/>
        <v>40000</v>
      </c>
      <c r="D6" s="16">
        <v>0.09</v>
      </c>
      <c r="E6">
        <v>0.6</v>
      </c>
      <c r="F6" s="25">
        <f t="shared" si="1"/>
        <v>8.2000000000000003E-2</v>
      </c>
      <c r="G6" s="11">
        <f t="shared" ref="G6:G8" si="2">E6*D6+(1-E6)*$D$2</f>
        <v>8.2000000000000003E-2</v>
      </c>
    </row>
    <row r="7" spans="1:7" x14ac:dyDescent="0.2">
      <c r="A7">
        <v>4</v>
      </c>
      <c r="B7" s="15">
        <v>75000</v>
      </c>
      <c r="C7" s="3">
        <f t="shared" si="0"/>
        <v>25000</v>
      </c>
      <c r="D7" s="16">
        <v>0.11</v>
      </c>
      <c r="E7">
        <v>0.75</v>
      </c>
      <c r="F7" s="25">
        <f t="shared" si="1"/>
        <v>0.1</v>
      </c>
      <c r="G7" s="11">
        <f t="shared" si="2"/>
        <v>0.1</v>
      </c>
    </row>
    <row r="8" spans="1:7" x14ac:dyDescent="0.2">
      <c r="A8">
        <v>5</v>
      </c>
      <c r="B8" s="15">
        <v>100000</v>
      </c>
      <c r="C8" s="3">
        <f t="shared" si="0"/>
        <v>0</v>
      </c>
      <c r="D8" s="16">
        <v>0.13</v>
      </c>
      <c r="E8">
        <v>1</v>
      </c>
      <c r="F8" s="25">
        <f t="shared" si="1"/>
        <v>0.13</v>
      </c>
      <c r="G8" s="11">
        <f t="shared" si="2"/>
        <v>0.13</v>
      </c>
    </row>
    <row r="10" spans="1:7" x14ac:dyDescent="0.2">
      <c r="B10" s="28" t="s">
        <v>52</v>
      </c>
      <c r="C10" s="26"/>
      <c r="D10" s="33" t="s">
        <v>57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PageLayoutView="90" workbookViewId="0">
      <selection activeCell="C14" sqref="C14"/>
    </sheetView>
  </sheetViews>
  <sheetFormatPr baseColWidth="10" defaultRowHeight="12.6" x14ac:dyDescent="0.2"/>
  <cols>
    <col min="1" max="1" width="3.08984375" bestFit="1" customWidth="1"/>
    <col min="2" max="3" width="14.6328125" bestFit="1" customWidth="1"/>
  </cols>
  <sheetData>
    <row r="1" spans="1:5" x14ac:dyDescent="0.2">
      <c r="B1" t="s">
        <v>0</v>
      </c>
      <c r="C1" t="s">
        <v>1</v>
      </c>
      <c r="E1" s="1">
        <v>0.33</v>
      </c>
    </row>
    <row r="2" spans="1:5" x14ac:dyDescent="0.2">
      <c r="A2">
        <v>0</v>
      </c>
      <c r="B2" s="3">
        <v>2800000</v>
      </c>
      <c r="C2" s="3">
        <f>B2</f>
        <v>2800000</v>
      </c>
      <c r="E2" s="3">
        <f>B3*E1</f>
        <v>-64680</v>
      </c>
    </row>
    <row r="3" spans="1:5" x14ac:dyDescent="0.2">
      <c r="A3">
        <v>1</v>
      </c>
      <c r="B3" s="3">
        <v>-196000</v>
      </c>
      <c r="C3" s="3">
        <f>B3*(1-$E$1)</f>
        <v>-131320</v>
      </c>
      <c r="D3" s="3">
        <f>B3*(1-E1)</f>
        <v>-131320</v>
      </c>
      <c r="E3" s="3">
        <f>B3-E2</f>
        <v>-131320</v>
      </c>
    </row>
    <row r="4" spans="1:5" x14ac:dyDescent="0.2">
      <c r="A4">
        <v>2</v>
      </c>
      <c r="B4" s="3">
        <v>-196000</v>
      </c>
      <c r="C4" s="3">
        <f t="shared" ref="C4:C11" si="0">B4*(1-$E$1)</f>
        <v>-131320</v>
      </c>
    </row>
    <row r="5" spans="1:5" x14ac:dyDescent="0.2">
      <c r="A5">
        <v>3</v>
      </c>
      <c r="B5" s="3">
        <v>-196000</v>
      </c>
      <c r="C5" s="3">
        <f t="shared" si="0"/>
        <v>-131320</v>
      </c>
    </row>
    <row r="6" spans="1:5" x14ac:dyDescent="0.2">
      <c r="A6">
        <v>4</v>
      </c>
      <c r="B6" s="3">
        <v>-196000</v>
      </c>
      <c r="C6" s="3">
        <f t="shared" si="0"/>
        <v>-131320</v>
      </c>
    </row>
    <row r="7" spans="1:5" x14ac:dyDescent="0.2">
      <c r="A7">
        <v>5</v>
      </c>
      <c r="B7" s="3">
        <v>-196000</v>
      </c>
      <c r="C7" s="3">
        <f t="shared" si="0"/>
        <v>-131320</v>
      </c>
    </row>
    <row r="8" spans="1:5" x14ac:dyDescent="0.2">
      <c r="A8">
        <v>6</v>
      </c>
      <c r="B8" s="3">
        <v>-196000</v>
      </c>
      <c r="C8" s="3">
        <f t="shared" si="0"/>
        <v>-131320</v>
      </c>
    </row>
    <row r="9" spans="1:5" x14ac:dyDescent="0.2">
      <c r="A9">
        <v>7</v>
      </c>
      <c r="B9" s="3">
        <v>-196000</v>
      </c>
      <c r="C9" s="3">
        <f t="shared" si="0"/>
        <v>-131320</v>
      </c>
    </row>
    <row r="10" spans="1:5" x14ac:dyDescent="0.2">
      <c r="A10">
        <v>8</v>
      </c>
      <c r="B10" s="3">
        <v>-196000</v>
      </c>
      <c r="C10" s="3">
        <f t="shared" si="0"/>
        <v>-131320</v>
      </c>
    </row>
    <row r="11" spans="1:5" x14ac:dyDescent="0.2">
      <c r="A11">
        <v>9</v>
      </c>
      <c r="B11" s="3">
        <v>-196000</v>
      </c>
      <c r="C11" s="3">
        <f t="shared" si="0"/>
        <v>-131320</v>
      </c>
    </row>
    <row r="12" spans="1:5" x14ac:dyDescent="0.2">
      <c r="A12">
        <v>10</v>
      </c>
      <c r="B12" s="3">
        <f>-196000-2800000</f>
        <v>-2996000</v>
      </c>
      <c r="C12" s="3">
        <f>C11-2800000</f>
        <v>-2931320</v>
      </c>
    </row>
    <row r="13" spans="1:5" x14ac:dyDescent="0.2">
      <c r="B13" s="24">
        <f>IRR(B2:B12)</f>
        <v>7.0000000000000062E-2</v>
      </c>
      <c r="C13" s="24">
        <f>IRR(C2:C12)</f>
        <v>4.6900000000001718E-2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9"/>
  <sheetViews>
    <sheetView tabSelected="1" topLeftCell="A19" workbookViewId="0">
      <selection activeCell="B23" sqref="B23"/>
    </sheetView>
  </sheetViews>
  <sheetFormatPr baseColWidth="10" defaultRowHeight="12.6" x14ac:dyDescent="0.2"/>
  <cols>
    <col min="3" max="3" width="24.26953125" customWidth="1"/>
    <col min="4" max="4" width="11.1796875" bestFit="1" customWidth="1"/>
    <col min="5" max="5" width="13.36328125" customWidth="1"/>
    <col min="6" max="6" width="15.6328125" bestFit="1" customWidth="1"/>
    <col min="7" max="7" width="12.90625" customWidth="1"/>
  </cols>
  <sheetData>
    <row r="2" spans="1:3" x14ac:dyDescent="0.2">
      <c r="A2">
        <v>0</v>
      </c>
      <c r="B2" s="3">
        <v>-250000</v>
      </c>
    </row>
    <row r="3" spans="1:3" x14ac:dyDescent="0.2">
      <c r="A3">
        <v>1</v>
      </c>
      <c r="B3" s="3">
        <v>30000</v>
      </c>
    </row>
    <row r="4" spans="1:3" x14ac:dyDescent="0.2">
      <c r="A4">
        <v>2</v>
      </c>
      <c r="B4" s="3">
        <v>30000</v>
      </c>
    </row>
    <row r="5" spans="1:3" x14ac:dyDescent="0.2">
      <c r="A5">
        <v>3</v>
      </c>
      <c r="B5" s="3">
        <v>30000</v>
      </c>
    </row>
    <row r="6" spans="1:3" x14ac:dyDescent="0.2">
      <c r="A6">
        <v>4</v>
      </c>
      <c r="B6" s="3">
        <v>30000</v>
      </c>
    </row>
    <row r="7" spans="1:3" x14ac:dyDescent="0.2">
      <c r="A7">
        <v>5</v>
      </c>
      <c r="B7" s="3">
        <v>30000</v>
      </c>
    </row>
    <row r="8" spans="1:3" x14ac:dyDescent="0.2">
      <c r="A8">
        <v>6</v>
      </c>
      <c r="B8" s="3">
        <v>30000</v>
      </c>
    </row>
    <row r="9" spans="1:3" x14ac:dyDescent="0.2">
      <c r="A9">
        <v>7</v>
      </c>
      <c r="B9" s="3">
        <v>30000</v>
      </c>
    </row>
    <row r="10" spans="1:3" x14ac:dyDescent="0.2">
      <c r="A10">
        <v>8</v>
      </c>
      <c r="B10" s="3">
        <v>30000</v>
      </c>
    </row>
    <row r="11" spans="1:3" x14ac:dyDescent="0.2">
      <c r="A11">
        <v>9</v>
      </c>
      <c r="B11" s="3">
        <v>30000</v>
      </c>
    </row>
    <row r="12" spans="1:3" x14ac:dyDescent="0.2">
      <c r="A12">
        <v>10</v>
      </c>
      <c r="B12" s="3">
        <v>30000</v>
      </c>
    </row>
    <row r="13" spans="1:3" x14ac:dyDescent="0.2">
      <c r="A13">
        <v>11</v>
      </c>
      <c r="B13" s="3">
        <v>30000</v>
      </c>
    </row>
    <row r="14" spans="1:3" x14ac:dyDescent="0.2">
      <c r="A14">
        <v>12</v>
      </c>
      <c r="B14" s="3">
        <v>30000</v>
      </c>
    </row>
    <row r="15" spans="1:3" x14ac:dyDescent="0.2">
      <c r="A15">
        <v>13</v>
      </c>
      <c r="B15" s="3">
        <v>30000</v>
      </c>
    </row>
    <row r="16" spans="1:3" x14ac:dyDescent="0.2">
      <c r="A16">
        <v>14</v>
      </c>
      <c r="B16" s="3">
        <v>30000</v>
      </c>
      <c r="C16" t="s">
        <v>25</v>
      </c>
    </row>
    <row r="17" spans="1:8" x14ac:dyDescent="0.2">
      <c r="A17">
        <v>15</v>
      </c>
      <c r="B17" s="3">
        <v>30000</v>
      </c>
    </row>
    <row r="18" spans="1:8" x14ac:dyDescent="0.2">
      <c r="A18" t="s">
        <v>23</v>
      </c>
      <c r="B18" s="24">
        <f>IRR(B2:B17)</f>
        <v>8.4417979849322533E-2</v>
      </c>
      <c r="C18" s="4"/>
      <c r="D18" t="s">
        <v>24</v>
      </c>
      <c r="E18" s="34">
        <f>7.5%</f>
        <v>7.4999999999999997E-2</v>
      </c>
    </row>
    <row r="19" spans="1:8" x14ac:dyDescent="0.2">
      <c r="A19" t="s">
        <v>2</v>
      </c>
    </row>
    <row r="20" spans="1:8" x14ac:dyDescent="0.2">
      <c r="A20" t="s">
        <v>21</v>
      </c>
    </row>
    <row r="22" spans="1:8" x14ac:dyDescent="0.2">
      <c r="A22" t="s">
        <v>3</v>
      </c>
      <c r="B22" s="23">
        <f>A23*B23+A24*B24</f>
        <v>7.2000000000000008E-2</v>
      </c>
      <c r="C22" s="8"/>
    </row>
    <row r="23" spans="1:8" x14ac:dyDescent="0.2">
      <c r="A23" s="1">
        <v>0.6</v>
      </c>
      <c r="B23" s="1">
        <v>7.0000000000000007E-2</v>
      </c>
      <c r="C23" s="22"/>
    </row>
    <row r="24" spans="1:8" x14ac:dyDescent="0.2">
      <c r="A24" s="1">
        <v>0.4</v>
      </c>
      <c r="B24" s="2">
        <v>7.4999999999999997E-2</v>
      </c>
    </row>
    <row r="25" spans="1:8" x14ac:dyDescent="0.2">
      <c r="E25" s="21"/>
    </row>
    <row r="26" spans="1:8" x14ac:dyDescent="0.2">
      <c r="A26" t="s">
        <v>4</v>
      </c>
      <c r="B26" s="5">
        <f>A23*-B2</f>
        <v>150000</v>
      </c>
      <c r="C26" t="s">
        <v>5</v>
      </c>
      <c r="D26" s="4">
        <f>-PMT(B23,15,B26)</f>
        <v>16469.193705150981</v>
      </c>
      <c r="E26" s="4"/>
      <c r="F26" t="s">
        <v>8</v>
      </c>
      <c r="G26" s="3">
        <f>B17</f>
        <v>30000</v>
      </c>
      <c r="H26" t="s">
        <v>17</v>
      </c>
    </row>
    <row r="27" spans="1:8" x14ac:dyDescent="0.2">
      <c r="A27" t="s">
        <v>6</v>
      </c>
      <c r="B27" s="3">
        <f>250000</f>
        <v>250000</v>
      </c>
      <c r="F27" t="s">
        <v>9</v>
      </c>
      <c r="G27" s="4">
        <f>E26</f>
        <v>0</v>
      </c>
      <c r="H27" t="s">
        <v>18</v>
      </c>
    </row>
    <row r="28" spans="1:8" x14ac:dyDescent="0.2">
      <c r="A28" t="s">
        <v>7</v>
      </c>
      <c r="B28" s="3">
        <f>B27-B26</f>
        <v>100000</v>
      </c>
      <c r="C28" t="s">
        <v>12</v>
      </c>
      <c r="F28" t="s">
        <v>7</v>
      </c>
      <c r="G28" s="4">
        <f>G26-G27</f>
        <v>30000</v>
      </c>
      <c r="H28" t="s">
        <v>19</v>
      </c>
    </row>
    <row r="30" spans="1:8" x14ac:dyDescent="0.2">
      <c r="B30" t="s">
        <v>10</v>
      </c>
      <c r="C30" t="s">
        <v>11</v>
      </c>
      <c r="F30" s="4">
        <f>G28-D26</f>
        <v>13530.806294849019</v>
      </c>
    </row>
    <row r="31" spans="1:8" x14ac:dyDescent="0.2">
      <c r="A31">
        <v>0</v>
      </c>
      <c r="B31" s="3">
        <f>-250000+B26</f>
        <v>-100000</v>
      </c>
    </row>
    <row r="32" spans="1:8" x14ac:dyDescent="0.2">
      <c r="A32">
        <v>1</v>
      </c>
      <c r="B32" s="3">
        <f>$F$30</f>
        <v>13530.806294849019</v>
      </c>
    </row>
    <row r="33" spans="1:5" x14ac:dyDescent="0.2">
      <c r="A33">
        <v>2</v>
      </c>
      <c r="B33" s="3">
        <f t="shared" ref="B33:B46" si="0">$F$30</f>
        <v>13530.806294849019</v>
      </c>
    </row>
    <row r="34" spans="1:5" x14ac:dyDescent="0.2">
      <c r="A34">
        <v>3</v>
      </c>
      <c r="B34" s="3">
        <f t="shared" si="0"/>
        <v>13530.806294849019</v>
      </c>
    </row>
    <row r="35" spans="1:5" x14ac:dyDescent="0.2">
      <c r="A35">
        <v>4</v>
      </c>
      <c r="B35" s="3">
        <f t="shared" si="0"/>
        <v>13530.806294849019</v>
      </c>
    </row>
    <row r="36" spans="1:5" x14ac:dyDescent="0.2">
      <c r="A36">
        <v>5</v>
      </c>
      <c r="B36" s="3">
        <f t="shared" si="0"/>
        <v>13530.806294849019</v>
      </c>
    </row>
    <row r="37" spans="1:5" x14ac:dyDescent="0.2">
      <c r="A37">
        <v>6</v>
      </c>
      <c r="B37" s="3">
        <f t="shared" si="0"/>
        <v>13530.806294849019</v>
      </c>
    </row>
    <row r="38" spans="1:5" x14ac:dyDescent="0.2">
      <c r="A38">
        <v>7</v>
      </c>
      <c r="B38" s="3">
        <f t="shared" si="0"/>
        <v>13530.806294849019</v>
      </c>
    </row>
    <row r="39" spans="1:5" x14ac:dyDescent="0.2">
      <c r="A39">
        <v>8</v>
      </c>
      <c r="B39" s="3">
        <f t="shared" si="0"/>
        <v>13530.806294849019</v>
      </c>
    </row>
    <row r="40" spans="1:5" x14ac:dyDescent="0.2">
      <c r="A40">
        <v>9</v>
      </c>
      <c r="B40" s="3">
        <f t="shared" si="0"/>
        <v>13530.806294849019</v>
      </c>
    </row>
    <row r="41" spans="1:5" x14ac:dyDescent="0.2">
      <c r="A41">
        <v>10</v>
      </c>
      <c r="B41" s="3">
        <f t="shared" si="0"/>
        <v>13530.806294849019</v>
      </c>
    </row>
    <row r="42" spans="1:5" x14ac:dyDescent="0.2">
      <c r="A42">
        <v>11</v>
      </c>
      <c r="B42" s="3">
        <f t="shared" si="0"/>
        <v>13530.806294849019</v>
      </c>
    </row>
    <row r="43" spans="1:5" x14ac:dyDescent="0.2">
      <c r="A43">
        <v>12</v>
      </c>
      <c r="B43" s="3">
        <f t="shared" si="0"/>
        <v>13530.806294849019</v>
      </c>
    </row>
    <row r="44" spans="1:5" x14ac:dyDescent="0.2">
      <c r="A44">
        <v>13</v>
      </c>
      <c r="B44" s="3">
        <f t="shared" si="0"/>
        <v>13530.806294849019</v>
      </c>
    </row>
    <row r="45" spans="1:5" x14ac:dyDescent="0.2">
      <c r="A45">
        <v>14</v>
      </c>
      <c r="B45" s="3">
        <f t="shared" si="0"/>
        <v>13530.806294849019</v>
      </c>
    </row>
    <row r="46" spans="1:5" x14ac:dyDescent="0.2">
      <c r="A46">
        <v>15</v>
      </c>
      <c r="B46" s="3">
        <f t="shared" si="0"/>
        <v>13530.806294849019</v>
      </c>
    </row>
    <row r="47" spans="1:5" x14ac:dyDescent="0.2">
      <c r="A47" t="s">
        <v>23</v>
      </c>
      <c r="B47" s="25">
        <f>IRR(B31:B46)</f>
        <v>0.10507910605328985</v>
      </c>
      <c r="C47" s="4">
        <f>NPV(B22,B32:B46)+B31</f>
        <v>21695.631809373663</v>
      </c>
      <c r="D47" t="s">
        <v>26</v>
      </c>
      <c r="E47" s="2"/>
    </row>
    <row r="48" spans="1:5" x14ac:dyDescent="0.2">
      <c r="A48" t="s">
        <v>22</v>
      </c>
    </row>
    <row r="49" spans="1:1" x14ac:dyDescent="0.2">
      <c r="A49" t="s">
        <v>20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10.18</vt:lpstr>
      <vt:lpstr>10.21</vt:lpstr>
      <vt:lpstr>10.37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2012-10-17T22:09:53Z</dcterms:created>
  <dcterms:modified xsi:type="dcterms:W3CDTF">2023-10-13T02:07:35Z</dcterms:modified>
</cp:coreProperties>
</file>