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labora7\"/>
    </mc:Choice>
  </mc:AlternateContent>
  <xr:revisionPtr revIDLastSave="0" documentId="13_ncr:1_{4C15C061-2FA0-47A9-86E9-B5F5701E342A}" xr6:coauthVersionLast="47" xr6:coauthVersionMax="47" xr10:uidLastSave="{00000000-0000-0000-0000-000000000000}"/>
  <bookViews>
    <workbookView xWindow="-108" yWindow="-108" windowWidth="23256" windowHeight="12576" activeTab="4" xr2:uid="{60E7E206-0700-476E-8277-533BB3481F34}"/>
  </bookViews>
  <sheets>
    <sheet name="8.16" sheetId="1" r:id="rId1"/>
    <sheet name="8.18" sheetId="2" r:id="rId2"/>
    <sheet name="8.28" sheetId="3" r:id="rId3"/>
    <sheet name="9.8" sheetId="4" r:id="rId4"/>
    <sheet name="9.15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C6" i="5"/>
  <c r="G6" i="4"/>
  <c r="C8" i="4"/>
  <c r="F6" i="4"/>
  <c r="J3" i="3"/>
  <c r="J4" i="3"/>
  <c r="J5" i="3"/>
  <c r="J6" i="3"/>
  <c r="J7" i="3"/>
  <c r="J8" i="3"/>
  <c r="J9" i="3"/>
  <c r="J10" i="3"/>
  <c r="J2" i="3"/>
  <c r="I3" i="3"/>
  <c r="I4" i="3"/>
  <c r="I5" i="3"/>
  <c r="I6" i="3"/>
  <c r="I7" i="3"/>
  <c r="I8" i="3"/>
  <c r="I9" i="3"/>
  <c r="I10" i="3"/>
  <c r="I2" i="3"/>
  <c r="H3" i="3"/>
  <c r="H4" i="3"/>
  <c r="H5" i="3"/>
  <c r="H6" i="3"/>
  <c r="H7" i="3"/>
  <c r="H8" i="3"/>
  <c r="H9" i="3"/>
  <c r="H10" i="3"/>
  <c r="H2" i="3"/>
  <c r="F11" i="3"/>
  <c r="F3" i="3"/>
  <c r="F4" i="3"/>
  <c r="F5" i="3"/>
  <c r="F6" i="3"/>
  <c r="F7" i="3"/>
  <c r="F8" i="3"/>
  <c r="F9" i="3"/>
  <c r="F10" i="3"/>
  <c r="F2" i="3"/>
  <c r="C11" i="3"/>
  <c r="D11" i="3"/>
  <c r="E11" i="3"/>
  <c r="B11" i="3"/>
  <c r="B13" i="2"/>
  <c r="D17" i="1"/>
  <c r="D16" i="1"/>
  <c r="D14" i="1"/>
  <c r="D15" i="1"/>
  <c r="D13" i="1"/>
  <c r="D12" i="1"/>
  <c r="B14" i="1"/>
  <c r="C16" i="1"/>
  <c r="B16" i="1"/>
  <c r="C15" i="1"/>
  <c r="C14" i="1"/>
  <c r="C13" i="1"/>
  <c r="B15" i="1"/>
  <c r="B13" i="1"/>
  <c r="C12" i="1"/>
  <c r="B12" i="1"/>
  <c r="B14" i="5"/>
  <c r="E10" i="3"/>
  <c r="D10" i="3"/>
  <c r="B10" i="3"/>
  <c r="C10" i="3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C11" i="1"/>
  <c r="G11" i="1"/>
  <c r="B11" i="1"/>
  <c r="F11" i="1"/>
</calcChain>
</file>

<file path=xl/sharedStrings.xml><?xml version="1.0" encoding="utf-8"?>
<sst xmlns="http://schemas.openxmlformats.org/spreadsheetml/2006/main" count="68" uniqueCount="58">
  <si>
    <t>LABORATORIO 7</t>
  </si>
  <si>
    <t>SI TMAR = 20% ANUAL</t>
    <phoneticPr fontId="0" type="noConversion"/>
  </si>
  <si>
    <t>MAQUINA</t>
    <phoneticPr fontId="0" type="noConversion"/>
  </si>
  <si>
    <t>A</t>
    <phoneticPr fontId="0" type="noConversion"/>
  </si>
  <si>
    <t>B</t>
    <phoneticPr fontId="0" type="noConversion"/>
  </si>
  <si>
    <t>Inversión inicial ($)</t>
    <phoneticPr fontId="0" type="noConversion"/>
  </si>
  <si>
    <t>Costos anuales ($)</t>
    <phoneticPr fontId="0" type="noConversion"/>
  </si>
  <si>
    <t>Valor de salvamento ($)</t>
    <phoneticPr fontId="0" type="noConversion"/>
  </si>
  <si>
    <t>Vida útil estimada (años)</t>
    <phoneticPr fontId="0" type="noConversion"/>
  </si>
  <si>
    <t>Flujo de efectivo</t>
    <phoneticPr fontId="0" type="noConversion"/>
  </si>
  <si>
    <t xml:space="preserve">Estimación </t>
    <phoneticPr fontId="0" type="noConversion"/>
  </si>
  <si>
    <t xml:space="preserve">VP </t>
    <phoneticPr fontId="0" type="noConversion"/>
  </si>
  <si>
    <t>VP</t>
    <phoneticPr fontId="0" type="noConversion"/>
  </si>
  <si>
    <t>AÑOS</t>
    <phoneticPr fontId="0" type="noConversion"/>
  </si>
  <si>
    <t>Incremental (B-A)</t>
    <phoneticPr fontId="0" type="noConversion"/>
  </si>
  <si>
    <t>i*</t>
    <phoneticPr fontId="0" type="noConversion"/>
  </si>
  <si>
    <t>INCREMENTAL.</t>
    <phoneticPr fontId="0" type="noConversion"/>
  </si>
  <si>
    <t>TIR</t>
    <phoneticPr fontId="0" type="noConversion"/>
  </si>
  <si>
    <t>Año</t>
    <phoneticPr fontId="0" type="noConversion"/>
  </si>
  <si>
    <t>Flujo de efectivo incremental (K-J)</t>
    <phoneticPr fontId="0" type="noConversion"/>
  </si>
  <si>
    <t>MÉTODO</t>
    <phoneticPr fontId="0" type="noConversion"/>
  </si>
  <si>
    <t>C</t>
    <phoneticPr fontId="0" type="noConversion"/>
  </si>
  <si>
    <t>D</t>
    <phoneticPr fontId="0" type="noConversion"/>
  </si>
  <si>
    <t>"i estimado"</t>
  </si>
  <si>
    <t>VP C</t>
  </si>
  <si>
    <t>VP D</t>
  </si>
  <si>
    <t>VP Incremental</t>
  </si>
  <si>
    <t>Incremental</t>
  </si>
  <si>
    <t>B/C</t>
    <phoneticPr fontId="0" type="noConversion"/>
  </si>
  <si>
    <t>(12) (valor vida)</t>
    <phoneticPr fontId="0" type="noConversion"/>
  </si>
  <si>
    <t>($200)*(90,000,000)</t>
    <phoneticPr fontId="0" type="noConversion"/>
  </si>
  <si>
    <t>Se despeja:</t>
    <phoneticPr fontId="0" type="noConversion"/>
  </si>
  <si>
    <t>Valor vida =</t>
    <phoneticPr fontId="0" type="noConversion"/>
  </si>
  <si>
    <t>B/C modificada = beneficios - contrabeneficios - costo M&amp;O</t>
    <phoneticPr fontId="0" type="noConversion"/>
  </si>
  <si>
    <t xml:space="preserve">   -----------------------------------------------</t>
    <phoneticPr fontId="0" type="noConversion"/>
  </si>
  <si>
    <t>VA</t>
    <phoneticPr fontId="0" type="noConversion"/>
  </si>
  <si>
    <t>Inversión incial</t>
    <phoneticPr fontId="0" type="noConversion"/>
  </si>
  <si>
    <t>beneficios anuales</t>
    <phoneticPr fontId="0" type="noConversion"/>
  </si>
  <si>
    <t xml:space="preserve">tasa descuento </t>
    <phoneticPr fontId="0" type="noConversion"/>
  </si>
  <si>
    <t>Vida util</t>
    <phoneticPr fontId="0" type="noConversion"/>
  </si>
  <si>
    <t>1.7=</t>
    <phoneticPr fontId="0" type="noConversion"/>
  </si>
  <si>
    <t>150,000-Costo M&amp;O</t>
    <phoneticPr fontId="0" type="noConversion"/>
  </si>
  <si>
    <t>Se despeja para M&amp;O</t>
    <phoneticPr fontId="0" type="noConversion"/>
  </si>
  <si>
    <t>M&amp;O=</t>
    <phoneticPr fontId="0" type="noConversion"/>
  </si>
  <si>
    <t>Gastos anuales</t>
    <phoneticPr fontId="0" type="noConversion"/>
  </si>
  <si>
    <t xml:space="preserve">                   inversión inicial</t>
  </si>
  <si>
    <t>Siendo que TIR es mayor a la TMAR se justifica el gasto</t>
  </si>
  <si>
    <t>Tmar</t>
  </si>
  <si>
    <t>TIR incremental</t>
  </si>
  <si>
    <t>Siendo que la TIR no supera la TMAR, no se justifica el gasto de K. Se debe seleccionar J</t>
  </si>
  <si>
    <t>TMAR</t>
  </si>
  <si>
    <t>anual</t>
  </si>
  <si>
    <t>No cumple</t>
  </si>
  <si>
    <t>Aplica</t>
  </si>
  <si>
    <t>Siendo que la TIR es menor a TMAR, no se justifica el gasto de "D". Se selecciona "C"</t>
  </si>
  <si>
    <t>TIR muy baja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</si>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</sst>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$-409]* #,##0_ ;_-[$$-409]* \-#,##0\ ;_-[$$-409]* &quot;-&quot;_ ;_-@_ "/>
    <numFmt numFmtId="165" formatCode="_-[$$-409]* #,##0.00_ ;_-[$$-409]* \-#,##0.00\ ;_-[$$-409]* &quot;-&quot;??_ ;_-@_ "/>
    <numFmt numFmtId="166" formatCode="_([$$-409]* #,##0.00_);_([$$-409]* \(#,##0.00\);_([$$-409]* &quot;-&quot;??_);_(@_)"/>
    <numFmt numFmtId="167" formatCode="_(* #,##0_);_(* \(#,##0\);_(* &quot;-&quot;_);_(@_)"/>
    <numFmt numFmtId="168" formatCode="[$$-409]#,##0.00_ ;[Red]\-[$$-409]#,##0.00\ 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9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9" fontId="0" fillId="0" borderId="3" xfId="0" applyNumberFormat="1" applyBorder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0" fontId="0" fillId="0" borderId="4" xfId="0" applyBorder="1"/>
    <xf numFmtId="168" fontId="0" fillId="2" borderId="0" xfId="0" applyNumberFormat="1" applyFill="1"/>
    <xf numFmtId="4" fontId="0" fillId="2" borderId="0" xfId="0" applyNumberFormat="1" applyFill="1" applyAlignment="1">
      <alignment horizontal="center"/>
    </xf>
    <xf numFmtId="0" fontId="0" fillId="0" borderId="5" xfId="0" applyBorder="1"/>
    <xf numFmtId="10" fontId="0" fillId="2" borderId="5" xfId="0" applyNumberFormat="1" applyFill="1" applyBorder="1"/>
    <xf numFmtId="0" fontId="3" fillId="0" borderId="5" xfId="0" applyFont="1" applyBorder="1"/>
    <xf numFmtId="10" fontId="3" fillId="2" borderId="0" xfId="0" applyNumberFormat="1" applyFont="1" applyFill="1"/>
    <xf numFmtId="167" fontId="0" fillId="2" borderId="5" xfId="0" applyNumberFormat="1" applyFill="1" applyBorder="1"/>
    <xf numFmtId="165" fontId="0" fillId="2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'8.16'!$F$11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'8.16'!$E$12:$E$16</c:f>
              <c:numCache>
                <c:formatCode>0%</c:formatCode>
                <c:ptCount val="5"/>
                <c:pt idx="0">
                  <c:v>0.28000000000000003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0.31</c:v>
                </c:pt>
                <c:pt idx="4">
                  <c:v>0.32</c:v>
                </c:pt>
              </c:numCache>
            </c:numRef>
          </c:xVal>
          <c:yVal>
            <c:numRef>
              <c:f>'8.16'!$F$12:$F$16</c:f>
              <c:numCache>
                <c:formatCode>_-[$$-409]* #,##0_ ;_-[$$-409]* \-#,##0\ ;_-[$$-409]* "-"_ ;_-@_ </c:formatCode>
                <c:ptCount val="5"/>
                <c:pt idx="0" formatCode="_-[$$-409]* #,##0.00_ ;_-[$$-409]* \-#,##0.00\ ;_-[$$-409]* &quot;-&quot;??_ ;_-@_ ">
                  <c:v>-24792.180061340332</c:v>
                </c:pt>
                <c:pt idx="1">
                  <c:v>-24652.673807044499</c:v>
                </c:pt>
                <c:pt idx="2">
                  <c:v>-24516.193410594868</c:v>
                </c:pt>
                <c:pt idx="3">
                  <c:v>-24382.652975312682</c:v>
                </c:pt>
                <c:pt idx="4">
                  <c:v>-24251.969566269589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9-4C63-87B5-F9CE03671400}"/>
            </c:ext>
          </c:extLst>
        </c:ser>
        <c:ser>
          <c:idx val="1"/>
          <c:order val="1"/>
          <c:tx>
            <c:strRef>
              <c:f>'8.16'!$G$11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'8.16'!$E$12:$E$16</c:f>
              <c:numCache>
                <c:formatCode>0%</c:formatCode>
                <c:ptCount val="5"/>
                <c:pt idx="0">
                  <c:v>0.28000000000000003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0.31</c:v>
                </c:pt>
                <c:pt idx="4">
                  <c:v>0.32</c:v>
                </c:pt>
              </c:numCache>
            </c:numRef>
          </c:xVal>
          <c:yVal>
            <c:numRef>
              <c:f>'8.16'!$G$12:$G$16</c:f>
              <c:numCache>
                <c:formatCode>_-[$$-409]* #,##0_ ;_-[$$-409]* \-#,##0\ ;_-[$$-409]* "-"_ ;_-@_ </c:formatCode>
                <c:ptCount val="5"/>
                <c:pt idx="0">
                  <c:v>-24257.259368896484</c:v>
                </c:pt>
                <c:pt idx="1">
                  <c:v>-24292.33568821639</c:v>
                </c:pt>
                <c:pt idx="2">
                  <c:v>-24325.933965897551</c:v>
                </c:pt>
                <c:pt idx="3">
                  <c:v>-24358.124242077472</c:v>
                </c:pt>
                <c:pt idx="4">
                  <c:v>-24388.972789924457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9-4C63-87B5-F9CE03671400}"/>
            </c:ext>
          </c:extLst>
        </c:ser>
        <c:ser>
          <c:idx val="2"/>
          <c:order val="2"/>
          <c:tx>
            <c:strRef>
              <c:f>'8.16'!$H$11</c:f>
              <c:strCache>
                <c:ptCount val="1"/>
                <c:pt idx="0">
                  <c:v>INCREMENTAL.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'8.16'!$E$12:$E$16</c:f>
              <c:numCache>
                <c:formatCode>0%</c:formatCode>
                <c:ptCount val="5"/>
                <c:pt idx="0">
                  <c:v>0.28000000000000003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0.31</c:v>
                </c:pt>
                <c:pt idx="4">
                  <c:v>0.32</c:v>
                </c:pt>
              </c:numCache>
            </c:numRef>
          </c:xVal>
          <c:yVal>
            <c:numRef>
              <c:f>'8.16'!$H$12:$H$16</c:f>
              <c:numCache>
                <c:formatCode>_-[$$-409]* #,##0_ ;_-[$$-409]* \-#,##0\ ;_-[$$-409]* "-"_ ;_-@_ </c:formatCode>
                <c:ptCount val="5"/>
                <c:pt idx="0">
                  <c:v>534.92069244384766</c:v>
                </c:pt>
                <c:pt idx="1">
                  <c:v>360.33811882810733</c:v>
                </c:pt>
                <c:pt idx="2">
                  <c:v>190.25944469731439</c:v>
                </c:pt>
                <c:pt idx="3">
                  <c:v>24.528733235210893</c:v>
                </c:pt>
                <c:pt idx="4">
                  <c:v>-137.003223654865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B9-4C63-87B5-F9CE03671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28528"/>
        <c:axId val="617360208"/>
      </c:scatterChart>
      <c:valAx>
        <c:axId val="55532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17360208"/>
        <c:crosses val="autoZero"/>
        <c:crossBetween val="midCat"/>
      </c:valAx>
      <c:valAx>
        <c:axId val="6173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532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'8.28'!$H$1</c:f>
              <c:strCache>
                <c:ptCount val="1"/>
                <c:pt idx="0">
                  <c:v>VP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'8.28'!$G$2:$G$10</c:f>
              <c:numCache>
                <c:formatCode>0%</c:formatCode>
                <c:ptCount val="9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</c:numCache>
            </c:numRef>
          </c:xVal>
          <c:yVal>
            <c:numRef>
              <c:f>'8.28'!$H$2:$H$10</c:f>
              <c:numCache>
                <c:formatCode>_-[$$-409]* #,##0.00_ ;_-[$$-409]* \-#,##0.00\ ;_-[$$-409]* "-"??_ ;_-@_ </c:formatCode>
                <c:ptCount val="9"/>
                <c:pt idx="0">
                  <c:v>15552.242133440777</c:v>
                </c:pt>
                <c:pt idx="1">
                  <c:v>8992.0566734273307</c:v>
                </c:pt>
                <c:pt idx="2">
                  <c:v>3529.4860578125154</c:v>
                </c:pt>
                <c:pt idx="3">
                  <c:v>-1056.9402513016175</c:v>
                </c:pt>
                <c:pt idx="4">
                  <c:v>-4937.9770515391647</c:v>
                </c:pt>
                <c:pt idx="5">
                  <c:v>-8246.4548617127257</c:v>
                </c:pt>
                <c:pt idx="6">
                  <c:v>-11086.581081253447</c:v>
                </c:pt>
                <c:pt idx="7">
                  <c:v>-13540.768815227941</c:v>
                </c:pt>
                <c:pt idx="8">
                  <c:v>-15674.696754507768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1-424C-A02E-25EE61A0607C}"/>
            </c:ext>
          </c:extLst>
        </c:ser>
        <c:ser>
          <c:idx val="1"/>
          <c:order val="1"/>
          <c:tx>
            <c:strRef>
              <c:f>'8.28'!$I$1</c:f>
              <c:strCache>
                <c:ptCount val="1"/>
                <c:pt idx="0">
                  <c:v>VP 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'8.28'!$G$2:$G$10</c:f>
              <c:numCache>
                <c:formatCode>0%</c:formatCode>
                <c:ptCount val="9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</c:numCache>
            </c:numRef>
          </c:xVal>
          <c:yVal>
            <c:numRef>
              <c:f>'8.28'!$I$2:$I$10</c:f>
              <c:numCache>
                <c:formatCode>_-[$$-409]* #,##0.00_ ;_-[$$-409]* \-#,##0.00\ ;_-[$$-409]* "-"??_ ;_-@_ </c:formatCode>
                <c:ptCount val="9"/>
                <c:pt idx="0">
                  <c:v>19127.949521494651</c:v>
                </c:pt>
                <c:pt idx="1">
                  <c:v>10948.010272496649</c:v>
                </c:pt>
                <c:pt idx="2">
                  <c:v>4111.8681454981488</c:v>
                </c:pt>
                <c:pt idx="3">
                  <c:v>-1647.5489041535693</c:v>
                </c:pt>
                <c:pt idx="4">
                  <c:v>-6536.9277169240377</c:v>
                </c:pt>
                <c:pt idx="5">
                  <c:v>-10717.635878407105</c:v>
                </c:pt>
                <c:pt idx="6">
                  <c:v>-14316.715061087736</c:v>
                </c:pt>
                <c:pt idx="7">
                  <c:v>-17434.979897360761</c:v>
                </c:pt>
                <c:pt idx="8">
                  <c:v>-20153.039055278547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1-424C-A02E-25EE61A0607C}"/>
            </c:ext>
          </c:extLst>
        </c:ser>
        <c:ser>
          <c:idx val="2"/>
          <c:order val="2"/>
          <c:tx>
            <c:strRef>
              <c:f>'8.28'!$J$1</c:f>
              <c:strCache>
                <c:ptCount val="1"/>
                <c:pt idx="0">
                  <c:v>VP Incremental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'8.28'!$G$2:$G$10</c:f>
              <c:numCache>
                <c:formatCode>0%</c:formatCode>
                <c:ptCount val="9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</c:numCache>
            </c:numRef>
          </c:xVal>
          <c:yVal>
            <c:numRef>
              <c:f>'8.28'!$J$2:$J$10</c:f>
              <c:numCache>
                <c:formatCode>_-[$$-409]* #,##0.00_ ;_-[$$-409]* \-#,##0.00\ ;_-[$$-409]* "-"??_ ;_-@_ </c:formatCode>
                <c:ptCount val="9"/>
                <c:pt idx="0">
                  <c:v>3575.7073880538537</c:v>
                </c:pt>
                <c:pt idx="1">
                  <c:v>1955.953599069313</c:v>
                </c:pt>
                <c:pt idx="2">
                  <c:v>582.38208768562254</c:v>
                </c:pt>
                <c:pt idx="3">
                  <c:v>-590.60865285195359</c:v>
                </c:pt>
                <c:pt idx="4">
                  <c:v>-1598.950665384873</c:v>
                </c:pt>
                <c:pt idx="5">
                  <c:v>-2471.1810166943815</c:v>
                </c:pt>
                <c:pt idx="6">
                  <c:v>-3230.1339798342869</c:v>
                </c:pt>
                <c:pt idx="7">
                  <c:v>-3894.2110821328179</c:v>
                </c:pt>
                <c:pt idx="8">
                  <c:v>-4478.3423007707779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D1-424C-A02E-25EE61A06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01648"/>
        <c:axId val="628692400"/>
      </c:scatterChart>
      <c:valAx>
        <c:axId val="47940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8692400"/>
        <c:crosses val="autoZero"/>
        <c:crossBetween val="midCat"/>
      </c:valAx>
      <c:valAx>
        <c:axId val="6286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7940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</xdr:row>
      <xdr:rowOff>156210</xdr:rowOff>
    </xdr:from>
    <xdr:to>
      <xdr:col>13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2E30B6-4553-9AD7-BC9B-FAA7BFE20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0</xdr:row>
      <xdr:rowOff>156210</xdr:rowOff>
    </xdr:from>
    <xdr:to>
      <xdr:col>17</xdr:col>
      <xdr:colOff>533400</xdr:colOff>
      <xdr:row>21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4D2826-9F16-4D03-1515-523679B5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900B-D523-45D4-91D4-CA783A49A7CC}">
  <dimension ref="A1:H20"/>
  <sheetViews>
    <sheetView workbookViewId="0">
      <selection activeCell="C20" sqref="C20"/>
    </sheetView>
  </sheetViews>
  <sheetFormatPr baseColWidth="10" defaultRowHeight="14.4" x14ac:dyDescent="0.3"/>
  <cols>
    <col min="2" max="2" width="19.33203125" customWidth="1"/>
    <col min="3" max="3" width="25.5546875" customWidth="1"/>
    <col min="4" max="4" width="18.88671875" customWidth="1"/>
    <col min="5" max="5" width="17" customWidth="1"/>
    <col min="6" max="6" width="14.33203125" bestFit="1" customWidth="1"/>
    <col min="8" max="8" width="16.44140625" customWidth="1"/>
  </cols>
  <sheetData>
    <row r="1" spans="1:8" x14ac:dyDescent="0.3">
      <c r="A1" s="1" t="s">
        <v>0</v>
      </c>
    </row>
    <row r="2" spans="1:8" x14ac:dyDescent="0.3">
      <c r="C2" t="s">
        <v>1</v>
      </c>
    </row>
    <row r="3" spans="1:8" x14ac:dyDescent="0.3">
      <c r="D3" s="2" t="s">
        <v>2</v>
      </c>
      <c r="E3" s="2" t="s">
        <v>2</v>
      </c>
    </row>
    <row r="4" spans="1:8" x14ac:dyDescent="0.3">
      <c r="D4" s="2" t="s">
        <v>3</v>
      </c>
      <c r="E4" s="2" t="s">
        <v>4</v>
      </c>
    </row>
    <row r="5" spans="1:8" x14ac:dyDescent="0.3">
      <c r="C5" t="s">
        <v>5</v>
      </c>
      <c r="D5" s="3">
        <v>-15000</v>
      </c>
      <c r="E5" s="3">
        <v>-25000</v>
      </c>
    </row>
    <row r="6" spans="1:8" x14ac:dyDescent="0.3">
      <c r="C6" t="s">
        <v>6</v>
      </c>
      <c r="D6" s="3">
        <v>-1600</v>
      </c>
      <c r="E6" s="3">
        <v>-400</v>
      </c>
    </row>
    <row r="7" spans="1:8" x14ac:dyDescent="0.3">
      <c r="C7" t="s">
        <v>7</v>
      </c>
      <c r="D7" s="3">
        <v>3000</v>
      </c>
      <c r="E7" s="3">
        <v>4000</v>
      </c>
    </row>
    <row r="8" spans="1:8" x14ac:dyDescent="0.3">
      <c r="C8" t="s">
        <v>8</v>
      </c>
      <c r="D8" s="3">
        <v>2</v>
      </c>
      <c r="E8" s="3">
        <v>4</v>
      </c>
    </row>
    <row r="10" spans="1:8" x14ac:dyDescent="0.3">
      <c r="B10" s="4" t="s">
        <v>9</v>
      </c>
      <c r="C10" s="4" t="s">
        <v>9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12</v>
      </c>
    </row>
    <row r="11" spans="1:8" x14ac:dyDescent="0.3">
      <c r="A11" t="s">
        <v>13</v>
      </c>
      <c r="B11" s="2" t="str">
        <f>D4</f>
        <v>A</v>
      </c>
      <c r="C11" s="2" t="str">
        <f>E4</f>
        <v>B</v>
      </c>
      <c r="D11" s="2" t="s">
        <v>14</v>
      </c>
      <c r="E11" s="2" t="s">
        <v>15</v>
      </c>
      <c r="F11" s="2" t="str">
        <f>B11</f>
        <v>A</v>
      </c>
      <c r="G11" s="2" t="str">
        <f>C11</f>
        <v>B</v>
      </c>
      <c r="H11" s="2" t="s">
        <v>16</v>
      </c>
    </row>
    <row r="12" spans="1:8" x14ac:dyDescent="0.3">
      <c r="A12" s="5">
        <v>0</v>
      </c>
      <c r="B12" s="6">
        <f>D5</f>
        <v>-15000</v>
      </c>
      <c r="C12" s="6">
        <f>E5</f>
        <v>-25000</v>
      </c>
      <c r="D12" s="6">
        <f>C12-B12</f>
        <v>-10000</v>
      </c>
      <c r="E12" s="7">
        <v>0.28000000000000003</v>
      </c>
      <c r="F12" s="8">
        <f>NPV($E12,B$13:B$16)+$B$12</f>
        <v>-24792.180061340332</v>
      </c>
      <c r="G12" s="6">
        <f>NPV($E12,C$13:C$16)+$C$12</f>
        <v>-24257.259368896484</v>
      </c>
      <c r="H12" s="6">
        <f>NPV($E12,D$13:D$16)+$D$12</f>
        <v>534.92069244384766</v>
      </c>
    </row>
    <row r="13" spans="1:8" x14ac:dyDescent="0.3">
      <c r="A13" s="9">
        <v>1</v>
      </c>
      <c r="B13" s="10">
        <f>D6</f>
        <v>-1600</v>
      </c>
      <c r="C13" s="10">
        <f>E6</f>
        <v>-400</v>
      </c>
      <c r="D13" s="10">
        <f>C13-B13</f>
        <v>1200</v>
      </c>
      <c r="E13" s="11">
        <v>0.28999999999999998</v>
      </c>
      <c r="F13" s="10">
        <f>NPV($E13,B$13:B$16)+$B$12</f>
        <v>-24652.673807044499</v>
      </c>
      <c r="G13" s="10">
        <f>NPV($E13,C$13:C$16)+$C$12</f>
        <v>-24292.33568821639</v>
      </c>
      <c r="H13" s="10">
        <f>NPV($E13,D$13:D$16)+$D$12</f>
        <v>360.33811882810733</v>
      </c>
    </row>
    <row r="14" spans="1:8" x14ac:dyDescent="0.3">
      <c r="A14" s="9">
        <v>2</v>
      </c>
      <c r="B14" s="10">
        <f>D6+D7+D5</f>
        <v>-13600</v>
      </c>
      <c r="C14" s="10">
        <f>E6</f>
        <v>-400</v>
      </c>
      <c r="D14" s="10">
        <f t="shared" ref="D14:D15" si="0">C14-B14</f>
        <v>13200</v>
      </c>
      <c r="E14" s="11">
        <v>0.3</v>
      </c>
      <c r="F14" s="10">
        <f>NPV($E14,B$13:B$16)+$B$12</f>
        <v>-24516.193410594868</v>
      </c>
      <c r="G14" s="10">
        <f>NPV($E14,C$13:C$16)+$C$12</f>
        <v>-24325.933965897551</v>
      </c>
      <c r="H14" s="10">
        <f>NPV($E14,D$13:D$16)+$D$12</f>
        <v>190.25944469731439</v>
      </c>
    </row>
    <row r="15" spans="1:8" x14ac:dyDescent="0.3">
      <c r="A15" s="9">
        <v>3</v>
      </c>
      <c r="B15" s="10">
        <f>D6</f>
        <v>-1600</v>
      </c>
      <c r="C15" s="10">
        <f>E6</f>
        <v>-400</v>
      </c>
      <c r="D15" s="10">
        <f t="shared" si="0"/>
        <v>1200</v>
      </c>
      <c r="E15" s="11">
        <v>0.31</v>
      </c>
      <c r="F15" s="10">
        <f>NPV($E15,B$13:B$16)+$B$12</f>
        <v>-24382.652975312682</v>
      </c>
      <c r="G15" s="10">
        <f>NPV($E15,C$13:C$16)+$C$12</f>
        <v>-24358.124242077472</v>
      </c>
      <c r="H15" s="10">
        <f>NPV($E15,D$13:D$16)+$D$12</f>
        <v>24.528733235210893</v>
      </c>
    </row>
    <row r="16" spans="1:8" x14ac:dyDescent="0.3">
      <c r="A16" s="12">
        <v>4</v>
      </c>
      <c r="B16" s="13">
        <f>D6+D7</f>
        <v>1400</v>
      </c>
      <c r="C16" s="13">
        <f>+E7</f>
        <v>4000</v>
      </c>
      <c r="D16" s="13">
        <f>C16-B16</f>
        <v>2600</v>
      </c>
      <c r="E16" s="14">
        <v>0.32</v>
      </c>
      <c r="F16" s="13">
        <f>NPV($E16,B$13:B$16)+$B$12</f>
        <v>-24251.969566269589</v>
      </c>
      <c r="G16" s="13">
        <f>NPV($E16,C$13:C$16)+$C$12</f>
        <v>-24388.972789924457</v>
      </c>
      <c r="H16" s="13">
        <f>NPV($E16,D$13:D$16)+$D$12</f>
        <v>-137.003223654865</v>
      </c>
    </row>
    <row r="17" spans="2:4" x14ac:dyDescent="0.3">
      <c r="C17" s="26" t="s">
        <v>17</v>
      </c>
      <c r="D17" s="27">
        <f>IRR(D12:D16)</f>
        <v>0.31150213708367858</v>
      </c>
    </row>
    <row r="19" spans="2:4" x14ac:dyDescent="0.3">
      <c r="C19" t="s">
        <v>46</v>
      </c>
    </row>
    <row r="20" spans="2:4" x14ac:dyDescent="0.3">
      <c r="B2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4EFB-9E29-43F0-8400-BDFE8FE84F24}">
  <dimension ref="A1:E14"/>
  <sheetViews>
    <sheetView workbookViewId="0">
      <selection activeCell="C18" sqref="C18"/>
    </sheetView>
  </sheetViews>
  <sheetFormatPr baseColWidth="10" defaultRowHeight="14.4" x14ac:dyDescent="0.3"/>
  <cols>
    <col min="1" max="1" width="14.109375" bestFit="1" customWidth="1"/>
    <col min="2" max="2" width="28.88671875" customWidth="1"/>
  </cols>
  <sheetData>
    <row r="1" spans="1:5" x14ac:dyDescent="0.3">
      <c r="A1" t="s">
        <v>18</v>
      </c>
      <c r="B1" t="s">
        <v>19</v>
      </c>
      <c r="D1" t="s">
        <v>47</v>
      </c>
      <c r="E1" s="19">
        <v>0.2</v>
      </c>
    </row>
    <row r="2" spans="1:5" x14ac:dyDescent="0.3">
      <c r="A2">
        <v>0</v>
      </c>
      <c r="B2" s="16">
        <v>-90000</v>
      </c>
    </row>
    <row r="3" spans="1:5" x14ac:dyDescent="0.3">
      <c r="A3">
        <v>1</v>
      </c>
      <c r="B3" s="16">
        <v>10000</v>
      </c>
    </row>
    <row r="4" spans="1:5" x14ac:dyDescent="0.3">
      <c r="A4">
        <v>2</v>
      </c>
      <c r="B4" s="16">
        <v>10000</v>
      </c>
    </row>
    <row r="5" spans="1:5" x14ac:dyDescent="0.3">
      <c r="A5">
        <v>3</v>
      </c>
      <c r="B5" s="16">
        <v>10000</v>
      </c>
    </row>
    <row r="6" spans="1:5" x14ac:dyDescent="0.3">
      <c r="A6">
        <v>4</v>
      </c>
      <c r="B6" s="16">
        <v>20000</v>
      </c>
    </row>
    <row r="7" spans="1:5" x14ac:dyDescent="0.3">
      <c r="A7">
        <v>5</v>
      </c>
      <c r="B7" s="16">
        <v>20000</v>
      </c>
    </row>
    <row r="8" spans="1:5" x14ac:dyDescent="0.3">
      <c r="A8">
        <v>6</v>
      </c>
      <c r="B8" s="16">
        <v>20000</v>
      </c>
    </row>
    <row r="9" spans="1:5" x14ac:dyDescent="0.3">
      <c r="A9">
        <v>7</v>
      </c>
      <c r="B9" s="16">
        <v>20000</v>
      </c>
    </row>
    <row r="10" spans="1:5" x14ac:dyDescent="0.3">
      <c r="A10">
        <v>8</v>
      </c>
      <c r="B10" s="16">
        <v>20000</v>
      </c>
    </row>
    <row r="11" spans="1:5" x14ac:dyDescent="0.3">
      <c r="A11">
        <v>9</v>
      </c>
      <c r="B11" s="16">
        <v>20000</v>
      </c>
    </row>
    <row r="12" spans="1:5" x14ac:dyDescent="0.3">
      <c r="A12">
        <v>10</v>
      </c>
      <c r="B12" s="16">
        <v>5000</v>
      </c>
    </row>
    <row r="13" spans="1:5" x14ac:dyDescent="0.3">
      <c r="A13" s="28" t="s">
        <v>48</v>
      </c>
      <c r="B13" s="27">
        <f>IRR(B2:B12)</f>
        <v>0.1052817375352102</v>
      </c>
    </row>
    <row r="14" spans="1:5" x14ac:dyDescent="0.3">
      <c r="B1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A87C-86F6-4CE0-817B-B485B0DAB9A6}">
  <dimension ref="A1:N28"/>
  <sheetViews>
    <sheetView workbookViewId="0">
      <selection activeCell="B15" sqref="B15"/>
    </sheetView>
  </sheetViews>
  <sheetFormatPr baseColWidth="10" defaultRowHeight="14.4" x14ac:dyDescent="0.3"/>
  <cols>
    <col min="2" max="4" width="14.109375" bestFit="1" customWidth="1"/>
    <col min="5" max="5" width="15.6640625" customWidth="1"/>
    <col min="6" max="6" width="20.109375" customWidth="1"/>
    <col min="8" max="9" width="14.33203125" bestFit="1" customWidth="1"/>
    <col min="10" max="10" width="15.33203125" bestFit="1" customWidth="1"/>
  </cols>
  <sheetData>
    <row r="1" spans="1:14" x14ac:dyDescent="0.3">
      <c r="A1" t="s">
        <v>20</v>
      </c>
      <c r="B1" t="s">
        <v>3</v>
      </c>
      <c r="C1" t="s">
        <v>4</v>
      </c>
      <c r="D1" t="s">
        <v>21</v>
      </c>
      <c r="E1" t="s">
        <v>22</v>
      </c>
      <c r="F1" s="2" t="s">
        <v>27</v>
      </c>
      <c r="G1" t="s">
        <v>23</v>
      </c>
      <c r="H1" s="17" t="s">
        <v>24</v>
      </c>
      <c r="I1" s="18" t="s">
        <v>25</v>
      </c>
      <c r="J1" s="17" t="s">
        <v>26</v>
      </c>
      <c r="L1" t="s">
        <v>50</v>
      </c>
      <c r="M1" s="19">
        <v>0.11</v>
      </c>
      <c r="N1" t="s">
        <v>51</v>
      </c>
    </row>
    <row r="2" spans="1:14" x14ac:dyDescent="0.3">
      <c r="A2">
        <v>0</v>
      </c>
      <c r="B2" s="16">
        <v>-30000</v>
      </c>
      <c r="C2" s="16">
        <v>-36000</v>
      </c>
      <c r="D2" s="16">
        <v>-41000</v>
      </c>
      <c r="E2" s="16">
        <v>-53000</v>
      </c>
      <c r="F2" s="16">
        <f>E2-D2</f>
        <v>-12000</v>
      </c>
      <c r="G2" s="19">
        <v>0.03</v>
      </c>
      <c r="H2" s="16">
        <f>NPV(G2,$D$3:$D$10)+$D$2</f>
        <v>15552.242133440777</v>
      </c>
      <c r="I2" s="16">
        <f>NPV(G2,$E$3:$E$10)+$E$2</f>
        <v>19127.949521494651</v>
      </c>
      <c r="J2" s="16">
        <f>NPV(G2,$F$3:$F$9)+$F$2</f>
        <v>3575.7073880538537</v>
      </c>
    </row>
    <row r="3" spans="1:14" x14ac:dyDescent="0.3">
      <c r="A3">
        <v>1</v>
      </c>
      <c r="B3" s="16">
        <v>4000</v>
      </c>
      <c r="C3" s="16">
        <v>5000</v>
      </c>
      <c r="D3" s="16">
        <v>8000</v>
      </c>
      <c r="E3" s="16">
        <v>10500</v>
      </c>
      <c r="F3" s="16">
        <f t="shared" ref="F3:F10" si="0">E3-D3</f>
        <v>2500</v>
      </c>
      <c r="G3" s="19">
        <v>0.06</v>
      </c>
      <c r="H3" s="16">
        <f t="shared" ref="H3:H10" si="1">NPV(G3,$D$3:$D$10)+$D$2</f>
        <v>8992.0566734273307</v>
      </c>
      <c r="I3" s="16">
        <f t="shared" ref="I3:I10" si="2">NPV(G3,$E$3:$E$10)+$E$2</f>
        <v>10948.010272496649</v>
      </c>
      <c r="J3" s="16">
        <f t="shared" ref="J3:J10" si="3">NPV(G3,$F$3:$F$9)+$F$2</f>
        <v>1955.953599069313</v>
      </c>
    </row>
    <row r="4" spans="1:14" x14ac:dyDescent="0.3">
      <c r="A4">
        <v>2</v>
      </c>
      <c r="B4" s="16">
        <v>4000</v>
      </c>
      <c r="C4" s="16">
        <v>5000</v>
      </c>
      <c r="D4" s="16">
        <v>8000</v>
      </c>
      <c r="E4" s="16">
        <v>10500</v>
      </c>
      <c r="F4" s="16">
        <f t="shared" si="0"/>
        <v>2500</v>
      </c>
      <c r="G4" s="19">
        <v>0.09</v>
      </c>
      <c r="H4" s="16">
        <f t="shared" si="1"/>
        <v>3529.4860578125154</v>
      </c>
      <c r="I4" s="16">
        <f t="shared" si="2"/>
        <v>4111.8681454981488</v>
      </c>
      <c r="J4" s="16">
        <f t="shared" si="3"/>
        <v>582.38208768562254</v>
      </c>
    </row>
    <row r="5" spans="1:14" x14ac:dyDescent="0.3">
      <c r="A5">
        <v>3</v>
      </c>
      <c r="B5" s="16">
        <v>4000</v>
      </c>
      <c r="C5" s="16">
        <v>5000</v>
      </c>
      <c r="D5" s="16">
        <v>8000</v>
      </c>
      <c r="E5" s="16">
        <v>10500</v>
      </c>
      <c r="F5" s="16">
        <f t="shared" si="0"/>
        <v>2500</v>
      </c>
      <c r="G5" s="19">
        <v>0.12</v>
      </c>
      <c r="H5" s="16">
        <f t="shared" si="1"/>
        <v>-1056.9402513016175</v>
      </c>
      <c r="I5" s="16">
        <f t="shared" si="2"/>
        <v>-1647.5489041535693</v>
      </c>
      <c r="J5" s="16">
        <f t="shared" si="3"/>
        <v>-590.60865285195359</v>
      </c>
    </row>
    <row r="6" spans="1:14" x14ac:dyDescent="0.3">
      <c r="A6">
        <v>4</v>
      </c>
      <c r="B6" s="16">
        <v>4000</v>
      </c>
      <c r="C6" s="16">
        <v>5000</v>
      </c>
      <c r="D6" s="16">
        <v>8000</v>
      </c>
      <c r="E6" s="16">
        <v>10500</v>
      </c>
      <c r="F6" s="16">
        <f t="shared" si="0"/>
        <v>2500</v>
      </c>
      <c r="G6" s="19">
        <v>0.15</v>
      </c>
      <c r="H6" s="16">
        <f t="shared" si="1"/>
        <v>-4937.9770515391647</v>
      </c>
      <c r="I6" s="16">
        <f t="shared" si="2"/>
        <v>-6536.9277169240377</v>
      </c>
      <c r="J6" s="16">
        <f t="shared" si="3"/>
        <v>-1598.950665384873</v>
      </c>
    </row>
    <row r="7" spans="1:14" x14ac:dyDescent="0.3">
      <c r="A7">
        <v>5</v>
      </c>
      <c r="B7" s="16">
        <v>4000</v>
      </c>
      <c r="C7" s="16">
        <v>5000</v>
      </c>
      <c r="D7" s="16">
        <v>8000</v>
      </c>
      <c r="E7" s="16">
        <v>10500</v>
      </c>
      <c r="F7" s="16">
        <f t="shared" si="0"/>
        <v>2500</v>
      </c>
      <c r="G7" s="19">
        <v>0.18</v>
      </c>
      <c r="H7" s="16">
        <f t="shared" si="1"/>
        <v>-8246.4548617127257</v>
      </c>
      <c r="I7" s="16">
        <f t="shared" si="2"/>
        <v>-10717.635878407105</v>
      </c>
      <c r="J7" s="16">
        <f t="shared" si="3"/>
        <v>-2471.1810166943815</v>
      </c>
    </row>
    <row r="8" spans="1:14" x14ac:dyDescent="0.3">
      <c r="A8">
        <v>6</v>
      </c>
      <c r="B8" s="16">
        <v>4000</v>
      </c>
      <c r="C8" s="16">
        <v>5000</v>
      </c>
      <c r="D8" s="16">
        <v>8000</v>
      </c>
      <c r="E8" s="16">
        <v>10500</v>
      </c>
      <c r="F8" s="16">
        <f t="shared" si="0"/>
        <v>2500</v>
      </c>
      <c r="G8" s="19">
        <v>0.21</v>
      </c>
      <c r="H8" s="16">
        <f t="shared" si="1"/>
        <v>-11086.581081253447</v>
      </c>
      <c r="I8" s="16">
        <f t="shared" si="2"/>
        <v>-14316.715061087736</v>
      </c>
      <c r="J8" s="16">
        <f t="shared" si="3"/>
        <v>-3230.1339798342869</v>
      </c>
    </row>
    <row r="9" spans="1:14" x14ac:dyDescent="0.3">
      <c r="A9">
        <v>7</v>
      </c>
      <c r="B9" s="16">
        <v>4000</v>
      </c>
      <c r="C9" s="16">
        <v>5000</v>
      </c>
      <c r="D9" s="16">
        <v>8000</v>
      </c>
      <c r="E9" s="16">
        <v>10500</v>
      </c>
      <c r="F9" s="16">
        <f t="shared" si="0"/>
        <v>2500</v>
      </c>
      <c r="G9" s="19">
        <v>0.24</v>
      </c>
      <c r="H9" s="16">
        <f t="shared" si="1"/>
        <v>-13540.768815227941</v>
      </c>
      <c r="I9" s="16">
        <f t="shared" si="2"/>
        <v>-17434.979897360761</v>
      </c>
      <c r="J9" s="16">
        <f t="shared" si="3"/>
        <v>-3894.2110821328179</v>
      </c>
    </row>
    <row r="10" spans="1:14" x14ac:dyDescent="0.3">
      <c r="A10">
        <v>8</v>
      </c>
      <c r="B10" s="16">
        <f>4000+1000</f>
        <v>5000</v>
      </c>
      <c r="C10" s="16">
        <f>5000+2000</f>
        <v>7000</v>
      </c>
      <c r="D10" s="16">
        <f>8000+500</f>
        <v>8500</v>
      </c>
      <c r="E10" s="16">
        <f>10500-2000</f>
        <v>8500</v>
      </c>
      <c r="F10" s="16">
        <f t="shared" si="0"/>
        <v>0</v>
      </c>
      <c r="G10" s="19">
        <v>0.27</v>
      </c>
      <c r="H10" s="16">
        <f t="shared" si="1"/>
        <v>-15674.696754507768</v>
      </c>
      <c r="I10" s="16">
        <f t="shared" si="2"/>
        <v>-20153.039055278547</v>
      </c>
      <c r="J10" s="16">
        <f t="shared" si="3"/>
        <v>-4478.3423007707779</v>
      </c>
    </row>
    <row r="11" spans="1:14" x14ac:dyDescent="0.3">
      <c r="A11" t="s">
        <v>17</v>
      </c>
      <c r="B11" s="15">
        <f>IRR(B2:B10)</f>
        <v>2.1173214473037216E-2</v>
      </c>
      <c r="C11" s="15">
        <f t="shared" ref="C11:F11" si="4">IRR(C2:C10)</f>
        <v>3.4283813696514676E-2</v>
      </c>
      <c r="D11" s="15">
        <f t="shared" si="4"/>
        <v>0.11262032548508394</v>
      </c>
      <c r="E11" s="15">
        <f t="shared" si="4"/>
        <v>0.11089491022422937</v>
      </c>
      <c r="F11" s="29">
        <f t="shared" si="4"/>
        <v>0.10431635490601976</v>
      </c>
      <c r="H11" s="16"/>
      <c r="I11" s="16"/>
    </row>
    <row r="12" spans="1:14" x14ac:dyDescent="0.3">
      <c r="B12" t="s">
        <v>52</v>
      </c>
      <c r="C12" t="s">
        <v>52</v>
      </c>
      <c r="D12" t="s">
        <v>53</v>
      </c>
      <c r="E12" t="s">
        <v>53</v>
      </c>
    </row>
    <row r="13" spans="1:14" x14ac:dyDescent="0.3">
      <c r="B13" t="s">
        <v>55</v>
      </c>
      <c r="C13" t="s">
        <v>55</v>
      </c>
    </row>
    <row r="14" spans="1:14" x14ac:dyDescent="0.3">
      <c r="E14" t="s">
        <v>54</v>
      </c>
    </row>
    <row r="15" spans="1:14" x14ac:dyDescent="0.3">
      <c r="D15" s="1"/>
      <c r="E15" s="1"/>
    </row>
    <row r="16" spans="1:14" x14ac:dyDescent="0.3">
      <c r="C16" s="16"/>
      <c r="D16" s="20"/>
      <c r="E16" s="20"/>
    </row>
    <row r="17" spans="3:5" x14ac:dyDescent="0.3">
      <c r="C17" s="16"/>
      <c r="D17" s="20"/>
      <c r="E17" s="20"/>
    </row>
    <row r="18" spans="3:5" x14ac:dyDescent="0.3">
      <c r="C18" s="16"/>
      <c r="D18" s="20"/>
      <c r="E18" s="20"/>
    </row>
    <row r="19" spans="3:5" x14ac:dyDescent="0.3">
      <c r="C19" s="16"/>
      <c r="D19" s="20"/>
      <c r="E19" s="20"/>
    </row>
    <row r="20" spans="3:5" x14ac:dyDescent="0.3">
      <c r="C20" s="16"/>
      <c r="D20" s="20"/>
      <c r="E20" s="20"/>
    </row>
    <row r="21" spans="3:5" x14ac:dyDescent="0.3">
      <c r="C21" s="16"/>
      <c r="D21" s="20"/>
      <c r="E21" s="20"/>
    </row>
    <row r="22" spans="3:5" x14ac:dyDescent="0.3">
      <c r="C22" s="16"/>
      <c r="D22" s="20"/>
      <c r="E22" s="20"/>
    </row>
    <row r="23" spans="3:5" x14ac:dyDescent="0.3">
      <c r="C23" s="16"/>
      <c r="D23" s="20"/>
      <c r="E23" s="20"/>
    </row>
    <row r="24" spans="3:5" x14ac:dyDescent="0.3">
      <c r="C24" s="16"/>
      <c r="D24" s="20"/>
      <c r="E24" s="20"/>
    </row>
    <row r="25" spans="3:5" x14ac:dyDescent="0.3">
      <c r="C25" s="15"/>
      <c r="D25" s="19"/>
      <c r="E25" s="15"/>
    </row>
    <row r="26" spans="3:5" x14ac:dyDescent="0.3">
      <c r="C26" s="1"/>
      <c r="D26" s="1"/>
      <c r="E26" s="1"/>
    </row>
    <row r="27" spans="3:5" x14ac:dyDescent="0.3">
      <c r="C27" s="16"/>
    </row>
    <row r="28" spans="3:5" x14ac:dyDescent="0.3">
      <c r="C28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2DCA-460F-4616-97A1-D14FA7818F68}">
  <dimension ref="A3:G8"/>
  <sheetViews>
    <sheetView workbookViewId="0">
      <selection activeCell="F13" sqref="F13"/>
    </sheetView>
  </sheetViews>
  <sheetFormatPr baseColWidth="10" defaultRowHeight="14.4" x14ac:dyDescent="0.3"/>
  <cols>
    <col min="3" max="3" width="17.21875" bestFit="1" customWidth="1"/>
    <col min="4" max="4" width="15.109375" bestFit="1" customWidth="1"/>
    <col min="6" max="6" width="18.109375" bestFit="1" customWidth="1"/>
    <col min="7" max="7" width="14.44140625" bestFit="1" customWidth="1"/>
  </cols>
  <sheetData>
    <row r="3" spans="1:7" x14ac:dyDescent="0.3">
      <c r="A3">
        <v>1</v>
      </c>
      <c r="B3" t="s">
        <v>28</v>
      </c>
      <c r="C3" t="s">
        <v>29</v>
      </c>
    </row>
    <row r="4" spans="1:7" x14ac:dyDescent="0.3">
      <c r="C4" t="s">
        <v>30</v>
      </c>
    </row>
    <row r="5" spans="1:7" x14ac:dyDescent="0.3">
      <c r="F5" t="s">
        <v>56</v>
      </c>
      <c r="G5" t="s">
        <v>57</v>
      </c>
    </row>
    <row r="6" spans="1:7" x14ac:dyDescent="0.3">
      <c r="B6" t="s">
        <v>31</v>
      </c>
      <c r="C6" s="16">
        <v>200</v>
      </c>
      <c r="D6" s="16">
        <v>90000000</v>
      </c>
      <c r="F6" s="16">
        <f>D6*C6</f>
        <v>18000000000</v>
      </c>
      <c r="G6" s="21">
        <f>C8*C7</f>
        <v>18000000000</v>
      </c>
    </row>
    <row r="7" spans="1:7" x14ac:dyDescent="0.3">
      <c r="C7">
        <v>12</v>
      </c>
    </row>
    <row r="8" spans="1:7" x14ac:dyDescent="0.3">
      <c r="B8" s="26" t="s">
        <v>32</v>
      </c>
      <c r="C8" s="30">
        <f>C6*D6/C7</f>
        <v>1500000000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9FAB-D7F1-4E1B-A153-8F97D643B4C0}">
  <dimension ref="A1:D19"/>
  <sheetViews>
    <sheetView tabSelected="1" workbookViewId="0">
      <selection activeCell="B21" sqref="B21"/>
    </sheetView>
  </sheetViews>
  <sheetFormatPr baseColWidth="10" defaultRowHeight="14.4" x14ac:dyDescent="0.3"/>
  <cols>
    <col min="1" max="1" width="21" customWidth="1"/>
    <col min="2" max="2" width="25.88671875" customWidth="1"/>
    <col min="3" max="3" width="16.109375" bestFit="1" customWidth="1"/>
  </cols>
  <sheetData>
    <row r="1" spans="1:4" x14ac:dyDescent="0.3">
      <c r="A1" t="s">
        <v>33</v>
      </c>
    </row>
    <row r="2" spans="1:4" x14ac:dyDescent="0.3">
      <c r="B2" t="s">
        <v>34</v>
      </c>
    </row>
    <row r="3" spans="1:4" x14ac:dyDescent="0.3">
      <c r="B3" t="s">
        <v>45</v>
      </c>
    </row>
    <row r="5" spans="1:4" x14ac:dyDescent="0.3">
      <c r="C5" t="s">
        <v>35</v>
      </c>
    </row>
    <row r="6" spans="1:4" x14ac:dyDescent="0.3">
      <c r="A6" t="s">
        <v>36</v>
      </c>
      <c r="B6" s="3">
        <v>1000000</v>
      </c>
      <c r="C6" s="24">
        <f>-PMT(B8,B9,B6)</f>
        <v>72648.91149004722</v>
      </c>
    </row>
    <row r="7" spans="1:4" x14ac:dyDescent="0.3">
      <c r="A7" t="s">
        <v>37</v>
      </c>
      <c r="B7" s="3">
        <v>150000</v>
      </c>
    </row>
    <row r="8" spans="1:4" x14ac:dyDescent="0.3">
      <c r="A8" t="s">
        <v>38</v>
      </c>
      <c r="B8" s="19">
        <v>0.06</v>
      </c>
    </row>
    <row r="9" spans="1:4" x14ac:dyDescent="0.3">
      <c r="A9" t="s">
        <v>39</v>
      </c>
      <c r="B9">
        <v>30</v>
      </c>
    </row>
    <row r="13" spans="1:4" x14ac:dyDescent="0.3">
      <c r="A13" s="22" t="s">
        <v>40</v>
      </c>
      <c r="B13" s="23" t="s">
        <v>41</v>
      </c>
      <c r="D13">
        <v>1.7</v>
      </c>
    </row>
    <row r="14" spans="1:4" x14ac:dyDescent="0.3">
      <c r="B14" s="25">
        <f>C6</f>
        <v>72648.91149004722</v>
      </c>
    </row>
    <row r="16" spans="1:4" x14ac:dyDescent="0.3">
      <c r="A16" t="s">
        <v>42</v>
      </c>
    </row>
    <row r="18" spans="1:2" x14ac:dyDescent="0.3">
      <c r="A18" s="26" t="s">
        <v>43</v>
      </c>
      <c r="B18" s="31">
        <f>B7-D13</f>
        <v>149998.29999999999</v>
      </c>
    </row>
    <row r="19" spans="1:2" x14ac:dyDescent="0.3">
      <c r="B1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8.16</vt:lpstr>
      <vt:lpstr>8.18</vt:lpstr>
      <vt:lpstr>8.28</vt:lpstr>
      <vt:lpstr>9.8</vt:lpstr>
      <vt:lpstr>9.15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Cristhofer Patzán</cp:lastModifiedBy>
  <dcterms:created xsi:type="dcterms:W3CDTF">2021-04-12T21:01:03Z</dcterms:created>
  <dcterms:modified xsi:type="dcterms:W3CDTF">2023-10-06T02:41:19Z</dcterms:modified>
</cp:coreProperties>
</file>