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parcial4\"/>
    </mc:Choice>
  </mc:AlternateContent>
  <xr:revisionPtr revIDLastSave="0" documentId="13_ncr:1_{9D43F4D0-90C6-4A0A-81DB-9BD4C4707729}" xr6:coauthVersionLast="47" xr6:coauthVersionMax="47" xr10:uidLastSave="{00000000-0000-0000-0000-000000000000}"/>
  <bookViews>
    <workbookView xWindow="-108" yWindow="-108" windowWidth="23256" windowHeight="12576" xr2:uid="{E6916B60-7023-6843-8FF6-FBF2B6B9FAE8}"/>
  </bookViews>
  <sheets>
    <sheet name="PROBLEMA 1" sheetId="1" r:id="rId1"/>
    <sheet name="PROBLEMA 2" sheetId="2" r:id="rId2"/>
    <sheet name="PROBLEMA 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3" l="1"/>
  <c r="H25" i="3"/>
  <c r="H24" i="3"/>
  <c r="H23" i="3"/>
  <c r="H22" i="3"/>
  <c r="H21" i="3"/>
  <c r="H20" i="3"/>
  <c r="G26" i="3"/>
  <c r="G25" i="3"/>
  <c r="G24" i="3"/>
  <c r="G23" i="3"/>
  <c r="G22" i="3"/>
  <c r="G21" i="3"/>
  <c r="G20" i="3"/>
  <c r="F26" i="3"/>
  <c r="F25" i="3"/>
  <c r="F24" i="3"/>
  <c r="F23" i="3"/>
  <c r="F22" i="3"/>
  <c r="F21" i="3"/>
  <c r="F20" i="3"/>
  <c r="E26" i="3"/>
  <c r="E25" i="3"/>
  <c r="E24" i="3"/>
  <c r="E23" i="3"/>
  <c r="E22" i="3"/>
  <c r="E21" i="3"/>
  <c r="E20" i="3"/>
  <c r="D26" i="3"/>
  <c r="D25" i="3"/>
  <c r="D24" i="3"/>
  <c r="D23" i="3"/>
  <c r="D22" i="3"/>
  <c r="D21" i="3"/>
  <c r="D20" i="3"/>
  <c r="C26" i="3"/>
  <c r="C25" i="3"/>
  <c r="C24" i="3"/>
  <c r="C23" i="3"/>
  <c r="C22" i="3"/>
  <c r="C21" i="3"/>
  <c r="C20" i="3"/>
  <c r="I35" i="2"/>
  <c r="I21" i="2"/>
  <c r="I33" i="2"/>
  <c r="I34" i="2"/>
  <c r="J33" i="2"/>
  <c r="J34" i="2"/>
  <c r="K33" i="2"/>
  <c r="K34" i="2"/>
  <c r="I19" i="2"/>
  <c r="I20" i="2"/>
  <c r="J19" i="2"/>
  <c r="J20" i="2"/>
  <c r="J7" i="2"/>
  <c r="G30" i="1"/>
  <c r="F30" i="1"/>
  <c r="G29" i="1"/>
  <c r="F29" i="1"/>
  <c r="D29" i="1"/>
  <c r="G28" i="1"/>
  <c r="F28" i="1"/>
  <c r="F25" i="1"/>
  <c r="F24" i="1"/>
  <c r="E25" i="1"/>
  <c r="E24" i="1"/>
  <c r="D25" i="1"/>
  <c r="D24" i="1"/>
  <c r="C30" i="1"/>
  <c r="D30" i="1"/>
  <c r="E30" i="1"/>
  <c r="C28" i="1"/>
  <c r="C29" i="1"/>
  <c r="E29" i="1"/>
  <c r="D28" i="1"/>
  <c r="E28" i="1"/>
  <c r="F26" i="1"/>
</calcChain>
</file>

<file path=xl/sharedStrings.xml><?xml version="1.0" encoding="utf-8"?>
<sst xmlns="http://schemas.openxmlformats.org/spreadsheetml/2006/main" count="53" uniqueCount="40">
  <si>
    <t>NOMBRE</t>
  </si>
  <si>
    <t>CARNÉ:</t>
  </si>
  <si>
    <t>Cristhofer Isaac Patzán Martínez</t>
  </si>
  <si>
    <t>Tasa</t>
  </si>
  <si>
    <t>VAD</t>
  </si>
  <si>
    <t>n (años)</t>
  </si>
  <si>
    <t>Retador</t>
  </si>
  <si>
    <t>VA TOTAL</t>
    <phoneticPr fontId="0" type="noConversion"/>
  </si>
  <si>
    <t>Defensor ( 2años  e incremento 1 año)</t>
    <phoneticPr fontId="0" type="noConversion"/>
  </si>
  <si>
    <t>Defensor (1 año incremento 2 años)</t>
    <phoneticPr fontId="0" type="noConversion"/>
  </si>
  <si>
    <t>Retador (3 años)</t>
    <phoneticPr fontId="0" type="noConversion"/>
  </si>
  <si>
    <t>DEFENSOR</t>
  </si>
  <si>
    <t>DEN. SEGU</t>
  </si>
  <si>
    <t>DENFE. SEGUI</t>
  </si>
  <si>
    <t>VP</t>
  </si>
  <si>
    <t>VA</t>
  </si>
  <si>
    <t>Plazo fijo</t>
  </si>
  <si>
    <t>Inversión</t>
  </si>
  <si>
    <t>n</t>
  </si>
  <si>
    <t>años</t>
  </si>
  <si>
    <t>Val Estimado</t>
  </si>
  <si>
    <t>Acciones</t>
  </si>
  <si>
    <t>Acciones 1</t>
  </si>
  <si>
    <t>Acciones 2</t>
  </si>
  <si>
    <t xml:space="preserve">Probabilidad </t>
  </si>
  <si>
    <t>TIR</t>
  </si>
  <si>
    <t>Bienes Raices</t>
  </si>
  <si>
    <t>Opción 1</t>
  </si>
  <si>
    <t>Opción 2</t>
  </si>
  <si>
    <t>Opción 3</t>
  </si>
  <si>
    <t>Probabilidad</t>
  </si>
  <si>
    <t>Val Esperado</t>
  </si>
  <si>
    <t xml:space="preserve">Esta es la mejor opción </t>
  </si>
  <si>
    <t>P</t>
  </si>
  <si>
    <t>S</t>
  </si>
  <si>
    <t>COA</t>
  </si>
  <si>
    <t>IA</t>
  </si>
  <si>
    <t>TMAR</t>
  </si>
  <si>
    <t>Variacion</t>
  </si>
  <si>
    <t>La más sensible es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</si>
</sst>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-[$$-45C]* #,##0.00_-;\-[$$-45C]* #,##0.00_-;_-[$$-45C]* &quot;-&quot;??_-;_-@_-"/>
  </numFmts>
  <fonts count="5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164" fontId="0" fillId="0" borderId="0" xfId="0" applyNumberFormat="1"/>
    <xf numFmtId="164" fontId="3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64" fontId="4" fillId="3" borderId="0" xfId="0" applyNumberFormat="1" applyFont="1" applyFill="1"/>
    <xf numFmtId="0" fontId="4" fillId="3" borderId="0" xfId="0" applyFont="1" applyFill="1"/>
    <xf numFmtId="0" fontId="0" fillId="0" borderId="0" xfId="0" applyFill="1" applyBorder="1"/>
    <xf numFmtId="166" fontId="0" fillId="0" borderId="0" xfId="0" applyNumberFormat="1" applyBorder="1"/>
    <xf numFmtId="0" fontId="0" fillId="0" borderId="0" xfId="0" applyBorder="1"/>
    <xf numFmtId="0" fontId="4" fillId="3" borderId="0" xfId="0" applyFont="1" applyFill="1" applyBorder="1"/>
    <xf numFmtId="10" fontId="4" fillId="3" borderId="0" xfId="0" applyNumberFormat="1" applyFont="1" applyFill="1" applyBorder="1"/>
    <xf numFmtId="166" fontId="0" fillId="0" borderId="0" xfId="0" applyNumberFormat="1" applyFill="1" applyBorder="1"/>
    <xf numFmtId="10" fontId="0" fillId="0" borderId="0" xfId="0" applyNumberFormat="1" applyFill="1" applyBorder="1"/>
    <xf numFmtId="0" fontId="0" fillId="0" borderId="0" xfId="0" applyFill="1" applyBorder="1" applyAlignment="1"/>
    <xf numFmtId="10" fontId="0" fillId="0" borderId="0" xfId="2" applyNumberFormat="1" applyFont="1" applyFill="1" applyBorder="1"/>
    <xf numFmtId="0" fontId="0" fillId="0" borderId="0" xfId="0" applyFont="1" applyFill="1" applyBorder="1"/>
    <xf numFmtId="0" fontId="0" fillId="0" borderId="0" xfId="0" applyFont="1" applyAlignment="1"/>
    <xf numFmtId="0" fontId="0" fillId="3" borderId="0" xfId="0" applyFill="1"/>
    <xf numFmtId="43" fontId="0" fillId="0" borderId="0" xfId="1" applyFont="1"/>
    <xf numFmtId="166" fontId="0" fillId="5" borderId="0" xfId="0" applyNumberFormat="1" applyFill="1"/>
    <xf numFmtId="166" fontId="0" fillId="6" borderId="0" xfId="0" applyNumberFormat="1" applyFill="1"/>
    <xf numFmtId="166" fontId="0" fillId="7" borderId="0" xfId="0" applyNumberFormat="1" applyFill="1"/>
    <xf numFmtId="166" fontId="0" fillId="8" borderId="0" xfId="0" applyNumberFormat="1" applyFill="1"/>
    <xf numFmtId="9" fontId="0" fillId="9" borderId="0" xfId="2" applyFont="1" applyFill="1"/>
    <xf numFmtId="9" fontId="2" fillId="0" borderId="0" xfId="2" applyFont="1" applyFill="1" applyBorder="1"/>
    <xf numFmtId="9" fontId="0" fillId="0" borderId="0" xfId="0" applyNumberFormat="1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4" borderId="0" xfId="0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Sensibilidad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3'!$C$19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3'!$B$20:$B$26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3'!$C$20:$C$26</c:f>
              <c:numCache>
                <c:formatCode>_-[$$-45C]* #,##0.00_-;\-[$$-45C]* #,##0.00_-;_-[$$-45C]* "-"??_-;_-@_-</c:formatCode>
                <c:ptCount val="7"/>
                <c:pt idx="0">
                  <c:v>17707.037581116674</c:v>
                </c:pt>
                <c:pt idx="1">
                  <c:v>13245.8049451806</c:v>
                </c:pt>
                <c:pt idx="2">
                  <c:v>8784.5723092445405</c:v>
                </c:pt>
                <c:pt idx="3">
                  <c:v>4323.3396733084664</c:v>
                </c:pt>
                <c:pt idx="4">
                  <c:v>-137.89296262760763</c:v>
                </c:pt>
                <c:pt idx="5">
                  <c:v>-4599.1255985636672</c:v>
                </c:pt>
                <c:pt idx="6">
                  <c:v>-9060.3582344997412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1-4C5B-B332-A4FD1DDC2D8A}"/>
            </c:ext>
          </c:extLst>
        </c:ser>
        <c:ser>
          <c:idx val="1"/>
          <c:order val="1"/>
          <c:tx>
            <c:strRef>
              <c:f>'PROBLEMA 3'!$D$19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3'!$B$20:$B$26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3'!$D$20:$D$26</c:f>
              <c:numCache>
                <c:formatCode>_-[$$-45C]* #,##0.00_-;\-[$$-45C]* #,##0.00_-;_-[$$-45C]* "-"??_-;_-@_-</c:formatCode>
                <c:ptCount val="7"/>
                <c:pt idx="0">
                  <c:v>4042.6398635077348</c:v>
                </c:pt>
                <c:pt idx="1">
                  <c:v>4136.2064667746308</c:v>
                </c:pt>
                <c:pt idx="2">
                  <c:v>4229.7730700415559</c:v>
                </c:pt>
                <c:pt idx="3">
                  <c:v>4323.3396733084664</c:v>
                </c:pt>
                <c:pt idx="4">
                  <c:v>4416.906276575377</c:v>
                </c:pt>
                <c:pt idx="5">
                  <c:v>4510.4728798423021</c:v>
                </c:pt>
                <c:pt idx="6">
                  <c:v>4604.0394831092126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1-4C5B-B332-A4FD1DDC2D8A}"/>
            </c:ext>
          </c:extLst>
        </c:ser>
        <c:ser>
          <c:idx val="2"/>
          <c:order val="2"/>
          <c:tx>
            <c:strRef>
              <c:f>'PROBLEMA 3'!$E$19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3'!$B$20:$B$26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3'!$E$20:$E$26</c:f>
              <c:numCache>
                <c:formatCode>_-[$$-45C]* #,##0.00_-;\-[$$-45C]* #,##0.00_-;_-[$$-45C]* "-"??_-;_-@_-</c:formatCode>
                <c:ptCount val="7"/>
                <c:pt idx="0">
                  <c:v>-3734.2431175513193</c:v>
                </c:pt>
                <c:pt idx="1">
                  <c:v>-294.68724357623432</c:v>
                </c:pt>
                <c:pt idx="2">
                  <c:v>2306.5702636308852</c:v>
                </c:pt>
                <c:pt idx="3">
                  <c:v>4323.3396733084664</c:v>
                </c:pt>
                <c:pt idx="4">
                  <c:v>5917.282410642365</c:v>
                </c:pt>
                <c:pt idx="5">
                  <c:v>7196.2812529797229</c:v>
                </c:pt>
                <c:pt idx="6">
                  <c:v>8235.1012582581316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1-4C5B-B332-A4FD1DDC2D8A}"/>
            </c:ext>
          </c:extLst>
        </c:ser>
        <c:ser>
          <c:idx val="3"/>
          <c:order val="3"/>
          <c:tx>
            <c:strRef>
              <c:f>'PROBLEMA 3'!$F$19</c:f>
              <c:strCache>
                <c:ptCount val="1"/>
                <c:pt idx="0">
                  <c:v>COA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3'!$B$20:$B$26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3'!$F$20:$F$26</c:f>
              <c:numCache>
                <c:formatCode>_-[$$-45C]* #,##0.00_-;\-[$$-45C]* #,##0.00_-;_-[$$-45C]* "-"??_-;_-@_-</c:formatCode>
                <c:ptCount val="7"/>
                <c:pt idx="0">
                  <c:v>15123.339673308466</c:v>
                </c:pt>
                <c:pt idx="1">
                  <c:v>11523.339673308466</c:v>
                </c:pt>
                <c:pt idx="2">
                  <c:v>7923.3396733084664</c:v>
                </c:pt>
                <c:pt idx="3">
                  <c:v>4323.3396733084664</c:v>
                </c:pt>
                <c:pt idx="4">
                  <c:v>723.33967330846644</c:v>
                </c:pt>
                <c:pt idx="5">
                  <c:v>-2876.6603266915336</c:v>
                </c:pt>
                <c:pt idx="6">
                  <c:v>-6476.6603266915336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1-4C5B-B332-A4FD1DDC2D8A}"/>
            </c:ext>
          </c:extLst>
        </c:ser>
        <c:ser>
          <c:idx val="4"/>
          <c:order val="4"/>
          <c:tx>
            <c:strRef>
              <c:f>'PROBLEMA 3'!$G$19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3'!$B$20:$B$26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3'!$G$20:$G$26</c:f>
              <c:numCache>
                <c:formatCode>_-[$$-45C]* #,##0.00_-;\-[$$-45C]* #,##0.00_-;_-[$$-45C]* "-"??_-;_-@_-</c:formatCode>
                <c:ptCount val="7"/>
                <c:pt idx="0">
                  <c:v>-20876.660326691541</c:v>
                </c:pt>
                <c:pt idx="1">
                  <c:v>-12476.660326691534</c:v>
                </c:pt>
                <c:pt idx="2">
                  <c:v>-4076.6603266915336</c:v>
                </c:pt>
                <c:pt idx="3">
                  <c:v>4323.3396733084664</c:v>
                </c:pt>
                <c:pt idx="4">
                  <c:v>12723.339673308481</c:v>
                </c:pt>
                <c:pt idx="5">
                  <c:v>21123.339673308466</c:v>
                </c:pt>
                <c:pt idx="6">
                  <c:v>29523.339673308466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1-4C5B-B332-A4FD1DDC2D8A}"/>
            </c:ext>
          </c:extLst>
        </c:ser>
        <c:ser>
          <c:idx val="5"/>
          <c:order val="5"/>
          <c:tx>
            <c:strRef>
              <c:f>'PROBLEMA 3'!$H$19</c:f>
              <c:strCache>
                <c:ptCount val="1"/>
                <c:pt idx="0">
                  <c:v>TMAR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'PROBLEMA 3'!$B$20:$B$26</c:f>
              <c:numCache>
                <c:formatCode>0%</c:formatCode>
                <c:ptCount val="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</c:numCache>
            </c:numRef>
          </c:cat>
          <c:val>
            <c:numRef>
              <c:f>'PROBLEMA 3'!$H$20:$H$26</c:f>
              <c:numCache>
                <c:formatCode>_-[$$-45C]* #,##0.00_-;\-[$$-45C]* #,##0.00_-;_-[$$-45C]* "-"??_-;_-@_-</c:formatCode>
                <c:ptCount val="7"/>
                <c:pt idx="0">
                  <c:v>12130.811558891699</c:v>
                </c:pt>
                <c:pt idx="1">
                  <c:v>9587.7437667183549</c:v>
                </c:pt>
                <c:pt idx="2">
                  <c:v>6984.2368737339566</c:v>
                </c:pt>
                <c:pt idx="3">
                  <c:v>4323.3396733084664</c:v>
                </c:pt>
                <c:pt idx="4">
                  <c:v>1608.1054504736821</c:v>
                </c:pt>
                <c:pt idx="5">
                  <c:v>-1158.4346448569268</c:v>
                </c:pt>
                <c:pt idx="6">
                  <c:v>-3973.2947920514271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1-4C5B-B332-A4FD1DDC2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971296"/>
        <c:axId val="1163540640"/>
      </c:lineChart>
      <c:catAx>
        <c:axId val="10989712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63540640"/>
        <c:crosses val="autoZero"/>
        <c:auto val="1"/>
        <c:lblAlgn val="ctr"/>
        <c:lblOffset val="100"/>
        <c:noMultiLvlLbl val="0"/>
      </c:catAx>
      <c:valAx>
        <c:axId val="11635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5C]* #,##0.00_-;\-[$$-45C]* #,##0.00_-;_-[$$-45C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989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289560</xdr:colOff>
          <xdr:row>13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822960</xdr:colOff>
          <xdr:row>33</xdr:row>
          <xdr:rowOff>30480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22860</xdr:colOff>
          <xdr:row>9</xdr:row>
          <xdr:rowOff>38100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506730</xdr:colOff>
      <xdr:row>9</xdr:row>
      <xdr:rowOff>7620</xdr:rowOff>
    </xdr:from>
    <xdr:to>
      <xdr:col>14</xdr:col>
      <xdr:colOff>419100</xdr:colOff>
      <xdr:row>25</xdr:row>
      <xdr:rowOff>186690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4A3551-1FB4-A063-0B80-C2744B388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2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8516-F58D-624F-AD5A-8F09326900FF}">
  <dimension ref="A8:K30"/>
  <sheetViews>
    <sheetView tabSelected="1" topLeftCell="A10" workbookViewId="0">
      <selection activeCell="G31" sqref="G31"/>
    </sheetView>
  </sheetViews>
  <sheetFormatPr baseColWidth="10" defaultRowHeight="15.6" x14ac:dyDescent="0.3"/>
  <cols>
    <col min="2" max="2" width="12.59765625" bestFit="1" customWidth="1"/>
    <col min="3" max="3" width="10.09765625" bestFit="1" customWidth="1"/>
    <col min="4" max="5" width="12.59765625" bestFit="1" customWidth="1"/>
    <col min="6" max="6" width="15.09765625" bestFit="1" customWidth="1"/>
    <col min="7" max="7" width="12.59765625" bestFit="1" customWidth="1"/>
  </cols>
  <sheetData>
    <row r="8" spans="1:11" ht="36.6" x14ac:dyDescent="0.7">
      <c r="I8" s="1" t="s">
        <v>0</v>
      </c>
      <c r="K8" t="s">
        <v>2</v>
      </c>
    </row>
    <row r="9" spans="1:11" ht="36.6" x14ac:dyDescent="0.7">
      <c r="I9" s="1"/>
    </row>
    <row r="10" spans="1:11" ht="36.6" x14ac:dyDescent="0.7">
      <c r="I10" s="1" t="s">
        <v>1</v>
      </c>
      <c r="K10">
        <v>19218</v>
      </c>
    </row>
    <row r="15" spans="1:11" x14ac:dyDescent="0.3">
      <c r="A15" t="s">
        <v>3</v>
      </c>
      <c r="B15" s="6">
        <v>8.7499999999999994E-2</v>
      </c>
    </row>
    <row r="16" spans="1:11" x14ac:dyDescent="0.3">
      <c r="A16" t="s">
        <v>4</v>
      </c>
      <c r="B16" s="2">
        <v>-160000</v>
      </c>
    </row>
    <row r="17" spans="1:7" x14ac:dyDescent="0.3">
      <c r="A17" t="s">
        <v>5</v>
      </c>
      <c r="B17">
        <v>2</v>
      </c>
    </row>
    <row r="19" spans="1:7" x14ac:dyDescent="0.3">
      <c r="A19" t="s">
        <v>6</v>
      </c>
    </row>
    <row r="20" spans="1:7" x14ac:dyDescent="0.3">
      <c r="A20">
        <v>1</v>
      </c>
      <c r="B20" s="2">
        <v>-240000</v>
      </c>
    </row>
    <row r="21" spans="1:7" x14ac:dyDescent="0.3">
      <c r="A21">
        <v>2</v>
      </c>
      <c r="B21" s="2">
        <v>-180000</v>
      </c>
    </row>
    <row r="22" spans="1:7" x14ac:dyDescent="0.3">
      <c r="A22">
        <v>3</v>
      </c>
      <c r="B22" s="2">
        <v>-220000</v>
      </c>
    </row>
    <row r="23" spans="1:7" x14ac:dyDescent="0.3">
      <c r="F23" t="s">
        <v>7</v>
      </c>
    </row>
    <row r="24" spans="1:7" x14ac:dyDescent="0.3">
      <c r="A24" t="s">
        <v>8</v>
      </c>
      <c r="D24" s="2">
        <f>PV(B15,B17,-B16)</f>
        <v>-282415.11428193917</v>
      </c>
      <c r="E24" s="2">
        <f>PV(B15,A22,,-B20)</f>
        <v>-186605.07241424875</v>
      </c>
      <c r="F24" s="2">
        <f>PMT(B15,3,-SUM(D24:E24))</f>
        <v>-184463.66286014617</v>
      </c>
    </row>
    <row r="25" spans="1:7" x14ac:dyDescent="0.3">
      <c r="A25" t="s">
        <v>9</v>
      </c>
      <c r="D25" s="2">
        <f>PV(B15,1,,-B16)</f>
        <v>-147126.4367816092</v>
      </c>
      <c r="E25" s="2">
        <f>PV(B15,1,,PV(B15,2,B21))</f>
        <v>-292153.56649855775</v>
      </c>
      <c r="F25" s="3">
        <f>PMT(B15,3,-SUM(D25:E25))</f>
        <v>-172766.97405513871</v>
      </c>
    </row>
    <row r="26" spans="1:7" x14ac:dyDescent="0.3">
      <c r="A26" t="s">
        <v>10</v>
      </c>
      <c r="D26" s="2"/>
      <c r="E26" s="2"/>
      <c r="F26" s="2">
        <f>B22</f>
        <v>-220000</v>
      </c>
    </row>
    <row r="27" spans="1:7" x14ac:dyDescent="0.3">
      <c r="A27" t="s">
        <v>11</v>
      </c>
      <c r="B27" t="s">
        <v>12</v>
      </c>
      <c r="C27" t="s">
        <v>11</v>
      </c>
      <c r="E27" t="s">
        <v>13</v>
      </c>
      <c r="F27" s="4" t="s">
        <v>14</v>
      </c>
      <c r="G27" s="4" t="s">
        <v>15</v>
      </c>
    </row>
    <row r="28" spans="1:7" x14ac:dyDescent="0.3">
      <c r="A28">
        <v>2</v>
      </c>
      <c r="B28">
        <v>1</v>
      </c>
      <c r="C28" s="5">
        <f>B16</f>
        <v>-160000</v>
      </c>
      <c r="D28" s="5">
        <f>C28</f>
        <v>-160000</v>
      </c>
      <c r="E28" s="5">
        <f>B20</f>
        <v>-240000</v>
      </c>
      <c r="F28" s="2">
        <f>NPV(B15,C28:E28)</f>
        <v>-469020.18669618823</v>
      </c>
      <c r="G28" s="2">
        <f>PMT(B15,3,-F28)</f>
        <v>-184463.66286014629</v>
      </c>
    </row>
    <row r="29" spans="1:7" x14ac:dyDescent="0.3">
      <c r="A29">
        <v>1</v>
      </c>
      <c r="B29">
        <v>2</v>
      </c>
      <c r="C29" s="5">
        <f>C28</f>
        <v>-160000</v>
      </c>
      <c r="D29" s="5">
        <f>B21</f>
        <v>-180000</v>
      </c>
      <c r="E29" s="5">
        <f>B21</f>
        <v>-180000</v>
      </c>
      <c r="F29" s="7">
        <f>NPV(B15,C29:E29)</f>
        <v>-439280.00328016741</v>
      </c>
      <c r="G29" s="7">
        <f>PMT(B15,3,-F29)</f>
        <v>-172766.97405513888</v>
      </c>
    </row>
    <row r="30" spans="1:7" x14ac:dyDescent="0.3">
      <c r="A30">
        <v>0</v>
      </c>
      <c r="B30">
        <v>3</v>
      </c>
      <c r="C30" s="5">
        <f>B22</f>
        <v>-220000</v>
      </c>
      <c r="D30" s="5">
        <f>C30</f>
        <v>-220000</v>
      </c>
      <c r="E30" s="5">
        <f>D30</f>
        <v>-220000</v>
      </c>
      <c r="F30" s="2">
        <f>NPV(B15,C30:E30)</f>
        <v>-559375.43185072811</v>
      </c>
      <c r="G30" s="2">
        <f>PMT(B15,3,-F30)</f>
        <v>-220000.00000000006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6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289560</xdr:colOff>
                <xdr:row>13</xdr:row>
                <xdr:rowOff>0</xdr:rowOff>
              </to>
            </anchor>
          </objectPr>
        </oleObject>
      </mc:Choice>
      <mc:Fallback>
        <oleObject progId="Word.Document.12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6D4C-E0B5-C54B-BC08-E48DF84C85FF}">
  <dimension ref="H3:M35"/>
  <sheetViews>
    <sheetView topLeftCell="A19" workbookViewId="0">
      <selection activeCell="L35" sqref="L35"/>
    </sheetView>
  </sheetViews>
  <sheetFormatPr baseColWidth="10" defaultRowHeight="15.6" x14ac:dyDescent="0.3"/>
  <cols>
    <col min="8" max="8" width="12.09765625" style="9" bestFit="1" customWidth="1"/>
    <col min="9" max="9" width="11.8984375" style="9" bestFit="1" customWidth="1"/>
    <col min="10" max="11" width="10.09765625" style="9" bestFit="1" customWidth="1"/>
  </cols>
  <sheetData>
    <row r="3" spans="8:11" x14ac:dyDescent="0.3">
      <c r="I3" s="9" t="s">
        <v>16</v>
      </c>
    </row>
    <row r="4" spans="8:11" x14ac:dyDescent="0.3">
      <c r="I4" s="9" t="s">
        <v>17</v>
      </c>
      <c r="J4" s="14">
        <v>5000</v>
      </c>
    </row>
    <row r="5" spans="8:11" x14ac:dyDescent="0.3">
      <c r="I5" s="9" t="s">
        <v>3</v>
      </c>
      <c r="J5" s="15">
        <v>4.4999999999999998E-2</v>
      </c>
    </row>
    <row r="6" spans="8:11" x14ac:dyDescent="0.3">
      <c r="I6" s="9" t="s">
        <v>18</v>
      </c>
      <c r="J6" s="9">
        <v>5</v>
      </c>
      <c r="K6" s="9" t="s">
        <v>19</v>
      </c>
    </row>
    <row r="7" spans="8:11" x14ac:dyDescent="0.3">
      <c r="I7" s="12" t="s">
        <v>20</v>
      </c>
      <c r="J7" s="13">
        <f>J5</f>
        <v>4.4999999999999998E-2</v>
      </c>
    </row>
    <row r="9" spans="8:11" x14ac:dyDescent="0.3">
      <c r="H9" s="16"/>
      <c r="I9" s="16"/>
      <c r="J9" s="16"/>
      <c r="K9" s="16"/>
    </row>
    <row r="10" spans="8:11" x14ac:dyDescent="0.3">
      <c r="I10" s="16" t="s">
        <v>21</v>
      </c>
    </row>
    <row r="11" spans="8:11" x14ac:dyDescent="0.3">
      <c r="I11" s="9" t="s">
        <v>22</v>
      </c>
      <c r="J11" s="9" t="s">
        <v>23</v>
      </c>
    </row>
    <row r="12" spans="8:11" x14ac:dyDescent="0.3">
      <c r="H12" s="9" t="s">
        <v>24</v>
      </c>
      <c r="I12" s="9">
        <v>0.3</v>
      </c>
      <c r="J12" s="9">
        <v>0.7</v>
      </c>
    </row>
    <row r="13" spans="8:11" x14ac:dyDescent="0.3">
      <c r="H13" s="9">
        <v>0</v>
      </c>
      <c r="I13" s="14">
        <v>-5000</v>
      </c>
      <c r="J13" s="14">
        <v>-5000</v>
      </c>
    </row>
    <row r="14" spans="8:11" x14ac:dyDescent="0.3">
      <c r="H14" s="9">
        <v>1</v>
      </c>
      <c r="I14" s="14">
        <v>250</v>
      </c>
      <c r="J14" s="14">
        <v>600</v>
      </c>
    </row>
    <row r="15" spans="8:11" x14ac:dyDescent="0.3">
      <c r="H15" s="9">
        <v>2</v>
      </c>
      <c r="I15" s="14">
        <v>250</v>
      </c>
      <c r="J15" s="14">
        <v>600</v>
      </c>
    </row>
    <row r="16" spans="8:11" x14ac:dyDescent="0.3">
      <c r="H16" s="9">
        <v>3</v>
      </c>
      <c r="I16" s="14">
        <v>250</v>
      </c>
      <c r="J16" s="14">
        <v>600</v>
      </c>
    </row>
    <row r="17" spans="8:11" x14ac:dyDescent="0.3">
      <c r="H17" s="9">
        <v>4</v>
      </c>
      <c r="I17" s="14">
        <v>250</v>
      </c>
      <c r="J17" s="14">
        <v>600</v>
      </c>
    </row>
    <row r="18" spans="8:11" x14ac:dyDescent="0.3">
      <c r="H18" s="9">
        <v>5</v>
      </c>
      <c r="I18" s="14">
        <v>6800</v>
      </c>
      <c r="J18" s="14">
        <v>4000</v>
      </c>
    </row>
    <row r="19" spans="8:11" x14ac:dyDescent="0.3">
      <c r="H19" s="18" t="s">
        <v>25</v>
      </c>
      <c r="I19" s="15">
        <f>IRR(I13:I18)</f>
        <v>0.10070591278122087</v>
      </c>
      <c r="J19" s="15">
        <f>IRR(J13:J18)</f>
        <v>6.3644696754451058E-2</v>
      </c>
    </row>
    <row r="20" spans="8:11" x14ac:dyDescent="0.3">
      <c r="H20" s="18" t="s">
        <v>3</v>
      </c>
      <c r="I20" s="17">
        <f>I19*I12</f>
        <v>3.0211773834366261E-2</v>
      </c>
      <c r="J20" s="17">
        <f>J19*J12</f>
        <v>4.4551287728115736E-2</v>
      </c>
    </row>
    <row r="21" spans="8:11" x14ac:dyDescent="0.3">
      <c r="H21" s="12" t="s">
        <v>20</v>
      </c>
      <c r="I21" s="13">
        <f>I20+J20</f>
        <v>7.4763061562481997E-2</v>
      </c>
    </row>
    <row r="24" spans="8:11" x14ac:dyDescent="0.3">
      <c r="I24" s="19" t="s">
        <v>26</v>
      </c>
      <c r="J24" s="19"/>
      <c r="K24" s="19"/>
    </row>
    <row r="25" spans="8:11" x14ac:dyDescent="0.3">
      <c r="I25" s="9" t="s">
        <v>27</v>
      </c>
      <c r="J25" s="9" t="s">
        <v>28</v>
      </c>
      <c r="K25" s="9" t="s">
        <v>29</v>
      </c>
    </row>
    <row r="26" spans="8:11" x14ac:dyDescent="0.3">
      <c r="H26" s="9" t="s">
        <v>30</v>
      </c>
      <c r="I26" s="9">
        <v>0.2</v>
      </c>
      <c r="J26" s="9">
        <v>0.2</v>
      </c>
      <c r="K26" s="9">
        <v>0.6</v>
      </c>
    </row>
    <row r="27" spans="8:11" x14ac:dyDescent="0.3">
      <c r="H27" s="9">
        <v>0</v>
      </c>
      <c r="I27" s="14">
        <v>-5000</v>
      </c>
      <c r="J27" s="14">
        <v>-5000</v>
      </c>
      <c r="K27" s="14">
        <v>-5000</v>
      </c>
    </row>
    <row r="28" spans="8:11" x14ac:dyDescent="0.3">
      <c r="H28" s="9">
        <v>1</v>
      </c>
      <c r="I28" s="14">
        <v>-425</v>
      </c>
      <c r="J28" s="14">
        <v>0</v>
      </c>
      <c r="K28" s="14">
        <v>500</v>
      </c>
    </row>
    <row r="29" spans="8:11" x14ac:dyDescent="0.3">
      <c r="H29" s="9">
        <v>2</v>
      </c>
      <c r="I29" s="14">
        <v>-425</v>
      </c>
      <c r="J29" s="14">
        <v>0</v>
      </c>
      <c r="K29" s="14">
        <v>600</v>
      </c>
    </row>
    <row r="30" spans="8:11" x14ac:dyDescent="0.3">
      <c r="H30" s="9">
        <v>3</v>
      </c>
      <c r="I30" s="14">
        <v>-425</v>
      </c>
      <c r="J30" s="14">
        <v>0</v>
      </c>
      <c r="K30" s="14">
        <v>700</v>
      </c>
    </row>
    <row r="31" spans="8:11" x14ac:dyDescent="0.3">
      <c r="H31" s="9">
        <v>4</v>
      </c>
      <c r="I31" s="14">
        <v>-425</v>
      </c>
      <c r="J31" s="14">
        <v>0</v>
      </c>
      <c r="K31" s="14">
        <v>800</v>
      </c>
    </row>
    <row r="32" spans="8:11" x14ac:dyDescent="0.3">
      <c r="H32" s="9">
        <v>5</v>
      </c>
      <c r="I32" s="14">
        <v>9500</v>
      </c>
      <c r="J32" s="14">
        <v>7200</v>
      </c>
      <c r="K32" s="14">
        <v>5200</v>
      </c>
    </row>
    <row r="33" spans="8:13" x14ac:dyDescent="0.3">
      <c r="H33" s="18" t="s">
        <v>25</v>
      </c>
      <c r="I33" s="17">
        <f>IRR(I27:I32)</f>
        <v>8.2173550320934208E-2</v>
      </c>
      <c r="J33" s="17">
        <f t="shared" ref="J33:K33" si="0">IRR(J27:J32)</f>
        <v>7.5653756932570149E-2</v>
      </c>
      <c r="K33" s="17">
        <f t="shared" si="0"/>
        <v>0.11339620512584325</v>
      </c>
    </row>
    <row r="34" spans="8:13" x14ac:dyDescent="0.3">
      <c r="H34" s="18" t="s">
        <v>3</v>
      </c>
      <c r="I34" s="17">
        <f>I33*I26</f>
        <v>1.6434710064186842E-2</v>
      </c>
      <c r="J34" s="17">
        <f t="shared" ref="J34:K34" si="1">J33*J26</f>
        <v>1.513075138651403E-2</v>
      </c>
      <c r="K34" s="17">
        <f t="shared" si="1"/>
        <v>6.8037723075505943E-2</v>
      </c>
    </row>
    <row r="35" spans="8:13" x14ac:dyDescent="0.3">
      <c r="H35" s="12" t="s">
        <v>31</v>
      </c>
      <c r="I35" s="13">
        <f>I34+J34+K34</f>
        <v>9.9603184526206812E-2</v>
      </c>
      <c r="L35" s="8" t="s">
        <v>32</v>
      </c>
      <c r="M35" s="20"/>
    </row>
  </sheetData>
  <pageMargins left="0.7" right="0.7" top="0.75" bottom="0.75" header="0.3" footer="0.3"/>
  <pageSetup orientation="portrait" r:id="rId1"/>
  <ignoredErrors>
    <ignoredError sqref="I19:J19 I33:K33" formulaRange="1"/>
  </ignoredErrors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822960</xdr:colOff>
                <xdr:row>33</xdr:row>
                <xdr:rowOff>30480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CA2A-C7AE-FC49-9CCD-4EDB359B8773}">
  <dimension ref="B12:I28"/>
  <sheetViews>
    <sheetView workbookViewId="0">
      <selection activeCell="F28" sqref="F28"/>
    </sheetView>
  </sheetViews>
  <sheetFormatPr baseColWidth="10" defaultRowHeight="15.6" x14ac:dyDescent="0.3"/>
  <cols>
    <col min="2" max="3" width="12.09765625" bestFit="1" customWidth="1"/>
  </cols>
  <sheetData>
    <row r="12" spans="2:9" x14ac:dyDescent="0.3">
      <c r="B12" s="18" t="s">
        <v>33</v>
      </c>
      <c r="C12" s="22">
        <v>-264000</v>
      </c>
    </row>
    <row r="13" spans="2:9" x14ac:dyDescent="0.3">
      <c r="B13" s="18" t="s">
        <v>34</v>
      </c>
      <c r="C13" s="23">
        <v>24000</v>
      </c>
      <c r="I13" s="18"/>
    </row>
    <row r="14" spans="2:9" x14ac:dyDescent="0.3">
      <c r="B14" s="18" t="s">
        <v>18</v>
      </c>
      <c r="C14" s="21">
        <v>12</v>
      </c>
    </row>
    <row r="15" spans="2:9" x14ac:dyDescent="0.3">
      <c r="B15" s="18" t="s">
        <v>35</v>
      </c>
      <c r="C15" s="24">
        <v>-36000</v>
      </c>
    </row>
    <row r="16" spans="2:9" x14ac:dyDescent="0.3">
      <c r="B16" s="18" t="s">
        <v>36</v>
      </c>
      <c r="C16" s="25">
        <v>84000</v>
      </c>
    </row>
    <row r="17" spans="2:8" x14ac:dyDescent="0.3">
      <c r="B17" s="18" t="s">
        <v>37</v>
      </c>
      <c r="C17" s="26">
        <v>0.13</v>
      </c>
    </row>
    <row r="19" spans="2:8" x14ac:dyDescent="0.3">
      <c r="B19" s="11" t="s">
        <v>38</v>
      </c>
      <c r="C19" s="29" t="s">
        <v>33</v>
      </c>
      <c r="D19" s="30" t="s">
        <v>34</v>
      </c>
      <c r="E19" s="18" t="s">
        <v>18</v>
      </c>
      <c r="F19" s="31" t="s">
        <v>35</v>
      </c>
      <c r="G19" s="32" t="s">
        <v>36</v>
      </c>
      <c r="H19" s="33" t="s">
        <v>37</v>
      </c>
    </row>
    <row r="20" spans="2:8" x14ac:dyDescent="0.3">
      <c r="B20" s="27">
        <v>-0.3</v>
      </c>
      <c r="C20" s="10">
        <f>-PMT($C$17,$C$14,$C$12*(1+$B20),$C$13)+$C$15+$C$16</f>
        <v>17707.037581116674</v>
      </c>
      <c r="D20" s="10">
        <f>-PMT($C$17,$C$14,$C$12,$C$13*(1+$B20))+$C$15+$C$16</f>
        <v>4042.6398635077348</v>
      </c>
      <c r="E20" s="10">
        <f>-PMT($C$17,$C$14*(1+$B20),$C$12,$C$13)+$C$15+$C$16</f>
        <v>-3734.2431175513193</v>
      </c>
      <c r="F20" s="10">
        <f>-PMT($C$17,$C$14,$C$12,$C$13)+$C$15*(1+$B20)+$C$16</f>
        <v>15123.339673308466</v>
      </c>
      <c r="G20" s="10">
        <f>-PMT($C$17,$C$14,$C$12,$C$13)+$C$15+$C$16*(1+$B20)</f>
        <v>-20876.660326691541</v>
      </c>
      <c r="H20" s="10">
        <f>-PMT($C$17*(1+$B20),$C$14,$C$12,$C$13)+$C$15+$C$16</f>
        <v>12130.811558891699</v>
      </c>
    </row>
    <row r="21" spans="2:8" x14ac:dyDescent="0.3">
      <c r="B21" s="28">
        <v>-0.2</v>
      </c>
      <c r="C21" s="10">
        <f t="shared" ref="C21:C26" si="0">-PMT($C$17,$C$14,$C$12*(1+$B21),$C$13)+$C$15+$C$16</f>
        <v>13245.8049451806</v>
      </c>
      <c r="D21" s="10">
        <f t="shared" ref="D21:D26" si="1">-PMT($C$17,$C$14,$C$12,$C$13*(1+$B21))+$C$15+$C$16</f>
        <v>4136.2064667746308</v>
      </c>
      <c r="E21" s="10">
        <f t="shared" ref="E21:E26" si="2">-PMT($C$17,$C$14*(1+$B21),$C$12,$C$13)+$C$15+$C$16</f>
        <v>-294.68724357623432</v>
      </c>
      <c r="F21" s="10">
        <f t="shared" ref="F21:F26" si="3">-PMT($C$17,$C$14,$C$12,$C$13)+$C$15*(1+$B21)+$C$16</f>
        <v>11523.339673308466</v>
      </c>
      <c r="G21" s="10">
        <f t="shared" ref="G21:G26" si="4">-PMT($C$17,$C$14,$C$12,$C$13)+$C$15+$C$16*(1+$B21)</f>
        <v>-12476.660326691534</v>
      </c>
      <c r="H21" s="10">
        <f t="shared" ref="H21:H26" si="5">-PMT($C$17*(1+$B21),$C$14,$C$12,$C$13)+$C$15+$C$16</f>
        <v>9587.7437667183549</v>
      </c>
    </row>
    <row r="22" spans="2:8" x14ac:dyDescent="0.3">
      <c r="B22" s="27">
        <v>-0.1</v>
      </c>
      <c r="C22" s="10">
        <f t="shared" si="0"/>
        <v>8784.5723092445405</v>
      </c>
      <c r="D22" s="10">
        <f t="shared" si="1"/>
        <v>4229.7730700415559</v>
      </c>
      <c r="E22" s="10">
        <f t="shared" si="2"/>
        <v>2306.5702636308852</v>
      </c>
      <c r="F22" s="10">
        <f t="shared" si="3"/>
        <v>7923.3396733084664</v>
      </c>
      <c r="G22" s="10">
        <f t="shared" si="4"/>
        <v>-4076.6603266915336</v>
      </c>
      <c r="H22" s="10">
        <f t="shared" si="5"/>
        <v>6984.2368737339566</v>
      </c>
    </row>
    <row r="23" spans="2:8" x14ac:dyDescent="0.3">
      <c r="B23" s="28">
        <v>0</v>
      </c>
      <c r="C23" s="10">
        <f t="shared" si="0"/>
        <v>4323.3396733084664</v>
      </c>
      <c r="D23" s="10">
        <f t="shared" si="1"/>
        <v>4323.3396733084664</v>
      </c>
      <c r="E23" s="10">
        <f t="shared" si="2"/>
        <v>4323.3396733084664</v>
      </c>
      <c r="F23" s="10">
        <f t="shared" si="3"/>
        <v>4323.3396733084664</v>
      </c>
      <c r="G23" s="10">
        <f t="shared" si="4"/>
        <v>4323.3396733084664</v>
      </c>
      <c r="H23" s="10">
        <f t="shared" si="5"/>
        <v>4323.3396733084664</v>
      </c>
    </row>
    <row r="24" spans="2:8" x14ac:dyDescent="0.3">
      <c r="B24" s="27">
        <v>0.1</v>
      </c>
      <c r="C24" s="10">
        <f t="shared" si="0"/>
        <v>-137.89296262760763</v>
      </c>
      <c r="D24" s="10">
        <f t="shared" si="1"/>
        <v>4416.906276575377</v>
      </c>
      <c r="E24" s="10">
        <f t="shared" si="2"/>
        <v>5917.282410642365</v>
      </c>
      <c r="F24" s="10">
        <f t="shared" si="3"/>
        <v>723.33967330846644</v>
      </c>
      <c r="G24" s="10">
        <f t="shared" si="4"/>
        <v>12723.339673308481</v>
      </c>
      <c r="H24" s="10">
        <f t="shared" si="5"/>
        <v>1608.1054504736821</v>
      </c>
    </row>
    <row r="25" spans="2:8" x14ac:dyDescent="0.3">
      <c r="B25" s="28">
        <v>0.2</v>
      </c>
      <c r="C25" s="10">
        <f t="shared" si="0"/>
        <v>-4599.1255985636672</v>
      </c>
      <c r="D25" s="10">
        <f t="shared" si="1"/>
        <v>4510.4728798423021</v>
      </c>
      <c r="E25" s="10">
        <f t="shared" si="2"/>
        <v>7196.2812529797229</v>
      </c>
      <c r="F25" s="10">
        <f t="shared" si="3"/>
        <v>-2876.6603266915336</v>
      </c>
      <c r="G25" s="10">
        <f t="shared" si="4"/>
        <v>21123.339673308466</v>
      </c>
      <c r="H25" s="10">
        <f t="shared" si="5"/>
        <v>-1158.4346448569268</v>
      </c>
    </row>
    <row r="26" spans="2:8" x14ac:dyDescent="0.3">
      <c r="B26" s="27">
        <v>0.3</v>
      </c>
      <c r="C26" s="10">
        <f t="shared" si="0"/>
        <v>-9060.3582344997412</v>
      </c>
      <c r="D26" s="10">
        <f t="shared" si="1"/>
        <v>4604.0394831092126</v>
      </c>
      <c r="E26" s="10">
        <f t="shared" si="2"/>
        <v>8235.1012582581316</v>
      </c>
      <c r="F26" s="10">
        <f t="shared" si="3"/>
        <v>-6476.6603266915336</v>
      </c>
      <c r="G26" s="10">
        <f t="shared" si="4"/>
        <v>29523.339673308466</v>
      </c>
      <c r="H26" s="10">
        <f t="shared" si="5"/>
        <v>-3973.2947920514271</v>
      </c>
    </row>
    <row r="28" spans="2:8" x14ac:dyDescent="0.3">
      <c r="D28" s="20" t="s">
        <v>39</v>
      </c>
      <c r="E28" s="20"/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22860</xdr:colOff>
                <xdr:row>9</xdr:row>
                <xdr:rowOff>38100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Cristhofer Patzán</cp:lastModifiedBy>
  <dcterms:created xsi:type="dcterms:W3CDTF">2019-05-22T20:36:08Z</dcterms:created>
  <dcterms:modified xsi:type="dcterms:W3CDTF">2023-11-17T01:32:10Z</dcterms:modified>
</cp:coreProperties>
</file>