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guithub\MiniPupper\esp32-tests\esp32\Pat92fr\"/>
    </mc:Choice>
  </mc:AlternateContent>
  <xr:revisionPtr revIDLastSave="0" documentId="8_{E8F42180-CA50-49AB-BEFF-2D357422CC48}" xr6:coauthVersionLast="47" xr6:coauthVersionMax="47" xr10:uidLastSave="{00000000-0000-0000-0000-000000000000}"/>
  <bookViews>
    <workbookView xWindow="28680" yWindow="-120" windowWidth="29040" windowHeight="17640" activeTab="1" xr2:uid="{00000000-000D-0000-FFFF-FFFF00000000}"/>
  </bookViews>
  <sheets>
    <sheet name="SCS215" sheetId="2" r:id="rId1"/>
    <sheet name="Hexadecimal instruction generat" sheetId="3" r:id="rId2"/>
  </sheets>
  <definedNames>
    <definedName name="SCS215_V2" localSheetId="0">'SCS215'!$C$13:$K$48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1" i="3" l="1"/>
  <c r="E181" i="3"/>
  <c r="F181" i="3"/>
  <c r="G181" i="3"/>
  <c r="H181" i="3"/>
  <c r="I181" i="3"/>
  <c r="J181" i="3"/>
  <c r="F182" i="3"/>
  <c r="G182" i="3"/>
  <c r="H182" i="3"/>
  <c r="I182" i="3"/>
  <c r="J182" i="3"/>
  <c r="K181" i="3"/>
  <c r="D183" i="3"/>
  <c r="K182" i="3"/>
  <c r="E182" i="3"/>
  <c r="D182" i="3"/>
  <c r="D168" i="3"/>
  <c r="E168" i="3"/>
  <c r="F168" i="3"/>
  <c r="G168" i="3"/>
  <c r="H168" i="3"/>
  <c r="I168" i="3"/>
  <c r="J168" i="3"/>
  <c r="F169" i="3"/>
  <c r="G169" i="3"/>
  <c r="H169" i="3"/>
  <c r="I169" i="3"/>
  <c r="J169" i="3"/>
  <c r="K168" i="3"/>
  <c r="D170" i="3"/>
  <c r="K169" i="3"/>
  <c r="E169" i="3"/>
  <c r="D169" i="3"/>
  <c r="D156" i="3"/>
  <c r="E156" i="3"/>
  <c r="F156" i="3"/>
  <c r="G156" i="3"/>
  <c r="H156" i="3"/>
  <c r="I156" i="3"/>
  <c r="J156" i="3"/>
  <c r="F157" i="3"/>
  <c r="G157" i="3"/>
  <c r="H157" i="3"/>
  <c r="I157" i="3"/>
  <c r="J157" i="3"/>
  <c r="K156" i="3"/>
  <c r="D158" i="3"/>
  <c r="K157" i="3"/>
  <c r="E157" i="3"/>
  <c r="D157" i="3"/>
  <c r="D144" i="3"/>
  <c r="E144" i="3"/>
  <c r="F144" i="3"/>
  <c r="G144" i="3"/>
  <c r="H144" i="3"/>
  <c r="I144" i="3"/>
  <c r="J144" i="3"/>
  <c r="F145" i="3"/>
  <c r="G145" i="3"/>
  <c r="H145" i="3"/>
  <c r="I145" i="3"/>
  <c r="J145" i="3"/>
  <c r="K144" i="3"/>
  <c r="D146" i="3"/>
  <c r="K145" i="3"/>
  <c r="E145" i="3"/>
  <c r="D145" i="3"/>
  <c r="D133" i="3"/>
  <c r="E133" i="3"/>
  <c r="F133" i="3"/>
  <c r="G133" i="3"/>
  <c r="H133" i="3"/>
  <c r="I133" i="3"/>
  <c r="J133" i="3"/>
  <c r="F134" i="3"/>
  <c r="G134" i="3"/>
  <c r="H134" i="3"/>
  <c r="I134" i="3"/>
  <c r="J134" i="3"/>
  <c r="K133" i="3"/>
  <c r="D135" i="3"/>
  <c r="K134" i="3"/>
  <c r="E134" i="3"/>
  <c r="D134" i="3"/>
  <c r="D121" i="3"/>
  <c r="E121" i="3"/>
  <c r="F121" i="3"/>
  <c r="G121" i="3"/>
  <c r="H121" i="3"/>
  <c r="F122" i="3"/>
  <c r="G122" i="3"/>
  <c r="H122" i="3"/>
  <c r="I121" i="3"/>
  <c r="D123" i="3"/>
  <c r="I122" i="3"/>
  <c r="E122" i="3"/>
  <c r="D122" i="3"/>
  <c r="D111" i="3"/>
  <c r="E111" i="3"/>
  <c r="F111" i="3"/>
  <c r="G111" i="3"/>
  <c r="H111" i="3"/>
  <c r="I111" i="3"/>
  <c r="J111" i="3"/>
  <c r="F112" i="3"/>
  <c r="G112" i="3"/>
  <c r="H112" i="3"/>
  <c r="I112" i="3"/>
  <c r="J112" i="3"/>
  <c r="K111" i="3"/>
  <c r="D113" i="3"/>
  <c r="K112" i="3"/>
  <c r="E112" i="3"/>
  <c r="D112" i="3"/>
  <c r="E102" i="3"/>
  <c r="D97" i="3"/>
  <c r="E97" i="3"/>
  <c r="F97" i="3"/>
  <c r="G97" i="3"/>
  <c r="H97" i="3"/>
  <c r="I97" i="3"/>
  <c r="J97" i="3"/>
  <c r="F98" i="3"/>
  <c r="G98" i="3"/>
  <c r="H98" i="3"/>
  <c r="I98" i="3"/>
  <c r="J98" i="3"/>
  <c r="K97" i="3"/>
  <c r="D99" i="3"/>
  <c r="K98" i="3"/>
  <c r="E98" i="3"/>
  <c r="D98" i="3"/>
  <c r="E88" i="3"/>
  <c r="D82" i="3"/>
  <c r="E82" i="3"/>
  <c r="F82" i="3"/>
  <c r="G82" i="3"/>
  <c r="H82" i="3"/>
  <c r="I82" i="3"/>
  <c r="J82" i="3"/>
  <c r="K82" i="3"/>
  <c r="F83" i="3"/>
  <c r="G83" i="3"/>
  <c r="H83" i="3"/>
  <c r="I83" i="3"/>
  <c r="K83" i="3"/>
  <c r="J83" i="3"/>
  <c r="L82" i="3"/>
  <c r="D84" i="3"/>
  <c r="L83" i="3"/>
  <c r="E83" i="3"/>
  <c r="D83" i="3"/>
  <c r="D76" i="3"/>
  <c r="E76" i="3"/>
  <c r="F76" i="3"/>
  <c r="G76" i="3"/>
  <c r="H76" i="3"/>
  <c r="I76" i="3"/>
  <c r="J76" i="3"/>
  <c r="K76" i="3"/>
  <c r="F77" i="3"/>
  <c r="G77" i="3"/>
  <c r="H77" i="3"/>
  <c r="I77" i="3"/>
  <c r="K77" i="3"/>
  <c r="J77" i="3"/>
  <c r="L76" i="3"/>
  <c r="D78" i="3"/>
  <c r="L77" i="3"/>
  <c r="E77" i="3"/>
  <c r="D77" i="3"/>
  <c r="D61" i="3"/>
  <c r="E61" i="3"/>
  <c r="F61" i="3"/>
  <c r="G61" i="3"/>
  <c r="H61" i="3"/>
  <c r="I61" i="3"/>
  <c r="J61" i="3"/>
  <c r="G55" i="3"/>
  <c r="K61" i="3"/>
  <c r="L61" i="3"/>
  <c r="M61" i="3"/>
  <c r="N61" i="3"/>
  <c r="O61" i="3"/>
  <c r="P61" i="3"/>
  <c r="F62" i="3"/>
  <c r="G62" i="3"/>
  <c r="H62" i="3"/>
  <c r="I62" i="3"/>
  <c r="J62" i="3"/>
  <c r="L62" i="3"/>
  <c r="K62" i="3"/>
  <c r="N62" i="3"/>
  <c r="M62" i="3"/>
  <c r="P62" i="3"/>
  <c r="O62" i="3"/>
  <c r="Q61" i="3"/>
  <c r="D63" i="3"/>
  <c r="Q62" i="3"/>
  <c r="E62" i="3"/>
  <c r="D62" i="3"/>
  <c r="D46" i="3"/>
  <c r="E46" i="3"/>
  <c r="F46" i="3"/>
  <c r="G46" i="3"/>
  <c r="H46" i="3"/>
  <c r="I46" i="3"/>
  <c r="J46" i="3"/>
  <c r="K46" i="3"/>
  <c r="L46" i="3"/>
  <c r="M46" i="3"/>
  <c r="N46" i="3"/>
  <c r="O46" i="3"/>
  <c r="P46" i="3"/>
  <c r="F47" i="3"/>
  <c r="G47" i="3"/>
  <c r="H47" i="3"/>
  <c r="I47" i="3"/>
  <c r="J47" i="3"/>
  <c r="L47" i="3"/>
  <c r="K47" i="3"/>
  <c r="N47" i="3"/>
  <c r="M47" i="3"/>
  <c r="P47" i="3"/>
  <c r="O47" i="3"/>
  <c r="Q46" i="3"/>
  <c r="D48" i="3"/>
  <c r="Q47" i="3"/>
  <c r="E47" i="3"/>
  <c r="D47" i="3"/>
  <c r="D30" i="3"/>
  <c r="E30" i="3"/>
  <c r="F30" i="3"/>
  <c r="G30" i="3"/>
  <c r="H30" i="3"/>
  <c r="I30" i="3"/>
  <c r="J30" i="3"/>
  <c r="K30" i="3"/>
  <c r="L30" i="3"/>
  <c r="M30" i="3"/>
  <c r="N30" i="3"/>
  <c r="O30" i="3"/>
  <c r="P30" i="3"/>
  <c r="F31" i="3"/>
  <c r="H31" i="3"/>
  <c r="I31" i="3"/>
  <c r="J31" i="3"/>
  <c r="K31" i="3"/>
  <c r="L31" i="3"/>
  <c r="M31" i="3"/>
  <c r="N31" i="3"/>
  <c r="O31" i="3"/>
  <c r="P31" i="3"/>
  <c r="Q30" i="3"/>
  <c r="D32" i="3"/>
  <c r="Q31" i="3"/>
  <c r="E31" i="3"/>
  <c r="D31" i="3"/>
  <c r="D16" i="3"/>
  <c r="E16" i="3"/>
  <c r="F16" i="3"/>
  <c r="G16" i="3"/>
  <c r="H16" i="3"/>
  <c r="I16" i="3"/>
  <c r="J16" i="3"/>
  <c r="K16" i="3"/>
  <c r="L16" i="3"/>
  <c r="M16" i="3"/>
  <c r="N16" i="3"/>
  <c r="O16" i="3"/>
  <c r="F17" i="3"/>
  <c r="G17" i="3"/>
  <c r="H17" i="3"/>
  <c r="I17" i="3"/>
  <c r="K17" i="3"/>
  <c r="J17" i="3"/>
  <c r="M17" i="3"/>
  <c r="L17" i="3"/>
  <c r="O17" i="3"/>
  <c r="N17" i="3"/>
  <c r="P16" i="3"/>
  <c r="D18" i="3"/>
  <c r="P17" i="3"/>
  <c r="E17" i="3"/>
  <c r="D17" i="3"/>
  <c r="D10" i="3"/>
  <c r="E10" i="3"/>
  <c r="F10" i="3"/>
  <c r="G10" i="3"/>
  <c r="H10" i="3"/>
  <c r="I10" i="3"/>
  <c r="J10" i="3"/>
  <c r="K10" i="3"/>
  <c r="L10" i="3"/>
  <c r="M10" i="3"/>
  <c r="N10" i="3"/>
  <c r="O10" i="3"/>
  <c r="F11" i="3"/>
  <c r="G11" i="3"/>
  <c r="H11" i="3"/>
  <c r="I11" i="3"/>
  <c r="J11" i="3"/>
  <c r="K11" i="3"/>
  <c r="L11" i="3"/>
  <c r="M11" i="3"/>
  <c r="N11" i="3"/>
  <c r="O11" i="3"/>
  <c r="P10" i="3"/>
  <c r="D12" i="3"/>
  <c r="P11" i="3"/>
  <c r="E11" i="3"/>
  <c r="D11" i="3"/>
  <c r="A48" i="2"/>
  <c r="D48" i="2"/>
  <c r="A47" i="2"/>
  <c r="D47" i="2"/>
  <c r="A46" i="2"/>
  <c r="D46" i="2"/>
  <c r="A45" i="2"/>
  <c r="D45" i="2"/>
  <c r="A44" i="2"/>
  <c r="D44" i="2"/>
  <c r="A43" i="2"/>
  <c r="D43" i="2"/>
  <c r="A42" i="2"/>
  <c r="D42" i="2"/>
  <c r="A41" i="2"/>
  <c r="D41" i="2"/>
  <c r="A40" i="2"/>
  <c r="D40" i="2"/>
  <c r="A39" i="2"/>
  <c r="D39" i="2"/>
  <c r="A38" i="2"/>
  <c r="D38" i="2"/>
  <c r="A37" i="2"/>
  <c r="D37" i="2"/>
  <c r="A36" i="2"/>
  <c r="D36" i="2"/>
  <c r="A35" i="2"/>
  <c r="D35" i="2"/>
  <c r="A34" i="2"/>
  <c r="D34" i="2"/>
  <c r="A33" i="2"/>
  <c r="D33" i="2"/>
  <c r="A32" i="2"/>
  <c r="D32" i="2"/>
  <c r="A31" i="2"/>
  <c r="D31" i="2"/>
  <c r="A30" i="2"/>
  <c r="D30" i="2"/>
  <c r="A29" i="2"/>
  <c r="D29" i="2"/>
  <c r="A28" i="2"/>
  <c r="D28" i="2"/>
  <c r="A27" i="2"/>
  <c r="D27" i="2"/>
  <c r="A26" i="2"/>
  <c r="D26" i="2"/>
  <c r="A25" i="2"/>
  <c r="D25" i="2"/>
  <c r="A24" i="2"/>
  <c r="D24" i="2"/>
  <c r="A23" i="2"/>
  <c r="D23" i="2"/>
  <c r="A22" i="2"/>
  <c r="D22" i="2"/>
  <c r="A21" i="2"/>
  <c r="D21" i="2"/>
  <c r="A20" i="2"/>
  <c r="D20" i="2"/>
  <c r="A19" i="2"/>
  <c r="D19" i="2"/>
  <c r="A18" i="2"/>
  <c r="D18" i="2"/>
  <c r="A17" i="2"/>
  <c r="D17" i="2"/>
  <c r="A16" i="2"/>
  <c r="D16" i="2"/>
  <c r="A15" i="2"/>
  <c r="D15" i="2"/>
  <c r="A14" i="2"/>
  <c r="D14" i="2"/>
  <c r="A13" i="2"/>
  <c r="D13" i="2"/>
  <c r="A12" i="2"/>
  <c r="D12" i="2"/>
  <c r="A11" i="2"/>
  <c r="D11" i="2"/>
  <c r="A10" i="2"/>
  <c r="D10" i="2"/>
  <c r="A9" i="2"/>
  <c r="D9" i="2"/>
  <c r="F6"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S215-V21" type="6" refreshedVersion="2" background="1" saveData="1">
    <textPr sourceFile="C:\Users\Lenovo\Desktop\SCS215-V2.txt" tab="0" comma="1" consecutive="1">
      <textFields>
        <textField/>
      </textFields>
    </textPr>
  </connection>
</connections>
</file>

<file path=xl/sharedStrings.xml><?xml version="1.0" encoding="utf-8"?>
<sst xmlns="http://schemas.openxmlformats.org/spreadsheetml/2006/main" count="596" uniqueCount="193">
  <si>
    <t>firmware SCServo1.1-STM8-TTL(181129).bin(firmware version：0.5)</t>
  </si>
  <si>
    <t>No load speed（RPM)</t>
  </si>
  <si>
    <t>Test voltage(V)</t>
  </si>
  <si>
    <t>No load speed（step/s）</t>
  </si>
  <si>
    <t>No load current（mA)</t>
  </si>
  <si>
    <t>Maximum Effective Angle (Degree)</t>
  </si>
  <si>
    <t>Resolution (step)</t>
  </si>
  <si>
    <t>Minimum Resolution Angle (Degree/Step)</t>
  </si>
  <si>
    <t>Memory address</t>
  </si>
  <si>
    <t>Function</t>
  </si>
  <si>
    <t>Bytes</t>
  </si>
  <si>
    <t>Initial value</t>
  </si>
  <si>
    <t>Storage area</t>
  </si>
  <si>
    <t>authority</t>
  </si>
  <si>
    <t>Minimum value</t>
  </si>
  <si>
    <t>Maximum value</t>
  </si>
  <si>
    <t>unit</t>
  </si>
  <si>
    <t>Analysis of values</t>
  </si>
  <si>
    <t>0x</t>
  </si>
  <si>
    <t>DEC</t>
  </si>
  <si>
    <t>HEX</t>
  </si>
  <si>
    <t>High Front Low behind</t>
  </si>
  <si>
    <t>If the functional address uses two bytes of data, the high byte is at the front address and the low byte is at the back address.</t>
  </si>
  <si>
    <t>Firmware Main Version Number</t>
  </si>
  <si>
    <t>EPROM</t>
  </si>
  <si>
    <t>read</t>
  </si>
  <si>
    <t>pcs</t>
  </si>
  <si>
    <t>Firmware sub version number</t>
  </si>
  <si>
    <t>servo Main Version Number</t>
  </si>
  <si>
    <t>servo sub version number</t>
  </si>
  <si>
    <t>read&amp;write</t>
  </si>
  <si>
    <t>ID</t>
  </si>
  <si>
    <t>The unique ID number on the bus. No duplicate ID number can appear on the same bus.
No. 254 (OxFE) is the broadcast ID, and the broadcast does not return the reply package.</t>
  </si>
  <si>
    <t>Baud rate</t>
  </si>
  <si>
    <t>number</t>
  </si>
  <si>
    <t>0-7 represents the baud rate as follows (factory default is 0)
1000000，500000，250000，128000，115200，76800，57600，38400</t>
  </si>
  <si>
    <t>Return delay</t>
  </si>
  <si>
    <t>2us</t>
  </si>
  <si>
    <t>Minimum unit is 2us, maximum settable return delay 254*2=508us</t>
  </si>
  <si>
    <t>Response status level</t>
  </si>
  <si>
    <t>no</t>
  </si>
  <si>
    <t>0: Instructions other than read instructions and PING instructions do not return reply packages
1: Return reply packages for all instructions</t>
  </si>
  <si>
    <t>Minimum Angle Limitation</t>
  </si>
  <si>
    <t>step</t>
  </si>
  <si>
    <t>Set the minimum operating angle limit, the value is less than the maximum angle limit, the value is 0 in motor mode.</t>
  </si>
  <si>
    <t>Maximum Angle Limitation</t>
  </si>
  <si>
    <t>Set the maximum operating angle limit, the value is greater than the minimum angle limit, the value is 0 in motor mode.</t>
  </si>
  <si>
    <t>Maximum Temperature Limit</t>
  </si>
  <si>
    <t>°C</t>
  </si>
  <si>
    <t>Maximum operating temperature limit, if set to 80, maximum temperature is 80 degrees Celsius, setting accuracy is 1 degrees Celsius.</t>
  </si>
  <si>
    <t>Maximum input voltage</t>
  </si>
  <si>
    <t>0.1V</t>
  </si>
  <si>
    <t>If the maximum input voltage is set to 90, the maximum operating voltage is limited to 9.0V and the setting accuracy is 0.1V.</t>
  </si>
  <si>
    <t>Minimum input voltage</t>
  </si>
  <si>
    <t>If the minimum input voltage is set to 50, the minimum working voltage is limited to 5.0V, and the setting accuracy is 0.1V.</t>
  </si>
  <si>
    <t>Maximum torque</t>
  </si>
  <si>
    <t>Set the maximum output torque limit of the steering gear and set 1000 = 100%* blocking torque.</t>
  </si>
  <si>
    <t>phase</t>
  </si>
  <si>
    <t>Special function bytes, no special requirements can not be modified, see the special byte bit parsing</t>
  </si>
  <si>
    <t>Unloading condition</t>
  </si>
  <si>
    <t>Set the corresponding bit 1 to turn on the corresponding protection
Voltage no temperature no overload corresponding position set 0 to turn off corresponding protection</t>
  </si>
  <si>
    <t>LED Alarm condition</t>
  </si>
  <si>
    <t>Bit0  Bit1  Bit2 Bit3 Bit4 Bit5 Set the corresponding position 1 to turn on the flash alarm
Voltage no temperature no overload corresponding position set 0 to turn off flash alarm</t>
  </si>
  <si>
    <t>P Proportionality coefficient</t>
  </si>
  <si>
    <t>Proportional Coefficient of Control Motor</t>
  </si>
  <si>
    <t>D Differential coefficient</t>
  </si>
  <si>
    <t>Differential Coefficient of Control Motor</t>
  </si>
  <si>
    <t>I Integral coefficient</t>
  </si>
  <si>
    <t>Integral Coefficient of Control Motor</t>
  </si>
  <si>
    <t>Minimum startup force</t>
  </si>
  <si>
    <t>Set the minimum output starting torque of the servo, set 1000 = 100%* blocking torque.</t>
  </si>
  <si>
    <t>Clockwise insensitive area</t>
  </si>
  <si>
    <t>The minimum unit is a minimum resolution angle.</t>
  </si>
  <si>
    <t>Counterclockwise insensitive region</t>
  </si>
  <si>
    <t>Hysteresis loop</t>
  </si>
  <si>
    <t>Protection torque</t>
  </si>
  <si>
    <t>Output torque after entering overload protection, e.g. set 20 to represent 20% maximum torque</t>
  </si>
  <si>
    <t>Protection time</t>
  </si>
  <si>
    <t>40ms</t>
  </si>
  <si>
    <t>The current load output exceeds the overload torque and maintains the timing time, such as 100 for 4 seconds, the maximum can be set to 10 seconds.</t>
  </si>
  <si>
    <t>Overload torque</t>
  </si>
  <si>
    <t>Maximum Torque Threshold for Start-up Overload Protection Time Timing, e.g. 80 for 80% Maximum Torque</t>
  </si>
  <si>
    <t>Torque switch</t>
  </si>
  <si>
    <t>SRAM</t>
  </si>
  <si>
    <t>Write 0: Turn off the torsion output/damping state; Write 1: Turn on the torsion output; Write 2: Write in the free state.</t>
  </si>
  <si>
    <t>Target location</t>
  </si>
  <si>
    <t>Each step is a minimum resolution angle, absolute position control mode, maximum corresponding maximum effective angle.</t>
  </si>
  <si>
    <t>Running time</t>
  </si>
  <si>
    <t>1ms</t>
  </si>
  <si>
    <t>The movement time from the current position to the target position, when the running speed is 0, this parameter takes effect.</t>
  </si>
  <si>
    <t>running speed</t>
  </si>
  <si>
    <t>step/s</t>
  </si>
  <si>
    <t>The number of steps to move in unit time (per second)</t>
  </si>
  <si>
    <t>lock sign</t>
  </si>
  <si>
    <t>Write 0 closes the write lock, and the value written to the EPROM address is saved after power failure.
Write 1 opens the write lock, and the value written to the EPROM address is power-down and not saved</t>
  </si>
  <si>
    <t>current location</t>
  </si>
  <si>
    <t>read-only</t>
  </si>
  <si>
    <t>Feedback the number of steps of the current position, each step is a minimum resolution angle; absolute position control mode, the maximum corresponding to the maximum effective angle</t>
  </si>
  <si>
    <t>current speed</t>
  </si>
  <si>
    <t>Feedback of the current motor speed, the number of steps in a unit time (per second)</t>
  </si>
  <si>
    <t>current load</t>
  </si>
  <si>
    <t>Voltage duty cycle of current control output drive motor</t>
  </si>
  <si>
    <t>current voltage</t>
  </si>
  <si>
    <t>The Current operating voltage of the servo</t>
  </si>
  <si>
    <t>Current temperature</t>
  </si>
  <si>
    <t>Internal working circuit of the current servo</t>
  </si>
  <si>
    <t>Asynchronous write sign</t>
  </si>
  <si>
    <t>When writing instructions asynchronously, the flag bit</t>
  </si>
  <si>
    <t>servo state</t>
  </si>
  <si>
    <t>Bit0 Bit1 Bit2 Bit3 Bit4 Bit5 The corresponding bit is set to 1 to indicate that the corresponding error occurs.
Voltage no temperature no overload corresponding bit 0 is no corresponding error.</t>
  </si>
  <si>
    <t>mobile logo</t>
  </si>
  <si>
    <t>The servo is marked 1 when moving and 0 when stops.</t>
  </si>
  <si>
    <t>Input range</t>
  </si>
  <si>
    <t>Input control parameters</t>
  </si>
  <si>
    <t>Decimal input</t>
  </si>
  <si>
    <t>SCS</t>
  </si>
  <si>
    <t>SMS</t>
  </si>
  <si>
    <t>0-253</t>
  </si>
  <si>
    <t>Write instruction</t>
  </si>
  <si>
    <t>Positin</t>
  </si>
  <si>
    <t>0-1023</t>
  </si>
  <si>
    <t>0-4095</t>
  </si>
  <si>
    <t>Time(ms)</t>
  </si>
  <si>
    <t>Speed</t>
  </si>
  <si>
    <t>SCS series</t>
  </si>
  <si>
    <t>Header</t>
  </si>
  <si>
    <t>ID number</t>
  </si>
  <si>
    <t>Instruction Packet Data Length</t>
  </si>
  <si>
    <t>Instruction</t>
  </si>
  <si>
    <t>write first address</t>
  </si>
  <si>
    <t>Location high byte</t>
  </si>
  <si>
    <t>Position low byte</t>
  </si>
  <si>
    <t>High byte of time</t>
  </si>
  <si>
    <t>Time low byte</t>
  </si>
  <si>
    <t>High speed bytes</t>
  </si>
  <si>
    <t>Speed low byte</t>
  </si>
  <si>
    <t>check code</t>
  </si>
  <si>
    <t>Hexadecimal</t>
  </si>
  <si>
    <t>Decimal system</t>
  </si>
  <si>
    <t>Generating hexadecimal instructions</t>
  </si>
  <si>
    <t>SMS series</t>
  </si>
  <si>
    <r>
      <rPr>
        <sz val="11"/>
        <color theme="1"/>
        <rFont val="Calibri"/>
        <charset val="134"/>
        <scheme val="minor"/>
      </rPr>
      <t>S</t>
    </r>
    <r>
      <rPr>
        <sz val="11"/>
        <color indexed="8"/>
        <rFont val="宋体"/>
        <charset val="134"/>
      </rPr>
      <t>CSxx-2</t>
    </r>
  </si>
  <si>
    <t>acceleration</t>
  </si>
  <si>
    <t>Directional BIT15 position 1</t>
  </si>
  <si>
    <t>Time</t>
  </si>
  <si>
    <r>
      <rPr>
        <sz val="11"/>
        <color theme="1"/>
        <rFont val="Calibri"/>
        <charset val="134"/>
        <scheme val="minor"/>
      </rPr>
      <t>S</t>
    </r>
    <r>
      <rPr>
        <sz val="11"/>
        <color rgb="FF000000"/>
        <rFont val="宋体"/>
        <charset val="134"/>
      </rPr>
      <t>C</t>
    </r>
    <r>
      <rPr>
        <sz val="11"/>
        <color theme="1"/>
        <rFont val="Calibri"/>
        <charset val="134"/>
        <scheme val="minor"/>
      </rPr>
      <t>S series</t>
    </r>
  </si>
  <si>
    <t>Acceleration byte</t>
  </si>
  <si>
    <t>Multi cycle control</t>
  </si>
  <si>
    <t>0-255</t>
  </si>
  <si>
    <t xml:space="preserve">8.878 degree/s2 </t>
  </si>
  <si>
    <t>-30719~+30719  （±7.5 circle）</t>
  </si>
  <si>
    <t>null set 0</t>
  </si>
  <si>
    <t>0.73 RPM</t>
  </si>
  <si>
    <t>No function</t>
  </si>
  <si>
    <t>SCS2332-A900 Step instruction generation</t>
  </si>
  <si>
    <t>Remark</t>
  </si>
  <si>
    <t>Direction position</t>
  </si>
  <si>
    <t>Orientation position BIT151 32768 + 1024</t>
  </si>
  <si>
    <t>SCS20 series</t>
  </si>
  <si>
    <r>
      <rPr>
        <sz val="11"/>
        <color theme="1"/>
        <rFont val="宋体"/>
        <charset val="134"/>
      </rPr>
      <t>S</t>
    </r>
    <r>
      <rPr>
        <sz val="11"/>
        <color indexed="8"/>
        <rFont val="宋体"/>
        <charset val="134"/>
      </rPr>
      <t>CSxx-2</t>
    </r>
  </si>
  <si>
    <t>0-254</t>
  </si>
  <si>
    <t>Modify time instructions</t>
  </si>
  <si>
    <r>
      <rPr>
        <sz val="11"/>
        <color theme="1"/>
        <rFont val="宋体"/>
        <charset val="134"/>
      </rPr>
      <t>S</t>
    </r>
    <r>
      <rPr>
        <sz val="11"/>
        <color rgb="FF000000"/>
        <rFont val="宋体"/>
        <charset val="134"/>
      </rPr>
      <t>CS series</t>
    </r>
  </si>
  <si>
    <t>Modify Location Instruction</t>
  </si>
  <si>
    <t>Location low byte</t>
  </si>
  <si>
    <t>Read instruction</t>
  </si>
  <si>
    <t>First Address</t>
  </si>
  <si>
    <t xml:space="preserve">FF FF 01 04 02 38 11 AF </t>
  </si>
  <si>
    <t>Return Packet</t>
  </si>
  <si>
    <t xml:space="preserve">FF FF 01 13 00 03 E3 00 32 04 28 52 15 00 00 00 03 E8 00 00 00 64 F1 </t>
  </si>
  <si>
    <t>Read the Start Address</t>
  </si>
  <si>
    <t>Circle Clearance Instruction</t>
  </si>
  <si>
    <t>SMSBL</t>
  </si>
  <si>
    <t>Cycle clearance</t>
  </si>
  <si>
    <t>Turn off lock protection</t>
  </si>
  <si>
    <t>Modify ID number</t>
  </si>
  <si>
    <t>0 close</t>
  </si>
  <si>
    <t>1 Open the lock sign</t>
  </si>
  <si>
    <t>Turn off lock protection instruction</t>
  </si>
  <si>
    <t>ID data</t>
  </si>
  <si>
    <t>Modify ID Number instruction</t>
  </si>
  <si>
    <t>Modification of protection conditions</t>
  </si>
  <si>
    <t>Modification of protection values</t>
  </si>
  <si>
    <t>Protection value</t>
  </si>
  <si>
    <t>Switching Force Enablation</t>
  </si>
  <si>
    <t>SCS/SMS</t>
  </si>
  <si>
    <t>open</t>
  </si>
  <si>
    <t>close</t>
  </si>
  <si>
    <t>Median automatic alignment</t>
  </si>
  <si>
    <t>Switching Force Enablation instruction</t>
  </si>
  <si>
    <t>write data</t>
  </si>
  <si>
    <t>Switching Force Enabling Instruction</t>
  </si>
  <si>
    <t>Read data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</si>
</sst>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x"/>
    <numFmt numFmtId="169" formatCode="0_ "/>
    <numFmt numFmtId="170" formatCode="0.0%"/>
  </numFmts>
  <fonts count="8">
    <font>
      <sz val="11"/>
      <color theme="1"/>
      <name val="Calibri"/>
      <charset val="134"/>
      <scheme val="minor"/>
    </font>
    <font>
      <sz val="11"/>
      <color theme="1"/>
      <name val="宋体"/>
      <charset val="134"/>
    </font>
    <font>
      <sz val="11"/>
      <color rgb="FFFF0000"/>
      <name val="Calibri"/>
      <charset val="134"/>
      <scheme val="minor"/>
    </font>
    <font>
      <sz val="10"/>
      <color theme="1"/>
      <name val="宋体"/>
      <charset val="134"/>
    </font>
    <font>
      <sz val="10"/>
      <color rgb="FFFF0000"/>
      <name val="宋体"/>
      <charset val="134"/>
    </font>
    <font>
      <sz val="11"/>
      <color indexed="8"/>
      <name val="宋体"/>
      <charset val="134"/>
    </font>
    <font>
      <sz val="11"/>
      <color rgb="FF000000"/>
      <name val="宋体"/>
      <charset val="134"/>
    </font>
    <font>
      <sz val="11"/>
      <color theme="1"/>
      <name val="Calibri"/>
      <charset val="134"/>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alignment vertical="center"/>
    </xf>
    <xf numFmtId="0" fontId="7" fillId="0" borderId="0"/>
  </cellStyleXfs>
  <cellXfs count="69">
    <xf numFmtId="0" fontId="0" fillId="0" borderId="0" xfId="0">
      <alignment vertical="center"/>
    </xf>
    <xf numFmtId="0" fontId="1" fillId="0" borderId="0" xfId="1" applyFont="1"/>
    <xf numFmtId="0" fontId="7" fillId="0" borderId="0" xfId="1"/>
    <xf numFmtId="0" fontId="1" fillId="0" borderId="0" xfId="1" applyFont="1" applyAlignment="1">
      <alignment horizontal="center"/>
    </xf>
    <xf numFmtId="0" fontId="1" fillId="0" borderId="1" xfId="1" applyFont="1" applyBorder="1" applyAlignment="1">
      <alignment horizontal="center"/>
    </xf>
    <xf numFmtId="0" fontId="7" fillId="0" borderId="1" xfId="1" applyBorder="1" applyAlignment="1">
      <alignment horizontal="center"/>
    </xf>
    <xf numFmtId="0" fontId="7" fillId="0" borderId="0" xfId="1" applyAlignment="1">
      <alignment horizontal="center"/>
    </xf>
    <xf numFmtId="0" fontId="7" fillId="2" borderId="1" xfId="1" applyFill="1" applyBorder="1" applyAlignment="1">
      <alignment horizontal="center"/>
    </xf>
    <xf numFmtId="0" fontId="7" fillId="0" borderId="1" xfId="1" applyBorder="1"/>
    <xf numFmtId="0" fontId="7" fillId="0" borderId="1" xfId="1" applyBorder="1" applyAlignment="1">
      <alignment horizontal="left"/>
    </xf>
    <xf numFmtId="0" fontId="7" fillId="0" borderId="1" xfId="1" applyBorder="1" applyAlignment="1">
      <alignment horizontal="center" vertical="center"/>
    </xf>
    <xf numFmtId="0" fontId="1" fillId="0" borderId="1" xfId="1" applyFont="1" applyBorder="1" applyAlignment="1">
      <alignment wrapText="1"/>
    </xf>
    <xf numFmtId="0" fontId="7" fillId="0" borderId="2" xfId="1" applyBorder="1"/>
    <xf numFmtId="0" fontId="7" fillId="0" borderId="5" xfId="1" applyBorder="1"/>
    <xf numFmtId="0" fontId="7" fillId="0" borderId="1" xfId="1" applyBorder="1" applyAlignment="1">
      <alignment horizontal="center" wrapText="1"/>
    </xf>
    <xf numFmtId="3" fontId="7" fillId="0" borderId="0" xfId="1" applyNumberFormat="1" applyAlignment="1">
      <alignment horizontal="center"/>
    </xf>
    <xf numFmtId="0" fontId="7" fillId="0" borderId="1" xfId="1" applyBorder="1" applyAlignment="1">
      <alignment wrapText="1"/>
    </xf>
    <xf numFmtId="0" fontId="7" fillId="0" borderId="0" xfId="1" applyAlignment="1">
      <alignment horizontal="left"/>
    </xf>
    <xf numFmtId="0" fontId="7" fillId="3" borderId="1" xfId="1" applyFill="1" applyBorder="1"/>
    <xf numFmtId="0" fontId="7" fillId="3" borderId="1" xfId="1" applyFill="1" applyBorder="1" applyAlignment="1">
      <alignment wrapText="1"/>
    </xf>
    <xf numFmtId="0" fontId="7" fillId="3" borderId="1" xfId="1" applyFill="1" applyBorder="1" applyAlignment="1">
      <alignment horizontal="center"/>
    </xf>
    <xf numFmtId="0" fontId="7" fillId="0" borderId="3" xfId="1" applyBorder="1"/>
    <xf numFmtId="0" fontId="1" fillId="2" borderId="1" xfId="1" applyFont="1" applyFill="1" applyBorder="1" applyAlignment="1">
      <alignment horizontal="center"/>
    </xf>
    <xf numFmtId="0" fontId="1" fillId="0" borderId="0" xfId="1" applyFont="1" applyAlignment="1">
      <alignment horizontal="right"/>
    </xf>
    <xf numFmtId="0" fontId="1" fillId="4" borderId="0" xfId="1" applyFont="1" applyFill="1" applyAlignment="1">
      <alignment horizontal="center"/>
    </xf>
    <xf numFmtId="0" fontId="1" fillId="0" borderId="1" xfId="1" applyFont="1" applyBorder="1" applyAlignment="1">
      <alignment horizontal="center" vertical="center"/>
    </xf>
    <xf numFmtId="0" fontId="1" fillId="0" borderId="1" xfId="1" applyFont="1" applyBorder="1"/>
    <xf numFmtId="0" fontId="1" fillId="3" borderId="1" xfId="1" applyFont="1" applyFill="1" applyBorder="1"/>
    <xf numFmtId="0" fontId="1" fillId="3" borderId="1" xfId="1" applyFont="1" applyFill="1" applyBorder="1" applyAlignment="1">
      <alignment horizontal="center"/>
    </xf>
    <xf numFmtId="0" fontId="0" fillId="0" borderId="0" xfId="0" applyAlignment="1">
      <alignment horizontal="center" vertical="center"/>
    </xf>
    <xf numFmtId="0" fontId="0" fillId="0" borderId="0" xfId="0" applyAlignment="1">
      <alignment horizontal="right" vertical="center"/>
    </xf>
    <xf numFmtId="169" fontId="0" fillId="0" borderId="0" xfId="0" applyNumberFormat="1" applyAlignment="1">
      <alignment horizontal="right" vertical="center"/>
    </xf>
    <xf numFmtId="0" fontId="0" fillId="5" borderId="0" xfId="0" applyFill="1" applyAlignment="1">
      <alignment horizontal="right"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lignment vertical="center"/>
    </xf>
    <xf numFmtId="0" fontId="3" fillId="0" borderId="1" xfId="0" applyFont="1" applyBorder="1" applyAlignment="1">
      <alignment horizontal="center" vertical="center" wrapText="1"/>
    </xf>
    <xf numFmtId="168" fontId="0" fillId="0" borderId="0" xfId="0" applyNumberFormat="1">
      <alignment vertical="center"/>
    </xf>
    <xf numFmtId="168" fontId="3" fillId="3" borderId="1" xfId="0" applyNumberFormat="1" applyFont="1" applyFill="1" applyBorder="1" applyAlignment="1">
      <alignment horizontal="center" vertical="center"/>
    </xf>
    <xf numFmtId="0" fontId="3" fillId="0" borderId="1" xfId="0" applyFont="1" applyBorder="1" applyAlignment="1">
      <alignment vertical="center" wrapText="1"/>
    </xf>
    <xf numFmtId="168" fontId="3" fillId="5" borderId="1" xfId="0" applyNumberFormat="1" applyFont="1" applyFill="1" applyBorder="1" applyAlignment="1">
      <alignment horizontal="center"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4" fillId="0" borderId="1" xfId="0" applyFont="1" applyBorder="1" applyAlignment="1">
      <alignment horizontal="center" vertical="center"/>
    </xf>
    <xf numFmtId="0" fontId="4" fillId="2" borderId="1" xfId="0" applyFont="1" applyFill="1" applyBorder="1">
      <alignment vertical="center"/>
    </xf>
    <xf numFmtId="0" fontId="4" fillId="0" borderId="1" xfId="0" applyFont="1" applyBorder="1">
      <alignment vertical="center"/>
    </xf>
    <xf numFmtId="170" fontId="3"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7" fillId="0" borderId="0" xfId="1" quotePrefix="1"/>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horizontal="right" vertical="center" wrapText="1"/>
    </xf>
    <xf numFmtId="0" fontId="2" fillId="6" borderId="1" xfId="0" applyFont="1" applyFill="1" applyBorder="1" applyAlignment="1">
      <alignment horizontal="center" vertical="center" wrapText="1"/>
    </xf>
    <xf numFmtId="0" fontId="1" fillId="0" borderId="0" xfId="1" applyFont="1" applyAlignment="1">
      <alignment horizontal="center"/>
    </xf>
    <xf numFmtId="0" fontId="1" fillId="0" borderId="1" xfId="1" applyFont="1" applyBorder="1" applyAlignment="1">
      <alignment horizontal="center"/>
    </xf>
    <xf numFmtId="0" fontId="7" fillId="0" borderId="1" xfId="1" applyBorder="1" applyAlignment="1">
      <alignment horizontal="right"/>
    </xf>
    <xf numFmtId="0" fontId="1" fillId="0" borderId="1" xfId="1" applyFont="1" applyBorder="1" applyAlignment="1">
      <alignment horizontal="right"/>
    </xf>
    <xf numFmtId="0" fontId="1" fillId="0" borderId="2" xfId="1" applyFont="1" applyBorder="1" applyAlignment="1">
      <alignment horizontal="center"/>
    </xf>
    <xf numFmtId="0" fontId="1" fillId="0" borderId="3" xfId="1" applyFont="1" applyBorder="1" applyAlignment="1">
      <alignment horizontal="center"/>
    </xf>
    <xf numFmtId="0" fontId="7" fillId="0" borderId="1" xfId="1" applyBorder="1" applyAlignment="1">
      <alignment horizontal="left"/>
    </xf>
    <xf numFmtId="0" fontId="7" fillId="0" borderId="4" xfId="1" applyBorder="1" applyAlignment="1">
      <alignment horizontal="center"/>
    </xf>
    <xf numFmtId="0" fontId="7" fillId="3" borderId="4" xfId="1" applyFill="1" applyBorder="1" applyAlignment="1">
      <alignment horizontal="center"/>
    </xf>
    <xf numFmtId="0" fontId="1" fillId="0" borderId="4" xfId="1" applyFont="1" applyBorder="1" applyAlignment="1">
      <alignment horizontal="center"/>
    </xf>
    <xf numFmtId="0" fontId="1" fillId="0" borderId="1" xfId="1" applyFont="1" applyBorder="1" applyAlignment="1">
      <alignment horizontal="right" wrapText="1"/>
    </xf>
    <xf numFmtId="0" fontId="1" fillId="0" borderId="6" xfId="1" applyFont="1" applyBorder="1" applyAlignment="1">
      <alignment horizontal="center"/>
    </xf>
    <xf numFmtId="0" fontId="1" fillId="0" borderId="2" xfId="1" applyFont="1" applyBorder="1" applyAlignment="1">
      <alignment horizontal="center" vertical="center" wrapText="1"/>
    </xf>
    <xf numFmtId="0" fontId="1" fillId="0" borderId="3" xfId="1" applyFont="1" applyBorder="1" applyAlignment="1">
      <alignment horizontal="center" vertical="center" wrapText="1"/>
    </xf>
  </cellXfs>
  <cellStyles count="2">
    <cellStyle name="Normal"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CS215-V2"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workbookViewId="0">
      <pane xSplit="13" ySplit="7" topLeftCell="N53" activePane="bottomRight" state="frozen"/>
      <selection pane="topRight"/>
      <selection pane="bottomLeft"/>
      <selection pane="bottomRight" activeCell="O40" sqref="O40"/>
    </sheetView>
  </sheetViews>
  <sheetFormatPr baseColWidth="10" defaultColWidth="9" defaultRowHeight="15"/>
  <cols>
    <col min="1" max="2" width="3.28515625" customWidth="1"/>
    <col min="3" max="3" width="3.42578125" style="29" customWidth="1"/>
    <col min="4" max="4" width="7.7109375" style="29" customWidth="1"/>
    <col min="5" max="5" width="23.7109375" customWidth="1"/>
    <col min="6" max="6" width="6.85546875" style="29" customWidth="1"/>
    <col min="7" max="7" width="8.28515625" customWidth="1"/>
    <col min="8" max="8" width="9.85546875" style="29" customWidth="1"/>
    <col min="9" max="9" width="11.28515625" style="29" customWidth="1"/>
    <col min="10" max="10" width="8.7109375" style="29" customWidth="1"/>
    <col min="11" max="11" width="8.28515625" style="29" customWidth="1"/>
    <col min="12" max="12" width="7.140625" style="29" customWidth="1"/>
    <col min="13" max="13" width="63.28515625" customWidth="1"/>
  </cols>
  <sheetData>
    <row r="1" spans="1:13">
      <c r="D1" s="51" t="s">
        <v>0</v>
      </c>
      <c r="E1" s="51"/>
      <c r="F1" s="51"/>
      <c r="G1" s="51"/>
      <c r="H1" s="51"/>
      <c r="I1" s="51"/>
      <c r="J1" s="51"/>
      <c r="K1" s="51"/>
    </row>
    <row r="2" spans="1:13">
      <c r="D2" s="52" t="s">
        <v>1</v>
      </c>
      <c r="E2" s="52"/>
      <c r="F2" s="31">
        <f>F3*F6/6</f>
        <v>52.083333333333336</v>
      </c>
      <c r="H2" s="52" t="s">
        <v>2</v>
      </c>
      <c r="I2" s="52"/>
      <c r="J2" s="52"/>
      <c r="K2" s="29">
        <v>7.4</v>
      </c>
    </row>
    <row r="3" spans="1:13">
      <c r="D3" s="52" t="s">
        <v>3</v>
      </c>
      <c r="E3" s="52"/>
      <c r="F3" s="32">
        <v>1000</v>
      </c>
      <c r="H3" s="52" t="s">
        <v>4</v>
      </c>
      <c r="I3" s="52"/>
      <c r="J3" s="52"/>
      <c r="K3" s="29">
        <v>150</v>
      </c>
    </row>
    <row r="4" spans="1:13">
      <c r="D4" s="52" t="s">
        <v>5</v>
      </c>
      <c r="E4" s="52"/>
      <c r="F4" s="32">
        <v>320</v>
      </c>
      <c r="H4" s="52"/>
      <c r="I4" s="52"/>
      <c r="J4" s="52"/>
    </row>
    <row r="5" spans="1:13">
      <c r="D5" s="52" t="s">
        <v>6</v>
      </c>
      <c r="E5" s="52"/>
      <c r="F5" s="30">
        <v>1024</v>
      </c>
      <c r="H5" s="52"/>
      <c r="I5" s="52"/>
      <c r="J5" s="52"/>
    </row>
    <row r="6" spans="1:13" ht="35.1" customHeight="1">
      <c r="D6" s="53" t="s">
        <v>7</v>
      </c>
      <c r="E6" s="53"/>
      <c r="F6" s="30">
        <f>F4/F5</f>
        <v>0.3125</v>
      </c>
      <c r="H6" s="52"/>
      <c r="I6" s="52"/>
      <c r="J6" s="52"/>
    </row>
    <row r="7" spans="1:13" ht="35.1" customHeight="1">
      <c r="C7" s="54" t="s">
        <v>8</v>
      </c>
      <c r="D7" s="54"/>
      <c r="E7" s="34" t="s">
        <v>9</v>
      </c>
      <c r="F7" s="34" t="s">
        <v>10</v>
      </c>
      <c r="G7" s="33" t="s">
        <v>11</v>
      </c>
      <c r="H7" s="33" t="s">
        <v>12</v>
      </c>
      <c r="I7" s="34" t="s">
        <v>13</v>
      </c>
      <c r="J7" s="33" t="s">
        <v>14</v>
      </c>
      <c r="K7" s="33" t="s">
        <v>15</v>
      </c>
      <c r="L7" s="34" t="s">
        <v>16</v>
      </c>
      <c r="M7" s="34" t="s">
        <v>17</v>
      </c>
    </row>
    <row r="8" spans="1:13" ht="60">
      <c r="A8" t="s">
        <v>18</v>
      </c>
      <c r="C8" s="35" t="s">
        <v>19</v>
      </c>
      <c r="D8" s="35" t="s">
        <v>20</v>
      </c>
      <c r="E8" s="36"/>
      <c r="F8" s="37" t="s">
        <v>21</v>
      </c>
      <c r="G8" s="36"/>
      <c r="H8" s="35"/>
      <c r="I8" s="35"/>
      <c r="J8" s="35"/>
      <c r="K8" s="35"/>
      <c r="L8" s="37"/>
      <c r="M8" s="40" t="s">
        <v>22</v>
      </c>
    </row>
    <row r="9" spans="1:13" ht="26.1" customHeight="1">
      <c r="A9" s="38" t="str">
        <f t="shared" ref="A9:A48" si="0">DEC2HEX(C9)</f>
        <v>0</v>
      </c>
      <c r="B9" s="38"/>
      <c r="C9" s="35">
        <v>0</v>
      </c>
      <c r="D9" s="39" t="str">
        <f t="shared" ref="D9:D48" si="1">CONCATENATE($A$8,A9)</f>
        <v>0x0</v>
      </c>
      <c r="E9" s="40" t="s">
        <v>23</v>
      </c>
      <c r="F9" s="35">
        <v>1</v>
      </c>
      <c r="G9" s="36">
        <v>0</v>
      </c>
      <c r="H9" s="35" t="s">
        <v>24</v>
      </c>
      <c r="I9" s="35" t="s">
        <v>25</v>
      </c>
      <c r="J9" s="35">
        <v>0</v>
      </c>
      <c r="K9" s="35">
        <v>253</v>
      </c>
      <c r="L9" s="37" t="s">
        <v>26</v>
      </c>
      <c r="M9" s="40"/>
    </row>
    <row r="10" spans="1:13" ht="24">
      <c r="A10" s="38" t="str">
        <f t="shared" si="0"/>
        <v>1</v>
      </c>
      <c r="B10" s="38"/>
      <c r="C10" s="35">
        <v>1</v>
      </c>
      <c r="D10" s="39" t="str">
        <f t="shared" si="1"/>
        <v>0x1</v>
      </c>
      <c r="E10" s="40" t="s">
        <v>27</v>
      </c>
      <c r="F10" s="35">
        <v>1</v>
      </c>
      <c r="G10" s="36">
        <v>5</v>
      </c>
      <c r="H10" s="35" t="s">
        <v>24</v>
      </c>
      <c r="I10" s="35" t="s">
        <v>25</v>
      </c>
      <c r="J10" s="35">
        <v>0</v>
      </c>
      <c r="K10" s="35">
        <v>253</v>
      </c>
      <c r="L10" s="37" t="s">
        <v>26</v>
      </c>
      <c r="M10" s="40"/>
    </row>
    <row r="11" spans="1:13" ht="24" customHeight="1">
      <c r="A11" s="38" t="str">
        <f t="shared" si="0"/>
        <v>3</v>
      </c>
      <c r="B11" s="38"/>
      <c r="C11" s="35">
        <v>3</v>
      </c>
      <c r="D11" s="39" t="str">
        <f t="shared" si="1"/>
        <v>0x3</v>
      </c>
      <c r="E11" s="40" t="s">
        <v>28</v>
      </c>
      <c r="F11" s="35">
        <v>1</v>
      </c>
      <c r="G11" s="36">
        <v>5</v>
      </c>
      <c r="H11" s="35" t="s">
        <v>24</v>
      </c>
      <c r="I11" s="35" t="s">
        <v>25</v>
      </c>
      <c r="J11" s="35">
        <v>0</v>
      </c>
      <c r="K11" s="35">
        <v>253</v>
      </c>
      <c r="L11" s="37" t="s">
        <v>26</v>
      </c>
      <c r="M11" s="40"/>
    </row>
    <row r="12" spans="1:13" ht="27" customHeight="1">
      <c r="A12" s="38" t="str">
        <f t="shared" si="0"/>
        <v>4</v>
      </c>
      <c r="B12" s="38"/>
      <c r="C12" s="35">
        <v>4</v>
      </c>
      <c r="D12" s="39" t="str">
        <f t="shared" si="1"/>
        <v>0x4</v>
      </c>
      <c r="E12" s="40" t="s">
        <v>29</v>
      </c>
      <c r="F12" s="35">
        <v>1</v>
      </c>
      <c r="G12" s="36">
        <v>15</v>
      </c>
      <c r="H12" s="35" t="s">
        <v>24</v>
      </c>
      <c r="I12" s="35" t="s">
        <v>30</v>
      </c>
      <c r="J12" s="35">
        <v>0</v>
      </c>
      <c r="K12" s="35">
        <v>253</v>
      </c>
      <c r="L12" s="37" t="s">
        <v>26</v>
      </c>
      <c r="M12" s="40"/>
    </row>
    <row r="13" spans="1:13" ht="48">
      <c r="A13" s="38" t="str">
        <f t="shared" si="0"/>
        <v>5</v>
      </c>
      <c r="B13" s="38"/>
      <c r="C13" s="35">
        <v>5</v>
      </c>
      <c r="D13" s="41" t="str">
        <f t="shared" si="1"/>
        <v>0x5</v>
      </c>
      <c r="E13" s="42" t="s">
        <v>31</v>
      </c>
      <c r="F13" s="35">
        <v>1</v>
      </c>
      <c r="G13" s="36">
        <v>1</v>
      </c>
      <c r="H13" s="35" t="s">
        <v>24</v>
      </c>
      <c r="I13" s="35" t="s">
        <v>30</v>
      </c>
      <c r="J13" s="35">
        <v>0</v>
      </c>
      <c r="K13" s="35">
        <v>253</v>
      </c>
      <c r="L13" s="37" t="s">
        <v>26</v>
      </c>
      <c r="M13" s="40" t="s">
        <v>32</v>
      </c>
    </row>
    <row r="14" spans="1:13" ht="36.950000000000003" customHeight="1">
      <c r="A14" s="38" t="str">
        <f t="shared" si="0"/>
        <v>6</v>
      </c>
      <c r="B14" s="38"/>
      <c r="C14" s="35">
        <v>6</v>
      </c>
      <c r="D14" s="41" t="str">
        <f t="shared" si="1"/>
        <v>0x6</v>
      </c>
      <c r="E14" s="42" t="s">
        <v>33</v>
      </c>
      <c r="F14" s="35">
        <v>1</v>
      </c>
      <c r="G14" s="36">
        <v>0</v>
      </c>
      <c r="H14" s="35" t="s">
        <v>24</v>
      </c>
      <c r="I14" s="35" t="s">
        <v>30</v>
      </c>
      <c r="J14" s="35">
        <v>0</v>
      </c>
      <c r="K14" s="35">
        <v>7</v>
      </c>
      <c r="L14" s="37" t="s">
        <v>34</v>
      </c>
      <c r="M14" s="40" t="s">
        <v>35</v>
      </c>
    </row>
    <row r="15" spans="1:13" ht="24">
      <c r="A15" s="38" t="str">
        <f t="shared" si="0"/>
        <v>7</v>
      </c>
      <c r="B15" s="38"/>
      <c r="C15" s="35">
        <v>7</v>
      </c>
      <c r="D15" s="41" t="str">
        <f t="shared" si="1"/>
        <v>0x7</v>
      </c>
      <c r="E15" s="42" t="s">
        <v>36</v>
      </c>
      <c r="F15" s="35">
        <v>1</v>
      </c>
      <c r="G15" s="36">
        <v>0</v>
      </c>
      <c r="H15" s="35" t="s">
        <v>24</v>
      </c>
      <c r="I15" s="35" t="s">
        <v>30</v>
      </c>
      <c r="J15" s="35">
        <v>0</v>
      </c>
      <c r="K15" s="35">
        <v>254</v>
      </c>
      <c r="L15" s="37" t="s">
        <v>37</v>
      </c>
      <c r="M15" s="40" t="s">
        <v>38</v>
      </c>
    </row>
    <row r="16" spans="1:13" ht="42" customHeight="1">
      <c r="A16" s="38" t="str">
        <f t="shared" si="0"/>
        <v>8</v>
      </c>
      <c r="B16" s="38"/>
      <c r="C16" s="35">
        <v>8</v>
      </c>
      <c r="D16" s="41" t="str">
        <f t="shared" si="1"/>
        <v>0x8</v>
      </c>
      <c r="E16" s="43" t="s">
        <v>39</v>
      </c>
      <c r="F16" s="35">
        <v>1</v>
      </c>
      <c r="G16" s="36">
        <v>1</v>
      </c>
      <c r="H16" s="35" t="s">
        <v>24</v>
      </c>
      <c r="I16" s="35" t="s">
        <v>30</v>
      </c>
      <c r="J16" s="35">
        <v>0</v>
      </c>
      <c r="K16" s="35">
        <v>1</v>
      </c>
      <c r="L16" s="37" t="s">
        <v>40</v>
      </c>
      <c r="M16" s="40" t="s">
        <v>41</v>
      </c>
    </row>
    <row r="17" spans="1:13" ht="24" customHeight="1">
      <c r="A17" s="38" t="str">
        <f t="shared" si="0"/>
        <v>9</v>
      </c>
      <c r="B17" s="38"/>
      <c r="C17" s="35">
        <v>9</v>
      </c>
      <c r="D17" s="41" t="str">
        <f t="shared" si="1"/>
        <v>0x9</v>
      </c>
      <c r="E17" s="43" t="s">
        <v>42</v>
      </c>
      <c r="F17" s="35">
        <v>2</v>
      </c>
      <c r="G17" s="36">
        <v>20</v>
      </c>
      <c r="H17" s="35" t="s">
        <v>24</v>
      </c>
      <c r="I17" s="35" t="s">
        <v>30</v>
      </c>
      <c r="J17" s="35">
        <v>0</v>
      </c>
      <c r="K17" s="35">
        <v>1022</v>
      </c>
      <c r="L17" s="37" t="s">
        <v>43</v>
      </c>
      <c r="M17" s="40" t="s">
        <v>44</v>
      </c>
    </row>
    <row r="18" spans="1:13" ht="27" customHeight="1">
      <c r="A18" s="38" t="str">
        <f t="shared" si="0"/>
        <v>B</v>
      </c>
      <c r="B18" s="38"/>
      <c r="C18" s="35">
        <v>11</v>
      </c>
      <c r="D18" s="41" t="str">
        <f t="shared" si="1"/>
        <v>0xB</v>
      </c>
      <c r="E18" s="43" t="s">
        <v>45</v>
      </c>
      <c r="F18" s="35">
        <v>2</v>
      </c>
      <c r="G18" s="36">
        <v>1003</v>
      </c>
      <c r="H18" s="35" t="s">
        <v>24</v>
      </c>
      <c r="I18" s="35" t="s">
        <v>30</v>
      </c>
      <c r="J18" s="35">
        <v>0</v>
      </c>
      <c r="K18" s="35">
        <v>1023</v>
      </c>
      <c r="L18" s="37" t="s">
        <v>43</v>
      </c>
      <c r="M18" s="40" t="s">
        <v>46</v>
      </c>
    </row>
    <row r="19" spans="1:13" ht="38.1" customHeight="1">
      <c r="A19" s="38" t="str">
        <f t="shared" si="0"/>
        <v>D</v>
      </c>
      <c r="B19" s="38"/>
      <c r="C19" s="35">
        <v>13</v>
      </c>
      <c r="D19" s="41" t="str">
        <f t="shared" si="1"/>
        <v>0xD</v>
      </c>
      <c r="E19" s="43" t="s">
        <v>47</v>
      </c>
      <c r="F19" s="35">
        <v>1</v>
      </c>
      <c r="G19" s="36">
        <v>80</v>
      </c>
      <c r="H19" s="35" t="s">
        <v>24</v>
      </c>
      <c r="I19" s="35" t="s">
        <v>30</v>
      </c>
      <c r="J19" s="35">
        <v>0</v>
      </c>
      <c r="K19" s="35">
        <v>100</v>
      </c>
      <c r="L19" s="37" t="s">
        <v>48</v>
      </c>
      <c r="M19" s="40" t="s">
        <v>49</v>
      </c>
    </row>
    <row r="20" spans="1:13" ht="36">
      <c r="A20" s="38" t="str">
        <f t="shared" si="0"/>
        <v>E</v>
      </c>
      <c r="B20" s="38"/>
      <c r="C20" s="35">
        <v>14</v>
      </c>
      <c r="D20" s="41" t="str">
        <f t="shared" si="1"/>
        <v>0xE</v>
      </c>
      <c r="E20" s="42" t="s">
        <v>50</v>
      </c>
      <c r="F20" s="35">
        <v>1</v>
      </c>
      <c r="G20" s="36">
        <v>90</v>
      </c>
      <c r="H20" s="35" t="s">
        <v>24</v>
      </c>
      <c r="I20" s="35" t="s">
        <v>30</v>
      </c>
      <c r="J20" s="35">
        <v>0</v>
      </c>
      <c r="K20" s="35">
        <v>254</v>
      </c>
      <c r="L20" s="37" t="s">
        <v>51</v>
      </c>
      <c r="M20" s="40" t="s">
        <v>52</v>
      </c>
    </row>
    <row r="21" spans="1:13" ht="36">
      <c r="A21" s="38" t="str">
        <f t="shared" si="0"/>
        <v>F</v>
      </c>
      <c r="B21" s="38"/>
      <c r="C21" s="35">
        <v>15</v>
      </c>
      <c r="D21" s="41" t="str">
        <f t="shared" si="1"/>
        <v>0xF</v>
      </c>
      <c r="E21" s="42" t="s">
        <v>53</v>
      </c>
      <c r="F21" s="35">
        <v>1</v>
      </c>
      <c r="G21" s="36">
        <v>45</v>
      </c>
      <c r="H21" s="35" t="s">
        <v>24</v>
      </c>
      <c r="I21" s="35" t="s">
        <v>30</v>
      </c>
      <c r="J21" s="35">
        <v>0</v>
      </c>
      <c r="K21" s="35">
        <v>254</v>
      </c>
      <c r="L21" s="37" t="s">
        <v>51</v>
      </c>
      <c r="M21" s="40" t="s">
        <v>54</v>
      </c>
    </row>
    <row r="22" spans="1:13" ht="24">
      <c r="A22" s="38" t="str">
        <f t="shared" si="0"/>
        <v>10</v>
      </c>
      <c r="B22" s="38"/>
      <c r="C22" s="35">
        <v>16</v>
      </c>
      <c r="D22" s="41" t="str">
        <f t="shared" si="1"/>
        <v>0x10</v>
      </c>
      <c r="E22" s="42" t="s">
        <v>55</v>
      </c>
      <c r="F22" s="35">
        <v>2</v>
      </c>
      <c r="G22" s="36">
        <v>1000</v>
      </c>
      <c r="H22" s="35" t="s">
        <v>24</v>
      </c>
      <c r="I22" s="35" t="s">
        <v>30</v>
      </c>
      <c r="J22" s="35">
        <v>0</v>
      </c>
      <c r="K22" s="35">
        <v>1000</v>
      </c>
      <c r="L22" s="47">
        <v>1E-3</v>
      </c>
      <c r="M22" s="40" t="s">
        <v>56</v>
      </c>
    </row>
    <row r="23" spans="1:13" ht="24">
      <c r="A23" s="38" t="str">
        <f t="shared" si="0"/>
        <v>12</v>
      </c>
      <c r="B23" s="38"/>
      <c r="C23" s="44">
        <v>18</v>
      </c>
      <c r="D23" s="41" t="str">
        <f t="shared" si="1"/>
        <v>0x12</v>
      </c>
      <c r="E23" s="45" t="s">
        <v>57</v>
      </c>
      <c r="F23" s="44">
        <v>1</v>
      </c>
      <c r="G23" s="46">
        <v>0</v>
      </c>
      <c r="H23" s="44" t="s">
        <v>24</v>
      </c>
      <c r="I23" s="35" t="s">
        <v>30</v>
      </c>
      <c r="J23" s="44">
        <v>0</v>
      </c>
      <c r="K23" s="44">
        <v>254</v>
      </c>
      <c r="L23" s="48" t="s">
        <v>40</v>
      </c>
      <c r="M23" s="49" t="s">
        <v>58</v>
      </c>
    </row>
    <row r="24" spans="1:13" ht="48">
      <c r="A24" s="38" t="str">
        <f t="shared" si="0"/>
        <v>13</v>
      </c>
      <c r="B24" s="38"/>
      <c r="C24" s="35">
        <v>19</v>
      </c>
      <c r="D24" s="41" t="str">
        <f t="shared" si="1"/>
        <v>0x13</v>
      </c>
      <c r="E24" s="42" t="s">
        <v>59</v>
      </c>
      <c r="F24" s="35">
        <v>1</v>
      </c>
      <c r="G24" s="36">
        <v>36</v>
      </c>
      <c r="H24" s="35" t="s">
        <v>24</v>
      </c>
      <c r="I24" s="35" t="s">
        <v>30</v>
      </c>
      <c r="J24" s="35">
        <v>0</v>
      </c>
      <c r="K24" s="35">
        <v>254</v>
      </c>
      <c r="L24" s="37" t="s">
        <v>40</v>
      </c>
      <c r="M24" s="40" t="s">
        <v>60</v>
      </c>
    </row>
    <row r="25" spans="1:13" ht="48">
      <c r="A25" s="38" t="str">
        <f t="shared" si="0"/>
        <v>14</v>
      </c>
      <c r="B25" s="38"/>
      <c r="C25" s="35">
        <v>20</v>
      </c>
      <c r="D25" s="41" t="str">
        <f t="shared" si="1"/>
        <v>0x14</v>
      </c>
      <c r="E25" s="42" t="s">
        <v>61</v>
      </c>
      <c r="F25" s="35">
        <v>1</v>
      </c>
      <c r="G25" s="36">
        <v>37</v>
      </c>
      <c r="H25" s="35" t="s">
        <v>24</v>
      </c>
      <c r="I25" s="35" t="s">
        <v>30</v>
      </c>
      <c r="J25" s="35">
        <v>0</v>
      </c>
      <c r="K25" s="35">
        <v>254</v>
      </c>
      <c r="L25" s="37" t="s">
        <v>40</v>
      </c>
      <c r="M25" s="40" t="s">
        <v>62</v>
      </c>
    </row>
    <row r="26" spans="1:13" ht="24">
      <c r="A26" s="38" t="str">
        <f t="shared" si="0"/>
        <v>15</v>
      </c>
      <c r="B26" s="38"/>
      <c r="C26" s="35">
        <v>21</v>
      </c>
      <c r="D26" s="41" t="str">
        <f t="shared" si="1"/>
        <v>0x15</v>
      </c>
      <c r="E26" s="43" t="s">
        <v>63</v>
      </c>
      <c r="F26" s="35">
        <v>1</v>
      </c>
      <c r="G26" s="36">
        <v>15</v>
      </c>
      <c r="H26" s="35" t="s">
        <v>24</v>
      </c>
      <c r="I26" s="35" t="s">
        <v>30</v>
      </c>
      <c r="J26" s="35">
        <v>0</v>
      </c>
      <c r="K26" s="35">
        <v>254</v>
      </c>
      <c r="L26" s="37" t="s">
        <v>40</v>
      </c>
      <c r="M26" s="40" t="s">
        <v>64</v>
      </c>
    </row>
    <row r="27" spans="1:13" ht="24">
      <c r="A27" s="38" t="str">
        <f t="shared" si="0"/>
        <v>16</v>
      </c>
      <c r="B27" s="38"/>
      <c r="C27" s="35">
        <v>22</v>
      </c>
      <c r="D27" s="41" t="str">
        <f t="shared" si="1"/>
        <v>0x16</v>
      </c>
      <c r="E27" s="43" t="s">
        <v>65</v>
      </c>
      <c r="F27" s="35">
        <v>1</v>
      </c>
      <c r="G27" s="36">
        <v>15</v>
      </c>
      <c r="H27" s="35" t="s">
        <v>24</v>
      </c>
      <c r="I27" s="35" t="s">
        <v>30</v>
      </c>
      <c r="J27" s="35">
        <v>0</v>
      </c>
      <c r="K27" s="35">
        <v>254</v>
      </c>
      <c r="L27" s="37" t="s">
        <v>40</v>
      </c>
      <c r="M27" s="40" t="s">
        <v>66</v>
      </c>
    </row>
    <row r="28" spans="1:13">
      <c r="A28" s="38" t="str">
        <f t="shared" si="0"/>
        <v>17</v>
      </c>
      <c r="B28" s="38"/>
      <c r="C28" s="35">
        <v>23</v>
      </c>
      <c r="D28" s="41" t="str">
        <f t="shared" si="1"/>
        <v>0x17</v>
      </c>
      <c r="E28" s="42" t="s">
        <v>67</v>
      </c>
      <c r="F28" s="35">
        <v>1</v>
      </c>
      <c r="G28" s="36">
        <v>0</v>
      </c>
      <c r="H28" s="35" t="s">
        <v>24</v>
      </c>
      <c r="I28" s="35" t="s">
        <v>30</v>
      </c>
      <c r="J28" s="35">
        <v>0</v>
      </c>
      <c r="K28" s="35">
        <v>254</v>
      </c>
      <c r="L28" s="37" t="s">
        <v>40</v>
      </c>
      <c r="M28" s="40" t="s">
        <v>68</v>
      </c>
    </row>
    <row r="29" spans="1:13" ht="24">
      <c r="A29" s="38" t="str">
        <f t="shared" si="0"/>
        <v>18</v>
      </c>
      <c r="B29" s="38"/>
      <c r="C29" s="35">
        <v>24</v>
      </c>
      <c r="D29" s="41" t="str">
        <f t="shared" si="1"/>
        <v>0x18</v>
      </c>
      <c r="E29" s="42" t="s">
        <v>69</v>
      </c>
      <c r="F29" s="35">
        <v>2</v>
      </c>
      <c r="G29" s="36">
        <v>30</v>
      </c>
      <c r="H29" s="35" t="s">
        <v>24</v>
      </c>
      <c r="I29" s="35" t="s">
        <v>30</v>
      </c>
      <c r="J29" s="35">
        <v>0</v>
      </c>
      <c r="K29" s="35">
        <v>1000</v>
      </c>
      <c r="L29" s="47">
        <v>1E-3</v>
      </c>
      <c r="M29" s="40" t="s">
        <v>70</v>
      </c>
    </row>
    <row r="30" spans="1:13" ht="24" customHeight="1">
      <c r="A30" s="38" t="str">
        <f t="shared" si="0"/>
        <v>1A</v>
      </c>
      <c r="B30" s="38"/>
      <c r="C30" s="35">
        <v>26</v>
      </c>
      <c r="D30" s="41" t="str">
        <f t="shared" si="1"/>
        <v>0x1A</v>
      </c>
      <c r="E30" s="43" t="s">
        <v>71</v>
      </c>
      <c r="F30" s="35">
        <v>1</v>
      </c>
      <c r="G30" s="36">
        <v>1</v>
      </c>
      <c r="H30" s="35" t="s">
        <v>24</v>
      </c>
      <c r="I30" s="35" t="s">
        <v>30</v>
      </c>
      <c r="J30" s="35">
        <v>0</v>
      </c>
      <c r="K30" s="35">
        <v>32</v>
      </c>
      <c r="L30" s="37" t="s">
        <v>43</v>
      </c>
      <c r="M30" s="40" t="s">
        <v>72</v>
      </c>
    </row>
    <row r="31" spans="1:13" ht="24" customHeight="1">
      <c r="A31" s="38" t="str">
        <f t="shared" si="0"/>
        <v>1B</v>
      </c>
      <c r="B31" s="38"/>
      <c r="C31" s="35">
        <v>27</v>
      </c>
      <c r="D31" s="41" t="str">
        <f t="shared" si="1"/>
        <v>0x1B</v>
      </c>
      <c r="E31" s="43" t="s">
        <v>73</v>
      </c>
      <c r="F31" s="35">
        <v>1</v>
      </c>
      <c r="G31" s="36">
        <v>1</v>
      </c>
      <c r="H31" s="35" t="s">
        <v>24</v>
      </c>
      <c r="I31" s="35" t="s">
        <v>30</v>
      </c>
      <c r="J31" s="35">
        <v>0</v>
      </c>
      <c r="K31" s="35">
        <v>32</v>
      </c>
      <c r="L31" s="37" t="s">
        <v>43</v>
      </c>
      <c r="M31" s="40" t="s">
        <v>72</v>
      </c>
    </row>
    <row r="32" spans="1:13">
      <c r="A32" s="38" t="str">
        <f t="shared" si="0"/>
        <v>1C</v>
      </c>
      <c r="B32" s="38"/>
      <c r="C32" s="35">
        <v>28</v>
      </c>
      <c r="D32" s="41" t="str">
        <f t="shared" si="1"/>
        <v>0x1C</v>
      </c>
      <c r="E32" s="42" t="s">
        <v>74</v>
      </c>
      <c r="F32" s="35">
        <v>1</v>
      </c>
      <c r="G32" s="36">
        <v>1</v>
      </c>
      <c r="H32" s="35" t="s">
        <v>24</v>
      </c>
      <c r="I32" s="35" t="s">
        <v>30</v>
      </c>
      <c r="J32" s="35">
        <v>0</v>
      </c>
      <c r="K32" s="35">
        <v>32</v>
      </c>
      <c r="L32" s="37" t="s">
        <v>43</v>
      </c>
      <c r="M32" s="40" t="s">
        <v>72</v>
      </c>
    </row>
    <row r="33" spans="1:13" ht="24">
      <c r="A33" s="38" t="str">
        <f t="shared" si="0"/>
        <v>25</v>
      </c>
      <c r="B33" s="38"/>
      <c r="C33" s="35">
        <v>37</v>
      </c>
      <c r="D33" s="41" t="str">
        <f t="shared" si="1"/>
        <v>0x25</v>
      </c>
      <c r="E33" s="42" t="s">
        <v>75</v>
      </c>
      <c r="F33" s="35">
        <v>1</v>
      </c>
      <c r="G33" s="36">
        <v>20</v>
      </c>
      <c r="H33" s="35" t="s">
        <v>24</v>
      </c>
      <c r="I33" s="35" t="s">
        <v>30</v>
      </c>
      <c r="J33" s="35">
        <v>0</v>
      </c>
      <c r="K33" s="35">
        <v>100</v>
      </c>
      <c r="L33" s="47">
        <v>0.01</v>
      </c>
      <c r="M33" s="40" t="s">
        <v>76</v>
      </c>
    </row>
    <row r="34" spans="1:13" ht="36">
      <c r="A34" s="38" t="str">
        <f t="shared" si="0"/>
        <v>26</v>
      </c>
      <c r="B34" s="38"/>
      <c r="C34" s="35">
        <v>38</v>
      </c>
      <c r="D34" s="41" t="str">
        <f t="shared" si="1"/>
        <v>0x26</v>
      </c>
      <c r="E34" s="42" t="s">
        <v>77</v>
      </c>
      <c r="F34" s="35">
        <v>1</v>
      </c>
      <c r="G34" s="36">
        <v>100</v>
      </c>
      <c r="H34" s="35" t="s">
        <v>24</v>
      </c>
      <c r="I34" s="35" t="s">
        <v>30</v>
      </c>
      <c r="J34" s="35">
        <v>0</v>
      </c>
      <c r="K34" s="35">
        <v>254</v>
      </c>
      <c r="L34" s="37" t="s">
        <v>78</v>
      </c>
      <c r="M34" s="40" t="s">
        <v>79</v>
      </c>
    </row>
    <row r="35" spans="1:13" ht="24">
      <c r="A35" s="38" t="str">
        <f t="shared" si="0"/>
        <v>27</v>
      </c>
      <c r="B35" s="38"/>
      <c r="C35" s="35">
        <v>39</v>
      </c>
      <c r="D35" s="41" t="str">
        <f t="shared" si="1"/>
        <v>0x27</v>
      </c>
      <c r="E35" s="42" t="s">
        <v>80</v>
      </c>
      <c r="F35" s="35">
        <v>1</v>
      </c>
      <c r="G35" s="36">
        <v>80</v>
      </c>
      <c r="H35" s="35" t="s">
        <v>24</v>
      </c>
      <c r="I35" s="35" t="s">
        <v>30</v>
      </c>
      <c r="J35" s="35">
        <v>0</v>
      </c>
      <c r="K35" s="35">
        <v>100</v>
      </c>
      <c r="L35" s="47">
        <v>0.01</v>
      </c>
      <c r="M35" s="40" t="s">
        <v>81</v>
      </c>
    </row>
    <row r="36" spans="1:13" ht="36">
      <c r="A36" s="38" t="str">
        <f t="shared" si="0"/>
        <v>28</v>
      </c>
      <c r="B36" s="38"/>
      <c r="C36" s="35">
        <v>40</v>
      </c>
      <c r="D36" s="41" t="str">
        <f t="shared" si="1"/>
        <v>0x28</v>
      </c>
      <c r="E36" s="42" t="s">
        <v>82</v>
      </c>
      <c r="F36" s="35">
        <v>1</v>
      </c>
      <c r="G36" s="36">
        <v>0</v>
      </c>
      <c r="H36" s="35" t="s">
        <v>83</v>
      </c>
      <c r="I36" s="35" t="s">
        <v>30</v>
      </c>
      <c r="J36" s="35">
        <v>0</v>
      </c>
      <c r="K36" s="35">
        <v>3</v>
      </c>
      <c r="L36" s="37" t="s">
        <v>40</v>
      </c>
      <c r="M36" s="40" t="s">
        <v>84</v>
      </c>
    </row>
    <row r="37" spans="1:13" ht="24">
      <c r="A37" s="38" t="str">
        <f t="shared" si="0"/>
        <v>2A</v>
      </c>
      <c r="B37" s="38"/>
      <c r="C37" s="35">
        <v>42</v>
      </c>
      <c r="D37" s="41" t="str">
        <f t="shared" si="1"/>
        <v>0x2A</v>
      </c>
      <c r="E37" s="42" t="s">
        <v>85</v>
      </c>
      <c r="F37" s="35">
        <v>2</v>
      </c>
      <c r="G37" s="36">
        <v>0</v>
      </c>
      <c r="H37" s="35" t="s">
        <v>83</v>
      </c>
      <c r="I37" s="35" t="s">
        <v>30</v>
      </c>
      <c r="J37" s="35">
        <v>0</v>
      </c>
      <c r="K37" s="35">
        <v>1023</v>
      </c>
      <c r="L37" s="37" t="s">
        <v>43</v>
      </c>
      <c r="M37" s="40" t="s">
        <v>86</v>
      </c>
    </row>
    <row r="38" spans="1:13" ht="36">
      <c r="A38" s="38" t="str">
        <f t="shared" si="0"/>
        <v>2C</v>
      </c>
      <c r="B38" s="38"/>
      <c r="C38" s="35">
        <v>44</v>
      </c>
      <c r="D38" s="41" t="str">
        <f t="shared" si="1"/>
        <v>0x2C</v>
      </c>
      <c r="E38" s="42" t="s">
        <v>87</v>
      </c>
      <c r="F38" s="35">
        <v>2</v>
      </c>
      <c r="G38" s="36">
        <v>0</v>
      </c>
      <c r="H38" s="35" t="s">
        <v>83</v>
      </c>
      <c r="I38" s="35" t="s">
        <v>30</v>
      </c>
      <c r="J38" s="35">
        <v>0</v>
      </c>
      <c r="K38" s="35">
        <v>9999</v>
      </c>
      <c r="L38" s="37" t="s">
        <v>88</v>
      </c>
      <c r="M38" s="40" t="s">
        <v>89</v>
      </c>
    </row>
    <row r="39" spans="1:13">
      <c r="A39" s="38" t="str">
        <f t="shared" si="0"/>
        <v>2E</v>
      </c>
      <c r="B39" s="38"/>
      <c r="C39" s="35">
        <v>46</v>
      </c>
      <c r="D39" s="41" t="str">
        <f t="shared" si="1"/>
        <v>0x2E</v>
      </c>
      <c r="E39" s="42" t="s">
        <v>90</v>
      </c>
      <c r="F39" s="35">
        <v>2</v>
      </c>
      <c r="G39" s="36">
        <v>0</v>
      </c>
      <c r="H39" s="35" t="s">
        <v>83</v>
      </c>
      <c r="I39" s="35" t="s">
        <v>30</v>
      </c>
      <c r="J39" s="35">
        <v>0</v>
      </c>
      <c r="K39" s="35">
        <v>1000</v>
      </c>
      <c r="L39" s="37" t="s">
        <v>91</v>
      </c>
      <c r="M39" s="40" t="s">
        <v>92</v>
      </c>
    </row>
    <row r="40" spans="1:13" ht="48">
      <c r="A40" s="38" t="str">
        <f t="shared" si="0"/>
        <v>30</v>
      </c>
      <c r="B40" s="38"/>
      <c r="C40" s="35">
        <v>48</v>
      </c>
      <c r="D40" s="41" t="str">
        <f t="shared" si="1"/>
        <v>0x30</v>
      </c>
      <c r="E40" s="42" t="s">
        <v>93</v>
      </c>
      <c r="F40" s="35">
        <v>1</v>
      </c>
      <c r="G40" s="36">
        <v>1</v>
      </c>
      <c r="H40" s="35" t="s">
        <v>83</v>
      </c>
      <c r="I40" s="35" t="s">
        <v>30</v>
      </c>
      <c r="J40" s="35">
        <v>0</v>
      </c>
      <c r="K40" s="35">
        <v>1</v>
      </c>
      <c r="L40" s="37" t="s">
        <v>40</v>
      </c>
      <c r="M40" s="40" t="s">
        <v>94</v>
      </c>
    </row>
    <row r="41" spans="1:13" ht="48">
      <c r="A41" s="38" t="str">
        <f t="shared" si="0"/>
        <v>38</v>
      </c>
      <c r="B41" s="38"/>
      <c r="C41" s="35">
        <v>56</v>
      </c>
      <c r="D41" s="41" t="str">
        <f t="shared" si="1"/>
        <v>0x38</v>
      </c>
      <c r="E41" s="42" t="s">
        <v>95</v>
      </c>
      <c r="F41" s="35">
        <v>2</v>
      </c>
      <c r="G41" s="36">
        <v>0</v>
      </c>
      <c r="H41" s="35" t="s">
        <v>83</v>
      </c>
      <c r="I41" s="35" t="s">
        <v>96</v>
      </c>
      <c r="J41" s="35">
        <v>-1</v>
      </c>
      <c r="K41" s="35">
        <v>-1</v>
      </c>
      <c r="L41" s="37" t="s">
        <v>43</v>
      </c>
      <c r="M41" s="40" t="s">
        <v>97</v>
      </c>
    </row>
    <row r="42" spans="1:13" ht="24">
      <c r="A42" s="38" t="str">
        <f t="shared" si="0"/>
        <v>3A</v>
      </c>
      <c r="B42" s="38"/>
      <c r="C42" s="35">
        <v>58</v>
      </c>
      <c r="D42" s="41" t="str">
        <f t="shared" si="1"/>
        <v>0x3A</v>
      </c>
      <c r="E42" s="42" t="s">
        <v>98</v>
      </c>
      <c r="F42" s="35">
        <v>2</v>
      </c>
      <c r="G42" s="36">
        <v>0</v>
      </c>
      <c r="H42" s="35" t="s">
        <v>83</v>
      </c>
      <c r="I42" s="35" t="s">
        <v>96</v>
      </c>
      <c r="J42" s="35">
        <v>-1</v>
      </c>
      <c r="K42" s="35">
        <v>-1</v>
      </c>
      <c r="L42" s="37" t="s">
        <v>91</v>
      </c>
      <c r="M42" s="40" t="s">
        <v>99</v>
      </c>
    </row>
    <row r="43" spans="1:13">
      <c r="A43" s="38" t="str">
        <f t="shared" si="0"/>
        <v>3C</v>
      </c>
      <c r="B43" s="38"/>
      <c r="C43" s="35">
        <v>60</v>
      </c>
      <c r="D43" s="41" t="str">
        <f t="shared" si="1"/>
        <v>0x3C</v>
      </c>
      <c r="E43" s="42" t="s">
        <v>100</v>
      </c>
      <c r="F43" s="35">
        <v>2</v>
      </c>
      <c r="G43" s="36">
        <v>0</v>
      </c>
      <c r="H43" s="35" t="s">
        <v>83</v>
      </c>
      <c r="I43" s="35" t="s">
        <v>96</v>
      </c>
      <c r="J43" s="35">
        <v>-1</v>
      </c>
      <c r="K43" s="35">
        <v>-1</v>
      </c>
      <c r="L43" s="47">
        <v>1E-3</v>
      </c>
      <c r="M43" s="40" t="s">
        <v>101</v>
      </c>
    </row>
    <row r="44" spans="1:13">
      <c r="A44" s="38" t="str">
        <f t="shared" si="0"/>
        <v>3E</v>
      </c>
      <c r="B44" s="38"/>
      <c r="C44" s="35">
        <v>62</v>
      </c>
      <c r="D44" s="41" t="str">
        <f t="shared" si="1"/>
        <v>0x3E</v>
      </c>
      <c r="E44" s="42" t="s">
        <v>102</v>
      </c>
      <c r="F44" s="35">
        <v>1</v>
      </c>
      <c r="G44" s="36">
        <v>0</v>
      </c>
      <c r="H44" s="35" t="s">
        <v>83</v>
      </c>
      <c r="I44" s="35" t="s">
        <v>96</v>
      </c>
      <c r="J44" s="35">
        <v>-1</v>
      </c>
      <c r="K44" s="35">
        <v>-1</v>
      </c>
      <c r="L44" s="37" t="s">
        <v>51</v>
      </c>
      <c r="M44" s="40" t="s">
        <v>103</v>
      </c>
    </row>
    <row r="45" spans="1:13">
      <c r="A45" s="38" t="str">
        <f t="shared" si="0"/>
        <v>3F</v>
      </c>
      <c r="B45" s="38"/>
      <c r="C45" s="35">
        <v>63</v>
      </c>
      <c r="D45" s="41" t="str">
        <f t="shared" si="1"/>
        <v>0x3F</v>
      </c>
      <c r="E45" s="42" t="s">
        <v>104</v>
      </c>
      <c r="F45" s="35">
        <v>1</v>
      </c>
      <c r="G45" s="36">
        <v>0</v>
      </c>
      <c r="H45" s="35" t="s">
        <v>83</v>
      </c>
      <c r="I45" s="35" t="s">
        <v>96</v>
      </c>
      <c r="J45" s="35">
        <v>-1</v>
      </c>
      <c r="K45" s="35">
        <v>-1</v>
      </c>
      <c r="L45" s="37" t="s">
        <v>48</v>
      </c>
      <c r="M45" s="40" t="s">
        <v>105</v>
      </c>
    </row>
    <row r="46" spans="1:13">
      <c r="A46" s="38" t="str">
        <f t="shared" si="0"/>
        <v>40</v>
      </c>
      <c r="B46" s="38"/>
      <c r="C46" s="35">
        <v>64</v>
      </c>
      <c r="D46" s="41" t="str">
        <f t="shared" si="1"/>
        <v>0x40</v>
      </c>
      <c r="E46" s="42" t="s">
        <v>106</v>
      </c>
      <c r="F46" s="35">
        <v>1</v>
      </c>
      <c r="G46" s="36">
        <v>0</v>
      </c>
      <c r="H46" s="35" t="s">
        <v>83</v>
      </c>
      <c r="I46" s="35" t="s">
        <v>96</v>
      </c>
      <c r="J46" s="35">
        <v>-1</v>
      </c>
      <c r="K46" s="35">
        <v>-1</v>
      </c>
      <c r="L46" s="37" t="s">
        <v>40</v>
      </c>
      <c r="M46" s="40" t="s">
        <v>107</v>
      </c>
    </row>
    <row r="47" spans="1:13" ht="48">
      <c r="A47" s="38" t="str">
        <f t="shared" si="0"/>
        <v>41</v>
      </c>
      <c r="B47" s="38"/>
      <c r="C47" s="35">
        <v>65</v>
      </c>
      <c r="D47" s="41" t="str">
        <f t="shared" si="1"/>
        <v>0x41</v>
      </c>
      <c r="E47" s="42" t="s">
        <v>108</v>
      </c>
      <c r="F47" s="35">
        <v>1</v>
      </c>
      <c r="G47" s="36">
        <v>0</v>
      </c>
      <c r="H47" s="35" t="s">
        <v>83</v>
      </c>
      <c r="I47" s="35" t="s">
        <v>96</v>
      </c>
      <c r="J47" s="35">
        <v>-1</v>
      </c>
      <c r="K47" s="35">
        <v>-1</v>
      </c>
      <c r="L47" s="37" t="s">
        <v>40</v>
      </c>
      <c r="M47" s="40" t="s">
        <v>109</v>
      </c>
    </row>
    <row r="48" spans="1:13">
      <c r="A48" s="38" t="str">
        <f t="shared" si="0"/>
        <v>42</v>
      </c>
      <c r="B48" s="38"/>
      <c r="C48" s="35">
        <v>66</v>
      </c>
      <c r="D48" s="41" t="str">
        <f t="shared" si="1"/>
        <v>0x42</v>
      </c>
      <c r="E48" s="42" t="s">
        <v>110</v>
      </c>
      <c r="F48" s="35">
        <v>1</v>
      </c>
      <c r="G48" s="36">
        <v>0</v>
      </c>
      <c r="H48" s="35" t="s">
        <v>83</v>
      </c>
      <c r="I48" s="35" t="s">
        <v>96</v>
      </c>
      <c r="J48" s="35">
        <v>-1</v>
      </c>
      <c r="K48" s="35">
        <v>-1</v>
      </c>
      <c r="L48" s="37" t="s">
        <v>40</v>
      </c>
      <c r="M48" s="40" t="s">
        <v>111</v>
      </c>
    </row>
  </sheetData>
  <mergeCells count="12">
    <mergeCell ref="C7:D7"/>
    <mergeCell ref="D4:E4"/>
    <mergeCell ref="H4:J4"/>
    <mergeCell ref="D5:E5"/>
    <mergeCell ref="H5:J5"/>
    <mergeCell ref="D6:E6"/>
    <mergeCell ref="H6:J6"/>
    <mergeCell ref="D1:K1"/>
    <mergeCell ref="D2:E2"/>
    <mergeCell ref="H2:J2"/>
    <mergeCell ref="D3:E3"/>
    <mergeCell ref="H3:J3"/>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Q183"/>
  <sheetViews>
    <sheetView tabSelected="1" topLeftCell="A172" workbookViewId="0">
      <selection activeCell="J70" sqref="J70"/>
    </sheetView>
  </sheetViews>
  <sheetFormatPr baseColWidth="10" defaultColWidth="9" defaultRowHeight="15"/>
  <cols>
    <col min="1" max="2" width="8.85546875" style="2"/>
    <col min="3" max="3" width="17.140625" style="2" customWidth="1"/>
    <col min="4" max="5" width="5.7109375" style="2" customWidth="1"/>
    <col min="6" max="6" width="31.140625" style="2" customWidth="1"/>
    <col min="7" max="7" width="32.85546875" style="2" customWidth="1"/>
    <col min="8" max="8" width="13" style="2" customWidth="1"/>
    <col min="9" max="9" width="22.5703125" style="2" customWidth="1"/>
    <col min="10" max="10" width="19.140625" style="2" customWidth="1"/>
    <col min="11" max="11" width="22.42578125" style="2" customWidth="1"/>
    <col min="12" max="12" width="11.42578125" style="2" customWidth="1"/>
    <col min="13" max="13" width="14.28515625" style="2" customWidth="1"/>
    <col min="14" max="14" width="17" style="2" customWidth="1"/>
    <col min="15" max="15" width="16.140625" style="2" customWidth="1"/>
    <col min="16" max="16" width="11.7109375" style="2" customWidth="1"/>
    <col min="17" max="17" width="11.140625" style="2" customWidth="1"/>
    <col min="18" max="258" width="8.85546875" style="2"/>
    <col min="259" max="259" width="15.42578125" style="2" customWidth="1"/>
    <col min="260" max="261" width="5.7109375" style="2" customWidth="1"/>
    <col min="262" max="262" width="7.140625" style="2" customWidth="1"/>
    <col min="263" max="263" width="14.140625" style="2" customWidth="1"/>
    <col min="264" max="264" width="8.85546875" style="2"/>
    <col min="265" max="265" width="11.42578125" style="2" customWidth="1"/>
    <col min="266" max="271" width="10.140625" style="2" customWidth="1"/>
    <col min="272" max="272" width="9.7109375" style="2" customWidth="1"/>
    <col min="273" max="514" width="8.85546875" style="2"/>
    <col min="515" max="515" width="15.42578125" style="2" customWidth="1"/>
    <col min="516" max="517" width="5.7109375" style="2" customWidth="1"/>
    <col min="518" max="518" width="7.140625" style="2" customWidth="1"/>
    <col min="519" max="519" width="14.140625" style="2" customWidth="1"/>
    <col min="520" max="520" width="8.85546875" style="2"/>
    <col min="521" max="521" width="11.42578125" style="2" customWidth="1"/>
    <col min="522" max="527" width="10.140625" style="2" customWidth="1"/>
    <col min="528" max="528" width="9.7109375" style="2" customWidth="1"/>
    <col min="529" max="770" width="8.85546875" style="2"/>
    <col min="771" max="771" width="15.42578125" style="2" customWidth="1"/>
    <col min="772" max="773" width="5.7109375" style="2" customWidth="1"/>
    <col min="774" max="774" width="7.140625" style="2" customWidth="1"/>
    <col min="775" max="775" width="14.140625" style="2" customWidth="1"/>
    <col min="776" max="776" width="8.85546875" style="2"/>
    <col min="777" max="777" width="11.42578125" style="2" customWidth="1"/>
    <col min="778" max="783" width="10.140625" style="2" customWidth="1"/>
    <col min="784" max="784" width="9.7109375" style="2" customWidth="1"/>
    <col min="785" max="1026" width="8.85546875" style="2"/>
    <col min="1027" max="1027" width="15.42578125" style="2" customWidth="1"/>
    <col min="1028" max="1029" width="5.7109375" style="2" customWidth="1"/>
    <col min="1030" max="1030" width="7.140625" style="2" customWidth="1"/>
    <col min="1031" max="1031" width="14.140625" style="2" customWidth="1"/>
    <col min="1032" max="1032" width="8.85546875" style="2"/>
    <col min="1033" max="1033" width="11.42578125" style="2" customWidth="1"/>
    <col min="1034" max="1039" width="10.140625" style="2" customWidth="1"/>
    <col min="1040" max="1040" width="9.7109375" style="2" customWidth="1"/>
    <col min="1041" max="1282" width="8.85546875" style="2"/>
    <col min="1283" max="1283" width="15.42578125" style="2" customWidth="1"/>
    <col min="1284" max="1285" width="5.7109375" style="2" customWidth="1"/>
    <col min="1286" max="1286" width="7.140625" style="2" customWidth="1"/>
    <col min="1287" max="1287" width="14.140625" style="2" customWidth="1"/>
    <col min="1288" max="1288" width="8.85546875" style="2"/>
    <col min="1289" max="1289" width="11.42578125" style="2" customWidth="1"/>
    <col min="1290" max="1295" width="10.140625" style="2" customWidth="1"/>
    <col min="1296" max="1296" width="9.7109375" style="2" customWidth="1"/>
    <col min="1297" max="1538" width="8.85546875" style="2"/>
    <col min="1539" max="1539" width="15.42578125" style="2" customWidth="1"/>
    <col min="1540" max="1541" width="5.7109375" style="2" customWidth="1"/>
    <col min="1542" max="1542" width="7.140625" style="2" customWidth="1"/>
    <col min="1543" max="1543" width="14.140625" style="2" customWidth="1"/>
    <col min="1544" max="1544" width="8.85546875" style="2"/>
    <col min="1545" max="1545" width="11.42578125" style="2" customWidth="1"/>
    <col min="1546" max="1551" width="10.140625" style="2" customWidth="1"/>
    <col min="1552" max="1552" width="9.7109375" style="2" customWidth="1"/>
    <col min="1553" max="1794" width="8.85546875" style="2"/>
    <col min="1795" max="1795" width="15.42578125" style="2" customWidth="1"/>
    <col min="1796" max="1797" width="5.7109375" style="2" customWidth="1"/>
    <col min="1798" max="1798" width="7.140625" style="2" customWidth="1"/>
    <col min="1799" max="1799" width="14.140625" style="2" customWidth="1"/>
    <col min="1800" max="1800" width="8.85546875" style="2"/>
    <col min="1801" max="1801" width="11.42578125" style="2" customWidth="1"/>
    <col min="1802" max="1807" width="10.140625" style="2" customWidth="1"/>
    <col min="1808" max="1808" width="9.7109375" style="2" customWidth="1"/>
    <col min="1809" max="2050" width="8.85546875" style="2"/>
    <col min="2051" max="2051" width="15.42578125" style="2" customWidth="1"/>
    <col min="2052" max="2053" width="5.7109375" style="2" customWidth="1"/>
    <col min="2054" max="2054" width="7.140625" style="2" customWidth="1"/>
    <col min="2055" max="2055" width="14.140625" style="2" customWidth="1"/>
    <col min="2056" max="2056" width="8.85546875" style="2"/>
    <col min="2057" max="2057" width="11.42578125" style="2" customWidth="1"/>
    <col min="2058" max="2063" width="10.140625" style="2" customWidth="1"/>
    <col min="2064" max="2064" width="9.7109375" style="2" customWidth="1"/>
    <col min="2065" max="2306" width="8.85546875" style="2"/>
    <col min="2307" max="2307" width="15.42578125" style="2" customWidth="1"/>
    <col min="2308" max="2309" width="5.7109375" style="2" customWidth="1"/>
    <col min="2310" max="2310" width="7.140625" style="2" customWidth="1"/>
    <col min="2311" max="2311" width="14.140625" style="2" customWidth="1"/>
    <col min="2312" max="2312" width="8.85546875" style="2"/>
    <col min="2313" max="2313" width="11.42578125" style="2" customWidth="1"/>
    <col min="2314" max="2319" width="10.140625" style="2" customWidth="1"/>
    <col min="2320" max="2320" width="9.7109375" style="2" customWidth="1"/>
    <col min="2321" max="2562" width="8.85546875" style="2"/>
    <col min="2563" max="2563" width="15.42578125" style="2" customWidth="1"/>
    <col min="2564" max="2565" width="5.7109375" style="2" customWidth="1"/>
    <col min="2566" max="2566" width="7.140625" style="2" customWidth="1"/>
    <col min="2567" max="2567" width="14.140625" style="2" customWidth="1"/>
    <col min="2568" max="2568" width="8.85546875" style="2"/>
    <col min="2569" max="2569" width="11.42578125" style="2" customWidth="1"/>
    <col min="2570" max="2575" width="10.140625" style="2" customWidth="1"/>
    <col min="2576" max="2576" width="9.7109375" style="2" customWidth="1"/>
    <col min="2577" max="2818" width="8.85546875" style="2"/>
    <col min="2819" max="2819" width="15.42578125" style="2" customWidth="1"/>
    <col min="2820" max="2821" width="5.7109375" style="2" customWidth="1"/>
    <col min="2822" max="2822" width="7.140625" style="2" customWidth="1"/>
    <col min="2823" max="2823" width="14.140625" style="2" customWidth="1"/>
    <col min="2824" max="2824" width="8.85546875" style="2"/>
    <col min="2825" max="2825" width="11.42578125" style="2" customWidth="1"/>
    <col min="2826" max="2831" width="10.140625" style="2" customWidth="1"/>
    <col min="2832" max="2832" width="9.7109375" style="2" customWidth="1"/>
    <col min="2833" max="3074" width="8.85546875" style="2"/>
    <col min="3075" max="3075" width="15.42578125" style="2" customWidth="1"/>
    <col min="3076" max="3077" width="5.7109375" style="2" customWidth="1"/>
    <col min="3078" max="3078" width="7.140625" style="2" customWidth="1"/>
    <col min="3079" max="3079" width="14.140625" style="2" customWidth="1"/>
    <col min="3080" max="3080" width="8.85546875" style="2"/>
    <col min="3081" max="3081" width="11.42578125" style="2" customWidth="1"/>
    <col min="3082" max="3087" width="10.140625" style="2" customWidth="1"/>
    <col min="3088" max="3088" width="9.7109375" style="2" customWidth="1"/>
    <col min="3089" max="3330" width="8.85546875" style="2"/>
    <col min="3331" max="3331" width="15.42578125" style="2" customWidth="1"/>
    <col min="3332" max="3333" width="5.7109375" style="2" customWidth="1"/>
    <col min="3334" max="3334" width="7.140625" style="2" customWidth="1"/>
    <col min="3335" max="3335" width="14.140625" style="2" customWidth="1"/>
    <col min="3336" max="3336" width="8.85546875" style="2"/>
    <col min="3337" max="3337" width="11.42578125" style="2" customWidth="1"/>
    <col min="3338" max="3343" width="10.140625" style="2" customWidth="1"/>
    <col min="3344" max="3344" width="9.7109375" style="2" customWidth="1"/>
    <col min="3345" max="3586" width="8.85546875" style="2"/>
    <col min="3587" max="3587" width="15.42578125" style="2" customWidth="1"/>
    <col min="3588" max="3589" width="5.7109375" style="2" customWidth="1"/>
    <col min="3590" max="3590" width="7.140625" style="2" customWidth="1"/>
    <col min="3591" max="3591" width="14.140625" style="2" customWidth="1"/>
    <col min="3592" max="3592" width="8.85546875" style="2"/>
    <col min="3593" max="3593" width="11.42578125" style="2" customWidth="1"/>
    <col min="3594" max="3599" width="10.140625" style="2" customWidth="1"/>
    <col min="3600" max="3600" width="9.7109375" style="2" customWidth="1"/>
    <col min="3601" max="3842" width="8.85546875" style="2"/>
    <col min="3843" max="3843" width="15.42578125" style="2" customWidth="1"/>
    <col min="3844" max="3845" width="5.7109375" style="2" customWidth="1"/>
    <col min="3846" max="3846" width="7.140625" style="2" customWidth="1"/>
    <col min="3847" max="3847" width="14.140625" style="2" customWidth="1"/>
    <col min="3848" max="3848" width="8.85546875" style="2"/>
    <col min="3849" max="3849" width="11.42578125" style="2" customWidth="1"/>
    <col min="3850" max="3855" width="10.140625" style="2" customWidth="1"/>
    <col min="3856" max="3856" width="9.7109375" style="2" customWidth="1"/>
    <col min="3857" max="4098" width="8.85546875" style="2"/>
    <col min="4099" max="4099" width="15.42578125" style="2" customWidth="1"/>
    <col min="4100" max="4101" width="5.7109375" style="2" customWidth="1"/>
    <col min="4102" max="4102" width="7.140625" style="2" customWidth="1"/>
    <col min="4103" max="4103" width="14.140625" style="2" customWidth="1"/>
    <col min="4104" max="4104" width="8.85546875" style="2"/>
    <col min="4105" max="4105" width="11.42578125" style="2" customWidth="1"/>
    <col min="4106" max="4111" width="10.140625" style="2" customWidth="1"/>
    <col min="4112" max="4112" width="9.7109375" style="2" customWidth="1"/>
    <col min="4113" max="4354" width="8.85546875" style="2"/>
    <col min="4355" max="4355" width="15.42578125" style="2" customWidth="1"/>
    <col min="4356" max="4357" width="5.7109375" style="2" customWidth="1"/>
    <col min="4358" max="4358" width="7.140625" style="2" customWidth="1"/>
    <col min="4359" max="4359" width="14.140625" style="2" customWidth="1"/>
    <col min="4360" max="4360" width="8.85546875" style="2"/>
    <col min="4361" max="4361" width="11.42578125" style="2" customWidth="1"/>
    <col min="4362" max="4367" width="10.140625" style="2" customWidth="1"/>
    <col min="4368" max="4368" width="9.7109375" style="2" customWidth="1"/>
    <col min="4369" max="4610" width="8.85546875" style="2"/>
    <col min="4611" max="4611" width="15.42578125" style="2" customWidth="1"/>
    <col min="4612" max="4613" width="5.7109375" style="2" customWidth="1"/>
    <col min="4614" max="4614" width="7.140625" style="2" customWidth="1"/>
    <col min="4615" max="4615" width="14.140625" style="2" customWidth="1"/>
    <col min="4616" max="4616" width="8.85546875" style="2"/>
    <col min="4617" max="4617" width="11.42578125" style="2" customWidth="1"/>
    <col min="4618" max="4623" width="10.140625" style="2" customWidth="1"/>
    <col min="4624" max="4624" width="9.7109375" style="2" customWidth="1"/>
    <col min="4625" max="4866" width="8.85546875" style="2"/>
    <col min="4867" max="4867" width="15.42578125" style="2" customWidth="1"/>
    <col min="4868" max="4869" width="5.7109375" style="2" customWidth="1"/>
    <col min="4870" max="4870" width="7.140625" style="2" customWidth="1"/>
    <col min="4871" max="4871" width="14.140625" style="2" customWidth="1"/>
    <col min="4872" max="4872" width="8.85546875" style="2"/>
    <col min="4873" max="4873" width="11.42578125" style="2" customWidth="1"/>
    <col min="4874" max="4879" width="10.140625" style="2" customWidth="1"/>
    <col min="4880" max="4880" width="9.7109375" style="2" customWidth="1"/>
    <col min="4881" max="5122" width="8.85546875" style="2"/>
    <col min="5123" max="5123" width="15.42578125" style="2" customWidth="1"/>
    <col min="5124" max="5125" width="5.7109375" style="2" customWidth="1"/>
    <col min="5126" max="5126" width="7.140625" style="2" customWidth="1"/>
    <col min="5127" max="5127" width="14.140625" style="2" customWidth="1"/>
    <col min="5128" max="5128" width="8.85546875" style="2"/>
    <col min="5129" max="5129" width="11.42578125" style="2" customWidth="1"/>
    <col min="5130" max="5135" width="10.140625" style="2" customWidth="1"/>
    <col min="5136" max="5136" width="9.7109375" style="2" customWidth="1"/>
    <col min="5137" max="5378" width="8.85546875" style="2"/>
    <col min="5379" max="5379" width="15.42578125" style="2" customWidth="1"/>
    <col min="5380" max="5381" width="5.7109375" style="2" customWidth="1"/>
    <col min="5382" max="5382" width="7.140625" style="2" customWidth="1"/>
    <col min="5383" max="5383" width="14.140625" style="2" customWidth="1"/>
    <col min="5384" max="5384" width="8.85546875" style="2"/>
    <col min="5385" max="5385" width="11.42578125" style="2" customWidth="1"/>
    <col min="5386" max="5391" width="10.140625" style="2" customWidth="1"/>
    <col min="5392" max="5392" width="9.7109375" style="2" customWidth="1"/>
    <col min="5393" max="5634" width="8.85546875" style="2"/>
    <col min="5635" max="5635" width="15.42578125" style="2" customWidth="1"/>
    <col min="5636" max="5637" width="5.7109375" style="2" customWidth="1"/>
    <col min="5638" max="5638" width="7.140625" style="2" customWidth="1"/>
    <col min="5639" max="5639" width="14.140625" style="2" customWidth="1"/>
    <col min="5640" max="5640" width="8.85546875" style="2"/>
    <col min="5641" max="5641" width="11.42578125" style="2" customWidth="1"/>
    <col min="5642" max="5647" width="10.140625" style="2" customWidth="1"/>
    <col min="5648" max="5648" width="9.7109375" style="2" customWidth="1"/>
    <col min="5649" max="5890" width="8.85546875" style="2"/>
    <col min="5891" max="5891" width="15.42578125" style="2" customWidth="1"/>
    <col min="5892" max="5893" width="5.7109375" style="2" customWidth="1"/>
    <col min="5894" max="5894" width="7.140625" style="2" customWidth="1"/>
    <col min="5895" max="5895" width="14.140625" style="2" customWidth="1"/>
    <col min="5896" max="5896" width="8.85546875" style="2"/>
    <col min="5897" max="5897" width="11.42578125" style="2" customWidth="1"/>
    <col min="5898" max="5903" width="10.140625" style="2" customWidth="1"/>
    <col min="5904" max="5904" width="9.7109375" style="2" customWidth="1"/>
    <col min="5905" max="6146" width="8.85546875" style="2"/>
    <col min="6147" max="6147" width="15.42578125" style="2" customWidth="1"/>
    <col min="6148" max="6149" width="5.7109375" style="2" customWidth="1"/>
    <col min="6150" max="6150" width="7.140625" style="2" customWidth="1"/>
    <col min="6151" max="6151" width="14.140625" style="2" customWidth="1"/>
    <col min="6152" max="6152" width="8.85546875" style="2"/>
    <col min="6153" max="6153" width="11.42578125" style="2" customWidth="1"/>
    <col min="6154" max="6159" width="10.140625" style="2" customWidth="1"/>
    <col min="6160" max="6160" width="9.7109375" style="2" customWidth="1"/>
    <col min="6161" max="6402" width="8.85546875" style="2"/>
    <col min="6403" max="6403" width="15.42578125" style="2" customWidth="1"/>
    <col min="6404" max="6405" width="5.7109375" style="2" customWidth="1"/>
    <col min="6406" max="6406" width="7.140625" style="2" customWidth="1"/>
    <col min="6407" max="6407" width="14.140625" style="2" customWidth="1"/>
    <col min="6408" max="6408" width="8.85546875" style="2"/>
    <col min="6409" max="6409" width="11.42578125" style="2" customWidth="1"/>
    <col min="6410" max="6415" width="10.140625" style="2" customWidth="1"/>
    <col min="6416" max="6416" width="9.7109375" style="2" customWidth="1"/>
    <col min="6417" max="6658" width="8.85546875" style="2"/>
    <col min="6659" max="6659" width="15.42578125" style="2" customWidth="1"/>
    <col min="6660" max="6661" width="5.7109375" style="2" customWidth="1"/>
    <col min="6662" max="6662" width="7.140625" style="2" customWidth="1"/>
    <col min="6663" max="6663" width="14.140625" style="2" customWidth="1"/>
    <col min="6664" max="6664" width="8.85546875" style="2"/>
    <col min="6665" max="6665" width="11.42578125" style="2" customWidth="1"/>
    <col min="6666" max="6671" width="10.140625" style="2" customWidth="1"/>
    <col min="6672" max="6672" width="9.7109375" style="2" customWidth="1"/>
    <col min="6673" max="6914" width="8.85546875" style="2"/>
    <col min="6915" max="6915" width="15.42578125" style="2" customWidth="1"/>
    <col min="6916" max="6917" width="5.7109375" style="2" customWidth="1"/>
    <col min="6918" max="6918" width="7.140625" style="2" customWidth="1"/>
    <col min="6919" max="6919" width="14.140625" style="2" customWidth="1"/>
    <col min="6920" max="6920" width="8.85546875" style="2"/>
    <col min="6921" max="6921" width="11.42578125" style="2" customWidth="1"/>
    <col min="6922" max="6927" width="10.140625" style="2" customWidth="1"/>
    <col min="6928" max="6928" width="9.7109375" style="2" customWidth="1"/>
    <col min="6929" max="7170" width="8.85546875" style="2"/>
    <col min="7171" max="7171" width="15.42578125" style="2" customWidth="1"/>
    <col min="7172" max="7173" width="5.7109375" style="2" customWidth="1"/>
    <col min="7174" max="7174" width="7.140625" style="2" customWidth="1"/>
    <col min="7175" max="7175" width="14.140625" style="2" customWidth="1"/>
    <col min="7176" max="7176" width="8.85546875" style="2"/>
    <col min="7177" max="7177" width="11.42578125" style="2" customWidth="1"/>
    <col min="7178" max="7183" width="10.140625" style="2" customWidth="1"/>
    <col min="7184" max="7184" width="9.7109375" style="2" customWidth="1"/>
    <col min="7185" max="7426" width="8.85546875" style="2"/>
    <col min="7427" max="7427" width="15.42578125" style="2" customWidth="1"/>
    <col min="7428" max="7429" width="5.7109375" style="2" customWidth="1"/>
    <col min="7430" max="7430" width="7.140625" style="2" customWidth="1"/>
    <col min="7431" max="7431" width="14.140625" style="2" customWidth="1"/>
    <col min="7432" max="7432" width="8.85546875" style="2"/>
    <col min="7433" max="7433" width="11.42578125" style="2" customWidth="1"/>
    <col min="7434" max="7439" width="10.140625" style="2" customWidth="1"/>
    <col min="7440" max="7440" width="9.7109375" style="2" customWidth="1"/>
    <col min="7441" max="7682" width="8.85546875" style="2"/>
    <col min="7683" max="7683" width="15.42578125" style="2" customWidth="1"/>
    <col min="7684" max="7685" width="5.7109375" style="2" customWidth="1"/>
    <col min="7686" max="7686" width="7.140625" style="2" customWidth="1"/>
    <col min="7687" max="7687" width="14.140625" style="2" customWidth="1"/>
    <col min="7688" max="7688" width="8.85546875" style="2"/>
    <col min="7689" max="7689" width="11.42578125" style="2" customWidth="1"/>
    <col min="7690" max="7695" width="10.140625" style="2" customWidth="1"/>
    <col min="7696" max="7696" width="9.7109375" style="2" customWidth="1"/>
    <col min="7697" max="7938" width="8.85546875" style="2"/>
    <col min="7939" max="7939" width="15.42578125" style="2" customWidth="1"/>
    <col min="7940" max="7941" width="5.7109375" style="2" customWidth="1"/>
    <col min="7942" max="7942" width="7.140625" style="2" customWidth="1"/>
    <col min="7943" max="7943" width="14.140625" style="2" customWidth="1"/>
    <col min="7944" max="7944" width="8.85546875" style="2"/>
    <col min="7945" max="7945" width="11.42578125" style="2" customWidth="1"/>
    <col min="7946" max="7951" width="10.140625" style="2" customWidth="1"/>
    <col min="7952" max="7952" width="9.7109375" style="2" customWidth="1"/>
    <col min="7953" max="8194" width="8.85546875" style="2"/>
    <col min="8195" max="8195" width="15.42578125" style="2" customWidth="1"/>
    <col min="8196" max="8197" width="5.7109375" style="2" customWidth="1"/>
    <col min="8198" max="8198" width="7.140625" style="2" customWidth="1"/>
    <col min="8199" max="8199" width="14.140625" style="2" customWidth="1"/>
    <col min="8200" max="8200" width="8.85546875" style="2"/>
    <col min="8201" max="8201" width="11.42578125" style="2" customWidth="1"/>
    <col min="8202" max="8207" width="10.140625" style="2" customWidth="1"/>
    <col min="8208" max="8208" width="9.7109375" style="2" customWidth="1"/>
    <col min="8209" max="8450" width="8.85546875" style="2"/>
    <col min="8451" max="8451" width="15.42578125" style="2" customWidth="1"/>
    <col min="8452" max="8453" width="5.7109375" style="2" customWidth="1"/>
    <col min="8454" max="8454" width="7.140625" style="2" customWidth="1"/>
    <col min="8455" max="8455" width="14.140625" style="2" customWidth="1"/>
    <col min="8456" max="8456" width="8.85546875" style="2"/>
    <col min="8457" max="8457" width="11.42578125" style="2" customWidth="1"/>
    <col min="8458" max="8463" width="10.140625" style="2" customWidth="1"/>
    <col min="8464" max="8464" width="9.7109375" style="2" customWidth="1"/>
    <col min="8465" max="8706" width="8.85546875" style="2"/>
    <col min="8707" max="8707" width="15.42578125" style="2" customWidth="1"/>
    <col min="8708" max="8709" width="5.7109375" style="2" customWidth="1"/>
    <col min="8710" max="8710" width="7.140625" style="2" customWidth="1"/>
    <col min="8711" max="8711" width="14.140625" style="2" customWidth="1"/>
    <col min="8712" max="8712" width="8.85546875" style="2"/>
    <col min="8713" max="8713" width="11.42578125" style="2" customWidth="1"/>
    <col min="8714" max="8719" width="10.140625" style="2" customWidth="1"/>
    <col min="8720" max="8720" width="9.7109375" style="2" customWidth="1"/>
    <col min="8721" max="8962" width="8.85546875" style="2"/>
    <col min="8963" max="8963" width="15.42578125" style="2" customWidth="1"/>
    <col min="8964" max="8965" width="5.7109375" style="2" customWidth="1"/>
    <col min="8966" max="8966" width="7.140625" style="2" customWidth="1"/>
    <col min="8967" max="8967" width="14.140625" style="2" customWidth="1"/>
    <col min="8968" max="8968" width="8.85546875" style="2"/>
    <col min="8969" max="8969" width="11.42578125" style="2" customWidth="1"/>
    <col min="8970" max="8975" width="10.140625" style="2" customWidth="1"/>
    <col min="8976" max="8976" width="9.7109375" style="2" customWidth="1"/>
    <col min="8977" max="9218" width="8.85546875" style="2"/>
    <col min="9219" max="9219" width="15.42578125" style="2" customWidth="1"/>
    <col min="9220" max="9221" width="5.7109375" style="2" customWidth="1"/>
    <col min="9222" max="9222" width="7.140625" style="2" customWidth="1"/>
    <col min="9223" max="9223" width="14.140625" style="2" customWidth="1"/>
    <col min="9224" max="9224" width="8.85546875" style="2"/>
    <col min="9225" max="9225" width="11.42578125" style="2" customWidth="1"/>
    <col min="9226" max="9231" width="10.140625" style="2" customWidth="1"/>
    <col min="9232" max="9232" width="9.7109375" style="2" customWidth="1"/>
    <col min="9233" max="9474" width="8.85546875" style="2"/>
    <col min="9475" max="9475" width="15.42578125" style="2" customWidth="1"/>
    <col min="9476" max="9477" width="5.7109375" style="2" customWidth="1"/>
    <col min="9478" max="9478" width="7.140625" style="2" customWidth="1"/>
    <col min="9479" max="9479" width="14.140625" style="2" customWidth="1"/>
    <col min="9480" max="9480" width="8.85546875" style="2"/>
    <col min="9481" max="9481" width="11.42578125" style="2" customWidth="1"/>
    <col min="9482" max="9487" width="10.140625" style="2" customWidth="1"/>
    <col min="9488" max="9488" width="9.7109375" style="2" customWidth="1"/>
    <col min="9489" max="9730" width="8.85546875" style="2"/>
    <col min="9731" max="9731" width="15.42578125" style="2" customWidth="1"/>
    <col min="9732" max="9733" width="5.7109375" style="2" customWidth="1"/>
    <col min="9734" max="9734" width="7.140625" style="2" customWidth="1"/>
    <col min="9735" max="9735" width="14.140625" style="2" customWidth="1"/>
    <col min="9736" max="9736" width="8.85546875" style="2"/>
    <col min="9737" max="9737" width="11.42578125" style="2" customWidth="1"/>
    <col min="9738" max="9743" width="10.140625" style="2" customWidth="1"/>
    <col min="9744" max="9744" width="9.7109375" style="2" customWidth="1"/>
    <col min="9745" max="9986" width="8.85546875" style="2"/>
    <col min="9987" max="9987" width="15.42578125" style="2" customWidth="1"/>
    <col min="9988" max="9989" width="5.7109375" style="2" customWidth="1"/>
    <col min="9990" max="9990" width="7.140625" style="2" customWidth="1"/>
    <col min="9991" max="9991" width="14.140625" style="2" customWidth="1"/>
    <col min="9992" max="9992" width="8.85546875" style="2"/>
    <col min="9993" max="9993" width="11.42578125" style="2" customWidth="1"/>
    <col min="9994" max="9999" width="10.140625" style="2" customWidth="1"/>
    <col min="10000" max="10000" width="9.7109375" style="2" customWidth="1"/>
    <col min="10001" max="10242" width="8.85546875" style="2"/>
    <col min="10243" max="10243" width="15.42578125" style="2" customWidth="1"/>
    <col min="10244" max="10245" width="5.7109375" style="2" customWidth="1"/>
    <col min="10246" max="10246" width="7.140625" style="2" customWidth="1"/>
    <col min="10247" max="10247" width="14.140625" style="2" customWidth="1"/>
    <col min="10248" max="10248" width="8.85546875" style="2"/>
    <col min="10249" max="10249" width="11.42578125" style="2" customWidth="1"/>
    <col min="10250" max="10255" width="10.140625" style="2" customWidth="1"/>
    <col min="10256" max="10256" width="9.7109375" style="2" customWidth="1"/>
    <col min="10257" max="10498" width="8.85546875" style="2"/>
    <col min="10499" max="10499" width="15.42578125" style="2" customWidth="1"/>
    <col min="10500" max="10501" width="5.7109375" style="2" customWidth="1"/>
    <col min="10502" max="10502" width="7.140625" style="2" customWidth="1"/>
    <col min="10503" max="10503" width="14.140625" style="2" customWidth="1"/>
    <col min="10504" max="10504" width="8.85546875" style="2"/>
    <col min="10505" max="10505" width="11.42578125" style="2" customWidth="1"/>
    <col min="10506" max="10511" width="10.140625" style="2" customWidth="1"/>
    <col min="10512" max="10512" width="9.7109375" style="2" customWidth="1"/>
    <col min="10513" max="10754" width="8.85546875" style="2"/>
    <col min="10755" max="10755" width="15.42578125" style="2" customWidth="1"/>
    <col min="10756" max="10757" width="5.7109375" style="2" customWidth="1"/>
    <col min="10758" max="10758" width="7.140625" style="2" customWidth="1"/>
    <col min="10759" max="10759" width="14.140625" style="2" customWidth="1"/>
    <col min="10760" max="10760" width="8.85546875" style="2"/>
    <col min="10761" max="10761" width="11.42578125" style="2" customWidth="1"/>
    <col min="10762" max="10767" width="10.140625" style="2" customWidth="1"/>
    <col min="10768" max="10768" width="9.7109375" style="2" customWidth="1"/>
    <col min="10769" max="11010" width="8.85546875" style="2"/>
    <col min="11011" max="11011" width="15.42578125" style="2" customWidth="1"/>
    <col min="11012" max="11013" width="5.7109375" style="2" customWidth="1"/>
    <col min="11014" max="11014" width="7.140625" style="2" customWidth="1"/>
    <col min="11015" max="11015" width="14.140625" style="2" customWidth="1"/>
    <col min="11016" max="11016" width="8.85546875" style="2"/>
    <col min="11017" max="11017" width="11.42578125" style="2" customWidth="1"/>
    <col min="11018" max="11023" width="10.140625" style="2" customWidth="1"/>
    <col min="11024" max="11024" width="9.7109375" style="2" customWidth="1"/>
    <col min="11025" max="11266" width="8.85546875" style="2"/>
    <col min="11267" max="11267" width="15.42578125" style="2" customWidth="1"/>
    <col min="11268" max="11269" width="5.7109375" style="2" customWidth="1"/>
    <col min="11270" max="11270" width="7.140625" style="2" customWidth="1"/>
    <col min="11271" max="11271" width="14.140625" style="2" customWidth="1"/>
    <col min="11272" max="11272" width="8.85546875" style="2"/>
    <col min="11273" max="11273" width="11.42578125" style="2" customWidth="1"/>
    <col min="11274" max="11279" width="10.140625" style="2" customWidth="1"/>
    <col min="11280" max="11280" width="9.7109375" style="2" customWidth="1"/>
    <col min="11281" max="11522" width="8.85546875" style="2"/>
    <col min="11523" max="11523" width="15.42578125" style="2" customWidth="1"/>
    <col min="11524" max="11525" width="5.7109375" style="2" customWidth="1"/>
    <col min="11526" max="11526" width="7.140625" style="2" customWidth="1"/>
    <col min="11527" max="11527" width="14.140625" style="2" customWidth="1"/>
    <col min="11528" max="11528" width="8.85546875" style="2"/>
    <col min="11529" max="11529" width="11.42578125" style="2" customWidth="1"/>
    <col min="11530" max="11535" width="10.140625" style="2" customWidth="1"/>
    <col min="11536" max="11536" width="9.7109375" style="2" customWidth="1"/>
    <col min="11537" max="11778" width="8.85546875" style="2"/>
    <col min="11779" max="11779" width="15.42578125" style="2" customWidth="1"/>
    <col min="11780" max="11781" width="5.7109375" style="2" customWidth="1"/>
    <col min="11782" max="11782" width="7.140625" style="2" customWidth="1"/>
    <col min="11783" max="11783" width="14.140625" style="2" customWidth="1"/>
    <col min="11784" max="11784" width="8.85546875" style="2"/>
    <col min="11785" max="11785" width="11.42578125" style="2" customWidth="1"/>
    <col min="11786" max="11791" width="10.140625" style="2" customWidth="1"/>
    <col min="11792" max="11792" width="9.7109375" style="2" customWidth="1"/>
    <col min="11793" max="12034" width="8.85546875" style="2"/>
    <col min="12035" max="12035" width="15.42578125" style="2" customWidth="1"/>
    <col min="12036" max="12037" width="5.7109375" style="2" customWidth="1"/>
    <col min="12038" max="12038" width="7.140625" style="2" customWidth="1"/>
    <col min="12039" max="12039" width="14.140625" style="2" customWidth="1"/>
    <col min="12040" max="12040" width="8.85546875" style="2"/>
    <col min="12041" max="12041" width="11.42578125" style="2" customWidth="1"/>
    <col min="12042" max="12047" width="10.140625" style="2" customWidth="1"/>
    <col min="12048" max="12048" width="9.7109375" style="2" customWidth="1"/>
    <col min="12049" max="12290" width="8.85546875" style="2"/>
    <col min="12291" max="12291" width="15.42578125" style="2" customWidth="1"/>
    <col min="12292" max="12293" width="5.7109375" style="2" customWidth="1"/>
    <col min="12294" max="12294" width="7.140625" style="2" customWidth="1"/>
    <col min="12295" max="12295" width="14.140625" style="2" customWidth="1"/>
    <col min="12296" max="12296" width="8.85546875" style="2"/>
    <col min="12297" max="12297" width="11.42578125" style="2" customWidth="1"/>
    <col min="12298" max="12303" width="10.140625" style="2" customWidth="1"/>
    <col min="12304" max="12304" width="9.7109375" style="2" customWidth="1"/>
    <col min="12305" max="12546" width="8.85546875" style="2"/>
    <col min="12547" max="12547" width="15.42578125" style="2" customWidth="1"/>
    <col min="12548" max="12549" width="5.7109375" style="2" customWidth="1"/>
    <col min="12550" max="12550" width="7.140625" style="2" customWidth="1"/>
    <col min="12551" max="12551" width="14.140625" style="2" customWidth="1"/>
    <col min="12552" max="12552" width="8.85546875" style="2"/>
    <col min="12553" max="12553" width="11.42578125" style="2" customWidth="1"/>
    <col min="12554" max="12559" width="10.140625" style="2" customWidth="1"/>
    <col min="12560" max="12560" width="9.7109375" style="2" customWidth="1"/>
    <col min="12561" max="12802" width="8.85546875" style="2"/>
    <col min="12803" max="12803" width="15.42578125" style="2" customWidth="1"/>
    <col min="12804" max="12805" width="5.7109375" style="2" customWidth="1"/>
    <col min="12806" max="12806" width="7.140625" style="2" customWidth="1"/>
    <col min="12807" max="12807" width="14.140625" style="2" customWidth="1"/>
    <col min="12808" max="12808" width="8.85546875" style="2"/>
    <col min="12809" max="12809" width="11.42578125" style="2" customWidth="1"/>
    <col min="12810" max="12815" width="10.140625" style="2" customWidth="1"/>
    <col min="12816" max="12816" width="9.7109375" style="2" customWidth="1"/>
    <col min="12817" max="13058" width="8.85546875" style="2"/>
    <col min="13059" max="13059" width="15.42578125" style="2" customWidth="1"/>
    <col min="13060" max="13061" width="5.7109375" style="2" customWidth="1"/>
    <col min="13062" max="13062" width="7.140625" style="2" customWidth="1"/>
    <col min="13063" max="13063" width="14.140625" style="2" customWidth="1"/>
    <col min="13064" max="13064" width="8.85546875" style="2"/>
    <col min="13065" max="13065" width="11.42578125" style="2" customWidth="1"/>
    <col min="13066" max="13071" width="10.140625" style="2" customWidth="1"/>
    <col min="13072" max="13072" width="9.7109375" style="2" customWidth="1"/>
    <col min="13073" max="13314" width="8.85546875" style="2"/>
    <col min="13315" max="13315" width="15.42578125" style="2" customWidth="1"/>
    <col min="13316" max="13317" width="5.7109375" style="2" customWidth="1"/>
    <col min="13318" max="13318" width="7.140625" style="2" customWidth="1"/>
    <col min="13319" max="13319" width="14.140625" style="2" customWidth="1"/>
    <col min="13320" max="13320" width="8.85546875" style="2"/>
    <col min="13321" max="13321" width="11.42578125" style="2" customWidth="1"/>
    <col min="13322" max="13327" width="10.140625" style="2" customWidth="1"/>
    <col min="13328" max="13328" width="9.7109375" style="2" customWidth="1"/>
    <col min="13329" max="13570" width="8.85546875" style="2"/>
    <col min="13571" max="13571" width="15.42578125" style="2" customWidth="1"/>
    <col min="13572" max="13573" width="5.7109375" style="2" customWidth="1"/>
    <col min="13574" max="13574" width="7.140625" style="2" customWidth="1"/>
    <col min="13575" max="13575" width="14.140625" style="2" customWidth="1"/>
    <col min="13576" max="13576" width="8.85546875" style="2"/>
    <col min="13577" max="13577" width="11.42578125" style="2" customWidth="1"/>
    <col min="13578" max="13583" width="10.140625" style="2" customWidth="1"/>
    <col min="13584" max="13584" width="9.7109375" style="2" customWidth="1"/>
    <col min="13585" max="13826" width="8.85546875" style="2"/>
    <col min="13827" max="13827" width="15.42578125" style="2" customWidth="1"/>
    <col min="13828" max="13829" width="5.7109375" style="2" customWidth="1"/>
    <col min="13830" max="13830" width="7.140625" style="2" customWidth="1"/>
    <col min="13831" max="13831" width="14.140625" style="2" customWidth="1"/>
    <col min="13832" max="13832" width="8.85546875" style="2"/>
    <col min="13833" max="13833" width="11.42578125" style="2" customWidth="1"/>
    <col min="13834" max="13839" width="10.140625" style="2" customWidth="1"/>
    <col min="13840" max="13840" width="9.7109375" style="2" customWidth="1"/>
    <col min="13841" max="14082" width="8.85546875" style="2"/>
    <col min="14083" max="14083" width="15.42578125" style="2" customWidth="1"/>
    <col min="14084" max="14085" width="5.7109375" style="2" customWidth="1"/>
    <col min="14086" max="14086" width="7.140625" style="2" customWidth="1"/>
    <col min="14087" max="14087" width="14.140625" style="2" customWidth="1"/>
    <col min="14088" max="14088" width="8.85546875" style="2"/>
    <col min="14089" max="14089" width="11.42578125" style="2" customWidth="1"/>
    <col min="14090" max="14095" width="10.140625" style="2" customWidth="1"/>
    <col min="14096" max="14096" width="9.7109375" style="2" customWidth="1"/>
    <col min="14097" max="14338" width="8.85546875" style="2"/>
    <col min="14339" max="14339" width="15.42578125" style="2" customWidth="1"/>
    <col min="14340" max="14341" width="5.7109375" style="2" customWidth="1"/>
    <col min="14342" max="14342" width="7.140625" style="2" customWidth="1"/>
    <col min="14343" max="14343" width="14.140625" style="2" customWidth="1"/>
    <col min="14344" max="14344" width="8.85546875" style="2"/>
    <col min="14345" max="14345" width="11.42578125" style="2" customWidth="1"/>
    <col min="14346" max="14351" width="10.140625" style="2" customWidth="1"/>
    <col min="14352" max="14352" width="9.7109375" style="2" customWidth="1"/>
    <col min="14353" max="14594" width="8.85546875" style="2"/>
    <col min="14595" max="14595" width="15.42578125" style="2" customWidth="1"/>
    <col min="14596" max="14597" width="5.7109375" style="2" customWidth="1"/>
    <col min="14598" max="14598" width="7.140625" style="2" customWidth="1"/>
    <col min="14599" max="14599" width="14.140625" style="2" customWidth="1"/>
    <col min="14600" max="14600" width="8.85546875" style="2"/>
    <col min="14601" max="14601" width="11.42578125" style="2" customWidth="1"/>
    <col min="14602" max="14607" width="10.140625" style="2" customWidth="1"/>
    <col min="14608" max="14608" width="9.7109375" style="2" customWidth="1"/>
    <col min="14609" max="14850" width="8.85546875" style="2"/>
    <col min="14851" max="14851" width="15.42578125" style="2" customWidth="1"/>
    <col min="14852" max="14853" width="5.7109375" style="2" customWidth="1"/>
    <col min="14854" max="14854" width="7.140625" style="2" customWidth="1"/>
    <col min="14855" max="14855" width="14.140625" style="2" customWidth="1"/>
    <col min="14856" max="14856" width="8.85546875" style="2"/>
    <col min="14857" max="14857" width="11.42578125" style="2" customWidth="1"/>
    <col min="14858" max="14863" width="10.140625" style="2" customWidth="1"/>
    <col min="14864" max="14864" width="9.7109375" style="2" customWidth="1"/>
    <col min="14865" max="15106" width="8.85546875" style="2"/>
    <col min="15107" max="15107" width="15.42578125" style="2" customWidth="1"/>
    <col min="15108" max="15109" width="5.7109375" style="2" customWidth="1"/>
    <col min="15110" max="15110" width="7.140625" style="2" customWidth="1"/>
    <col min="15111" max="15111" width="14.140625" style="2" customWidth="1"/>
    <col min="15112" max="15112" width="8.85546875" style="2"/>
    <col min="15113" max="15113" width="11.42578125" style="2" customWidth="1"/>
    <col min="15114" max="15119" width="10.140625" style="2" customWidth="1"/>
    <col min="15120" max="15120" width="9.7109375" style="2" customWidth="1"/>
    <col min="15121" max="15362" width="8.85546875" style="2"/>
    <col min="15363" max="15363" width="15.42578125" style="2" customWidth="1"/>
    <col min="15364" max="15365" width="5.7109375" style="2" customWidth="1"/>
    <col min="15366" max="15366" width="7.140625" style="2" customWidth="1"/>
    <col min="15367" max="15367" width="14.140625" style="2" customWidth="1"/>
    <col min="15368" max="15368" width="8.85546875" style="2"/>
    <col min="15369" max="15369" width="11.42578125" style="2" customWidth="1"/>
    <col min="15370" max="15375" width="10.140625" style="2" customWidth="1"/>
    <col min="15376" max="15376" width="9.7109375" style="2" customWidth="1"/>
    <col min="15377" max="15618" width="8.85546875" style="2"/>
    <col min="15619" max="15619" width="15.42578125" style="2" customWidth="1"/>
    <col min="15620" max="15621" width="5.7109375" style="2" customWidth="1"/>
    <col min="15622" max="15622" width="7.140625" style="2" customWidth="1"/>
    <col min="15623" max="15623" width="14.140625" style="2" customWidth="1"/>
    <col min="15624" max="15624" width="8.85546875" style="2"/>
    <col min="15625" max="15625" width="11.42578125" style="2" customWidth="1"/>
    <col min="15626" max="15631" width="10.140625" style="2" customWidth="1"/>
    <col min="15632" max="15632" width="9.7109375" style="2" customWidth="1"/>
    <col min="15633" max="15874" width="8.85546875" style="2"/>
    <col min="15875" max="15875" width="15.42578125" style="2" customWidth="1"/>
    <col min="15876" max="15877" width="5.7109375" style="2" customWidth="1"/>
    <col min="15878" max="15878" width="7.140625" style="2" customWidth="1"/>
    <col min="15879" max="15879" width="14.140625" style="2" customWidth="1"/>
    <col min="15880" max="15880" width="8.85546875" style="2"/>
    <col min="15881" max="15881" width="11.42578125" style="2" customWidth="1"/>
    <col min="15882" max="15887" width="10.140625" style="2" customWidth="1"/>
    <col min="15888" max="15888" width="9.7109375" style="2" customWidth="1"/>
    <col min="15889" max="16130" width="8.85546875" style="2"/>
    <col min="16131" max="16131" width="15.42578125" style="2" customWidth="1"/>
    <col min="16132" max="16133" width="5.7109375" style="2" customWidth="1"/>
    <col min="16134" max="16134" width="7.140625" style="2" customWidth="1"/>
    <col min="16135" max="16135" width="14.140625" style="2" customWidth="1"/>
    <col min="16136" max="16136" width="8.85546875" style="2"/>
    <col min="16137" max="16137" width="11.42578125" style="2" customWidth="1"/>
    <col min="16138" max="16143" width="10.140625" style="2" customWidth="1"/>
    <col min="16144" max="16144" width="9.7109375" style="2" customWidth="1"/>
    <col min="16145" max="16384" width="8.85546875" style="2"/>
  </cols>
  <sheetData>
    <row r="1" spans="3:16">
      <c r="H1" s="55" t="s">
        <v>112</v>
      </c>
      <c r="I1" s="55"/>
    </row>
    <row r="2" spans="3:16">
      <c r="E2" s="56" t="s">
        <v>113</v>
      </c>
      <c r="F2" s="56"/>
      <c r="G2" s="5" t="s">
        <v>114</v>
      </c>
      <c r="H2" s="6" t="s">
        <v>115</v>
      </c>
      <c r="I2" s="6" t="s">
        <v>116</v>
      </c>
    </row>
    <row r="3" spans="3:16">
      <c r="E3" s="57" t="s">
        <v>31</v>
      </c>
      <c r="F3" s="57"/>
      <c r="G3" s="7">
        <v>10</v>
      </c>
      <c r="H3" s="6" t="s">
        <v>117</v>
      </c>
      <c r="I3" s="6" t="s">
        <v>117</v>
      </c>
    </row>
    <row r="4" spans="3:16">
      <c r="E4" s="58" t="s">
        <v>118</v>
      </c>
      <c r="F4" s="58"/>
      <c r="G4" s="7">
        <v>3</v>
      </c>
    </row>
    <row r="5" spans="3:16">
      <c r="E5" s="57" t="s">
        <v>119</v>
      </c>
      <c r="F5" s="57"/>
      <c r="G5" s="7">
        <v>700</v>
      </c>
      <c r="H5" s="6" t="s">
        <v>120</v>
      </c>
      <c r="I5" s="6" t="s">
        <v>121</v>
      </c>
    </row>
    <row r="6" spans="3:16">
      <c r="E6" s="57" t="s">
        <v>122</v>
      </c>
      <c r="F6" s="57"/>
      <c r="G6" s="7">
        <v>0</v>
      </c>
      <c r="H6" s="2">
        <v>2000</v>
      </c>
    </row>
    <row r="7" spans="3:16">
      <c r="E7" s="57" t="s">
        <v>123</v>
      </c>
      <c r="F7" s="57"/>
      <c r="G7" s="7">
        <v>500</v>
      </c>
    </row>
    <row r="8" spans="3:16">
      <c r="C8" s="8"/>
      <c r="D8" s="9"/>
      <c r="E8" s="9"/>
      <c r="F8" s="9"/>
      <c r="G8" s="9"/>
      <c r="H8" s="9"/>
      <c r="I8" s="9"/>
      <c r="J8" s="9"/>
      <c r="K8" s="9"/>
      <c r="L8" s="9"/>
      <c r="M8" s="9"/>
      <c r="N8" s="9"/>
      <c r="O8" s="9"/>
      <c r="P8" s="9"/>
    </row>
    <row r="9" spans="3:16" ht="33" customHeight="1">
      <c r="C9" s="10" t="s">
        <v>124</v>
      </c>
      <c r="D9" s="59" t="s">
        <v>125</v>
      </c>
      <c r="E9" s="60"/>
      <c r="F9" s="5" t="s">
        <v>126</v>
      </c>
      <c r="G9" s="4" t="s">
        <v>127</v>
      </c>
      <c r="H9" s="4" t="s">
        <v>128</v>
      </c>
      <c r="I9" s="4" t="s">
        <v>129</v>
      </c>
      <c r="J9" s="14" t="s">
        <v>130</v>
      </c>
      <c r="K9" s="14" t="s">
        <v>131</v>
      </c>
      <c r="L9" s="8" t="s">
        <v>132</v>
      </c>
      <c r="M9" s="8" t="s">
        <v>133</v>
      </c>
      <c r="N9" s="8" t="s">
        <v>134</v>
      </c>
      <c r="O9" s="8" t="s">
        <v>135</v>
      </c>
      <c r="P9" s="4" t="s">
        <v>136</v>
      </c>
    </row>
    <row r="10" spans="3:16">
      <c r="C10" s="10" t="s">
        <v>137</v>
      </c>
      <c r="D10" s="5" t="str">
        <f>DEC2HEX(255,2)</f>
        <v>FF</v>
      </c>
      <c r="E10" s="5" t="str">
        <f>DEC2HEX(255,2)</f>
        <v>FF</v>
      </c>
      <c r="F10" s="5" t="str">
        <f>DEC2HEX(G3,2)</f>
        <v>0A</v>
      </c>
      <c r="G10" s="5" t="str">
        <f>DEC2HEX(9,2)</f>
        <v>09</v>
      </c>
      <c r="H10" s="5" t="str">
        <f>DEC2HEX(G4,2)</f>
        <v>03</v>
      </c>
      <c r="I10" s="5" t="str">
        <f>DEC2HEX(42,2)</f>
        <v>2A</v>
      </c>
      <c r="J10" s="5" t="str">
        <f>DEC2HEX(_xlfn.BITRSHIFT(G5,8),2)</f>
        <v>02</v>
      </c>
      <c r="K10" s="5" t="str">
        <f>DEC2HEX(_xlfn.BITAND(G5,255),2)</f>
        <v>BC</v>
      </c>
      <c r="L10" s="5" t="str">
        <f>DEC2HEX(_xlfn.BITRSHIFT(G6,8),2)</f>
        <v>00</v>
      </c>
      <c r="M10" s="5" t="str">
        <f>DEC2HEX(_xlfn.BITAND(G6,255),2)</f>
        <v>00</v>
      </c>
      <c r="N10" s="5" t="str">
        <f>DEC2HEX(_xlfn.BITRSHIFT(G7,8),2)</f>
        <v>01</v>
      </c>
      <c r="O10" s="5" t="str">
        <f>DEC2HEX(_xlfn.BITAND(G7,255),2)</f>
        <v>F4</v>
      </c>
      <c r="P10" s="5" t="str">
        <f>DEC2HEX(_xlfn.BITXOR(_xlfn.BITAND(SUM(F11+G11+H11+I11+J11+K11+L11+M11+N11+O11),255),255),2)</f>
        <v>0C</v>
      </c>
    </row>
    <row r="11" spans="3:16">
      <c r="C11" s="5" t="s">
        <v>138</v>
      </c>
      <c r="D11" s="5">
        <f>HEX2DEC(D10)</f>
        <v>255</v>
      </c>
      <c r="E11" s="5">
        <f>HEX2DEC(E10)</f>
        <v>255</v>
      </c>
      <c r="F11" s="5">
        <f>HEX2DEC(F10)</f>
        <v>10</v>
      </c>
      <c r="G11" s="5">
        <f t="shared" ref="G11:P11" si="0">HEX2DEC(G10)</f>
        <v>9</v>
      </c>
      <c r="H11" s="5">
        <f t="shared" si="0"/>
        <v>3</v>
      </c>
      <c r="I11" s="5">
        <f t="shared" si="0"/>
        <v>42</v>
      </c>
      <c r="J11" s="5">
        <f t="shared" si="0"/>
        <v>2</v>
      </c>
      <c r="K11" s="5">
        <f t="shared" si="0"/>
        <v>188</v>
      </c>
      <c r="L11" s="5">
        <f t="shared" si="0"/>
        <v>0</v>
      </c>
      <c r="M11" s="5">
        <f t="shared" si="0"/>
        <v>0</v>
      </c>
      <c r="N11" s="5">
        <f t="shared" si="0"/>
        <v>1</v>
      </c>
      <c r="O11" s="5">
        <f t="shared" si="0"/>
        <v>244</v>
      </c>
      <c r="P11" s="5">
        <f t="shared" si="0"/>
        <v>12</v>
      </c>
    </row>
    <row r="12" spans="3:16" ht="50.1" customHeight="1">
      <c r="C12" s="11" t="s">
        <v>139</v>
      </c>
      <c r="D12" s="8" t="str">
        <f>CONCATENATE(D10," ",E10," ",F10," ",G10," ",H10," ",I10," ",J10," ",K10," ",L10," ",M10," ",N10," ",O10," ",P10)</f>
        <v>FF FF 0A 09 03 2A 02 BC 00 00 01 F4 0C</v>
      </c>
      <c r="E12" s="8"/>
      <c r="F12" s="8"/>
      <c r="G12" s="8"/>
      <c r="H12" s="8"/>
      <c r="I12" s="8"/>
      <c r="J12" s="8"/>
      <c r="K12" s="8"/>
      <c r="L12" s="8"/>
      <c r="M12" s="8"/>
      <c r="N12" s="8"/>
      <c r="O12" s="8"/>
      <c r="P12" s="8"/>
    </row>
    <row r="15" spans="3:16">
      <c r="C15" s="10" t="s">
        <v>140</v>
      </c>
      <c r="D15" s="59" t="s">
        <v>125</v>
      </c>
      <c r="E15" s="60"/>
      <c r="F15" s="5" t="s">
        <v>126</v>
      </c>
      <c r="G15" s="4" t="s">
        <v>127</v>
      </c>
      <c r="H15" s="4" t="s">
        <v>128</v>
      </c>
      <c r="I15" s="4" t="s">
        <v>129</v>
      </c>
      <c r="J15" s="14" t="s">
        <v>130</v>
      </c>
      <c r="K15" s="14" t="s">
        <v>131</v>
      </c>
      <c r="L15" s="8" t="s">
        <v>132</v>
      </c>
      <c r="M15" s="8" t="s">
        <v>133</v>
      </c>
      <c r="N15" s="8" t="s">
        <v>134</v>
      </c>
      <c r="O15" s="8" t="s">
        <v>135</v>
      </c>
      <c r="P15" s="4" t="s">
        <v>136</v>
      </c>
    </row>
    <row r="16" spans="3:16">
      <c r="C16" s="10" t="s">
        <v>137</v>
      </c>
      <c r="D16" s="5" t="str">
        <f>DEC2HEX(255,2)</f>
        <v>FF</v>
      </c>
      <c r="E16" s="5" t="str">
        <f>DEC2HEX(255,2)</f>
        <v>FF</v>
      </c>
      <c r="F16" s="5" t="str">
        <f>DEC2HEX(G3,2)</f>
        <v>0A</v>
      </c>
      <c r="G16" s="5" t="str">
        <f>DEC2HEX(9,2)</f>
        <v>09</v>
      </c>
      <c r="H16" s="5" t="str">
        <f>DEC2HEX(G4,2)</f>
        <v>03</v>
      </c>
      <c r="I16" s="5" t="str">
        <f>DEC2HEX(42,2)</f>
        <v>2A</v>
      </c>
      <c r="J16" s="5" t="str">
        <f>DEC2HEX(_xlfn.BITAND(G5,255),2)</f>
        <v>BC</v>
      </c>
      <c r="K16" s="5" t="str">
        <f>DEC2HEX(_xlfn.BITRSHIFT(G5,8),2)</f>
        <v>02</v>
      </c>
      <c r="L16" s="5" t="str">
        <f>DEC2HEX(_xlfn.BITAND(G6,255),2)</f>
        <v>00</v>
      </c>
      <c r="M16" s="5" t="str">
        <f>DEC2HEX(_xlfn.BITRSHIFT(G6,8),2)</f>
        <v>00</v>
      </c>
      <c r="N16" s="5" t="str">
        <f>DEC2HEX(_xlfn.BITAND(G7,255),2)</f>
        <v>F4</v>
      </c>
      <c r="O16" s="5" t="str">
        <f>DEC2HEX(_xlfn.BITRSHIFT(G7,8),2)</f>
        <v>01</v>
      </c>
      <c r="P16" s="5" t="str">
        <f>DEC2HEX(_xlfn.BITXOR(_xlfn.BITAND(SUM(F17+G17+H17+I17+K17+J17+M17+L17+O17+N17),255),255),2)</f>
        <v>0C</v>
      </c>
    </row>
    <row r="17" spans="3:17">
      <c r="C17" s="5" t="s">
        <v>138</v>
      </c>
      <c r="D17" s="5">
        <f t="shared" ref="D17:P17" si="1">HEX2DEC(D16)</f>
        <v>255</v>
      </c>
      <c r="E17" s="5">
        <f t="shared" si="1"/>
        <v>255</v>
      </c>
      <c r="F17" s="5">
        <f t="shared" si="1"/>
        <v>10</v>
      </c>
      <c r="G17" s="5">
        <f t="shared" si="1"/>
        <v>9</v>
      </c>
      <c r="H17" s="5">
        <f t="shared" si="1"/>
        <v>3</v>
      </c>
      <c r="I17" s="5">
        <f t="shared" si="1"/>
        <v>42</v>
      </c>
      <c r="J17" s="5">
        <f t="shared" si="1"/>
        <v>188</v>
      </c>
      <c r="K17" s="5">
        <f t="shared" si="1"/>
        <v>2</v>
      </c>
      <c r="L17" s="5">
        <f t="shared" si="1"/>
        <v>0</v>
      </c>
      <c r="M17" s="5">
        <f t="shared" si="1"/>
        <v>0</v>
      </c>
      <c r="N17" s="5">
        <f t="shared" si="1"/>
        <v>244</v>
      </c>
      <c r="O17" s="5">
        <f t="shared" si="1"/>
        <v>1</v>
      </c>
      <c r="P17" s="5">
        <f t="shared" si="1"/>
        <v>12</v>
      </c>
    </row>
    <row r="18" spans="3:17" ht="45" customHeight="1">
      <c r="C18" s="11" t="s">
        <v>139</v>
      </c>
      <c r="D18" s="61" t="str">
        <f>CONCATENATE(D16," ",E16," ",F16," ",G16," ",H16," ",I16," ",J16," ",K16," ",L16," ",M16," ",N16," ",O16," ",P16)</f>
        <v>FF FF 0A 09 03 2A BC 02 00 00 F4 01 0C</v>
      </c>
      <c r="E18" s="61"/>
      <c r="F18" s="61"/>
      <c r="G18" s="61"/>
      <c r="H18" s="61"/>
      <c r="I18" s="61"/>
      <c r="J18" s="61"/>
      <c r="K18" s="61"/>
      <c r="L18" s="61"/>
      <c r="M18" s="61"/>
      <c r="N18" s="61"/>
      <c r="O18" s="61"/>
      <c r="P18" s="61"/>
    </row>
    <row r="20" spans="3:17">
      <c r="E20" s="62" t="s">
        <v>141</v>
      </c>
      <c r="F20" s="62"/>
      <c r="G20" s="62"/>
      <c r="H20" s="55" t="s">
        <v>112</v>
      </c>
      <c r="I20" s="55"/>
    </row>
    <row r="21" spans="3:17">
      <c r="E21" s="56" t="s">
        <v>113</v>
      </c>
      <c r="F21" s="56"/>
      <c r="G21" s="5" t="s">
        <v>114</v>
      </c>
      <c r="H21" s="6" t="s">
        <v>115</v>
      </c>
      <c r="I21" s="6"/>
    </row>
    <row r="22" spans="3:17">
      <c r="E22" s="57" t="s">
        <v>31</v>
      </c>
      <c r="F22" s="57"/>
      <c r="G22" s="7">
        <v>1</v>
      </c>
      <c r="H22" s="6" t="s">
        <v>117</v>
      </c>
      <c r="I22" s="6"/>
    </row>
    <row r="23" spans="3:17">
      <c r="E23" s="58" t="s">
        <v>118</v>
      </c>
      <c r="F23" s="58"/>
      <c r="G23" s="7">
        <v>3</v>
      </c>
    </row>
    <row r="24" spans="3:17">
      <c r="E24" s="57" t="s">
        <v>142</v>
      </c>
      <c r="F24" s="57"/>
      <c r="G24" s="7">
        <v>50</v>
      </c>
      <c r="H24" s="6" t="s">
        <v>117</v>
      </c>
      <c r="I24" s="2" t="s">
        <v>143</v>
      </c>
    </row>
    <row r="25" spans="3:17">
      <c r="E25" s="57" t="s">
        <v>119</v>
      </c>
      <c r="F25" s="57"/>
      <c r="G25" s="7">
        <v>1024</v>
      </c>
      <c r="H25" s="6" t="s">
        <v>120</v>
      </c>
      <c r="I25" s="15">
        <v>32768</v>
      </c>
    </row>
    <row r="26" spans="3:17">
      <c r="E26" s="57" t="s">
        <v>144</v>
      </c>
      <c r="F26" s="57"/>
      <c r="G26" s="7">
        <v>0</v>
      </c>
    </row>
    <row r="27" spans="3:17">
      <c r="E27" s="57" t="s">
        <v>123</v>
      </c>
      <c r="F27" s="57"/>
      <c r="G27" s="7">
        <v>50</v>
      </c>
    </row>
    <row r="29" spans="3:17" ht="30">
      <c r="C29" s="10" t="s">
        <v>145</v>
      </c>
      <c r="D29" s="59" t="s">
        <v>125</v>
      </c>
      <c r="E29" s="60"/>
      <c r="F29" s="4" t="s">
        <v>126</v>
      </c>
      <c r="G29" s="4" t="s">
        <v>127</v>
      </c>
      <c r="H29" s="4" t="s">
        <v>128</v>
      </c>
      <c r="I29" s="4" t="s">
        <v>129</v>
      </c>
      <c r="J29" s="14" t="s">
        <v>146</v>
      </c>
      <c r="K29" s="14" t="s">
        <v>130</v>
      </c>
      <c r="L29" s="14" t="s">
        <v>131</v>
      </c>
      <c r="M29" s="16" t="s">
        <v>132</v>
      </c>
      <c r="N29" s="8" t="s">
        <v>133</v>
      </c>
      <c r="O29" s="8" t="s">
        <v>134</v>
      </c>
      <c r="P29" s="8" t="s">
        <v>135</v>
      </c>
      <c r="Q29" s="4" t="s">
        <v>136</v>
      </c>
    </row>
    <row r="30" spans="3:17">
      <c r="C30" s="10" t="s">
        <v>137</v>
      </c>
      <c r="D30" s="5" t="str">
        <f>DEC2HEX(255,2)</f>
        <v>FF</v>
      </c>
      <c r="E30" s="5" t="str">
        <f>DEC2HEX(255,2)</f>
        <v>FF</v>
      </c>
      <c r="F30" s="5" t="str">
        <f>DEC2HEX(G22,2)</f>
        <v>01</v>
      </c>
      <c r="G30" s="5" t="str">
        <f>DEC2HEX(10,2)</f>
        <v>0A</v>
      </c>
      <c r="H30" s="5" t="str">
        <f>DEC2HEX(G23,2)</f>
        <v>03</v>
      </c>
      <c r="I30" s="5" t="str">
        <f>DEC2HEX(41,2)</f>
        <v>29</v>
      </c>
      <c r="J30" s="5" t="str">
        <f>DEC2HEX(_xlfn.BITAND(G24,255),2)</f>
        <v>32</v>
      </c>
      <c r="K30" s="5" t="str">
        <f>DEC2HEX(_xlfn.BITRSHIFT(G25,8),2)</f>
        <v>04</v>
      </c>
      <c r="L30" s="5" t="str">
        <f>DEC2HEX(_xlfn.BITAND(G25,255),2)</f>
        <v>00</v>
      </c>
      <c r="M30" s="5" t="str">
        <f>DEC2HEX(_xlfn.BITRSHIFT(G26,8),2)</f>
        <v>00</v>
      </c>
      <c r="N30" s="5" t="str">
        <f>DEC2HEX(_xlfn.BITAND(G26,255),2)</f>
        <v>00</v>
      </c>
      <c r="O30" s="5" t="str">
        <f>DEC2HEX(_xlfn.BITRSHIFT(G27,8),2)</f>
        <v>00</v>
      </c>
      <c r="P30" s="5" t="str">
        <f>DEC2HEX(_xlfn.BITAND(G27,255),2)</f>
        <v>32</v>
      </c>
      <c r="Q30" s="5" t="str">
        <f>DEC2HEX(_xlfn.BITXOR(_xlfn.BITAND(SUM(F31+G31+H31+I31+J31+K31+L31+M31+N31+O31+P31),255),255),2)</f>
        <v>60</v>
      </c>
    </row>
    <row r="31" spans="3:17">
      <c r="C31" s="5" t="s">
        <v>138</v>
      </c>
      <c r="D31" s="5">
        <f>HEX2DEC(D30)</f>
        <v>255</v>
      </c>
      <c r="E31" s="5">
        <f>HEX2DEC(E30)</f>
        <v>255</v>
      </c>
      <c r="F31" s="5">
        <f>HEX2DEC(F30)</f>
        <v>1</v>
      </c>
      <c r="G31" s="5">
        <v>10</v>
      </c>
      <c r="H31" s="5">
        <f t="shared" ref="H31:Q31" si="2">HEX2DEC(H30)</f>
        <v>3</v>
      </c>
      <c r="I31" s="5">
        <f t="shared" si="2"/>
        <v>41</v>
      </c>
      <c r="J31" s="5">
        <f t="shared" si="2"/>
        <v>50</v>
      </c>
      <c r="K31" s="5">
        <f t="shared" si="2"/>
        <v>4</v>
      </c>
      <c r="L31" s="5">
        <f t="shared" si="2"/>
        <v>0</v>
      </c>
      <c r="M31" s="5">
        <f t="shared" si="2"/>
        <v>0</v>
      </c>
      <c r="N31" s="5">
        <f t="shared" si="2"/>
        <v>0</v>
      </c>
      <c r="O31" s="5">
        <f t="shared" si="2"/>
        <v>0</v>
      </c>
      <c r="P31" s="5">
        <f t="shared" si="2"/>
        <v>50</v>
      </c>
      <c r="Q31" s="5">
        <f t="shared" si="2"/>
        <v>96</v>
      </c>
    </row>
    <row r="32" spans="3:17" ht="48" customHeight="1">
      <c r="C32" s="11" t="s">
        <v>139</v>
      </c>
      <c r="D32" s="8" t="str">
        <f>CONCATENATE(D30," ",E30," ",F30," ",G30," ",H30," ",I30," ",J30," ",K30," ",L30," ",M30," ",N30," ",O30," ",P30," ",Q30)</f>
        <v>FF FF 01 0A 03 29 32 04 00 00 00 00 32 60</v>
      </c>
      <c r="E32" s="8"/>
      <c r="F32" s="8"/>
      <c r="G32" s="8"/>
      <c r="H32" s="8"/>
      <c r="I32" s="8"/>
      <c r="J32" s="8"/>
      <c r="K32" s="8"/>
      <c r="L32" s="8"/>
      <c r="M32" s="8"/>
      <c r="N32" s="8"/>
      <c r="O32" s="8"/>
      <c r="P32" s="8"/>
    </row>
    <row r="35" spans="3:17">
      <c r="H35" s="55" t="s">
        <v>112</v>
      </c>
      <c r="I35" s="55"/>
    </row>
    <row r="36" spans="3:17">
      <c r="E36" s="56" t="s">
        <v>113</v>
      </c>
      <c r="F36" s="56"/>
      <c r="G36" s="5" t="s">
        <v>114</v>
      </c>
      <c r="H36" s="6" t="s">
        <v>116</v>
      </c>
      <c r="I36" s="2" t="s">
        <v>16</v>
      </c>
      <c r="J36" s="2" t="s">
        <v>147</v>
      </c>
    </row>
    <row r="37" spans="3:17">
      <c r="E37" s="57" t="s">
        <v>31</v>
      </c>
      <c r="F37" s="57"/>
      <c r="G37" s="7">
        <v>1</v>
      </c>
      <c r="H37" s="6" t="s">
        <v>117</v>
      </c>
    </row>
    <row r="38" spans="3:17">
      <c r="E38" s="58" t="s">
        <v>118</v>
      </c>
      <c r="F38" s="58"/>
      <c r="G38" s="7">
        <v>3</v>
      </c>
    </row>
    <row r="39" spans="3:17">
      <c r="E39" s="57" t="s">
        <v>142</v>
      </c>
      <c r="F39" s="57"/>
      <c r="G39" s="7">
        <v>10</v>
      </c>
      <c r="H39" s="6" t="s">
        <v>148</v>
      </c>
      <c r="I39" s="2" t="s">
        <v>149</v>
      </c>
    </row>
    <row r="40" spans="3:17">
      <c r="E40" s="57" t="s">
        <v>119</v>
      </c>
      <c r="F40" s="57"/>
      <c r="G40" s="7">
        <v>1000</v>
      </c>
      <c r="H40" s="6" t="s">
        <v>121</v>
      </c>
      <c r="I40" s="17">
        <v>8.7999999999999995E-2</v>
      </c>
      <c r="J40" s="50" t="s">
        <v>150</v>
      </c>
    </row>
    <row r="41" spans="3:17">
      <c r="E41" s="57" t="s">
        <v>151</v>
      </c>
      <c r="F41" s="57"/>
      <c r="G41" s="7">
        <v>0</v>
      </c>
    </row>
    <row r="42" spans="3:17">
      <c r="E42" s="57" t="s">
        <v>123</v>
      </c>
      <c r="F42" s="57"/>
      <c r="G42" s="7">
        <v>1000</v>
      </c>
      <c r="H42" s="6" t="s">
        <v>120</v>
      </c>
      <c r="I42" s="2" t="s">
        <v>152</v>
      </c>
    </row>
    <row r="44" spans="3:17">
      <c r="M44" s="63" t="s">
        <v>153</v>
      </c>
      <c r="N44" s="63"/>
    </row>
    <row r="45" spans="3:17" ht="30">
      <c r="C45" s="10" t="s">
        <v>140</v>
      </c>
      <c r="D45" s="59" t="s">
        <v>125</v>
      </c>
      <c r="E45" s="60"/>
      <c r="F45" s="4" t="s">
        <v>126</v>
      </c>
      <c r="G45" s="4" t="s">
        <v>127</v>
      </c>
      <c r="H45" s="4" t="s">
        <v>128</v>
      </c>
      <c r="I45" s="4" t="s">
        <v>129</v>
      </c>
      <c r="J45" s="14" t="s">
        <v>146</v>
      </c>
      <c r="K45" s="14" t="s">
        <v>131</v>
      </c>
      <c r="L45" s="14" t="s">
        <v>130</v>
      </c>
      <c r="M45" s="18" t="s">
        <v>133</v>
      </c>
      <c r="N45" s="19" t="s">
        <v>132</v>
      </c>
      <c r="O45" s="8" t="s">
        <v>135</v>
      </c>
      <c r="P45" s="8" t="s">
        <v>134</v>
      </c>
      <c r="Q45" s="4" t="s">
        <v>136</v>
      </c>
    </row>
    <row r="46" spans="3:17">
      <c r="C46" s="10" t="s">
        <v>137</v>
      </c>
      <c r="D46" s="5" t="str">
        <f>DEC2HEX(255,2)</f>
        <v>FF</v>
      </c>
      <c r="E46" s="5" t="str">
        <f>DEC2HEX(255,2)</f>
        <v>FF</v>
      </c>
      <c r="F46" s="5" t="str">
        <f>DEC2HEX(G37,2)</f>
        <v>01</v>
      </c>
      <c r="G46" s="5" t="str">
        <f>DEC2HEX(10,2)</f>
        <v>0A</v>
      </c>
      <c r="H46" s="5" t="str">
        <f>DEC2HEX(G38,2)</f>
        <v>03</v>
      </c>
      <c r="I46" s="5" t="str">
        <f>DEC2HEX(41,2)</f>
        <v>29</v>
      </c>
      <c r="J46" s="5" t="str">
        <f>DEC2HEX(_xlfn.BITAND(G39,255),2)</f>
        <v>0A</v>
      </c>
      <c r="K46" s="5" t="str">
        <f>DEC2HEX(_xlfn.BITAND(G40,255),2)</f>
        <v>E8</v>
      </c>
      <c r="L46" s="5" t="str">
        <f>DEC2HEX(_xlfn.BITRSHIFT(G40,8),2)</f>
        <v>03</v>
      </c>
      <c r="M46" s="20" t="str">
        <f>DEC2HEX(_xlfn.BITAND(G41,255),2)</f>
        <v>00</v>
      </c>
      <c r="N46" s="20" t="str">
        <f>DEC2HEX(_xlfn.BITRSHIFT(G41,8),2)</f>
        <v>00</v>
      </c>
      <c r="O46" s="5" t="str">
        <f>DEC2HEX(_xlfn.BITAND(G42,255),2)</f>
        <v>E8</v>
      </c>
      <c r="P46" s="5" t="str">
        <f>DEC2HEX(_xlfn.BITRSHIFT(G42,8),2)</f>
        <v>03</v>
      </c>
      <c r="Q46" s="5" t="str">
        <f>DEC2HEX(_xlfn.BITXOR(_xlfn.BITAND(SUM(F47+G47+H47+I47+J47+L47+K47+N47+M47+P47+O47),255),255),2)</f>
        <v>E8</v>
      </c>
    </row>
    <row r="47" spans="3:17">
      <c r="C47" s="5" t="s">
        <v>138</v>
      </c>
      <c r="D47" s="5">
        <f>HEX2DEC(D46)</f>
        <v>255</v>
      </c>
      <c r="E47" s="5">
        <f>HEX2DEC(E46)</f>
        <v>255</v>
      </c>
      <c r="F47" s="5">
        <f>HEX2DEC(F46)</f>
        <v>1</v>
      </c>
      <c r="G47" s="5">
        <f>HEX2DEC(G46)</f>
        <v>10</v>
      </c>
      <c r="H47" s="5">
        <f>HEX2DEC(H46)</f>
        <v>3</v>
      </c>
      <c r="I47" s="5">
        <f t="shared" ref="I47:Q47" si="3">HEX2DEC(I46)</f>
        <v>41</v>
      </c>
      <c r="J47" s="5">
        <f t="shared" si="3"/>
        <v>10</v>
      </c>
      <c r="K47" s="5">
        <f t="shared" si="3"/>
        <v>232</v>
      </c>
      <c r="L47" s="5">
        <f t="shared" si="3"/>
        <v>3</v>
      </c>
      <c r="M47" s="20">
        <f t="shared" si="3"/>
        <v>0</v>
      </c>
      <c r="N47" s="20">
        <f t="shared" si="3"/>
        <v>0</v>
      </c>
      <c r="O47" s="5">
        <f t="shared" si="3"/>
        <v>232</v>
      </c>
      <c r="P47" s="5">
        <f t="shared" si="3"/>
        <v>3</v>
      </c>
      <c r="Q47" s="5">
        <f t="shared" si="3"/>
        <v>232</v>
      </c>
    </row>
    <row r="48" spans="3:17" ht="51.95" customHeight="1">
      <c r="C48" s="11" t="s">
        <v>139</v>
      </c>
      <c r="D48" s="12" t="str">
        <f>CONCATENATE(D46," ",E46," ",F46," ",G46," ",H46," ",I46," ",J46," ",K46," ",L46," ",M46," ",N46," ",O46," ",P46," ",Q46)</f>
        <v>FF FF 01 0A 03 29 0A E8 03 00 00 E8 03 E8</v>
      </c>
      <c r="E48" s="13"/>
      <c r="F48" s="13"/>
      <c r="G48" s="13"/>
      <c r="H48" s="13"/>
      <c r="I48" s="13"/>
      <c r="J48" s="13"/>
      <c r="K48" s="13"/>
      <c r="L48" s="13"/>
      <c r="M48" s="13"/>
      <c r="N48" s="13"/>
      <c r="O48" s="13"/>
      <c r="P48" s="21"/>
    </row>
    <row r="50" spans="3:17">
      <c r="E50" s="2" t="s">
        <v>154</v>
      </c>
      <c r="H50" s="55" t="s">
        <v>112</v>
      </c>
      <c r="I50" s="55"/>
    </row>
    <row r="51" spans="3:17">
      <c r="E51" s="56" t="s">
        <v>113</v>
      </c>
      <c r="F51" s="56"/>
      <c r="G51" s="5" t="s">
        <v>114</v>
      </c>
      <c r="H51" s="6" t="s">
        <v>116</v>
      </c>
      <c r="I51" s="2" t="s">
        <v>16</v>
      </c>
      <c r="J51" s="2" t="s">
        <v>155</v>
      </c>
    </row>
    <row r="52" spans="3:17">
      <c r="E52" s="57" t="s">
        <v>31</v>
      </c>
      <c r="F52" s="57"/>
      <c r="G52" s="7">
        <v>1</v>
      </c>
      <c r="H52" s="6" t="s">
        <v>117</v>
      </c>
    </row>
    <row r="53" spans="3:17">
      <c r="E53" s="58" t="s">
        <v>118</v>
      </c>
      <c r="F53" s="58"/>
      <c r="G53" s="7">
        <v>3</v>
      </c>
    </row>
    <row r="54" spans="3:17">
      <c r="E54" s="57" t="s">
        <v>142</v>
      </c>
      <c r="F54" s="57"/>
      <c r="G54" s="7">
        <v>50</v>
      </c>
      <c r="H54" s="6" t="s">
        <v>148</v>
      </c>
      <c r="I54" s="2" t="s">
        <v>149</v>
      </c>
      <c r="L54" s="2" t="s">
        <v>156</v>
      </c>
    </row>
    <row r="55" spans="3:17">
      <c r="E55" s="57" t="s">
        <v>119</v>
      </c>
      <c r="F55" s="57"/>
      <c r="G55" s="7">
        <f>1024+L55</f>
        <v>33792</v>
      </c>
      <c r="H55" s="6" t="s">
        <v>121</v>
      </c>
      <c r="I55" s="17">
        <v>8.7999999999999995E-2</v>
      </c>
      <c r="J55" s="2" t="s">
        <v>157</v>
      </c>
      <c r="L55" s="2">
        <v>32768</v>
      </c>
    </row>
    <row r="56" spans="3:17">
      <c r="E56" s="57" t="s">
        <v>151</v>
      </c>
      <c r="F56" s="57"/>
      <c r="G56" s="7">
        <v>0</v>
      </c>
      <c r="J56" s="15"/>
    </row>
    <row r="57" spans="3:17">
      <c r="E57" s="57" t="s">
        <v>123</v>
      </c>
      <c r="F57" s="57"/>
      <c r="G57" s="7">
        <v>50</v>
      </c>
      <c r="H57" s="6" t="s">
        <v>120</v>
      </c>
      <c r="I57" s="2" t="s">
        <v>152</v>
      </c>
    </row>
    <row r="59" spans="3:17">
      <c r="M59" s="63" t="s">
        <v>153</v>
      </c>
      <c r="N59" s="63"/>
    </row>
    <row r="60" spans="3:17" ht="30">
      <c r="C60" s="10" t="s">
        <v>158</v>
      </c>
      <c r="D60" s="59" t="s">
        <v>125</v>
      </c>
      <c r="E60" s="60"/>
      <c r="F60" s="4" t="s">
        <v>126</v>
      </c>
      <c r="G60" s="4" t="s">
        <v>127</v>
      </c>
      <c r="H60" s="4" t="s">
        <v>128</v>
      </c>
      <c r="I60" s="4" t="s">
        <v>129</v>
      </c>
      <c r="J60" s="14" t="s">
        <v>146</v>
      </c>
      <c r="K60" s="14" t="s">
        <v>131</v>
      </c>
      <c r="L60" s="14" t="s">
        <v>130</v>
      </c>
      <c r="M60" s="18" t="s">
        <v>133</v>
      </c>
      <c r="N60" s="19" t="s">
        <v>132</v>
      </c>
      <c r="O60" s="8" t="s">
        <v>135</v>
      </c>
      <c r="P60" s="8" t="s">
        <v>134</v>
      </c>
      <c r="Q60" s="4" t="s">
        <v>136</v>
      </c>
    </row>
    <row r="61" spans="3:17">
      <c r="C61" s="10" t="s">
        <v>137</v>
      </c>
      <c r="D61" s="5" t="str">
        <f>DEC2HEX(255,2)</f>
        <v>FF</v>
      </c>
      <c r="E61" s="5" t="str">
        <f>DEC2HEX(255,2)</f>
        <v>FF</v>
      </c>
      <c r="F61" s="5" t="str">
        <f>DEC2HEX(G52,2)</f>
        <v>01</v>
      </c>
      <c r="G61" s="5" t="str">
        <f>DEC2HEX(10,2)</f>
        <v>0A</v>
      </c>
      <c r="H61" s="5" t="str">
        <f>DEC2HEX(G53,2)</f>
        <v>03</v>
      </c>
      <c r="I61" s="5" t="str">
        <f>DEC2HEX(41,2)</f>
        <v>29</v>
      </c>
      <c r="J61" s="5" t="str">
        <f>DEC2HEX(_xlfn.BITAND(G54,255),2)</f>
        <v>32</v>
      </c>
      <c r="K61" s="5" t="str">
        <f>DEC2HEX(_xlfn.BITAND(G55,255),2)</f>
        <v>00</v>
      </c>
      <c r="L61" s="5" t="str">
        <f>DEC2HEX(_xlfn.BITRSHIFT(G55,8),2)</f>
        <v>84</v>
      </c>
      <c r="M61" s="20" t="str">
        <f>DEC2HEX(_xlfn.BITAND(G56,255),2)</f>
        <v>00</v>
      </c>
      <c r="N61" s="20" t="str">
        <f>DEC2HEX(_xlfn.BITRSHIFT(G56,8),2)</f>
        <v>00</v>
      </c>
      <c r="O61" s="5" t="str">
        <f>DEC2HEX(_xlfn.BITAND(G57,255),2)</f>
        <v>32</v>
      </c>
      <c r="P61" s="5" t="str">
        <f>DEC2HEX(_xlfn.BITRSHIFT(G57,8),2)</f>
        <v>00</v>
      </c>
      <c r="Q61" s="5" t="str">
        <f>DEC2HEX(_xlfn.BITXOR(_xlfn.BITAND(SUM(F62+G62+H62+I62+J62+L62+K62+N62+M62+P62+O62),255),255),2)</f>
        <v>E0</v>
      </c>
    </row>
    <row r="62" spans="3:17">
      <c r="C62" s="5" t="s">
        <v>138</v>
      </c>
      <c r="D62" s="5">
        <f>HEX2DEC(D61)</f>
        <v>255</v>
      </c>
      <c r="E62" s="5">
        <f>HEX2DEC(E61)</f>
        <v>255</v>
      </c>
      <c r="F62" s="5">
        <f>HEX2DEC(F61)</f>
        <v>1</v>
      </c>
      <c r="G62" s="5">
        <f>HEX2DEC(G61)</f>
        <v>10</v>
      </c>
      <c r="H62" s="5">
        <f>HEX2DEC(H61)</f>
        <v>3</v>
      </c>
      <c r="I62" s="5">
        <f t="shared" ref="I62:Q62" si="4">HEX2DEC(I61)</f>
        <v>41</v>
      </c>
      <c r="J62" s="5">
        <f t="shared" si="4"/>
        <v>50</v>
      </c>
      <c r="K62" s="5">
        <f t="shared" si="4"/>
        <v>0</v>
      </c>
      <c r="L62" s="5">
        <f t="shared" si="4"/>
        <v>132</v>
      </c>
      <c r="M62" s="20">
        <f t="shared" si="4"/>
        <v>0</v>
      </c>
      <c r="N62" s="20">
        <f t="shared" si="4"/>
        <v>0</v>
      </c>
      <c r="O62" s="5">
        <f t="shared" si="4"/>
        <v>50</v>
      </c>
      <c r="P62" s="5">
        <f t="shared" si="4"/>
        <v>0</v>
      </c>
      <c r="Q62" s="5">
        <f t="shared" si="4"/>
        <v>224</v>
      </c>
    </row>
    <row r="63" spans="3:17" ht="47.1" customHeight="1">
      <c r="C63" s="11" t="s">
        <v>139</v>
      </c>
      <c r="D63" s="12" t="str">
        <f>CONCATENATE(D61," ",E61," ",F61," ",G61," ",H61," ",I61," ",J61," ",K61," ",L61," ",M61," ",N61," ",O61," ",P61," ",Q61)</f>
        <v>FF FF 01 0A 03 29 32 00 84 00 00 32 00 E0</v>
      </c>
      <c r="E63" s="13"/>
      <c r="F63" s="13"/>
      <c r="G63" s="13"/>
      <c r="H63" s="13"/>
      <c r="I63" s="13"/>
      <c r="J63" s="13"/>
      <c r="K63" s="13"/>
      <c r="L63" s="13"/>
      <c r="M63" s="13"/>
      <c r="N63" s="13"/>
      <c r="O63" s="13"/>
      <c r="P63" s="21"/>
    </row>
    <row r="65" spans="3:12" s="1" customFormat="1" ht="13.5">
      <c r="E65" s="64" t="s">
        <v>159</v>
      </c>
      <c r="F65" s="64"/>
      <c r="G65" s="64"/>
      <c r="H65" s="55" t="s">
        <v>112</v>
      </c>
      <c r="I65" s="55"/>
    </row>
    <row r="66" spans="3:12" s="1" customFormat="1" ht="13.5">
      <c r="E66" s="56" t="s">
        <v>113</v>
      </c>
      <c r="F66" s="56"/>
      <c r="G66" s="4" t="s">
        <v>114</v>
      </c>
      <c r="H66" s="3" t="s">
        <v>115</v>
      </c>
      <c r="I66" s="3"/>
    </row>
    <row r="67" spans="3:12" s="1" customFormat="1" ht="13.5">
      <c r="E67" s="58" t="s">
        <v>31</v>
      </c>
      <c r="F67" s="58"/>
      <c r="G67" s="22">
        <v>1</v>
      </c>
      <c r="H67" s="3" t="s">
        <v>160</v>
      </c>
      <c r="I67" s="3"/>
    </row>
    <row r="68" spans="3:12" s="1" customFormat="1" ht="13.5">
      <c r="E68" s="58" t="s">
        <v>118</v>
      </c>
      <c r="F68" s="58"/>
      <c r="G68" s="22">
        <v>3</v>
      </c>
    </row>
    <row r="69" spans="3:12" s="1" customFormat="1" ht="13.5">
      <c r="E69" s="58" t="s">
        <v>142</v>
      </c>
      <c r="F69" s="58"/>
      <c r="G69" s="22">
        <v>0</v>
      </c>
      <c r="H69" s="3" t="s">
        <v>117</v>
      </c>
    </row>
    <row r="70" spans="3:12" s="1" customFormat="1">
      <c r="E70" s="57" t="s">
        <v>119</v>
      </c>
      <c r="F70" s="57"/>
      <c r="G70" s="22">
        <v>1000</v>
      </c>
      <c r="H70" s="3" t="s">
        <v>120</v>
      </c>
      <c r="I70" s="3"/>
    </row>
    <row r="71" spans="3:12" s="1" customFormat="1">
      <c r="E71" s="57" t="s">
        <v>144</v>
      </c>
      <c r="F71" s="57"/>
      <c r="G71" s="22">
        <v>1000</v>
      </c>
    </row>
    <row r="72" spans="3:12" s="1" customFormat="1">
      <c r="E72" s="57" t="s">
        <v>123</v>
      </c>
      <c r="F72" s="57"/>
      <c r="G72" s="22">
        <v>0</v>
      </c>
    </row>
    <row r="73" spans="3:12" s="1" customFormat="1" ht="13.5">
      <c r="E73" s="23"/>
      <c r="F73" s="23"/>
      <c r="G73" s="24"/>
    </row>
    <row r="74" spans="3:12" s="1" customFormat="1" ht="31.15" customHeight="1">
      <c r="C74" s="64" t="s">
        <v>161</v>
      </c>
      <c r="D74" s="64"/>
      <c r="E74" s="64"/>
      <c r="F74" s="64"/>
      <c r="G74" s="64"/>
      <c r="H74" s="64"/>
      <c r="I74" s="64"/>
      <c r="J74" s="64"/>
      <c r="K74" s="64"/>
      <c r="L74" s="64"/>
    </row>
    <row r="75" spans="3:12" s="1" customFormat="1" ht="13.5">
      <c r="C75" s="25" t="s">
        <v>162</v>
      </c>
      <c r="D75" s="59" t="s">
        <v>125</v>
      </c>
      <c r="E75" s="60"/>
      <c r="F75" s="4" t="s">
        <v>126</v>
      </c>
      <c r="G75" s="4" t="s">
        <v>127</v>
      </c>
      <c r="H75" s="4" t="s">
        <v>128</v>
      </c>
      <c r="I75" s="4" t="s">
        <v>129</v>
      </c>
      <c r="J75" s="27" t="s">
        <v>132</v>
      </c>
      <c r="K75" s="27" t="s">
        <v>133</v>
      </c>
      <c r="L75" s="4" t="s">
        <v>136</v>
      </c>
    </row>
    <row r="76" spans="3:12" s="1" customFormat="1">
      <c r="C76" s="10" t="s">
        <v>137</v>
      </c>
      <c r="D76" s="4" t="str">
        <f>DEC2HEX(255,2)</f>
        <v>FF</v>
      </c>
      <c r="E76" s="4" t="str">
        <f>DEC2HEX(255,2)</f>
        <v>FF</v>
      </c>
      <c r="F76" s="4" t="str">
        <f>DEC2HEX(254,2)</f>
        <v>FE</v>
      </c>
      <c r="G76" s="4" t="str">
        <f>DEC2HEX(5,2)</f>
        <v>05</v>
      </c>
      <c r="H76" s="4" t="str">
        <f>DEC2HEX(3,2)</f>
        <v>03</v>
      </c>
      <c r="I76" s="4" t="str">
        <f>DEC2HEX(44,2)</f>
        <v>2C</v>
      </c>
      <c r="J76" s="4" t="str">
        <f>DEC2HEX(_xlfn.BITRSHIFT(G71,8),2)</f>
        <v>03</v>
      </c>
      <c r="K76" s="4" t="str">
        <f>DEC2HEX(_xlfn.BITAND(G71,255),2)</f>
        <v>E8</v>
      </c>
      <c r="L76" s="4" t="str">
        <f>DEC2HEX(_xlfn.BITXOR(_xlfn.BITAND(SUM(F77+G77+H77+I77+K77+J77),255),255),2)</f>
        <v>E2</v>
      </c>
    </row>
    <row r="77" spans="3:12" s="1" customFormat="1">
      <c r="C77" s="5" t="s">
        <v>138</v>
      </c>
      <c r="D77" s="4">
        <f t="shared" ref="D77:L77" si="5">HEX2DEC(D76)</f>
        <v>255</v>
      </c>
      <c r="E77" s="4">
        <f t="shared" si="5"/>
        <v>255</v>
      </c>
      <c r="F77" s="4">
        <f t="shared" si="5"/>
        <v>254</v>
      </c>
      <c r="G77" s="4">
        <f t="shared" si="5"/>
        <v>5</v>
      </c>
      <c r="H77" s="4">
        <f t="shared" si="5"/>
        <v>3</v>
      </c>
      <c r="I77" s="4">
        <f t="shared" si="5"/>
        <v>44</v>
      </c>
      <c r="J77" s="4">
        <f t="shared" si="5"/>
        <v>3</v>
      </c>
      <c r="K77" s="4">
        <f t="shared" si="5"/>
        <v>232</v>
      </c>
      <c r="L77" s="4">
        <f t="shared" si="5"/>
        <v>226</v>
      </c>
    </row>
    <row r="78" spans="3:12" s="1" customFormat="1" ht="51" customHeight="1">
      <c r="C78" s="11" t="s">
        <v>139</v>
      </c>
      <c r="D78" s="26" t="str">
        <f>CONCATENATE(D76," ",E76," ",F76," ",G76," ",H76," ",I76," ",J76," ",K76," ",L76)</f>
        <v>FF FF FE 05 03 2C 03 E8 E2</v>
      </c>
      <c r="E78" s="26"/>
      <c r="F78" s="26"/>
      <c r="G78" s="26"/>
      <c r="H78" s="26"/>
      <c r="I78" s="26"/>
      <c r="J78" s="26"/>
      <c r="K78" s="26"/>
    </row>
    <row r="80" spans="3:12" s="1" customFormat="1" ht="31.15" customHeight="1">
      <c r="C80" s="64" t="s">
        <v>163</v>
      </c>
      <c r="D80" s="64"/>
      <c r="E80" s="64"/>
      <c r="F80" s="64"/>
      <c r="G80" s="64"/>
      <c r="H80" s="64"/>
      <c r="I80" s="64"/>
      <c r="J80" s="64"/>
      <c r="K80" s="64"/>
      <c r="L80" s="64"/>
    </row>
    <row r="81" spans="3:12" s="1" customFormat="1" ht="13.5">
      <c r="C81" s="25" t="s">
        <v>162</v>
      </c>
      <c r="D81" s="59" t="s">
        <v>125</v>
      </c>
      <c r="E81" s="60"/>
      <c r="F81" s="4" t="s">
        <v>126</v>
      </c>
      <c r="G81" s="4" t="s">
        <v>127</v>
      </c>
      <c r="H81" s="4" t="s">
        <v>128</v>
      </c>
      <c r="I81" s="4" t="s">
        <v>129</v>
      </c>
      <c r="J81" s="27" t="s">
        <v>130</v>
      </c>
      <c r="K81" s="27" t="s">
        <v>164</v>
      </c>
      <c r="L81" s="4" t="s">
        <v>136</v>
      </c>
    </row>
    <row r="82" spans="3:12" s="1" customFormat="1">
      <c r="C82" s="10" t="s">
        <v>137</v>
      </c>
      <c r="D82" s="4" t="str">
        <f>DEC2HEX(255,2)</f>
        <v>FF</v>
      </c>
      <c r="E82" s="4" t="str">
        <f>DEC2HEX(255,2)</f>
        <v>FF</v>
      </c>
      <c r="F82" s="4" t="str">
        <f>DEC2HEX(G67,2)</f>
        <v>01</v>
      </c>
      <c r="G82" s="4" t="str">
        <f>DEC2HEX(5,2)</f>
        <v>05</v>
      </c>
      <c r="H82" s="4" t="str">
        <f>DEC2HEX(G68,2)</f>
        <v>03</v>
      </c>
      <c r="I82" s="4" t="str">
        <f>DEC2HEX(42,2)</f>
        <v>2A</v>
      </c>
      <c r="J82" s="4" t="str">
        <f>DEC2HEX(_xlfn.BITRSHIFT(G70,8),2)</f>
        <v>03</v>
      </c>
      <c r="K82" s="4" t="str">
        <f>DEC2HEX(_xlfn.BITAND(G70,255),2)</f>
        <v>E8</v>
      </c>
      <c r="L82" s="4" t="str">
        <f>DEC2HEX(_xlfn.BITXOR(_xlfn.BITAND(SUM(F83+G83+H83+I83+K83+J83),255),255),2)</f>
        <v>E1</v>
      </c>
    </row>
    <row r="83" spans="3:12" s="1" customFormat="1">
      <c r="C83" s="5" t="s">
        <v>138</v>
      </c>
      <c r="D83" s="4">
        <f t="shared" ref="D83:L83" si="6">HEX2DEC(D82)</f>
        <v>255</v>
      </c>
      <c r="E83" s="4">
        <f t="shared" si="6"/>
        <v>255</v>
      </c>
      <c r="F83" s="4">
        <f t="shared" si="6"/>
        <v>1</v>
      </c>
      <c r="G83" s="4">
        <f t="shared" si="6"/>
        <v>5</v>
      </c>
      <c r="H83" s="4">
        <f t="shared" si="6"/>
        <v>3</v>
      </c>
      <c r="I83" s="4">
        <f t="shared" si="6"/>
        <v>42</v>
      </c>
      <c r="J83" s="4">
        <f t="shared" si="6"/>
        <v>3</v>
      </c>
      <c r="K83" s="4">
        <f t="shared" si="6"/>
        <v>232</v>
      </c>
      <c r="L83" s="4">
        <f t="shared" si="6"/>
        <v>225</v>
      </c>
    </row>
    <row r="84" spans="3:12" s="1" customFormat="1" ht="47.1" customHeight="1">
      <c r="C84" s="11" t="s">
        <v>139</v>
      </c>
      <c r="D84" s="26" t="str">
        <f>CONCATENATE(D82," ",E82," ",F82," ",G82," ",H82," ",I82," ",J82," ",K82," ",L82)</f>
        <v>FF FF 01 05 03 2A 03 E8 E1</v>
      </c>
      <c r="E84" s="26"/>
      <c r="F84" s="26"/>
      <c r="G84" s="26"/>
      <c r="H84" s="26"/>
      <c r="I84" s="26"/>
      <c r="J84" s="26"/>
      <c r="K84" s="26"/>
    </row>
    <row r="88" spans="3:12">
      <c r="D88" s="2">
        <v>56</v>
      </c>
      <c r="E88" s="2" t="str">
        <f>DEC2HEX(D88)</f>
        <v>38</v>
      </c>
    </row>
    <row r="89" spans="3:12" s="1" customFormat="1" ht="13.5">
      <c r="E89" s="64" t="s">
        <v>159</v>
      </c>
      <c r="F89" s="64"/>
      <c r="G89" s="64"/>
      <c r="H89" s="55" t="s">
        <v>112</v>
      </c>
      <c r="I89" s="55"/>
    </row>
    <row r="90" spans="3:12" s="1" customFormat="1" ht="13.5">
      <c r="E90" s="56" t="s">
        <v>113</v>
      </c>
      <c r="F90" s="56"/>
      <c r="G90" s="4" t="s">
        <v>114</v>
      </c>
      <c r="H90" s="3" t="s">
        <v>115</v>
      </c>
      <c r="I90" s="3"/>
    </row>
    <row r="91" spans="3:12" s="1" customFormat="1" ht="13.5">
      <c r="E91" s="58" t="s">
        <v>31</v>
      </c>
      <c r="F91" s="58"/>
      <c r="G91" s="22">
        <v>1</v>
      </c>
      <c r="H91" s="3" t="s">
        <v>160</v>
      </c>
      <c r="I91" s="3"/>
    </row>
    <row r="92" spans="3:12" s="1" customFormat="1" ht="13.5">
      <c r="E92" s="58" t="s">
        <v>165</v>
      </c>
      <c r="F92" s="58"/>
      <c r="G92" s="22">
        <v>2</v>
      </c>
    </row>
    <row r="93" spans="3:12" s="1" customFormat="1" ht="13.5">
      <c r="E93" s="58" t="s">
        <v>166</v>
      </c>
      <c r="F93" s="58"/>
      <c r="G93" s="22">
        <v>56</v>
      </c>
      <c r="H93" s="3"/>
      <c r="I93" s="3"/>
    </row>
    <row r="94" spans="3:12" s="1" customFormat="1" ht="13.5">
      <c r="E94" s="58" t="s">
        <v>10</v>
      </c>
      <c r="F94" s="58"/>
      <c r="G94" s="22">
        <v>2</v>
      </c>
    </row>
    <row r="95" spans="3:12" s="1" customFormat="1" ht="31.15" customHeight="1">
      <c r="C95" s="64" t="s">
        <v>165</v>
      </c>
      <c r="D95" s="64"/>
      <c r="E95" s="64"/>
      <c r="F95" s="64"/>
      <c r="G95" s="64"/>
      <c r="H95" s="64"/>
      <c r="I95" s="64"/>
      <c r="J95" s="64"/>
      <c r="K95" s="64"/>
    </row>
    <row r="96" spans="3:12" s="1" customFormat="1" ht="13.5">
      <c r="C96" s="25" t="s">
        <v>162</v>
      </c>
      <c r="D96" s="59" t="s">
        <v>125</v>
      </c>
      <c r="E96" s="60"/>
      <c r="F96" s="4" t="s">
        <v>126</v>
      </c>
      <c r="G96" s="4" t="s">
        <v>127</v>
      </c>
      <c r="H96" s="4" t="s">
        <v>128</v>
      </c>
      <c r="I96" s="4" t="s">
        <v>129</v>
      </c>
      <c r="J96" s="28" t="s">
        <v>10</v>
      </c>
      <c r="K96" s="4" t="s">
        <v>136</v>
      </c>
    </row>
    <row r="97" spans="3:12" s="1" customFormat="1">
      <c r="C97" s="10" t="s">
        <v>137</v>
      </c>
      <c r="D97" s="4" t="str">
        <f>DEC2HEX(255,2)</f>
        <v>FF</v>
      </c>
      <c r="E97" s="4" t="str">
        <f>DEC2HEX(255,2)</f>
        <v>FF</v>
      </c>
      <c r="F97" s="4" t="str">
        <f>DEC2HEX(G91,2)</f>
        <v>01</v>
      </c>
      <c r="G97" s="4" t="str">
        <f>DEC2HEX(4,2)</f>
        <v>04</v>
      </c>
      <c r="H97" s="4" t="str">
        <f>DEC2HEX(G92,2)</f>
        <v>02</v>
      </c>
      <c r="I97" s="4" t="str">
        <f>DEC2HEX(G93,2)</f>
        <v>38</v>
      </c>
      <c r="J97" s="4" t="str">
        <f>DEC2HEX(G94,2)</f>
        <v>02</v>
      </c>
      <c r="K97" s="4" t="str">
        <f>DEC2HEX(_xlfn.BITXOR(_xlfn.BITAND(SUM(F98+G98+H98+I98+J98),255),255),2)</f>
        <v>BE</v>
      </c>
    </row>
    <row r="98" spans="3:12" s="1" customFormat="1">
      <c r="C98" s="5" t="s">
        <v>138</v>
      </c>
      <c r="D98" s="4">
        <f t="shared" ref="D98:K98" si="7">HEX2DEC(D97)</f>
        <v>255</v>
      </c>
      <c r="E98" s="4">
        <f t="shared" si="7"/>
        <v>255</v>
      </c>
      <c r="F98" s="4">
        <f t="shared" si="7"/>
        <v>1</v>
      </c>
      <c r="G98" s="4">
        <f t="shared" si="7"/>
        <v>4</v>
      </c>
      <c r="H98" s="4">
        <f t="shared" si="7"/>
        <v>2</v>
      </c>
      <c r="I98" s="4">
        <f t="shared" si="7"/>
        <v>56</v>
      </c>
      <c r="J98" s="4">
        <f t="shared" si="7"/>
        <v>2</v>
      </c>
      <c r="K98" s="4">
        <f t="shared" si="7"/>
        <v>190</v>
      </c>
    </row>
    <row r="99" spans="3:12" s="1" customFormat="1" ht="48.95" customHeight="1">
      <c r="C99" s="11" t="s">
        <v>139</v>
      </c>
      <c r="D99" s="26" t="str">
        <f>CONCATENATE(D97," ",E97," ",F97," ",G97," ",H97," ",I97," ",J97," ",K97,)</f>
        <v>FF FF 01 04 02 38 02 BE</v>
      </c>
      <c r="E99" s="26"/>
      <c r="F99" s="26"/>
      <c r="G99" s="26"/>
      <c r="H99" s="26"/>
      <c r="I99" s="26"/>
      <c r="J99" s="26"/>
      <c r="K99" s="26"/>
    </row>
    <row r="102" spans="3:12">
      <c r="D102" s="2">
        <v>56</v>
      </c>
      <c r="E102" s="2" t="str">
        <f>DEC2HEX(D102)</f>
        <v>38</v>
      </c>
    </row>
    <row r="103" spans="3:12" s="1" customFormat="1" ht="13.5">
      <c r="E103" s="64" t="s">
        <v>165</v>
      </c>
      <c r="F103" s="64"/>
      <c r="G103" s="64"/>
      <c r="H103" s="55" t="s">
        <v>112</v>
      </c>
      <c r="I103" s="55"/>
    </row>
    <row r="104" spans="3:12" s="1" customFormat="1" ht="13.5">
      <c r="E104" s="56" t="s">
        <v>113</v>
      </c>
      <c r="F104" s="56"/>
      <c r="G104" s="4" t="s">
        <v>114</v>
      </c>
      <c r="H104" s="3" t="s">
        <v>115</v>
      </c>
      <c r="I104" s="3"/>
    </row>
    <row r="105" spans="3:12" s="1" customFormat="1" ht="13.5">
      <c r="E105" s="58" t="s">
        <v>31</v>
      </c>
      <c r="F105" s="58"/>
      <c r="G105" s="22">
        <v>1</v>
      </c>
      <c r="H105" s="3" t="s">
        <v>160</v>
      </c>
      <c r="I105" s="3"/>
    </row>
    <row r="106" spans="3:12" s="1" customFormat="1" ht="13.5">
      <c r="E106" s="58" t="s">
        <v>165</v>
      </c>
      <c r="F106" s="58"/>
      <c r="G106" s="22">
        <v>2</v>
      </c>
      <c r="K106" s="1" t="s">
        <v>165</v>
      </c>
      <c r="L106" s="1" t="s">
        <v>167</v>
      </c>
    </row>
    <row r="107" spans="3:12" s="1" customFormat="1" ht="13.5">
      <c r="E107" s="58" t="s">
        <v>166</v>
      </c>
      <c r="F107" s="58"/>
      <c r="G107" s="22">
        <v>65</v>
      </c>
      <c r="H107" s="3"/>
      <c r="I107" s="3"/>
      <c r="K107" s="1" t="s">
        <v>168</v>
      </c>
      <c r="L107" s="1" t="s">
        <v>169</v>
      </c>
    </row>
    <row r="108" spans="3:12" s="1" customFormat="1" ht="13.5">
      <c r="E108" s="58" t="s">
        <v>10</v>
      </c>
      <c r="F108" s="58"/>
      <c r="G108" s="22">
        <v>1</v>
      </c>
    </row>
    <row r="109" spans="3:12" s="1" customFormat="1" ht="31.15" customHeight="1">
      <c r="C109" s="64" t="s">
        <v>165</v>
      </c>
      <c r="D109" s="64"/>
      <c r="E109" s="64"/>
      <c r="F109" s="64"/>
      <c r="G109" s="64"/>
      <c r="H109" s="64"/>
      <c r="I109" s="64"/>
      <c r="J109" s="64"/>
      <c r="K109" s="64"/>
    </row>
    <row r="110" spans="3:12" s="1" customFormat="1" ht="13.5">
      <c r="C110" s="25" t="s">
        <v>20</v>
      </c>
      <c r="D110" s="59" t="s">
        <v>125</v>
      </c>
      <c r="E110" s="60"/>
      <c r="F110" s="4" t="s">
        <v>126</v>
      </c>
      <c r="G110" s="4" t="s">
        <v>127</v>
      </c>
      <c r="H110" s="4" t="s">
        <v>128</v>
      </c>
      <c r="I110" s="4" t="s">
        <v>170</v>
      </c>
      <c r="J110" s="28" t="s">
        <v>10</v>
      </c>
      <c r="K110" s="4" t="s">
        <v>136</v>
      </c>
    </row>
    <row r="111" spans="3:12" s="1" customFormat="1">
      <c r="C111" s="10" t="s">
        <v>137</v>
      </c>
      <c r="D111" s="4" t="str">
        <f>DEC2HEX(255,2)</f>
        <v>FF</v>
      </c>
      <c r="E111" s="4" t="str">
        <f>DEC2HEX(255,2)</f>
        <v>FF</v>
      </c>
      <c r="F111" s="4" t="str">
        <f>DEC2HEX(G105,2)</f>
        <v>01</v>
      </c>
      <c r="G111" s="4" t="str">
        <f>DEC2HEX(4,2)</f>
        <v>04</v>
      </c>
      <c r="H111" s="4" t="str">
        <f>DEC2HEX(G106,2)</f>
        <v>02</v>
      </c>
      <c r="I111" s="4" t="str">
        <f>DEC2HEX(G107,2)</f>
        <v>41</v>
      </c>
      <c r="J111" s="4" t="str">
        <f>DEC2HEX(G108,2)</f>
        <v>01</v>
      </c>
      <c r="K111" s="4" t="str">
        <f>DEC2HEX(_xlfn.BITXOR(_xlfn.BITAND(SUM(F112+G112+H112+I112+J112),255),255),2)</f>
        <v>B6</v>
      </c>
    </row>
    <row r="112" spans="3:12" s="1" customFormat="1">
      <c r="C112" s="5" t="s">
        <v>138</v>
      </c>
      <c r="D112" s="4">
        <f t="shared" ref="D112:K112" si="8">HEX2DEC(D111)</f>
        <v>255</v>
      </c>
      <c r="E112" s="4">
        <f t="shared" si="8"/>
        <v>255</v>
      </c>
      <c r="F112" s="4">
        <f t="shared" si="8"/>
        <v>1</v>
      </c>
      <c r="G112" s="4">
        <f t="shared" si="8"/>
        <v>4</v>
      </c>
      <c r="H112" s="4">
        <f t="shared" si="8"/>
        <v>2</v>
      </c>
      <c r="I112" s="4">
        <f t="shared" si="8"/>
        <v>65</v>
      </c>
      <c r="J112" s="4">
        <f t="shared" si="8"/>
        <v>1</v>
      </c>
      <c r="K112" s="4">
        <f t="shared" si="8"/>
        <v>182</v>
      </c>
    </row>
    <row r="113" spans="3:11" s="1" customFormat="1" ht="45" customHeight="1">
      <c r="C113" s="11" t="s">
        <v>139</v>
      </c>
      <c r="D113" s="26" t="str">
        <f>CONCATENATE(D111," ",E111," ",F111," ",G111," ",H111," ",I111," ",J111," ",K111,)</f>
        <v>FF FF 01 04 02 41 01 B6</v>
      </c>
      <c r="E113" s="26"/>
      <c r="F113" s="26"/>
      <c r="G113" s="26"/>
      <c r="H113" s="26"/>
      <c r="I113" s="26"/>
      <c r="J113" s="26"/>
      <c r="K113" s="26"/>
    </row>
    <row r="115" spans="3:11" s="1" customFormat="1" ht="13.5">
      <c r="E115" s="64" t="s">
        <v>171</v>
      </c>
      <c r="F115" s="64"/>
      <c r="G115" s="64"/>
      <c r="H115" s="55" t="s">
        <v>112</v>
      </c>
      <c r="I115" s="55"/>
    </row>
    <row r="116" spans="3:11" s="1" customFormat="1" ht="13.5">
      <c r="E116" s="56" t="s">
        <v>113</v>
      </c>
      <c r="F116" s="56"/>
      <c r="G116" s="4" t="s">
        <v>114</v>
      </c>
      <c r="H116" s="3" t="s">
        <v>172</v>
      </c>
      <c r="I116" s="3"/>
    </row>
    <row r="117" spans="3:11" s="1" customFormat="1" ht="13.5">
      <c r="E117" s="58" t="s">
        <v>126</v>
      </c>
      <c r="F117" s="58"/>
      <c r="G117" s="22">
        <v>1</v>
      </c>
      <c r="H117" s="3" t="s">
        <v>160</v>
      </c>
      <c r="I117" s="3"/>
    </row>
    <row r="118" spans="3:11" s="1" customFormat="1" ht="13.5">
      <c r="E118" s="58" t="s">
        <v>171</v>
      </c>
      <c r="F118" s="58"/>
      <c r="G118" s="22">
        <v>10</v>
      </c>
    </row>
    <row r="119" spans="3:11" s="1" customFormat="1" ht="31.15" customHeight="1">
      <c r="C119" s="64" t="s">
        <v>173</v>
      </c>
      <c r="D119" s="64"/>
      <c r="E119" s="64"/>
      <c r="F119" s="64"/>
      <c r="G119" s="64"/>
      <c r="H119" s="64"/>
      <c r="I119" s="64"/>
    </row>
    <row r="120" spans="3:11" s="1" customFormat="1" ht="13.5">
      <c r="C120" s="25" t="s">
        <v>20</v>
      </c>
      <c r="D120" s="59" t="s">
        <v>125</v>
      </c>
      <c r="E120" s="60"/>
      <c r="F120" s="4" t="s">
        <v>126</v>
      </c>
      <c r="G120" s="4" t="s">
        <v>127</v>
      </c>
      <c r="H120" s="4" t="s">
        <v>128</v>
      </c>
      <c r="I120" s="4" t="s">
        <v>136</v>
      </c>
    </row>
    <row r="121" spans="3:11" s="1" customFormat="1">
      <c r="C121" s="10" t="s">
        <v>137</v>
      </c>
      <c r="D121" s="4" t="str">
        <f>DEC2HEX(255,2)</f>
        <v>FF</v>
      </c>
      <c r="E121" s="4" t="str">
        <f>DEC2HEX(255,2)</f>
        <v>FF</v>
      </c>
      <c r="F121" s="4" t="str">
        <f>DEC2HEX(G117,2)</f>
        <v>01</v>
      </c>
      <c r="G121" s="4" t="str">
        <f>DEC2HEX(2,2)</f>
        <v>02</v>
      </c>
      <c r="H121" s="4" t="str">
        <f>DEC2HEX(G118,2)</f>
        <v>0A</v>
      </c>
      <c r="I121" s="4" t="str">
        <f>DEC2HEX(_xlfn.BITXOR(_xlfn.BITAND(SUM(F122+G122+H122),255),255),2)</f>
        <v>F2</v>
      </c>
    </row>
    <row r="122" spans="3:11" s="1" customFormat="1">
      <c r="C122" s="5" t="s">
        <v>138</v>
      </c>
      <c r="D122" s="4">
        <f t="shared" ref="D122:I122" si="9">HEX2DEC(D121)</f>
        <v>255</v>
      </c>
      <c r="E122" s="4">
        <f t="shared" si="9"/>
        <v>255</v>
      </c>
      <c r="F122" s="4">
        <f t="shared" si="9"/>
        <v>1</v>
      </c>
      <c r="G122" s="4">
        <f t="shared" si="9"/>
        <v>2</v>
      </c>
      <c r="H122" s="4">
        <f t="shared" si="9"/>
        <v>10</v>
      </c>
      <c r="I122" s="4">
        <f t="shared" si="9"/>
        <v>242</v>
      </c>
    </row>
    <row r="123" spans="3:11" s="1" customFormat="1" ht="45" customHeight="1">
      <c r="C123" s="11" t="s">
        <v>139</v>
      </c>
      <c r="D123" s="26" t="str">
        <f>CONCATENATE(D121," ",E121," ",F121," ",G121," ",H121," ",I121,)</f>
        <v>FF FF 01 02 0A F2</v>
      </c>
      <c r="E123" s="26"/>
      <c r="F123" s="26"/>
      <c r="G123" s="26"/>
      <c r="H123" s="26"/>
      <c r="I123" s="26"/>
    </row>
    <row r="125" spans="3:11" s="1" customFormat="1" ht="13.5">
      <c r="E125" s="64" t="s">
        <v>174</v>
      </c>
      <c r="F125" s="64"/>
      <c r="G125" s="64"/>
      <c r="H125" s="55" t="s">
        <v>112</v>
      </c>
      <c r="I125" s="55"/>
    </row>
    <row r="126" spans="3:11" s="1" customFormat="1" ht="13.5">
      <c r="E126" s="56" t="s">
        <v>113</v>
      </c>
      <c r="F126" s="56"/>
      <c r="G126" s="4" t="s">
        <v>114</v>
      </c>
      <c r="H126" s="3" t="s">
        <v>115</v>
      </c>
      <c r="I126" s="3"/>
    </row>
    <row r="127" spans="3:11" s="1" customFormat="1" ht="13.5">
      <c r="E127" s="58" t="s">
        <v>31</v>
      </c>
      <c r="F127" s="58"/>
      <c r="G127" s="22">
        <v>254</v>
      </c>
      <c r="H127" s="3" t="s">
        <v>160</v>
      </c>
      <c r="I127" s="3"/>
    </row>
    <row r="128" spans="3:11" s="1" customFormat="1" ht="13.5">
      <c r="E128" s="58" t="s">
        <v>118</v>
      </c>
      <c r="F128" s="58"/>
      <c r="G128" s="22">
        <v>3</v>
      </c>
    </row>
    <row r="129" spans="3:11" s="1" customFormat="1" ht="13.5">
      <c r="E129" s="58" t="s">
        <v>166</v>
      </c>
      <c r="F129" s="58"/>
      <c r="G129" s="22">
        <v>48</v>
      </c>
      <c r="H129" s="3"/>
      <c r="I129" s="3"/>
    </row>
    <row r="130" spans="3:11" s="1" customFormat="1" ht="13.5">
      <c r="E130" s="58" t="s">
        <v>175</v>
      </c>
      <c r="F130" s="58"/>
      <c r="G130" s="22">
        <v>1</v>
      </c>
      <c r="H130" s="1" t="s">
        <v>176</v>
      </c>
      <c r="I130" s="1" t="s">
        <v>177</v>
      </c>
    </row>
    <row r="131" spans="3:11" s="1" customFormat="1" ht="31.15" customHeight="1">
      <c r="C131" s="64" t="s">
        <v>178</v>
      </c>
      <c r="D131" s="64"/>
      <c r="E131" s="64"/>
      <c r="F131" s="64"/>
      <c r="G131" s="64"/>
      <c r="H131" s="64"/>
      <c r="I131" s="64"/>
      <c r="J131" s="64"/>
      <c r="K131" s="64"/>
    </row>
    <row r="132" spans="3:11" s="1" customFormat="1" ht="13.5">
      <c r="C132" s="25" t="s">
        <v>20</v>
      </c>
      <c r="D132" s="59" t="s">
        <v>125</v>
      </c>
      <c r="E132" s="60"/>
      <c r="F132" s="4" t="s">
        <v>126</v>
      </c>
      <c r="G132" s="4" t="s">
        <v>127</v>
      </c>
      <c r="H132" s="4" t="s">
        <v>128</v>
      </c>
      <c r="I132" s="4" t="s">
        <v>129</v>
      </c>
      <c r="J132" s="28" t="s">
        <v>179</v>
      </c>
      <c r="K132" s="4" t="s">
        <v>136</v>
      </c>
    </row>
    <row r="133" spans="3:11" s="1" customFormat="1">
      <c r="C133" s="10" t="s">
        <v>137</v>
      </c>
      <c r="D133" s="4" t="str">
        <f>DEC2HEX(255,2)</f>
        <v>FF</v>
      </c>
      <c r="E133" s="4" t="str">
        <f>DEC2HEX(255,2)</f>
        <v>FF</v>
      </c>
      <c r="F133" s="4" t="str">
        <f>DEC2HEX(G127,2)</f>
        <v>FE</v>
      </c>
      <c r="G133" s="4" t="str">
        <f>DEC2HEX(4,2)</f>
        <v>04</v>
      </c>
      <c r="H133" s="4" t="str">
        <f>DEC2HEX(G128,2)</f>
        <v>03</v>
      </c>
      <c r="I133" s="4" t="str">
        <f>DEC2HEX(G129,2)</f>
        <v>30</v>
      </c>
      <c r="J133" s="4" t="str">
        <f>DEC2HEX(G130,2)</f>
        <v>01</v>
      </c>
      <c r="K133" s="4" t="str">
        <f>DEC2HEX(_xlfn.BITXOR(_xlfn.BITAND(SUM(F134+G134+H134+I134+J134),255),255),2)</f>
        <v>C9</v>
      </c>
    </row>
    <row r="134" spans="3:11" s="1" customFormat="1">
      <c r="C134" s="5" t="s">
        <v>138</v>
      </c>
      <c r="D134" s="4">
        <f t="shared" ref="D134:J134" si="10">HEX2DEC(D133)</f>
        <v>255</v>
      </c>
      <c r="E134" s="4">
        <f t="shared" si="10"/>
        <v>255</v>
      </c>
      <c r="F134" s="4">
        <f t="shared" si="10"/>
        <v>254</v>
      </c>
      <c r="G134" s="4">
        <f t="shared" si="10"/>
        <v>4</v>
      </c>
      <c r="H134" s="4">
        <f t="shared" si="10"/>
        <v>3</v>
      </c>
      <c r="I134" s="4">
        <f t="shared" si="10"/>
        <v>48</v>
      </c>
      <c r="J134" s="4">
        <f t="shared" si="10"/>
        <v>1</v>
      </c>
      <c r="K134" s="4">
        <f t="shared" ref="K134" si="11">HEX2DEC(K133)</f>
        <v>201</v>
      </c>
    </row>
    <row r="135" spans="3:11" s="1" customFormat="1" ht="48.95" customHeight="1">
      <c r="C135" s="11" t="s">
        <v>139</v>
      </c>
      <c r="D135" s="26" t="str">
        <f>CONCATENATE(D133," ",E133," ",F133," ",G133," ",H133," ",I133," ",J133," ",K133,)</f>
        <v>FF FF FE 04 03 30 01 C9</v>
      </c>
      <c r="E135" s="26"/>
      <c r="F135" s="26"/>
      <c r="G135" s="26"/>
      <c r="H135" s="26"/>
      <c r="I135" s="26"/>
      <c r="J135" s="26"/>
      <c r="K135" s="26"/>
    </row>
    <row r="136" spans="3:11" s="1" customFormat="1" ht="13.5">
      <c r="E136" s="64" t="s">
        <v>175</v>
      </c>
      <c r="F136" s="64"/>
      <c r="G136" s="64"/>
      <c r="H136" s="55" t="s">
        <v>112</v>
      </c>
      <c r="I136" s="55"/>
    </row>
    <row r="137" spans="3:11" s="1" customFormat="1" ht="13.5">
      <c r="E137" s="56" t="s">
        <v>113</v>
      </c>
      <c r="F137" s="56"/>
      <c r="G137" s="4" t="s">
        <v>114</v>
      </c>
      <c r="H137" s="3" t="s">
        <v>115</v>
      </c>
      <c r="I137" s="3"/>
    </row>
    <row r="138" spans="3:11" s="1" customFormat="1" ht="13.5">
      <c r="E138" s="58" t="s">
        <v>31</v>
      </c>
      <c r="F138" s="58"/>
      <c r="G138" s="22">
        <v>1</v>
      </c>
      <c r="H138" s="3" t="s">
        <v>160</v>
      </c>
      <c r="I138" s="3"/>
    </row>
    <row r="139" spans="3:11" s="1" customFormat="1" ht="13.5">
      <c r="E139" s="58" t="s">
        <v>118</v>
      </c>
      <c r="F139" s="58"/>
      <c r="G139" s="22">
        <v>3</v>
      </c>
    </row>
    <row r="140" spans="3:11" s="1" customFormat="1" ht="13.5">
      <c r="E140" s="58" t="s">
        <v>166</v>
      </c>
      <c r="F140" s="58"/>
      <c r="G140" s="22">
        <v>5</v>
      </c>
      <c r="H140" s="3"/>
      <c r="I140" s="3"/>
    </row>
    <row r="141" spans="3:11" s="1" customFormat="1" ht="13.5">
      <c r="E141" s="58" t="s">
        <v>175</v>
      </c>
      <c r="F141" s="58"/>
      <c r="G141" s="22">
        <v>10</v>
      </c>
    </row>
    <row r="142" spans="3:11" s="1" customFormat="1" ht="31.15" customHeight="1">
      <c r="C142" s="64" t="s">
        <v>180</v>
      </c>
      <c r="D142" s="64"/>
      <c r="E142" s="64"/>
      <c r="F142" s="64"/>
      <c r="G142" s="64"/>
      <c r="H142" s="64"/>
      <c r="I142" s="64"/>
      <c r="J142" s="64"/>
      <c r="K142" s="64"/>
    </row>
    <row r="143" spans="3:11" s="1" customFormat="1" ht="13.5">
      <c r="C143" s="25" t="s">
        <v>20</v>
      </c>
      <c r="D143" s="59" t="s">
        <v>125</v>
      </c>
      <c r="E143" s="60"/>
      <c r="F143" s="4" t="s">
        <v>126</v>
      </c>
      <c r="G143" s="4" t="s">
        <v>127</v>
      </c>
      <c r="H143" s="4" t="s">
        <v>128</v>
      </c>
      <c r="I143" s="4" t="s">
        <v>129</v>
      </c>
      <c r="J143" s="28" t="s">
        <v>179</v>
      </c>
      <c r="K143" s="4" t="s">
        <v>136</v>
      </c>
    </row>
    <row r="144" spans="3:11" s="1" customFormat="1">
      <c r="C144" s="10" t="s">
        <v>137</v>
      </c>
      <c r="D144" s="4" t="str">
        <f>DEC2HEX(255,2)</f>
        <v>FF</v>
      </c>
      <c r="E144" s="4" t="str">
        <f>DEC2HEX(255,2)</f>
        <v>FF</v>
      </c>
      <c r="F144" s="4" t="str">
        <f>DEC2HEX(G138,2)</f>
        <v>01</v>
      </c>
      <c r="G144" s="4" t="str">
        <f>DEC2HEX(4,2)</f>
        <v>04</v>
      </c>
      <c r="H144" s="4" t="str">
        <f>DEC2HEX(G139,2)</f>
        <v>03</v>
      </c>
      <c r="I144" s="4" t="str">
        <f>DEC2HEX(G140,2)</f>
        <v>05</v>
      </c>
      <c r="J144" s="4" t="str">
        <f>DEC2HEX(G141,2)</f>
        <v>0A</v>
      </c>
      <c r="K144" s="4" t="str">
        <f>DEC2HEX(_xlfn.BITXOR(_xlfn.BITAND(SUM(F145+G145+H145+I145+J145),255),255),2)</f>
        <v>E8</v>
      </c>
    </row>
    <row r="145" spans="3:11" s="1" customFormat="1">
      <c r="C145" s="5" t="s">
        <v>138</v>
      </c>
      <c r="D145" s="4">
        <f t="shared" ref="D145:K145" si="12">HEX2DEC(D144)</f>
        <v>255</v>
      </c>
      <c r="E145" s="4">
        <f t="shared" si="12"/>
        <v>255</v>
      </c>
      <c r="F145" s="4">
        <f t="shared" si="12"/>
        <v>1</v>
      </c>
      <c r="G145" s="4">
        <f t="shared" si="12"/>
        <v>4</v>
      </c>
      <c r="H145" s="4">
        <f t="shared" si="12"/>
        <v>3</v>
      </c>
      <c r="I145" s="4">
        <f t="shared" si="12"/>
        <v>5</v>
      </c>
      <c r="J145" s="4">
        <f t="shared" si="12"/>
        <v>10</v>
      </c>
      <c r="K145" s="4">
        <f t="shared" si="12"/>
        <v>232</v>
      </c>
    </row>
    <row r="146" spans="3:11" s="1" customFormat="1" ht="48" customHeight="1">
      <c r="C146" s="11" t="s">
        <v>139</v>
      </c>
      <c r="D146" s="26" t="str">
        <f>CONCATENATE(D144," ",E144," ",F144," ",G144," ",H144," ",I144," ",J144," ",K144,)</f>
        <v>FF FF 01 04 03 05 0A E8</v>
      </c>
      <c r="E146" s="26"/>
      <c r="F146" s="26"/>
      <c r="G146" s="26"/>
      <c r="H146" s="26"/>
      <c r="I146" s="26"/>
      <c r="J146" s="26"/>
      <c r="K146" s="26"/>
    </row>
    <row r="148" spans="3:11" s="1" customFormat="1" ht="13.5">
      <c r="E148" s="64" t="s">
        <v>181</v>
      </c>
      <c r="F148" s="64"/>
      <c r="G148" s="64"/>
      <c r="H148" s="55" t="s">
        <v>112</v>
      </c>
      <c r="I148" s="55"/>
    </row>
    <row r="149" spans="3:11" s="1" customFormat="1" ht="13.5">
      <c r="E149" s="56" t="s">
        <v>113</v>
      </c>
      <c r="F149" s="56"/>
      <c r="G149" s="4" t="s">
        <v>114</v>
      </c>
      <c r="H149" s="3" t="s">
        <v>115</v>
      </c>
      <c r="I149" s="3"/>
    </row>
    <row r="150" spans="3:11" s="1" customFormat="1" ht="13.5">
      <c r="E150" s="58" t="s">
        <v>31</v>
      </c>
      <c r="F150" s="58"/>
      <c r="G150" s="22">
        <v>1</v>
      </c>
      <c r="H150" s="3" t="s">
        <v>160</v>
      </c>
      <c r="I150" s="3"/>
    </row>
    <row r="151" spans="3:11" s="1" customFormat="1" ht="13.5">
      <c r="E151" s="58" t="s">
        <v>118</v>
      </c>
      <c r="F151" s="58"/>
      <c r="G151" s="22">
        <v>3</v>
      </c>
    </row>
    <row r="152" spans="3:11" s="1" customFormat="1" ht="13.5">
      <c r="E152" s="58" t="s">
        <v>166</v>
      </c>
      <c r="F152" s="58"/>
      <c r="G152" s="22">
        <v>19</v>
      </c>
      <c r="H152" s="3"/>
      <c r="I152" s="3"/>
    </row>
    <row r="153" spans="3:11" s="1" customFormat="1" ht="15.95" customHeight="1">
      <c r="E153" s="65" t="s">
        <v>182</v>
      </c>
      <c r="F153" s="65"/>
      <c r="G153" s="22">
        <v>32</v>
      </c>
    </row>
    <row r="154" spans="3:11" s="1" customFormat="1" ht="31.15" customHeight="1">
      <c r="C154" s="64" t="s">
        <v>181</v>
      </c>
      <c r="D154" s="64"/>
      <c r="E154" s="64"/>
      <c r="F154" s="64"/>
      <c r="G154" s="64"/>
      <c r="H154" s="64"/>
      <c r="I154" s="64"/>
      <c r="J154" s="64"/>
      <c r="K154" s="64"/>
    </row>
    <row r="155" spans="3:11" s="1" customFormat="1" ht="13.5">
      <c r="C155" s="25" t="s">
        <v>20</v>
      </c>
      <c r="D155" s="59" t="s">
        <v>125</v>
      </c>
      <c r="E155" s="60"/>
      <c r="F155" s="4" t="s">
        <v>126</v>
      </c>
      <c r="G155" s="4" t="s">
        <v>127</v>
      </c>
      <c r="H155" s="4" t="s">
        <v>128</v>
      </c>
      <c r="I155" s="4" t="s">
        <v>129</v>
      </c>
      <c r="J155" s="28" t="s">
        <v>183</v>
      </c>
      <c r="K155" s="4" t="s">
        <v>136</v>
      </c>
    </row>
    <row r="156" spans="3:11" s="1" customFormat="1">
      <c r="C156" s="10" t="s">
        <v>137</v>
      </c>
      <c r="D156" s="4" t="str">
        <f>DEC2HEX(255,2)</f>
        <v>FF</v>
      </c>
      <c r="E156" s="4" t="str">
        <f>DEC2HEX(255,2)</f>
        <v>FF</v>
      </c>
      <c r="F156" s="4" t="str">
        <f>DEC2HEX(G150,2)</f>
        <v>01</v>
      </c>
      <c r="G156" s="4" t="str">
        <f>DEC2HEX(4,2)</f>
        <v>04</v>
      </c>
      <c r="H156" s="4" t="str">
        <f>DEC2HEX(G151,2)</f>
        <v>03</v>
      </c>
      <c r="I156" s="4" t="str">
        <f>DEC2HEX(G152,2)</f>
        <v>13</v>
      </c>
      <c r="J156" s="4" t="str">
        <f>DEC2HEX(G153,2)</f>
        <v>20</v>
      </c>
      <c r="K156" s="4" t="str">
        <f>DEC2HEX(_xlfn.BITXOR(_xlfn.BITAND(SUM(F157+G157+H157+I157+J157),255),255),2)</f>
        <v>C4</v>
      </c>
    </row>
    <row r="157" spans="3:11" s="1" customFormat="1">
      <c r="C157" s="5" t="s">
        <v>138</v>
      </c>
      <c r="D157" s="4">
        <f t="shared" ref="D157:J157" si="13">HEX2DEC(D156)</f>
        <v>255</v>
      </c>
      <c r="E157" s="4">
        <f t="shared" si="13"/>
        <v>255</v>
      </c>
      <c r="F157" s="4">
        <f t="shared" si="13"/>
        <v>1</v>
      </c>
      <c r="G157" s="4">
        <f t="shared" si="13"/>
        <v>4</v>
      </c>
      <c r="H157" s="4">
        <f t="shared" si="13"/>
        <v>3</v>
      </c>
      <c r="I157" s="4">
        <f t="shared" si="13"/>
        <v>19</v>
      </c>
      <c r="J157" s="4">
        <f t="shared" si="13"/>
        <v>32</v>
      </c>
      <c r="K157" s="4">
        <f t="shared" ref="K157" si="14">HEX2DEC(K156)</f>
        <v>196</v>
      </c>
    </row>
    <row r="158" spans="3:11" s="1" customFormat="1" ht="48.95" customHeight="1">
      <c r="C158" s="11" t="s">
        <v>139</v>
      </c>
      <c r="D158" s="26" t="str">
        <f>CONCATENATE(D156," ",E156," ",F156," ",G156," ",H156," ",I156," ",J156," ",K156,)</f>
        <v>FF FF 01 04 03 13 20 C4</v>
      </c>
      <c r="E158" s="26"/>
      <c r="F158" s="26"/>
      <c r="G158" s="26"/>
      <c r="H158" s="26"/>
      <c r="I158" s="26"/>
      <c r="J158" s="26"/>
      <c r="K158" s="26"/>
    </row>
    <row r="160" spans="3:11" s="1" customFormat="1" ht="21" customHeight="1">
      <c r="E160" s="64" t="s">
        <v>184</v>
      </c>
      <c r="F160" s="64"/>
      <c r="G160" s="64"/>
      <c r="H160" s="55" t="s">
        <v>112</v>
      </c>
      <c r="I160" s="55"/>
    </row>
    <row r="161" spans="3:11" s="1" customFormat="1" ht="13.5">
      <c r="E161" s="56" t="s">
        <v>113</v>
      </c>
      <c r="F161" s="56"/>
      <c r="G161" s="4" t="s">
        <v>114</v>
      </c>
      <c r="H161" s="66" t="s">
        <v>185</v>
      </c>
      <c r="I161" s="55"/>
      <c r="J161" s="3" t="s">
        <v>116</v>
      </c>
    </row>
    <row r="162" spans="3:11" s="1" customFormat="1" ht="13.5">
      <c r="E162" s="58" t="s">
        <v>31</v>
      </c>
      <c r="F162" s="58"/>
      <c r="G162" s="22">
        <v>253</v>
      </c>
      <c r="H162" s="3" t="s">
        <v>160</v>
      </c>
      <c r="I162" s="3" t="s">
        <v>160</v>
      </c>
    </row>
    <row r="163" spans="3:11" s="1" customFormat="1" ht="13.5">
      <c r="E163" s="58" t="s">
        <v>118</v>
      </c>
      <c r="F163" s="58"/>
      <c r="G163" s="22">
        <v>2</v>
      </c>
    </row>
    <row r="164" spans="3:11" s="1" customFormat="1" ht="13.5">
      <c r="E164" s="58" t="s">
        <v>166</v>
      </c>
      <c r="F164" s="58"/>
      <c r="G164" s="22">
        <v>129</v>
      </c>
      <c r="H164" s="3" t="s">
        <v>186</v>
      </c>
      <c r="I164" s="3" t="s">
        <v>187</v>
      </c>
      <c r="J164" s="1" t="s">
        <v>188</v>
      </c>
    </row>
    <row r="165" spans="3:11" s="1" customFormat="1" ht="32.1" customHeight="1">
      <c r="E165" s="67" t="s">
        <v>184</v>
      </c>
      <c r="F165" s="68"/>
      <c r="G165" s="22">
        <v>128</v>
      </c>
      <c r="H165" s="3">
        <v>1</v>
      </c>
      <c r="I165" s="3">
        <v>0</v>
      </c>
      <c r="J165" s="3">
        <v>128</v>
      </c>
    </row>
    <row r="166" spans="3:11" s="1" customFormat="1" ht="31.15" customHeight="1">
      <c r="C166" s="64" t="s">
        <v>189</v>
      </c>
      <c r="D166" s="64"/>
      <c r="E166" s="64"/>
      <c r="F166" s="64"/>
      <c r="G166" s="64"/>
      <c r="H166" s="64"/>
      <c r="I166" s="64"/>
      <c r="J166" s="64"/>
      <c r="K166" s="64"/>
    </row>
    <row r="167" spans="3:11" s="1" customFormat="1" ht="13.5">
      <c r="C167" s="25" t="s">
        <v>20</v>
      </c>
      <c r="D167" s="59" t="s">
        <v>125</v>
      </c>
      <c r="E167" s="60"/>
      <c r="F167" s="4" t="s">
        <v>126</v>
      </c>
      <c r="G167" s="4" t="s">
        <v>127</v>
      </c>
      <c r="H167" s="4" t="s">
        <v>128</v>
      </c>
      <c r="I167" s="4" t="s">
        <v>129</v>
      </c>
      <c r="J167" s="28" t="s">
        <v>190</v>
      </c>
      <c r="K167" s="4" t="s">
        <v>136</v>
      </c>
    </row>
    <row r="168" spans="3:11" s="1" customFormat="1">
      <c r="C168" s="10" t="s">
        <v>137</v>
      </c>
      <c r="D168" s="4" t="str">
        <f>DEC2HEX(255,2)</f>
        <v>FF</v>
      </c>
      <c r="E168" s="4" t="str">
        <f>DEC2HEX(255,2)</f>
        <v>FF</v>
      </c>
      <c r="F168" s="4" t="str">
        <f>DEC2HEX(G162,2)</f>
        <v>FD</v>
      </c>
      <c r="G168" s="4" t="str">
        <f>DEC2HEX(3,2)</f>
        <v>03</v>
      </c>
      <c r="H168" s="4" t="str">
        <f>DEC2HEX(G163,2)</f>
        <v>02</v>
      </c>
      <c r="I168" s="4" t="str">
        <f>DEC2HEX(G164,2)</f>
        <v>81</v>
      </c>
      <c r="J168" s="4" t="str">
        <f>DEC2HEX(G165,2)</f>
        <v>80</v>
      </c>
      <c r="K168" s="4" t="str">
        <f>DEC2HEX(_xlfn.BITXOR(_xlfn.BITAND(SUM(F169+G169+H169+I169+J169),255),255),2)</f>
        <v>FC</v>
      </c>
    </row>
    <row r="169" spans="3:11" s="1" customFormat="1">
      <c r="C169" s="5" t="s">
        <v>138</v>
      </c>
      <c r="D169" s="4">
        <f t="shared" ref="D169:J169" si="15">HEX2DEC(D168)</f>
        <v>255</v>
      </c>
      <c r="E169" s="4">
        <f t="shared" si="15"/>
        <v>255</v>
      </c>
      <c r="F169" s="4">
        <f t="shared" si="15"/>
        <v>253</v>
      </c>
      <c r="G169" s="4">
        <f t="shared" si="15"/>
        <v>3</v>
      </c>
      <c r="H169" s="4">
        <f t="shared" si="15"/>
        <v>2</v>
      </c>
      <c r="I169" s="4">
        <f t="shared" si="15"/>
        <v>129</v>
      </c>
      <c r="J169" s="4">
        <f t="shared" si="15"/>
        <v>128</v>
      </c>
      <c r="K169" s="4">
        <f t="shared" ref="K169" si="16">HEX2DEC(K168)</f>
        <v>252</v>
      </c>
    </row>
    <row r="170" spans="3:11" s="1" customFormat="1" ht="42.95" customHeight="1">
      <c r="C170" s="11" t="s">
        <v>139</v>
      </c>
      <c r="D170" s="26" t="str">
        <f>CONCATENATE(D168," ",E168," ",F168," ",G168," ",H168," ",I168," ",J168," ",K168,)</f>
        <v>FF FF FD 03 02 81 80 FC</v>
      </c>
      <c r="E170" s="26"/>
      <c r="F170" s="26"/>
      <c r="G170" s="26"/>
      <c r="H170" s="26"/>
      <c r="I170" s="26"/>
      <c r="J170" s="26"/>
      <c r="K170" s="26"/>
    </row>
    <row r="173" spans="3:11" s="1" customFormat="1" ht="21" customHeight="1">
      <c r="E173" s="64" t="s">
        <v>184</v>
      </c>
      <c r="F173" s="64"/>
      <c r="G173" s="64"/>
      <c r="H173" s="55" t="s">
        <v>112</v>
      </c>
      <c r="I173" s="55"/>
    </row>
    <row r="174" spans="3:11" s="1" customFormat="1" ht="13.5">
      <c r="E174" s="56" t="s">
        <v>113</v>
      </c>
      <c r="F174" s="56"/>
      <c r="G174" s="4" t="s">
        <v>114</v>
      </c>
      <c r="H174" s="66" t="s">
        <v>185</v>
      </c>
      <c r="I174" s="55"/>
      <c r="J174" s="3" t="s">
        <v>116</v>
      </c>
    </row>
    <row r="175" spans="3:11" s="1" customFormat="1" ht="13.5">
      <c r="E175" s="58" t="s">
        <v>31</v>
      </c>
      <c r="F175" s="58"/>
      <c r="G175" s="22">
        <v>253</v>
      </c>
      <c r="H175" s="3" t="s">
        <v>160</v>
      </c>
      <c r="I175" s="3" t="s">
        <v>160</v>
      </c>
    </row>
    <row r="176" spans="3:11" s="1" customFormat="1" ht="13.5">
      <c r="E176" s="58" t="s">
        <v>118</v>
      </c>
      <c r="F176" s="58"/>
      <c r="G176" s="22">
        <v>2</v>
      </c>
    </row>
    <row r="177" spans="3:11" s="1" customFormat="1" ht="13.5">
      <c r="E177" s="58" t="s">
        <v>166</v>
      </c>
      <c r="F177" s="58"/>
      <c r="G177" s="22">
        <v>129</v>
      </c>
      <c r="H177" s="3" t="s">
        <v>186</v>
      </c>
      <c r="I177" s="3" t="s">
        <v>187</v>
      </c>
      <c r="J177" s="1" t="s">
        <v>188</v>
      </c>
    </row>
    <row r="178" spans="3:11" s="1" customFormat="1" ht="29.1" customHeight="1">
      <c r="E178" s="67" t="s">
        <v>184</v>
      </c>
      <c r="F178" s="68"/>
      <c r="G178" s="22">
        <v>50</v>
      </c>
      <c r="H178" s="3">
        <v>1</v>
      </c>
      <c r="I178" s="3">
        <v>0</v>
      </c>
      <c r="J178" s="3">
        <v>128</v>
      </c>
    </row>
    <row r="179" spans="3:11" s="1" customFormat="1" ht="31.15" customHeight="1">
      <c r="C179" s="64" t="s">
        <v>191</v>
      </c>
      <c r="D179" s="64"/>
      <c r="E179" s="64"/>
      <c r="F179" s="64"/>
      <c r="G179" s="64"/>
      <c r="H179" s="64"/>
      <c r="I179" s="64"/>
      <c r="J179" s="64"/>
      <c r="K179" s="64"/>
    </row>
    <row r="180" spans="3:11" s="1" customFormat="1" ht="13.5">
      <c r="C180" s="25" t="s">
        <v>20</v>
      </c>
      <c r="D180" s="59" t="s">
        <v>125</v>
      </c>
      <c r="E180" s="60"/>
      <c r="F180" s="4" t="s">
        <v>126</v>
      </c>
      <c r="G180" s="4" t="s">
        <v>127</v>
      </c>
      <c r="H180" s="4" t="s">
        <v>128</v>
      </c>
      <c r="I180" s="4" t="s">
        <v>129</v>
      </c>
      <c r="J180" s="28" t="s">
        <v>192</v>
      </c>
      <c r="K180" s="4" t="s">
        <v>136</v>
      </c>
    </row>
    <row r="181" spans="3:11" s="1" customFormat="1">
      <c r="C181" s="10" t="s">
        <v>137</v>
      </c>
      <c r="D181" s="4" t="str">
        <f>DEC2HEX(255,2)</f>
        <v>FF</v>
      </c>
      <c r="E181" s="4" t="str">
        <f>DEC2HEX(255,2)</f>
        <v>FF</v>
      </c>
      <c r="F181" s="4" t="str">
        <f>DEC2HEX(G175,2)</f>
        <v>FD</v>
      </c>
      <c r="G181" s="4" t="str">
        <f>DEC2HEX(4,2)</f>
        <v>04</v>
      </c>
      <c r="H181" s="4" t="str">
        <f>DEC2HEX(G176,2)</f>
        <v>02</v>
      </c>
      <c r="I181" s="4" t="str">
        <f>DEC2HEX(G177,2)</f>
        <v>81</v>
      </c>
      <c r="J181" s="4" t="str">
        <f>DEC2HEX(G178,2)</f>
        <v>32</v>
      </c>
      <c r="K181" s="4" t="str">
        <f>DEC2HEX(_xlfn.BITXOR(_xlfn.BITAND(SUM(F182+G182+H182+I182+J182),255),255),2)</f>
        <v>49</v>
      </c>
    </row>
    <row r="182" spans="3:11" s="1" customFormat="1">
      <c r="C182" s="5" t="s">
        <v>138</v>
      </c>
      <c r="D182" s="4">
        <f t="shared" ref="D182:K182" si="17">HEX2DEC(D181)</f>
        <v>255</v>
      </c>
      <c r="E182" s="4">
        <f t="shared" si="17"/>
        <v>255</v>
      </c>
      <c r="F182" s="4">
        <f t="shared" si="17"/>
        <v>253</v>
      </c>
      <c r="G182" s="4">
        <f t="shared" si="17"/>
        <v>4</v>
      </c>
      <c r="H182" s="4">
        <f t="shared" si="17"/>
        <v>2</v>
      </c>
      <c r="I182" s="4">
        <f t="shared" si="17"/>
        <v>129</v>
      </c>
      <c r="J182" s="4">
        <f t="shared" si="17"/>
        <v>50</v>
      </c>
      <c r="K182" s="4">
        <f t="shared" si="17"/>
        <v>73</v>
      </c>
    </row>
    <row r="183" spans="3:11" s="1" customFormat="1" ht="48.95" customHeight="1">
      <c r="C183" s="11" t="s">
        <v>139</v>
      </c>
      <c r="D183" s="26" t="str">
        <f>CONCATENATE(D181," ",E181," ",F181," ",G181," ",H181," ",I181," ",J181," ",K181,)</f>
        <v>FF FF FD 04 02 81 32 49</v>
      </c>
      <c r="E183" s="26"/>
      <c r="F183" s="26"/>
      <c r="G183" s="26"/>
      <c r="H183" s="26"/>
      <c r="I183" s="26"/>
      <c r="J183" s="26"/>
      <c r="K183" s="26"/>
    </row>
  </sheetData>
  <mergeCells count="125">
    <mergeCell ref="E175:F175"/>
    <mergeCell ref="E176:F176"/>
    <mergeCell ref="E177:F177"/>
    <mergeCell ref="E178:F178"/>
    <mergeCell ref="C179:K179"/>
    <mergeCell ref="D180:E180"/>
    <mergeCell ref="E162:F162"/>
    <mergeCell ref="E163:F163"/>
    <mergeCell ref="E164:F164"/>
    <mergeCell ref="E165:F165"/>
    <mergeCell ref="C166:K166"/>
    <mergeCell ref="D167:E167"/>
    <mergeCell ref="E173:G173"/>
    <mergeCell ref="H173:I173"/>
    <mergeCell ref="E174:F174"/>
    <mergeCell ref="H174:I174"/>
    <mergeCell ref="E151:F151"/>
    <mergeCell ref="E152:F152"/>
    <mergeCell ref="E153:F153"/>
    <mergeCell ref="C154:K154"/>
    <mergeCell ref="D155:E155"/>
    <mergeCell ref="E160:G160"/>
    <mergeCell ref="H160:I160"/>
    <mergeCell ref="E161:F161"/>
    <mergeCell ref="H161:I161"/>
    <mergeCell ref="E139:F139"/>
    <mergeCell ref="E140:F140"/>
    <mergeCell ref="E141:F141"/>
    <mergeCell ref="C142:K142"/>
    <mergeCell ref="D143:E143"/>
    <mergeCell ref="E148:G148"/>
    <mergeCell ref="H148:I148"/>
    <mergeCell ref="E149:F149"/>
    <mergeCell ref="E150:F150"/>
    <mergeCell ref="E128:F128"/>
    <mergeCell ref="E129:F129"/>
    <mergeCell ref="E130:F130"/>
    <mergeCell ref="C131:K131"/>
    <mergeCell ref="D132:E132"/>
    <mergeCell ref="E136:G136"/>
    <mergeCell ref="H136:I136"/>
    <mergeCell ref="E137:F137"/>
    <mergeCell ref="E138:F138"/>
    <mergeCell ref="E116:F116"/>
    <mergeCell ref="E117:F117"/>
    <mergeCell ref="E118:F118"/>
    <mergeCell ref="C119:I119"/>
    <mergeCell ref="D120:E120"/>
    <mergeCell ref="E125:G125"/>
    <mergeCell ref="H125:I125"/>
    <mergeCell ref="E126:F126"/>
    <mergeCell ref="E127:F127"/>
    <mergeCell ref="E104:F104"/>
    <mergeCell ref="E105:F105"/>
    <mergeCell ref="E106:F106"/>
    <mergeCell ref="E107:F107"/>
    <mergeCell ref="E108:F108"/>
    <mergeCell ref="C109:K109"/>
    <mergeCell ref="D110:E110"/>
    <mergeCell ref="E115:G115"/>
    <mergeCell ref="H115:I115"/>
    <mergeCell ref="E90:F90"/>
    <mergeCell ref="E91:F91"/>
    <mergeCell ref="E92:F92"/>
    <mergeCell ref="E93:F93"/>
    <mergeCell ref="E94:F94"/>
    <mergeCell ref="C95:K95"/>
    <mergeCell ref="D96:E96"/>
    <mergeCell ref="E103:G103"/>
    <mergeCell ref="H103:I103"/>
    <mergeCell ref="E69:F69"/>
    <mergeCell ref="E70:F70"/>
    <mergeCell ref="E71:F71"/>
    <mergeCell ref="E72:F72"/>
    <mergeCell ref="C74:L74"/>
    <mergeCell ref="D75:E75"/>
    <mergeCell ref="C80:L80"/>
    <mergeCell ref="D81:E81"/>
    <mergeCell ref="E89:G89"/>
    <mergeCell ref="H89:I89"/>
    <mergeCell ref="E56:F56"/>
    <mergeCell ref="E57:F57"/>
    <mergeCell ref="M59:N59"/>
    <mergeCell ref="D60:E60"/>
    <mergeCell ref="E65:G65"/>
    <mergeCell ref="H65:I65"/>
    <mergeCell ref="E66:F66"/>
    <mergeCell ref="E67:F67"/>
    <mergeCell ref="E68:F68"/>
    <mergeCell ref="E42:F42"/>
    <mergeCell ref="M44:N44"/>
    <mergeCell ref="D45:E45"/>
    <mergeCell ref="H50:I50"/>
    <mergeCell ref="E51:F51"/>
    <mergeCell ref="E52:F52"/>
    <mergeCell ref="E53:F53"/>
    <mergeCell ref="E54:F54"/>
    <mergeCell ref="E55:F55"/>
    <mergeCell ref="E27:F27"/>
    <mergeCell ref="D29:E29"/>
    <mergeCell ref="H35:I35"/>
    <mergeCell ref="E36:F36"/>
    <mergeCell ref="E37:F37"/>
    <mergeCell ref="E38:F38"/>
    <mergeCell ref="E39:F39"/>
    <mergeCell ref="E40:F40"/>
    <mergeCell ref="E41:F41"/>
    <mergeCell ref="D18:P18"/>
    <mergeCell ref="E20:G20"/>
    <mergeCell ref="H20:I20"/>
    <mergeCell ref="E21:F21"/>
    <mergeCell ref="E22:F22"/>
    <mergeCell ref="E23:F23"/>
    <mergeCell ref="E24:F24"/>
    <mergeCell ref="E25:F25"/>
    <mergeCell ref="E26:F26"/>
    <mergeCell ref="H1:I1"/>
    <mergeCell ref="E2:F2"/>
    <mergeCell ref="E3:F3"/>
    <mergeCell ref="E4:F4"/>
    <mergeCell ref="E5:F5"/>
    <mergeCell ref="E6:F6"/>
    <mergeCell ref="E7:F7"/>
    <mergeCell ref="D9:E9"/>
    <mergeCell ref="D15:E1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SCS215</vt:lpstr>
      <vt:lpstr>Hexadecimal instruction generat</vt:lpstr>
      <vt:lpstr>'SCS215'!SCS215_V2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patrick duputz</cp:lastModifiedBy>
  <dcterms:created xsi:type="dcterms:W3CDTF">2019-03-21T08:26:00Z</dcterms:created>
  <dcterms:modified xsi:type="dcterms:W3CDTF">2022-11-27T20:10:10Z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2052-11.1.0.9058</vt:lpwstr>
  </property>
</Properties>
</file>